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.xml" ContentType="application/vnd.openxmlformats-officedocument.drawingml.chartshapes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4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4400" yWindow="0" windowWidth="29940" windowHeight="23560" tabRatio="856"/>
  </bookViews>
  <sheets>
    <sheet name="Copyright" sheetId="21" r:id="rId1"/>
    <sheet name="State" sheetId="1" r:id="rId2"/>
    <sheet name="County" sheetId="2" r:id="rId3"/>
    <sheet name="Town" sheetId="3" r:id="rId4"/>
    <sheet name="Graphs" sheetId="4" r:id="rId5"/>
    <sheet name="Party" sheetId="5" r:id="rId6"/>
    <sheet name="Statistics" sheetId="7" r:id="rId7"/>
    <sheet name="Candidates" sheetId="8" r:id="rId8"/>
    <sheet name="Notes" sheetId="10" r:id="rId9"/>
    <sheet name="Sources" sheetId="19" r:id="rId10"/>
    <sheet name="Update Log" sheetId="20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1" l="1"/>
  <c r="I3" i="1"/>
  <c r="F3" i="1"/>
  <c r="P4" i="1"/>
  <c r="I4" i="1"/>
  <c r="F4" i="1"/>
  <c r="P5" i="1"/>
  <c r="I5" i="1"/>
  <c r="F5" i="1"/>
  <c r="P6" i="1"/>
  <c r="I6" i="1"/>
  <c r="F6" i="1"/>
  <c r="P7" i="1"/>
  <c r="I7" i="1"/>
  <c r="F7" i="1"/>
  <c r="P8" i="1"/>
  <c r="I8" i="1"/>
  <c r="F8" i="1"/>
  <c r="P9" i="1"/>
  <c r="I9" i="1"/>
  <c r="F9" i="1"/>
  <c r="P10" i="1"/>
  <c r="I10" i="1"/>
  <c r="F10" i="1"/>
  <c r="P11" i="1"/>
  <c r="I11" i="1"/>
  <c r="F11" i="1"/>
  <c r="P12" i="1"/>
  <c r="I12" i="1"/>
  <c r="F12" i="1"/>
  <c r="P13" i="1"/>
  <c r="I13" i="1"/>
  <c r="F13" i="1"/>
  <c r="P14" i="1"/>
  <c r="I14" i="1"/>
  <c r="F14" i="1"/>
  <c r="P15" i="1"/>
  <c r="I15" i="1"/>
  <c r="F15" i="1"/>
  <c r="P16" i="1"/>
  <c r="I16" i="1"/>
  <c r="F16" i="1"/>
  <c r="P17" i="1"/>
  <c r="I17" i="1"/>
  <c r="F17" i="1"/>
  <c r="P18" i="1"/>
  <c r="I18" i="1"/>
  <c r="F18" i="1"/>
  <c r="P19" i="1"/>
  <c r="I19" i="1"/>
  <c r="F19" i="1"/>
  <c r="P20" i="1"/>
  <c r="I20" i="1"/>
  <c r="F20" i="1"/>
  <c r="P21" i="1"/>
  <c r="I21" i="1"/>
  <c r="F21" i="1"/>
  <c r="P22" i="1"/>
  <c r="I22" i="1"/>
  <c r="F22" i="1"/>
  <c r="P23" i="1"/>
  <c r="I23" i="1"/>
  <c r="F23" i="1"/>
  <c r="P24" i="1"/>
  <c r="I24" i="1"/>
  <c r="F24" i="1"/>
  <c r="P25" i="1"/>
  <c r="I25" i="1"/>
  <c r="F25" i="1"/>
  <c r="P26" i="1"/>
  <c r="I26" i="1"/>
  <c r="F26" i="1"/>
  <c r="P27" i="1"/>
  <c r="I27" i="1"/>
  <c r="F27" i="1"/>
  <c r="P28" i="1"/>
  <c r="I28" i="1"/>
  <c r="F28" i="1"/>
  <c r="P29" i="1"/>
  <c r="I29" i="1"/>
  <c r="F29" i="1"/>
  <c r="P1790" i="2"/>
  <c r="P1791" i="2"/>
  <c r="P1792" i="2"/>
  <c r="P1793" i="2"/>
  <c r="P1794" i="2"/>
  <c r="P1795" i="2"/>
  <c r="P30" i="1"/>
  <c r="I30" i="1"/>
  <c r="F30" i="1"/>
  <c r="P31" i="1"/>
  <c r="I31" i="1"/>
  <c r="F31" i="1"/>
  <c r="P32" i="1"/>
  <c r="L32" i="1"/>
  <c r="N32" i="1"/>
  <c r="R32" i="1"/>
  <c r="T32" i="1"/>
  <c r="X32" i="1"/>
  <c r="V32" i="1"/>
  <c r="AD32" i="1"/>
  <c r="AJ32" i="1"/>
  <c r="AB32" i="1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I32" i="1"/>
  <c r="F32" i="1"/>
  <c r="P33" i="1"/>
  <c r="I33" i="1"/>
  <c r="F33" i="1"/>
  <c r="P34" i="1"/>
  <c r="I34" i="1"/>
  <c r="F34" i="1"/>
  <c r="P35" i="1"/>
  <c r="L35" i="1"/>
  <c r="N35" i="1"/>
  <c r="R35" i="1"/>
  <c r="T35" i="1"/>
  <c r="X35" i="1"/>
  <c r="V35" i="1"/>
  <c r="AD35" i="1"/>
  <c r="AJ35" i="1"/>
  <c r="AB35" i="1"/>
  <c r="AF35" i="1"/>
  <c r="Z35" i="1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I35" i="1"/>
  <c r="F35" i="1"/>
  <c r="P36" i="1"/>
  <c r="I36" i="1"/>
  <c r="F36" i="1"/>
  <c r="P37" i="1"/>
  <c r="I37" i="1"/>
  <c r="F37" i="1"/>
  <c r="F38" i="1"/>
  <c r="O70" i="2"/>
  <c r="N3" i="1"/>
  <c r="N70" i="2"/>
  <c r="L3" i="1"/>
  <c r="AE70" i="2"/>
  <c r="AT3" i="1"/>
  <c r="R3" i="1"/>
  <c r="T3" i="1"/>
  <c r="X3" i="1"/>
  <c r="V3" i="1"/>
  <c r="AD3" i="1"/>
  <c r="AJ3" i="1"/>
  <c r="AB3" i="1"/>
  <c r="AF3" i="1"/>
  <c r="Z3" i="1"/>
  <c r="AH3" i="1"/>
  <c r="AR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H3" i="1"/>
  <c r="E3" i="1"/>
  <c r="N4" i="1"/>
  <c r="L4" i="1"/>
  <c r="R4" i="1"/>
  <c r="T4" i="1"/>
  <c r="X4" i="1"/>
  <c r="V4" i="1"/>
  <c r="AD4" i="1"/>
  <c r="AJ4" i="1"/>
  <c r="AB4" i="1"/>
  <c r="AF4" i="1"/>
  <c r="Z4" i="1"/>
  <c r="AH4" i="1"/>
  <c r="AR4" i="1"/>
  <c r="AT4" i="1"/>
  <c r="AL4" i="1"/>
  <c r="AP4" i="1"/>
  <c r="AN4" i="1"/>
  <c r="AV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H4" i="1"/>
  <c r="E4" i="1"/>
  <c r="N5" i="1"/>
  <c r="L5" i="1"/>
  <c r="R5" i="1"/>
  <c r="T5" i="1"/>
  <c r="X5" i="1"/>
  <c r="V5" i="1"/>
  <c r="AD5" i="1"/>
  <c r="AJ5" i="1"/>
  <c r="AB5" i="1"/>
  <c r="AF5" i="1"/>
  <c r="Z5" i="1"/>
  <c r="AH5" i="1"/>
  <c r="AR5" i="1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H5" i="1"/>
  <c r="E5" i="1"/>
  <c r="N6" i="1"/>
  <c r="L6" i="1"/>
  <c r="R6" i="1"/>
  <c r="T6" i="1"/>
  <c r="X6" i="1"/>
  <c r="V6" i="1"/>
  <c r="AD6" i="1"/>
  <c r="AJ6" i="1"/>
  <c r="AB6" i="1"/>
  <c r="AF6" i="1"/>
  <c r="Z6" i="1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H6" i="1"/>
  <c r="E6" i="1"/>
  <c r="N7" i="1"/>
  <c r="L7" i="1"/>
  <c r="R7" i="1"/>
  <c r="T7" i="1"/>
  <c r="X7" i="1"/>
  <c r="V7" i="1"/>
  <c r="AD7" i="1"/>
  <c r="AJ7" i="1"/>
  <c r="AB7" i="1"/>
  <c r="AF7" i="1"/>
  <c r="Z7" i="1"/>
  <c r="AH7" i="1"/>
  <c r="AR7" i="1"/>
  <c r="AT7" i="1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H7" i="1"/>
  <c r="E7" i="1"/>
  <c r="N8" i="1"/>
  <c r="L8" i="1"/>
  <c r="R8" i="1"/>
  <c r="T8" i="1"/>
  <c r="X8" i="1"/>
  <c r="V8" i="1"/>
  <c r="AD8" i="1"/>
  <c r="AJ8" i="1"/>
  <c r="AB8" i="1"/>
  <c r="AF8" i="1"/>
  <c r="Z8" i="1"/>
  <c r="AH8" i="1"/>
  <c r="AR8" i="1"/>
  <c r="AT8" i="1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H8" i="1"/>
  <c r="E8" i="1"/>
  <c r="N9" i="1"/>
  <c r="L9" i="1"/>
  <c r="R9" i="1"/>
  <c r="T9" i="1"/>
  <c r="X9" i="1"/>
  <c r="V9" i="1"/>
  <c r="AD9" i="1"/>
  <c r="AJ9" i="1"/>
  <c r="AB9" i="1"/>
  <c r="AF9" i="1"/>
  <c r="Z9" i="1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H9" i="1"/>
  <c r="E9" i="1"/>
  <c r="N10" i="1"/>
  <c r="L10" i="1"/>
  <c r="R10" i="1"/>
  <c r="T10" i="1"/>
  <c r="X10" i="1"/>
  <c r="V10" i="1"/>
  <c r="AD10" i="1"/>
  <c r="AJ10" i="1"/>
  <c r="AB10" i="1"/>
  <c r="AF10" i="1"/>
  <c r="Z10" i="1"/>
  <c r="AH10" i="1"/>
  <c r="AR10" i="1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H10" i="1"/>
  <c r="E10" i="1"/>
  <c r="N11" i="1"/>
  <c r="L11" i="1"/>
  <c r="R11" i="1"/>
  <c r="T11" i="1"/>
  <c r="X11" i="1"/>
  <c r="V11" i="1"/>
  <c r="AD11" i="1"/>
  <c r="AJ11" i="1"/>
  <c r="AB11" i="1"/>
  <c r="AF11" i="1"/>
  <c r="Z11" i="1"/>
  <c r="AH11" i="1"/>
  <c r="AR11" i="1"/>
  <c r="AT11" i="1"/>
  <c r="AL11" i="1"/>
  <c r="AP11" i="1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H11" i="1"/>
  <c r="E11" i="1"/>
  <c r="N12" i="1"/>
  <c r="L12" i="1"/>
  <c r="R12" i="1"/>
  <c r="T12" i="1"/>
  <c r="X12" i="1"/>
  <c r="V12" i="1"/>
  <c r="AD12" i="1"/>
  <c r="AJ12" i="1"/>
  <c r="AB12" i="1"/>
  <c r="AF12" i="1"/>
  <c r="Z12" i="1"/>
  <c r="AH12" i="1"/>
  <c r="AR12" i="1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H12" i="1"/>
  <c r="E12" i="1"/>
  <c r="N13" i="1"/>
  <c r="L13" i="1"/>
  <c r="R13" i="1"/>
  <c r="T13" i="1"/>
  <c r="X13" i="1"/>
  <c r="V13" i="1"/>
  <c r="AD13" i="1"/>
  <c r="AJ13" i="1"/>
  <c r="AB13" i="1"/>
  <c r="AF13" i="1"/>
  <c r="Z13" i="1"/>
  <c r="AH13" i="1"/>
  <c r="AR13" i="1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H13" i="1"/>
  <c r="E13" i="1"/>
  <c r="N14" i="1"/>
  <c r="L14" i="1"/>
  <c r="R14" i="1"/>
  <c r="T14" i="1"/>
  <c r="X14" i="1"/>
  <c r="V14" i="1"/>
  <c r="AD14" i="1"/>
  <c r="AJ14" i="1"/>
  <c r="AB14" i="1"/>
  <c r="AF14" i="1"/>
  <c r="Z14" i="1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H14" i="1"/>
  <c r="E14" i="1"/>
  <c r="N15" i="1"/>
  <c r="L15" i="1"/>
  <c r="R15" i="1"/>
  <c r="T15" i="1"/>
  <c r="X15" i="1"/>
  <c r="V15" i="1"/>
  <c r="AD15" i="1"/>
  <c r="AJ15" i="1"/>
  <c r="AB15" i="1"/>
  <c r="AF15" i="1"/>
  <c r="Z15" i="1"/>
  <c r="AH15" i="1"/>
  <c r="AR15" i="1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H15" i="1"/>
  <c r="E15" i="1"/>
  <c r="N16" i="1"/>
  <c r="L16" i="1"/>
  <c r="R16" i="1"/>
  <c r="T16" i="1"/>
  <c r="X16" i="1"/>
  <c r="V16" i="1"/>
  <c r="AD16" i="1"/>
  <c r="AJ16" i="1"/>
  <c r="AB16" i="1"/>
  <c r="AF16" i="1"/>
  <c r="Z16" i="1"/>
  <c r="AH16" i="1"/>
  <c r="AR16" i="1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H16" i="1"/>
  <c r="E16" i="1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N17" i="1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L17" i="1"/>
  <c r="R17" i="1"/>
  <c r="T17" i="1"/>
  <c r="X17" i="1"/>
  <c r="V17" i="1"/>
  <c r="AD17" i="1"/>
  <c r="AJ17" i="1"/>
  <c r="AB17" i="1"/>
  <c r="AF17" i="1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Z17" i="1"/>
  <c r="AH17" i="1"/>
  <c r="AR17" i="1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T17" i="1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H17" i="1"/>
  <c r="E17" i="1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N18" i="1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L18" i="1"/>
  <c r="R18" i="1"/>
  <c r="T18" i="1"/>
  <c r="X18" i="1"/>
  <c r="V18" i="1"/>
  <c r="AD18" i="1"/>
  <c r="AJ18" i="1"/>
  <c r="AB18" i="1"/>
  <c r="AF18" i="1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Z18" i="1"/>
  <c r="AH18" i="1"/>
  <c r="AR18" i="1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H18" i="1"/>
  <c r="E18" i="1"/>
  <c r="N19" i="1"/>
  <c r="L19" i="1"/>
  <c r="R19" i="1"/>
  <c r="T19" i="1"/>
  <c r="X19" i="1"/>
  <c r="V19" i="1"/>
  <c r="AD19" i="1"/>
  <c r="AJ19" i="1"/>
  <c r="AB19" i="1"/>
  <c r="AF19" i="1"/>
  <c r="Z19" i="1"/>
  <c r="AH19" i="1"/>
  <c r="AR19" i="1"/>
  <c r="AT19" i="1"/>
  <c r="AL19" i="1"/>
  <c r="AP19" i="1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H19" i="1"/>
  <c r="E19" i="1"/>
  <c r="N20" i="1"/>
  <c r="L20" i="1"/>
  <c r="R20" i="1"/>
  <c r="T20" i="1"/>
  <c r="X20" i="1"/>
  <c r="V20" i="1"/>
  <c r="AD20" i="1"/>
  <c r="AJ20" i="1"/>
  <c r="AB20" i="1"/>
  <c r="AF20" i="1"/>
  <c r="Z20" i="1"/>
  <c r="AH20" i="1"/>
  <c r="AR20" i="1"/>
  <c r="AT20" i="1"/>
  <c r="AL20" i="1"/>
  <c r="AP20" i="1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H20" i="1"/>
  <c r="E20" i="1"/>
  <c r="N21" i="1"/>
  <c r="L21" i="1"/>
  <c r="R21" i="1"/>
  <c r="T21" i="1"/>
  <c r="X21" i="1"/>
  <c r="V21" i="1"/>
  <c r="AD21" i="1"/>
  <c r="AJ21" i="1"/>
  <c r="AB21" i="1"/>
  <c r="AF21" i="1"/>
  <c r="Z21" i="1"/>
  <c r="AH21" i="1"/>
  <c r="AR21" i="1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H21" i="1"/>
  <c r="E21" i="1"/>
  <c r="N22" i="1"/>
  <c r="L22" i="1"/>
  <c r="R22" i="1"/>
  <c r="T22" i="1"/>
  <c r="X22" i="1"/>
  <c r="V22" i="1"/>
  <c r="AD22" i="1"/>
  <c r="AJ22" i="1"/>
  <c r="AB22" i="1"/>
  <c r="AF22" i="1"/>
  <c r="Z22" i="1"/>
  <c r="AH22" i="1"/>
  <c r="AR22" i="1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H22" i="1"/>
  <c r="E22" i="1"/>
  <c r="N23" i="1"/>
  <c r="L23" i="1"/>
  <c r="R23" i="1"/>
  <c r="T23" i="1"/>
  <c r="X23" i="1"/>
  <c r="V23" i="1"/>
  <c r="AD23" i="1"/>
  <c r="AJ23" i="1"/>
  <c r="AB23" i="1"/>
  <c r="AF23" i="1"/>
  <c r="Z23" i="1"/>
  <c r="AH23" i="1"/>
  <c r="AR23" i="1"/>
  <c r="AT23" i="1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H23" i="1"/>
  <c r="E23" i="1"/>
  <c r="O1501" i="2"/>
  <c r="O1502" i="2"/>
  <c r="O1503" i="2"/>
  <c r="O1504" i="2"/>
  <c r="O1505" i="2"/>
  <c r="O1506" i="2"/>
  <c r="O1507" i="2"/>
  <c r="O1508" i="2"/>
  <c r="O1509" i="2"/>
  <c r="O1510" i="2"/>
  <c r="O1511" i="2"/>
  <c r="N24" i="1"/>
  <c r="N1501" i="2"/>
  <c r="N1502" i="2"/>
  <c r="N1503" i="2"/>
  <c r="N1504" i="2"/>
  <c r="N1505" i="2"/>
  <c r="N1506" i="2"/>
  <c r="N1507" i="2"/>
  <c r="N1508" i="2"/>
  <c r="N1509" i="2"/>
  <c r="N1510" i="2"/>
  <c r="N1511" i="2"/>
  <c r="L24" i="1"/>
  <c r="Q1501" i="2"/>
  <c r="Q1502" i="2"/>
  <c r="Q1503" i="2"/>
  <c r="Q1504" i="2"/>
  <c r="Q1505" i="2"/>
  <c r="Q1506" i="2"/>
  <c r="Q1507" i="2"/>
  <c r="Q1508" i="2"/>
  <c r="Q1509" i="2"/>
  <c r="Q1510" i="2"/>
  <c r="Q1511" i="2"/>
  <c r="R24" i="1"/>
  <c r="T24" i="1"/>
  <c r="X24" i="1"/>
  <c r="V24" i="1"/>
  <c r="AD24" i="1"/>
  <c r="AJ24" i="1"/>
  <c r="AB24" i="1"/>
  <c r="AF24" i="1"/>
  <c r="Z24" i="1"/>
  <c r="AH24" i="1"/>
  <c r="AR24" i="1"/>
  <c r="AE1501" i="2"/>
  <c r="AE1502" i="2"/>
  <c r="AE1503" i="2"/>
  <c r="AE1504" i="2"/>
  <c r="AE1505" i="2"/>
  <c r="AE1506" i="2"/>
  <c r="AE1507" i="2"/>
  <c r="AE1508" i="2"/>
  <c r="AE1509" i="2"/>
  <c r="AE1510" i="2"/>
  <c r="AE1511" i="2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H24" i="1"/>
  <c r="E24" i="1"/>
  <c r="N25" i="1"/>
  <c r="L25" i="1"/>
  <c r="R25" i="1"/>
  <c r="T25" i="1"/>
  <c r="X25" i="1"/>
  <c r="V25" i="1"/>
  <c r="AD25" i="1"/>
  <c r="AJ25" i="1"/>
  <c r="AB25" i="1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H25" i="1"/>
  <c r="E25" i="1"/>
  <c r="N26" i="1"/>
  <c r="L26" i="1"/>
  <c r="R26" i="1"/>
  <c r="T26" i="1"/>
  <c r="X26" i="1"/>
  <c r="V26" i="1"/>
  <c r="AD26" i="1"/>
  <c r="AJ26" i="1"/>
  <c r="AB26" i="1"/>
  <c r="AF26" i="1"/>
  <c r="Z26" i="1"/>
  <c r="AH26" i="1"/>
  <c r="AR26" i="1"/>
  <c r="AT26" i="1"/>
  <c r="AL26" i="1"/>
  <c r="AP26" i="1"/>
  <c r="AN26" i="1"/>
  <c r="AV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H26" i="1"/>
  <c r="E26" i="1"/>
  <c r="N27" i="1"/>
  <c r="L27" i="1"/>
  <c r="R27" i="1"/>
  <c r="T27" i="1"/>
  <c r="X27" i="1"/>
  <c r="V27" i="1"/>
  <c r="AD27" i="1"/>
  <c r="AJ27" i="1"/>
  <c r="AB27" i="1"/>
  <c r="AF27" i="1"/>
  <c r="Z27" i="1"/>
  <c r="AH27" i="1"/>
  <c r="AR27" i="1"/>
  <c r="AT27" i="1"/>
  <c r="AL27" i="1"/>
  <c r="AP27" i="1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H27" i="1"/>
  <c r="E27" i="1"/>
  <c r="N28" i="1"/>
  <c r="L28" i="1"/>
  <c r="R28" i="1"/>
  <c r="T28" i="1"/>
  <c r="X28" i="1"/>
  <c r="V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H28" i="1"/>
  <c r="E28" i="1"/>
  <c r="N29" i="1"/>
  <c r="L29" i="1"/>
  <c r="R29" i="1"/>
  <c r="T29" i="1"/>
  <c r="X29" i="1"/>
  <c r="V29" i="1"/>
  <c r="AD29" i="1"/>
  <c r="AJ29" i="1"/>
  <c r="AB29" i="1"/>
  <c r="AF29" i="1"/>
  <c r="Z29" i="1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H29" i="1"/>
  <c r="E29" i="1"/>
  <c r="O1790" i="2"/>
  <c r="O1791" i="2"/>
  <c r="O1792" i="2"/>
  <c r="O1793" i="2"/>
  <c r="O1794" i="2"/>
  <c r="O1795" i="2"/>
  <c r="N30" i="1"/>
  <c r="N1790" i="2"/>
  <c r="N1791" i="2"/>
  <c r="N1792" i="2"/>
  <c r="N1793" i="2"/>
  <c r="N1794" i="2"/>
  <c r="N1795" i="2"/>
  <c r="L30" i="1"/>
  <c r="R30" i="1"/>
  <c r="T30" i="1"/>
  <c r="X30" i="1"/>
  <c r="V30" i="1"/>
  <c r="AD30" i="1"/>
  <c r="AJ30" i="1"/>
  <c r="AB30" i="1"/>
  <c r="AF30" i="1"/>
  <c r="Z30" i="1"/>
  <c r="AH30" i="1"/>
  <c r="AR30" i="1"/>
  <c r="AE1790" i="2"/>
  <c r="AE1791" i="2"/>
  <c r="AE1792" i="2"/>
  <c r="AE1793" i="2"/>
  <c r="AE1794" i="2"/>
  <c r="AE1795" i="2"/>
  <c r="AT30" i="1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H30" i="1"/>
  <c r="E30" i="1"/>
  <c r="N31" i="1"/>
  <c r="L31" i="1"/>
  <c r="R31" i="1"/>
  <c r="T31" i="1"/>
  <c r="X31" i="1"/>
  <c r="V31" i="1"/>
  <c r="AD31" i="1"/>
  <c r="AJ31" i="1"/>
  <c r="AB31" i="1"/>
  <c r="AF31" i="1"/>
  <c r="Z31" i="1"/>
  <c r="AH31" i="1"/>
  <c r="AR31" i="1"/>
  <c r="AT31" i="1"/>
  <c r="AL31" i="1"/>
  <c r="AP31" i="1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H31" i="1"/>
  <c r="E31" i="1"/>
  <c r="H32" i="1"/>
  <c r="E32" i="1"/>
  <c r="N33" i="1"/>
  <c r="L33" i="1"/>
  <c r="R33" i="1"/>
  <c r="T33" i="1"/>
  <c r="X33" i="1"/>
  <c r="V33" i="1"/>
  <c r="AD33" i="1"/>
  <c r="AJ33" i="1"/>
  <c r="AB33" i="1"/>
  <c r="AF33" i="1"/>
  <c r="Z33" i="1"/>
  <c r="AH33" i="1"/>
  <c r="AR33" i="1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H33" i="1"/>
  <c r="E33" i="1"/>
  <c r="N34" i="1"/>
  <c r="L34" i="1"/>
  <c r="R34" i="1"/>
  <c r="T34" i="1"/>
  <c r="X34" i="1"/>
  <c r="V34" i="1"/>
  <c r="AD34" i="1"/>
  <c r="AJ34" i="1"/>
  <c r="AB34" i="1"/>
  <c r="AF34" i="1"/>
  <c r="Z34" i="1"/>
  <c r="AH34" i="1"/>
  <c r="AR34" i="1"/>
  <c r="AT34" i="1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H34" i="1"/>
  <c r="E34" i="1"/>
  <c r="H35" i="1"/>
  <c r="E35" i="1"/>
  <c r="N36" i="1"/>
  <c r="L36" i="1"/>
  <c r="R36" i="1"/>
  <c r="T36" i="1"/>
  <c r="X36" i="1"/>
  <c r="V36" i="1"/>
  <c r="AD36" i="1"/>
  <c r="AJ36" i="1"/>
  <c r="AB36" i="1"/>
  <c r="AF36" i="1"/>
  <c r="Z36" i="1"/>
  <c r="AH36" i="1"/>
  <c r="AR36" i="1"/>
  <c r="AT36" i="1"/>
  <c r="AL36" i="1"/>
  <c r="AP36" i="1"/>
  <c r="AN36" i="1"/>
  <c r="AV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H36" i="1"/>
  <c r="E36" i="1"/>
  <c r="N37" i="1"/>
  <c r="L37" i="1"/>
  <c r="R37" i="1"/>
  <c r="T37" i="1"/>
  <c r="X37" i="1"/>
  <c r="V37" i="1"/>
  <c r="AD37" i="1"/>
  <c r="AJ37" i="1"/>
  <c r="AB37" i="1"/>
  <c r="AF37" i="1"/>
  <c r="Z37" i="1"/>
  <c r="AH37" i="1"/>
  <c r="AR37" i="1"/>
  <c r="AT37" i="1"/>
  <c r="AL37" i="1"/>
  <c r="AP37" i="1"/>
  <c r="AN37" i="1"/>
  <c r="AV37" i="1"/>
  <c r="C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H37" i="1"/>
  <c r="E37" i="1"/>
  <c r="E38" i="1"/>
  <c r="G3" i="1"/>
  <c r="D3" i="1"/>
  <c r="G4" i="1"/>
  <c r="D4" i="1"/>
  <c r="G5" i="1"/>
  <c r="D5" i="1"/>
  <c r="G6" i="1"/>
  <c r="D6" i="1"/>
  <c r="G7" i="1"/>
  <c r="D7" i="1"/>
  <c r="G8" i="1"/>
  <c r="D8" i="1"/>
  <c r="G9" i="1"/>
  <c r="D9" i="1"/>
  <c r="G10" i="1"/>
  <c r="D10" i="1"/>
  <c r="G11" i="1"/>
  <c r="D11" i="1"/>
  <c r="G12" i="1"/>
  <c r="D12" i="1"/>
  <c r="G13" i="1"/>
  <c r="D13" i="1"/>
  <c r="G14" i="1"/>
  <c r="D14" i="1"/>
  <c r="G15" i="1"/>
  <c r="D15" i="1"/>
  <c r="G16" i="1"/>
  <c r="D16" i="1"/>
  <c r="G17" i="1"/>
  <c r="D17" i="1"/>
  <c r="G18" i="1"/>
  <c r="D18" i="1"/>
  <c r="G19" i="1"/>
  <c r="D19" i="1"/>
  <c r="G20" i="1"/>
  <c r="D20" i="1"/>
  <c r="G21" i="1"/>
  <c r="D21" i="1"/>
  <c r="G22" i="1"/>
  <c r="D22" i="1"/>
  <c r="G23" i="1"/>
  <c r="D23" i="1"/>
  <c r="G24" i="1"/>
  <c r="D24" i="1"/>
  <c r="G25" i="1"/>
  <c r="D25" i="1"/>
  <c r="G26" i="1"/>
  <c r="D26" i="1"/>
  <c r="G27" i="1"/>
  <c r="D27" i="1"/>
  <c r="G28" i="1"/>
  <c r="D28" i="1"/>
  <c r="G29" i="1"/>
  <c r="D29" i="1"/>
  <c r="G30" i="1"/>
  <c r="D30" i="1"/>
  <c r="G31" i="1"/>
  <c r="D31" i="1"/>
  <c r="G32" i="1"/>
  <c r="D32" i="1"/>
  <c r="G33" i="1"/>
  <c r="D33" i="1"/>
  <c r="G34" i="1"/>
  <c r="D34" i="1"/>
  <c r="G35" i="1"/>
  <c r="D35" i="1"/>
  <c r="G36" i="1"/>
  <c r="D36" i="1"/>
  <c r="G37" i="1"/>
  <c r="D37" i="1"/>
  <c r="D38" i="1"/>
  <c r="L1" i="1"/>
  <c r="N1" i="1"/>
  <c r="P1" i="1"/>
  <c r="R1" i="1"/>
  <c r="T1" i="1"/>
  <c r="V1" i="1"/>
  <c r="X1" i="1"/>
  <c r="Z1" i="1"/>
  <c r="AB1" i="1"/>
  <c r="AD1" i="1"/>
  <c r="AF1" i="1"/>
  <c r="AH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J3" i="1"/>
  <c r="K3" i="1"/>
  <c r="AY3" i="1"/>
  <c r="BA3" i="1"/>
  <c r="BB3" i="1"/>
  <c r="BC3" i="1"/>
  <c r="BD3" i="1"/>
  <c r="BE3" i="1"/>
  <c r="BI3" i="1"/>
  <c r="N99" i="2"/>
  <c r="O99" i="2"/>
  <c r="U99" i="2"/>
  <c r="J4" i="1"/>
  <c r="K4" i="1"/>
  <c r="AY4" i="1"/>
  <c r="BA4" i="1"/>
  <c r="BB4" i="1"/>
  <c r="BC4" i="1"/>
  <c r="BD4" i="1"/>
  <c r="BE4" i="1"/>
  <c r="BI4" i="1"/>
  <c r="N176" i="2"/>
  <c r="O176" i="2"/>
  <c r="U176" i="2"/>
  <c r="AE176" i="2"/>
  <c r="J5" i="1"/>
  <c r="K5" i="1"/>
  <c r="AY5" i="1"/>
  <c r="BA5" i="1"/>
  <c r="BB5" i="1"/>
  <c r="BC5" i="1"/>
  <c r="BD5" i="1"/>
  <c r="BE5" i="1"/>
  <c r="BI5" i="1"/>
  <c r="N241" i="2"/>
  <c r="O241" i="2"/>
  <c r="W241" i="2"/>
  <c r="V241" i="2"/>
  <c r="U241" i="2"/>
  <c r="AE241" i="2"/>
  <c r="J6" i="1"/>
  <c r="K6" i="1"/>
  <c r="AY6" i="1"/>
  <c r="BA6" i="1"/>
  <c r="BB6" i="1"/>
  <c r="BC6" i="1"/>
  <c r="BD6" i="1"/>
  <c r="BE6" i="1"/>
  <c r="BI6" i="1"/>
  <c r="N244" i="2"/>
  <c r="N246" i="2"/>
  <c r="O244" i="2"/>
  <c r="O246" i="2"/>
  <c r="Q244" i="2"/>
  <c r="Q246" i="2"/>
  <c r="AE246" i="2"/>
  <c r="J7" i="1"/>
  <c r="K7" i="1"/>
  <c r="AY7" i="1"/>
  <c r="BA7" i="1"/>
  <c r="BB7" i="1"/>
  <c r="BC7" i="1"/>
  <c r="BD7" i="1"/>
  <c r="BE7" i="1"/>
  <c r="BI7" i="1"/>
  <c r="N407" i="2"/>
  <c r="O407" i="2"/>
  <c r="AE407" i="2"/>
  <c r="J8" i="1"/>
  <c r="K8" i="1"/>
  <c r="AY8" i="1"/>
  <c r="BA8" i="1"/>
  <c r="BB8" i="1"/>
  <c r="BC8" i="1"/>
  <c r="BD8" i="1"/>
  <c r="BE8" i="1"/>
  <c r="BI8" i="1"/>
  <c r="N414" i="2"/>
  <c r="O414" i="2"/>
  <c r="Q414" i="2"/>
  <c r="AE414" i="2"/>
  <c r="J9" i="1"/>
  <c r="K9" i="1"/>
  <c r="AY9" i="1"/>
  <c r="BA9" i="1"/>
  <c r="BB9" i="1"/>
  <c r="BC9" i="1"/>
  <c r="BD9" i="1"/>
  <c r="BE9" i="1"/>
  <c r="BI9" i="1"/>
  <c r="N460" i="2"/>
  <c r="O460" i="2"/>
  <c r="AE460" i="2"/>
  <c r="J10" i="1"/>
  <c r="K10" i="1"/>
  <c r="AY10" i="1"/>
  <c r="BA10" i="1"/>
  <c r="BB10" i="1"/>
  <c r="BC10" i="1"/>
  <c r="BD10" i="1"/>
  <c r="BE10" i="1"/>
  <c r="BI10" i="1"/>
  <c r="N564" i="2"/>
  <c r="O564" i="2"/>
  <c r="AE564" i="2"/>
  <c r="J11" i="1"/>
  <c r="K11" i="1"/>
  <c r="AY11" i="1"/>
  <c r="BA11" i="1"/>
  <c r="BB11" i="1"/>
  <c r="BC11" i="1"/>
  <c r="BD11" i="1"/>
  <c r="BE11" i="1"/>
  <c r="BI11" i="1"/>
  <c r="O658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AE658" i="2"/>
  <c r="J12" i="1"/>
  <c r="K12" i="1"/>
  <c r="AY12" i="1"/>
  <c r="BA12" i="1"/>
  <c r="BB12" i="1"/>
  <c r="BC12" i="1"/>
  <c r="BD12" i="1"/>
  <c r="BE12" i="1"/>
  <c r="BI12" i="1"/>
  <c r="N759" i="2"/>
  <c r="O759" i="2"/>
  <c r="U759" i="2"/>
  <c r="AE759" i="2"/>
  <c r="J13" i="1"/>
  <c r="K13" i="1"/>
  <c r="AY13" i="1"/>
  <c r="BA13" i="1"/>
  <c r="BB13" i="1"/>
  <c r="BC13" i="1"/>
  <c r="BD13" i="1"/>
  <c r="BE13" i="1"/>
  <c r="BI13" i="1"/>
  <c r="N866" i="2"/>
  <c r="O866" i="2"/>
  <c r="AE866" i="2"/>
  <c r="J14" i="1"/>
  <c r="K14" i="1"/>
  <c r="AY14" i="1"/>
  <c r="BA14" i="1"/>
  <c r="BB14" i="1"/>
  <c r="BC14" i="1"/>
  <c r="BD14" i="1"/>
  <c r="BE14" i="1"/>
  <c r="BI14" i="1"/>
  <c r="N988" i="2"/>
  <c r="O988" i="2"/>
  <c r="AE988" i="2"/>
  <c r="J15" i="1"/>
  <c r="K15" i="1"/>
  <c r="AY15" i="1"/>
  <c r="BA15" i="1"/>
  <c r="BB15" i="1"/>
  <c r="BC15" i="1"/>
  <c r="BD15" i="1"/>
  <c r="BE15" i="1"/>
  <c r="BI15" i="1"/>
  <c r="N1054" i="2"/>
  <c r="O1054" i="2"/>
  <c r="W1054" i="2"/>
  <c r="V1054" i="2"/>
  <c r="AE1054" i="2"/>
  <c r="J16" i="1"/>
  <c r="K16" i="1"/>
  <c r="AY16" i="1"/>
  <c r="BA16" i="1"/>
  <c r="BB16" i="1"/>
  <c r="BC16" i="1"/>
  <c r="BD16" i="1"/>
  <c r="BE16" i="1"/>
  <c r="BI16" i="1"/>
  <c r="AV1056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J17" i="1"/>
  <c r="K17" i="1"/>
  <c r="AY17" i="1"/>
  <c r="BA17" i="1"/>
  <c r="BB17" i="1"/>
  <c r="BC17" i="1"/>
  <c r="BD17" i="1"/>
  <c r="BE17" i="1"/>
  <c r="BI17" i="1"/>
  <c r="AV1074" i="2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J18" i="1"/>
  <c r="K18" i="1"/>
  <c r="AY18" i="1"/>
  <c r="BA18" i="1"/>
  <c r="BB18" i="1"/>
  <c r="BC18" i="1"/>
  <c r="BD18" i="1"/>
  <c r="BE18" i="1"/>
  <c r="BI18" i="1"/>
  <c r="N1173" i="2"/>
  <c r="O1173" i="2"/>
  <c r="T1173" i="2"/>
  <c r="U1173" i="2"/>
  <c r="AE1173" i="2"/>
  <c r="J19" i="1"/>
  <c r="K19" i="1"/>
  <c r="AY19" i="1"/>
  <c r="BA19" i="1"/>
  <c r="BB19" i="1"/>
  <c r="BC19" i="1"/>
  <c r="BD19" i="1"/>
  <c r="BE19" i="1"/>
  <c r="BI19" i="1"/>
  <c r="N1262" i="2"/>
  <c r="O1262" i="2"/>
  <c r="V1262" i="2"/>
  <c r="AE1262" i="2"/>
  <c r="J20" i="1"/>
  <c r="K20" i="1"/>
  <c r="AY20" i="1"/>
  <c r="BA20" i="1"/>
  <c r="BB20" i="1"/>
  <c r="BC20" i="1"/>
  <c r="BD20" i="1"/>
  <c r="BE20" i="1"/>
  <c r="BI20" i="1"/>
  <c r="N1346" i="2"/>
  <c r="AE1346" i="2"/>
  <c r="J21" i="1"/>
  <c r="K21" i="1"/>
  <c r="AY21" i="1"/>
  <c r="BA21" i="1"/>
  <c r="BB21" i="1"/>
  <c r="BC21" i="1"/>
  <c r="BD21" i="1"/>
  <c r="BE21" i="1"/>
  <c r="BI21" i="1"/>
  <c r="N1404" i="2"/>
  <c r="O1404" i="2"/>
  <c r="Q1404" i="2"/>
  <c r="AE1404" i="2"/>
  <c r="J22" i="1"/>
  <c r="K22" i="1"/>
  <c r="AY22" i="1"/>
  <c r="BA22" i="1"/>
  <c r="BB22" i="1"/>
  <c r="BC22" i="1"/>
  <c r="BD22" i="1"/>
  <c r="BE22" i="1"/>
  <c r="BI22" i="1"/>
  <c r="N1499" i="2"/>
  <c r="O1499" i="2"/>
  <c r="U1499" i="2"/>
  <c r="AE1499" i="2"/>
  <c r="J23" i="1"/>
  <c r="K23" i="1"/>
  <c r="AY23" i="1"/>
  <c r="BA23" i="1"/>
  <c r="BB23" i="1"/>
  <c r="BC23" i="1"/>
  <c r="BD23" i="1"/>
  <c r="BE23" i="1"/>
  <c r="BI23" i="1"/>
  <c r="AV1501" i="2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V1502" i="2"/>
  <c r="AV1503" i="2"/>
  <c r="AV1504" i="2"/>
  <c r="AV1505" i="2"/>
  <c r="AV1506" i="2"/>
  <c r="AV1507" i="2"/>
  <c r="AV1508" i="2"/>
  <c r="AV1509" i="2"/>
  <c r="AV1510" i="2"/>
  <c r="J24" i="1"/>
  <c r="K24" i="1"/>
  <c r="AY24" i="1"/>
  <c r="BA24" i="1"/>
  <c r="BB24" i="1"/>
  <c r="BC24" i="1"/>
  <c r="BD24" i="1"/>
  <c r="BE24" i="1"/>
  <c r="BI24" i="1"/>
  <c r="N1534" i="2"/>
  <c r="O1534" i="2"/>
  <c r="P1534" i="2"/>
  <c r="Q1534" i="2"/>
  <c r="S1534" i="2"/>
  <c r="V1534" i="2"/>
  <c r="AE1534" i="2"/>
  <c r="J25" i="1"/>
  <c r="K25" i="1"/>
  <c r="AY25" i="1"/>
  <c r="BA25" i="1"/>
  <c r="BB25" i="1"/>
  <c r="BC25" i="1"/>
  <c r="BD25" i="1"/>
  <c r="BE25" i="1"/>
  <c r="BI25" i="1"/>
  <c r="N1569" i="2"/>
  <c r="O1569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AE1569" i="2"/>
  <c r="J26" i="1"/>
  <c r="K26" i="1"/>
  <c r="AY26" i="1"/>
  <c r="BA26" i="1"/>
  <c r="BB26" i="1"/>
  <c r="BC26" i="1"/>
  <c r="BD26" i="1"/>
  <c r="BE26" i="1"/>
  <c r="BI26" i="1"/>
  <c r="N1671" i="2"/>
  <c r="U1671" i="2"/>
  <c r="AE1671" i="2"/>
  <c r="J27" i="1"/>
  <c r="K27" i="1"/>
  <c r="AY27" i="1"/>
  <c r="BA27" i="1"/>
  <c r="BB27" i="1"/>
  <c r="BC27" i="1"/>
  <c r="BD27" i="1"/>
  <c r="BE27" i="1"/>
  <c r="BI27" i="1"/>
  <c r="N1750" i="2"/>
  <c r="O1750" i="2"/>
  <c r="AE1750" i="2"/>
  <c r="J28" i="1"/>
  <c r="K28" i="1"/>
  <c r="AY28" i="1"/>
  <c r="BA28" i="1"/>
  <c r="BB28" i="1"/>
  <c r="BC28" i="1"/>
  <c r="BD28" i="1"/>
  <c r="BE28" i="1"/>
  <c r="BI28" i="1"/>
  <c r="N1788" i="2"/>
  <c r="O1788" i="2"/>
  <c r="U1788" i="2"/>
  <c r="AE1788" i="2"/>
  <c r="J29" i="1"/>
  <c r="K29" i="1"/>
  <c r="AY29" i="1"/>
  <c r="BA29" i="1"/>
  <c r="BB29" i="1"/>
  <c r="BC29" i="1"/>
  <c r="BD29" i="1"/>
  <c r="BE29" i="1"/>
  <c r="BI29" i="1"/>
  <c r="AV1790" i="2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V1791" i="2"/>
  <c r="AV1792" i="2"/>
  <c r="AV1793" i="2"/>
  <c r="AV1794" i="2"/>
  <c r="J30" i="1"/>
  <c r="K30" i="1"/>
  <c r="AY30" i="1"/>
  <c r="BA30" i="1"/>
  <c r="BB30" i="1"/>
  <c r="BC30" i="1"/>
  <c r="BD30" i="1"/>
  <c r="BE30" i="1"/>
  <c r="BI30" i="1"/>
  <c r="N1843" i="2"/>
  <c r="O1843" i="2"/>
  <c r="Q1843" i="2"/>
  <c r="R1843" i="2"/>
  <c r="U1843" i="2"/>
  <c r="AE1843" i="2"/>
  <c r="J31" i="1"/>
  <c r="K31" i="1"/>
  <c r="AY31" i="1"/>
  <c r="BA31" i="1"/>
  <c r="BB31" i="1"/>
  <c r="BC31" i="1"/>
  <c r="BD31" i="1"/>
  <c r="BE31" i="1"/>
  <c r="BI31" i="1"/>
  <c r="N1911" i="2"/>
  <c r="O1911" i="2"/>
  <c r="P1911" i="2"/>
  <c r="AE1911" i="2"/>
  <c r="J32" i="1"/>
  <c r="K32" i="1"/>
  <c r="AY32" i="1"/>
  <c r="BA32" i="1"/>
  <c r="BB32" i="1"/>
  <c r="BC32" i="1"/>
  <c r="BD32" i="1"/>
  <c r="BE32" i="1"/>
  <c r="BI32" i="1"/>
  <c r="N2008" i="2"/>
  <c r="O2008" i="2"/>
  <c r="W2008" i="2"/>
  <c r="V2008" i="2"/>
  <c r="U2008" i="2"/>
  <c r="AE2008" i="2"/>
  <c r="J33" i="1"/>
  <c r="K33" i="1"/>
  <c r="AY33" i="1"/>
  <c r="BA33" i="1"/>
  <c r="BB33" i="1"/>
  <c r="BC33" i="1"/>
  <c r="BD33" i="1"/>
  <c r="BE33" i="1"/>
  <c r="BI33" i="1"/>
  <c r="N2264" i="2"/>
  <c r="O2264" i="2"/>
  <c r="Q2264" i="2"/>
  <c r="U2264" i="2"/>
  <c r="AE2264" i="2"/>
  <c r="J34" i="1"/>
  <c r="K34" i="1"/>
  <c r="AY34" i="1"/>
  <c r="BA34" i="1"/>
  <c r="BB34" i="1"/>
  <c r="BC34" i="1"/>
  <c r="BD34" i="1"/>
  <c r="BE34" i="1"/>
  <c r="BI34" i="1"/>
  <c r="N2402" i="2"/>
  <c r="O2402" i="2"/>
  <c r="P2402" i="2"/>
  <c r="U2402" i="2"/>
  <c r="AE2402" i="2"/>
  <c r="J35" i="1"/>
  <c r="K35" i="1"/>
  <c r="AY35" i="1"/>
  <c r="BA35" i="1"/>
  <c r="BB35" i="1"/>
  <c r="BC35" i="1"/>
  <c r="BD35" i="1"/>
  <c r="BE35" i="1"/>
  <c r="BI35" i="1"/>
  <c r="N2459" i="2"/>
  <c r="O2459" i="2"/>
  <c r="AE2459" i="2"/>
  <c r="J36" i="1"/>
  <c r="K36" i="1"/>
  <c r="AY36" i="1"/>
  <c r="BA36" i="1"/>
  <c r="BB36" i="1"/>
  <c r="BC36" i="1"/>
  <c r="BD36" i="1"/>
  <c r="BE36" i="1"/>
  <c r="BI36" i="1"/>
  <c r="N2484" i="2"/>
  <c r="O2484" i="2"/>
  <c r="AE2484" i="2"/>
  <c r="J37" i="1"/>
  <c r="K37" i="1"/>
  <c r="AY37" i="1"/>
  <c r="BA37" i="1"/>
  <c r="BB37" i="1"/>
  <c r="BC37" i="1"/>
  <c r="BD37" i="1"/>
  <c r="BE37" i="1"/>
  <c r="BI37" i="1"/>
  <c r="L38" i="1"/>
  <c r="N38" i="1"/>
  <c r="P38" i="1"/>
  <c r="R38" i="1"/>
  <c r="T38" i="1"/>
  <c r="X38" i="1"/>
  <c r="V38" i="1"/>
  <c r="AD38" i="1"/>
  <c r="AJ38" i="1"/>
  <c r="AB38" i="1"/>
  <c r="AF38" i="1"/>
  <c r="Z38" i="1"/>
  <c r="AH38" i="1"/>
  <c r="AR38" i="1"/>
  <c r="AT38" i="1"/>
  <c r="AL38" i="1"/>
  <c r="AP38" i="1"/>
  <c r="AN38" i="1"/>
  <c r="AV38" i="1"/>
  <c r="C38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G38" i="1"/>
  <c r="H38" i="1"/>
  <c r="I38" i="1"/>
  <c r="J38" i="1"/>
  <c r="K38" i="1"/>
  <c r="AY38" i="1"/>
  <c r="BA38" i="1"/>
  <c r="BB38" i="1"/>
  <c r="BC38" i="1"/>
  <c r="BD38" i="1"/>
  <c r="BE38" i="1"/>
  <c r="BI38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AV18" i="2"/>
  <c r="C19" i="2"/>
  <c r="D19" i="2"/>
  <c r="E19" i="2"/>
  <c r="F19" i="2"/>
  <c r="G19" i="2"/>
  <c r="H19" i="2"/>
  <c r="J19" i="2"/>
  <c r="K19" i="2"/>
  <c r="L19" i="2"/>
  <c r="M19" i="2"/>
  <c r="AG19" i="2"/>
  <c r="AH19" i="2"/>
  <c r="AI19" i="2"/>
  <c r="AJ19" i="2"/>
  <c r="AK19" i="2"/>
  <c r="AL19" i="2"/>
  <c r="AM19" i="2"/>
  <c r="AN19" i="2"/>
  <c r="AV19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AV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AV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AV78" i="2"/>
  <c r="C79" i="2"/>
  <c r="D79" i="2"/>
  <c r="E79" i="2"/>
  <c r="F79" i="2"/>
  <c r="G79" i="2"/>
  <c r="H79" i="2"/>
  <c r="J79" i="2"/>
  <c r="K79" i="2"/>
  <c r="L79" i="2"/>
  <c r="M79" i="2"/>
  <c r="AG79" i="2"/>
  <c r="AH79" i="2"/>
  <c r="AI79" i="2"/>
  <c r="AJ79" i="2"/>
  <c r="AK79" i="2"/>
  <c r="AL79" i="2"/>
  <c r="AM79" i="2"/>
  <c r="AN79" i="2"/>
  <c r="AV79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AV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AV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AV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AV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AV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AV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AV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AV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AV88" i="2"/>
  <c r="C89" i="2"/>
  <c r="D89" i="2"/>
  <c r="E89" i="2"/>
  <c r="F89" i="2"/>
  <c r="G89" i="2"/>
  <c r="H89" i="2"/>
  <c r="J89" i="2"/>
  <c r="K89" i="2"/>
  <c r="L89" i="2"/>
  <c r="M89" i="2"/>
  <c r="AG89" i="2"/>
  <c r="AH89" i="2"/>
  <c r="AI89" i="2"/>
  <c r="AJ89" i="2"/>
  <c r="AK89" i="2"/>
  <c r="AL89" i="2"/>
  <c r="AM89" i="2"/>
  <c r="AN89" i="2"/>
  <c r="AV89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AV93" i="2"/>
  <c r="C94" i="2"/>
  <c r="D94" i="2"/>
  <c r="E94" i="2"/>
  <c r="F94" i="2"/>
  <c r="G94" i="2"/>
  <c r="H94" i="2"/>
  <c r="J94" i="2"/>
  <c r="K94" i="2"/>
  <c r="L94" i="2"/>
  <c r="M94" i="2"/>
  <c r="AG94" i="2"/>
  <c r="AH94" i="2"/>
  <c r="AI94" i="2"/>
  <c r="AJ94" i="2"/>
  <c r="AK94" i="2"/>
  <c r="AL94" i="2"/>
  <c r="AM94" i="2"/>
  <c r="AN94" i="2"/>
  <c r="AV94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AV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AV113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AV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AV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AV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AV162" i="2"/>
  <c r="C163" i="2"/>
  <c r="D163" i="2"/>
  <c r="E163" i="2"/>
  <c r="F163" i="2"/>
  <c r="G163" i="2"/>
  <c r="H163" i="2"/>
  <c r="J163" i="2"/>
  <c r="K163" i="2"/>
  <c r="L163" i="2"/>
  <c r="M163" i="2"/>
  <c r="AG163" i="2"/>
  <c r="AH163" i="2"/>
  <c r="AI163" i="2"/>
  <c r="AJ163" i="2"/>
  <c r="AK163" i="2"/>
  <c r="AL163" i="2"/>
  <c r="AM163" i="2"/>
  <c r="AN163" i="2"/>
  <c r="AV163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F168" i="2"/>
  <c r="G168" i="2"/>
  <c r="H168" i="2"/>
  <c r="J168" i="2"/>
  <c r="K168" i="2"/>
  <c r="L168" i="2"/>
  <c r="M168" i="2"/>
  <c r="AG168" i="2"/>
  <c r="AH168" i="2"/>
  <c r="AI168" i="2"/>
  <c r="AJ168" i="2"/>
  <c r="AK168" i="2"/>
  <c r="AL168" i="2"/>
  <c r="AM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AV169" i="2"/>
  <c r="C170" i="2"/>
  <c r="D170" i="2"/>
  <c r="E170" i="2"/>
  <c r="F170" i="2"/>
  <c r="G170" i="2"/>
  <c r="H170" i="2"/>
  <c r="J170" i="2"/>
  <c r="K170" i="2"/>
  <c r="L170" i="2"/>
  <c r="M170" i="2"/>
  <c r="AG170" i="2"/>
  <c r="AH170" i="2"/>
  <c r="AI170" i="2"/>
  <c r="AJ170" i="2"/>
  <c r="AK170" i="2"/>
  <c r="AL170" i="2"/>
  <c r="AM170" i="2"/>
  <c r="AN170" i="2"/>
  <c r="AV170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V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AV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AV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AV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AV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AV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AV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AV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AV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AV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AV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AV263" i="2"/>
  <c r="C264" i="2"/>
  <c r="D264" i="2"/>
  <c r="E264" i="2"/>
  <c r="F264" i="2"/>
  <c r="G264" i="2"/>
  <c r="H264" i="2"/>
  <c r="J264" i="2"/>
  <c r="K264" i="2"/>
  <c r="L264" i="2"/>
  <c r="M264" i="2"/>
  <c r="AG264" i="2"/>
  <c r="AH264" i="2"/>
  <c r="AI264" i="2"/>
  <c r="AJ264" i="2"/>
  <c r="AK264" i="2"/>
  <c r="AL264" i="2"/>
  <c r="AM264" i="2"/>
  <c r="AN264" i="2"/>
  <c r="AV264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AV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AV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AV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AV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AV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AV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AV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AV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AV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AV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AV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AV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AV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AV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AV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AV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AV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AV282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AV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AV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AV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AV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AV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AV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AV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AV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AV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AV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AV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AV307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AV308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AV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AV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AV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AV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AV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AV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AV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AV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AV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AV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AV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AV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AV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AV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AV323" i="2"/>
  <c r="C324" i="2"/>
  <c r="D324" i="2"/>
  <c r="E324" i="2"/>
  <c r="F324" i="2"/>
  <c r="G324" i="2"/>
  <c r="H324" i="2"/>
  <c r="J324" i="2"/>
  <c r="K324" i="2"/>
  <c r="L324" i="2"/>
  <c r="M324" i="2"/>
  <c r="AG324" i="2"/>
  <c r="AH324" i="2"/>
  <c r="AI324" i="2"/>
  <c r="AJ324" i="2"/>
  <c r="AK324" i="2"/>
  <c r="AL324" i="2"/>
  <c r="AM324" i="2"/>
  <c r="AN324" i="2"/>
  <c r="AV324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AV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AV331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AV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AV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AV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AV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AV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AV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AV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AV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AV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AV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AV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AV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AV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BJ407" i="2"/>
  <c r="BK407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AV409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AV410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AV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G413" i="2"/>
  <c r="H413" i="2"/>
  <c r="J413" i="2"/>
  <c r="K413" i="2"/>
  <c r="L413" i="2"/>
  <c r="M413" i="2"/>
  <c r="AK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AV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AV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AV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AV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AV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AV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AV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AV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AV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AV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AV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AV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AV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AV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AV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AV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AV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AV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AV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AV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AV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AV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AV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AV468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AV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AV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AV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AV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AV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AV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AV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AV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AV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AV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AV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AV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AV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AV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AV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V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AV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AV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AV498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AV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AV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AV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AV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AV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AV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AV571" i="2"/>
  <c r="C572" i="2"/>
  <c r="D572" i="2"/>
  <c r="E572" i="2"/>
  <c r="F572" i="2"/>
  <c r="G572" i="2"/>
  <c r="H572" i="2"/>
  <c r="J572" i="2"/>
  <c r="K572" i="2"/>
  <c r="L572" i="2"/>
  <c r="M572" i="2"/>
  <c r="AG572" i="2"/>
  <c r="AH572" i="2"/>
  <c r="AI572" i="2"/>
  <c r="AJ572" i="2"/>
  <c r="AK572" i="2"/>
  <c r="AL572" i="2"/>
  <c r="AM572" i="2"/>
  <c r="AN572" i="2"/>
  <c r="AV572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AV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AV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AV581" i="2"/>
  <c r="C582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AV582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AV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AV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AV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AV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BE658" i="2"/>
  <c r="BF658" i="2"/>
  <c r="BG658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AV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AV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AV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AV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AV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AV699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AV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AV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AV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AV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AV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AV757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AV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AV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AV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AV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AV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AV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AV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AV852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AV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AV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AV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AV871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AV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AV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AV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AV894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AV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AV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AV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AV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AV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AV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AV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AV929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AV967" i="2"/>
  <c r="C968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AV968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AV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AV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AV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AV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AV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AV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AV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AV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AV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AV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AV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AV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AV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AV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AV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AV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AV985" i="2"/>
  <c r="C986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AV986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AV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AV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AV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AV992" i="2"/>
  <c r="C993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AV993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AV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AV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AV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AV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AV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AV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AV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AV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AV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AV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AV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AV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AV1031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AV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AV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AV1048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AV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AV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AV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AV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AV1138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AV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AV1153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AV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AV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AV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AV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AV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AV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AV1207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AV1208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AV1209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AV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AV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AV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AV1213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AV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V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V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V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V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V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V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V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V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V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V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V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V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V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V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V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V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V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V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V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V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V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V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V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V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V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V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V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V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V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V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V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V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V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V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V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V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V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V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V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V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V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V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V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V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V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V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V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V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V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V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V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V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V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V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V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V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V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V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V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V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AV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AV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V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V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V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V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V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V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V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V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V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V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V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V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V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V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V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V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V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BB1569" i="2"/>
  <c r="BC1569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V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V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V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V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V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V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AV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AV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AV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AV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AV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AV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AV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AV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AV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AV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AV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AV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AV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AV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AV1613" i="2"/>
  <c r="C1614" i="2"/>
  <c r="D1614" i="2"/>
  <c r="E1614" i="2"/>
  <c r="F1614" i="2"/>
  <c r="G1614" i="2"/>
  <c r="H1614" i="2"/>
  <c r="J1614" i="2"/>
  <c r="K1614" i="2"/>
  <c r="L1614" i="2"/>
  <c r="M1614" i="2"/>
  <c r="AG1614" i="2"/>
  <c r="AH1614" i="2"/>
  <c r="AI1614" i="2"/>
  <c r="AJ1614" i="2"/>
  <c r="AK1614" i="2"/>
  <c r="AL1614" i="2"/>
  <c r="AM1614" i="2"/>
  <c r="AN1614" i="2"/>
  <c r="AV1614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V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V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V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V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V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V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AV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AV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V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V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V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V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V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V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V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V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V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V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V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V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V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V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V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V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V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V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V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V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V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V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V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V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V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V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V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V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V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V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V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V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V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V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V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V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V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V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V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V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V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V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V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V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V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V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AV1921" i="2"/>
  <c r="C1922" i="2"/>
  <c r="D1922" i="2"/>
  <c r="E1922" i="2"/>
  <c r="F1922" i="2"/>
  <c r="G1922" i="2"/>
  <c r="H1922" i="2"/>
  <c r="J1922" i="2"/>
  <c r="K1922" i="2"/>
  <c r="L1922" i="2"/>
  <c r="M1922" i="2"/>
  <c r="AG1922" i="2"/>
  <c r="AH1922" i="2"/>
  <c r="AI1922" i="2"/>
  <c r="AJ1922" i="2"/>
  <c r="AK1922" i="2"/>
  <c r="AL1922" i="2"/>
  <c r="AM1922" i="2"/>
  <c r="AN1922" i="2"/>
  <c r="AV1922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V1937" i="2"/>
  <c r="C1938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V1938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V1946" i="2"/>
  <c r="C1947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V1947" i="2"/>
  <c r="C1948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AV1948" i="2"/>
  <c r="C1949" i="2"/>
  <c r="D1949" i="2"/>
  <c r="E1949" i="2"/>
  <c r="F1949" i="2"/>
  <c r="G1949" i="2"/>
  <c r="H1949" i="2"/>
  <c r="J1949" i="2"/>
  <c r="K1949" i="2"/>
  <c r="L1949" i="2"/>
  <c r="M1949" i="2"/>
  <c r="AG1949" i="2"/>
  <c r="AH1949" i="2"/>
  <c r="AI1949" i="2"/>
  <c r="AJ1949" i="2"/>
  <c r="AK1949" i="2"/>
  <c r="AL1949" i="2"/>
  <c r="AM1949" i="2"/>
  <c r="AN1949" i="2"/>
  <c r="AV1949" i="2"/>
  <c r="C1950" i="2"/>
  <c r="D1950" i="2"/>
  <c r="E1950" i="2"/>
  <c r="F1950" i="2"/>
  <c r="G1950" i="2"/>
  <c r="H1950" i="2"/>
  <c r="J1950" i="2"/>
  <c r="K1950" i="2"/>
  <c r="L1950" i="2"/>
  <c r="M1950" i="2"/>
  <c r="AG1950" i="2"/>
  <c r="AH1950" i="2"/>
  <c r="AI1950" i="2"/>
  <c r="AJ1950" i="2"/>
  <c r="AK1950" i="2"/>
  <c r="AL1950" i="2"/>
  <c r="AM1950" i="2"/>
  <c r="AN1950" i="2"/>
  <c r="AV1950" i="2"/>
  <c r="C1951" i="2"/>
  <c r="D1951" i="2"/>
  <c r="E1951" i="2"/>
  <c r="F1951" i="2"/>
  <c r="G1951" i="2"/>
  <c r="H1951" i="2"/>
  <c r="J1951" i="2"/>
  <c r="K1951" i="2"/>
  <c r="L1951" i="2"/>
  <c r="M1951" i="2"/>
  <c r="AG1951" i="2"/>
  <c r="AH1951" i="2"/>
  <c r="AI1951" i="2"/>
  <c r="AJ1951" i="2"/>
  <c r="AK1951" i="2"/>
  <c r="AL1951" i="2"/>
  <c r="AM1951" i="2"/>
  <c r="AN1951" i="2"/>
  <c r="AV1951" i="2"/>
  <c r="C1952" i="2"/>
  <c r="D1952" i="2"/>
  <c r="E1952" i="2"/>
  <c r="F1952" i="2"/>
  <c r="G1952" i="2"/>
  <c r="H1952" i="2"/>
  <c r="J1952" i="2"/>
  <c r="K1952" i="2"/>
  <c r="L1952" i="2"/>
  <c r="M1952" i="2"/>
  <c r="AG1952" i="2"/>
  <c r="AH1952" i="2"/>
  <c r="AI1952" i="2"/>
  <c r="AJ1952" i="2"/>
  <c r="AK1952" i="2"/>
  <c r="AL1952" i="2"/>
  <c r="AM1952" i="2"/>
  <c r="AN1952" i="2"/>
  <c r="AV1952" i="2"/>
  <c r="C1953" i="2"/>
  <c r="D1953" i="2"/>
  <c r="E1953" i="2"/>
  <c r="F1953" i="2"/>
  <c r="G1953" i="2"/>
  <c r="H1953" i="2"/>
  <c r="J1953" i="2"/>
  <c r="K1953" i="2"/>
  <c r="L1953" i="2"/>
  <c r="M1953" i="2"/>
  <c r="AG1953" i="2"/>
  <c r="AH1953" i="2"/>
  <c r="AI1953" i="2"/>
  <c r="AJ1953" i="2"/>
  <c r="AK1953" i="2"/>
  <c r="AL1953" i="2"/>
  <c r="AM1953" i="2"/>
  <c r="AN1953" i="2"/>
  <c r="AV1953" i="2"/>
  <c r="C1954" i="2"/>
  <c r="D1954" i="2"/>
  <c r="E1954" i="2"/>
  <c r="F1954" i="2"/>
  <c r="G1954" i="2"/>
  <c r="H1954" i="2"/>
  <c r="J1954" i="2"/>
  <c r="K1954" i="2"/>
  <c r="L1954" i="2"/>
  <c r="M1954" i="2"/>
  <c r="AG1954" i="2"/>
  <c r="AH1954" i="2"/>
  <c r="AI1954" i="2"/>
  <c r="AJ1954" i="2"/>
  <c r="AK1954" i="2"/>
  <c r="AL1954" i="2"/>
  <c r="AM1954" i="2"/>
  <c r="AN1954" i="2"/>
  <c r="AV1954" i="2"/>
  <c r="C1955" i="2"/>
  <c r="D1955" i="2"/>
  <c r="E1955" i="2"/>
  <c r="F1955" i="2"/>
  <c r="G1955" i="2"/>
  <c r="H1955" i="2"/>
  <c r="J1955" i="2"/>
  <c r="K1955" i="2"/>
  <c r="L1955" i="2"/>
  <c r="M1955" i="2"/>
  <c r="AG1955" i="2"/>
  <c r="AH1955" i="2"/>
  <c r="AI1955" i="2"/>
  <c r="AJ1955" i="2"/>
  <c r="AK1955" i="2"/>
  <c r="AL1955" i="2"/>
  <c r="AM1955" i="2"/>
  <c r="AN1955" i="2"/>
  <c r="AV1955" i="2"/>
  <c r="C1956" i="2"/>
  <c r="D1956" i="2"/>
  <c r="E1956" i="2"/>
  <c r="F1956" i="2"/>
  <c r="G1956" i="2"/>
  <c r="H1956" i="2"/>
  <c r="J1956" i="2"/>
  <c r="K1956" i="2"/>
  <c r="L1956" i="2"/>
  <c r="M1956" i="2"/>
  <c r="AG1956" i="2"/>
  <c r="AH1956" i="2"/>
  <c r="AI1956" i="2"/>
  <c r="AJ1956" i="2"/>
  <c r="AK1956" i="2"/>
  <c r="AL1956" i="2"/>
  <c r="AM1956" i="2"/>
  <c r="AN1956" i="2"/>
  <c r="AV1956" i="2"/>
  <c r="C1957" i="2"/>
  <c r="D1957" i="2"/>
  <c r="E1957" i="2"/>
  <c r="F1957" i="2"/>
  <c r="G1957" i="2"/>
  <c r="H1957" i="2"/>
  <c r="J1957" i="2"/>
  <c r="K1957" i="2"/>
  <c r="L1957" i="2"/>
  <c r="M1957" i="2"/>
  <c r="AG1957" i="2"/>
  <c r="AH1957" i="2"/>
  <c r="AI1957" i="2"/>
  <c r="AJ1957" i="2"/>
  <c r="AK1957" i="2"/>
  <c r="AL1957" i="2"/>
  <c r="AM1957" i="2"/>
  <c r="AN1957" i="2"/>
  <c r="AV1957" i="2"/>
  <c r="C1958" i="2"/>
  <c r="D1958" i="2"/>
  <c r="E1958" i="2"/>
  <c r="F1958" i="2"/>
  <c r="G1958" i="2"/>
  <c r="H1958" i="2"/>
  <c r="J1958" i="2"/>
  <c r="K1958" i="2"/>
  <c r="L1958" i="2"/>
  <c r="M1958" i="2"/>
  <c r="AG1958" i="2"/>
  <c r="AH1958" i="2"/>
  <c r="AI1958" i="2"/>
  <c r="AJ1958" i="2"/>
  <c r="AK1958" i="2"/>
  <c r="AL1958" i="2"/>
  <c r="AM1958" i="2"/>
  <c r="AN1958" i="2"/>
  <c r="AV1958" i="2"/>
  <c r="C1959" i="2"/>
  <c r="D1959" i="2"/>
  <c r="E1959" i="2"/>
  <c r="F1959" i="2"/>
  <c r="G1959" i="2"/>
  <c r="H1959" i="2"/>
  <c r="J1959" i="2"/>
  <c r="K1959" i="2"/>
  <c r="L1959" i="2"/>
  <c r="M1959" i="2"/>
  <c r="AG1959" i="2"/>
  <c r="AH1959" i="2"/>
  <c r="AI1959" i="2"/>
  <c r="AJ1959" i="2"/>
  <c r="AK1959" i="2"/>
  <c r="AL1959" i="2"/>
  <c r="AM1959" i="2"/>
  <c r="AN1959" i="2"/>
  <c r="AV1959" i="2"/>
  <c r="C1960" i="2"/>
  <c r="D1960" i="2"/>
  <c r="E1960" i="2"/>
  <c r="F1960" i="2"/>
  <c r="G1960" i="2"/>
  <c r="H1960" i="2"/>
  <c r="J1960" i="2"/>
  <c r="K1960" i="2"/>
  <c r="L1960" i="2"/>
  <c r="M1960" i="2"/>
  <c r="AG1960" i="2"/>
  <c r="AH1960" i="2"/>
  <c r="AI1960" i="2"/>
  <c r="AJ1960" i="2"/>
  <c r="AK1960" i="2"/>
  <c r="AL1960" i="2"/>
  <c r="AM1960" i="2"/>
  <c r="AN1960" i="2"/>
  <c r="AV1960" i="2"/>
  <c r="C1961" i="2"/>
  <c r="D1961" i="2"/>
  <c r="E1961" i="2"/>
  <c r="F1961" i="2"/>
  <c r="G1961" i="2"/>
  <c r="H1961" i="2"/>
  <c r="J1961" i="2"/>
  <c r="K1961" i="2"/>
  <c r="L1961" i="2"/>
  <c r="M1961" i="2"/>
  <c r="AG1961" i="2"/>
  <c r="AH1961" i="2"/>
  <c r="AI1961" i="2"/>
  <c r="AJ1961" i="2"/>
  <c r="AK1961" i="2"/>
  <c r="AL1961" i="2"/>
  <c r="AM1961" i="2"/>
  <c r="AN1961" i="2"/>
  <c r="AV1961" i="2"/>
  <c r="C1962" i="2"/>
  <c r="D1962" i="2"/>
  <c r="E1962" i="2"/>
  <c r="F1962" i="2"/>
  <c r="G1962" i="2"/>
  <c r="H1962" i="2"/>
  <c r="J1962" i="2"/>
  <c r="K1962" i="2"/>
  <c r="L1962" i="2"/>
  <c r="M1962" i="2"/>
  <c r="AG1962" i="2"/>
  <c r="AH1962" i="2"/>
  <c r="AI1962" i="2"/>
  <c r="AJ1962" i="2"/>
  <c r="AK1962" i="2"/>
  <c r="AL1962" i="2"/>
  <c r="AM1962" i="2"/>
  <c r="AN1962" i="2"/>
  <c r="AV1962" i="2"/>
  <c r="C1963" i="2"/>
  <c r="D1963" i="2"/>
  <c r="E1963" i="2"/>
  <c r="F1963" i="2"/>
  <c r="G1963" i="2"/>
  <c r="H1963" i="2"/>
  <c r="J1963" i="2"/>
  <c r="K1963" i="2"/>
  <c r="L1963" i="2"/>
  <c r="M1963" i="2"/>
  <c r="AG1963" i="2"/>
  <c r="AH1963" i="2"/>
  <c r="AI1963" i="2"/>
  <c r="AJ1963" i="2"/>
  <c r="AK1963" i="2"/>
  <c r="AL1963" i="2"/>
  <c r="AM1963" i="2"/>
  <c r="AN1963" i="2"/>
  <c r="AV1963" i="2"/>
  <c r="C1964" i="2"/>
  <c r="D1964" i="2"/>
  <c r="E1964" i="2"/>
  <c r="F1964" i="2"/>
  <c r="G1964" i="2"/>
  <c r="H1964" i="2"/>
  <c r="J1964" i="2"/>
  <c r="K1964" i="2"/>
  <c r="L1964" i="2"/>
  <c r="M1964" i="2"/>
  <c r="AG1964" i="2"/>
  <c r="AH1964" i="2"/>
  <c r="AI1964" i="2"/>
  <c r="AJ1964" i="2"/>
  <c r="AK1964" i="2"/>
  <c r="AL1964" i="2"/>
  <c r="AM1964" i="2"/>
  <c r="AN1964" i="2"/>
  <c r="AV1964" i="2"/>
  <c r="C1965" i="2"/>
  <c r="D1965" i="2"/>
  <c r="E1965" i="2"/>
  <c r="F1965" i="2"/>
  <c r="G1965" i="2"/>
  <c r="H1965" i="2"/>
  <c r="J1965" i="2"/>
  <c r="K1965" i="2"/>
  <c r="L1965" i="2"/>
  <c r="M1965" i="2"/>
  <c r="AG1965" i="2"/>
  <c r="AH1965" i="2"/>
  <c r="AI1965" i="2"/>
  <c r="AJ1965" i="2"/>
  <c r="AK1965" i="2"/>
  <c r="AL1965" i="2"/>
  <c r="AM1965" i="2"/>
  <c r="AN1965" i="2"/>
  <c r="AV1965" i="2"/>
  <c r="C1966" i="2"/>
  <c r="D1966" i="2"/>
  <c r="E1966" i="2"/>
  <c r="F1966" i="2"/>
  <c r="G1966" i="2"/>
  <c r="H1966" i="2"/>
  <c r="J1966" i="2"/>
  <c r="K1966" i="2"/>
  <c r="L1966" i="2"/>
  <c r="M1966" i="2"/>
  <c r="AG1966" i="2"/>
  <c r="AH1966" i="2"/>
  <c r="AI1966" i="2"/>
  <c r="AJ1966" i="2"/>
  <c r="AK1966" i="2"/>
  <c r="AL1966" i="2"/>
  <c r="AM1966" i="2"/>
  <c r="AN1966" i="2"/>
  <c r="AV1966" i="2"/>
  <c r="C1967" i="2"/>
  <c r="D1967" i="2"/>
  <c r="E1967" i="2"/>
  <c r="F1967" i="2"/>
  <c r="G1967" i="2"/>
  <c r="H1967" i="2"/>
  <c r="J1967" i="2"/>
  <c r="K1967" i="2"/>
  <c r="L1967" i="2"/>
  <c r="M1967" i="2"/>
  <c r="AG1967" i="2"/>
  <c r="AH1967" i="2"/>
  <c r="AI1967" i="2"/>
  <c r="AJ1967" i="2"/>
  <c r="AK1967" i="2"/>
  <c r="AL1967" i="2"/>
  <c r="AM1967" i="2"/>
  <c r="AN1967" i="2"/>
  <c r="AV1967" i="2"/>
  <c r="C1968" i="2"/>
  <c r="D1968" i="2"/>
  <c r="E1968" i="2"/>
  <c r="F1968" i="2"/>
  <c r="G1968" i="2"/>
  <c r="H1968" i="2"/>
  <c r="J1968" i="2"/>
  <c r="K1968" i="2"/>
  <c r="L1968" i="2"/>
  <c r="M1968" i="2"/>
  <c r="AG1968" i="2"/>
  <c r="AH1968" i="2"/>
  <c r="AI1968" i="2"/>
  <c r="AJ1968" i="2"/>
  <c r="AK1968" i="2"/>
  <c r="AL1968" i="2"/>
  <c r="AM1968" i="2"/>
  <c r="AN1968" i="2"/>
  <c r="AV1968" i="2"/>
  <c r="C1969" i="2"/>
  <c r="D1969" i="2"/>
  <c r="E1969" i="2"/>
  <c r="F1969" i="2"/>
  <c r="G1969" i="2"/>
  <c r="H1969" i="2"/>
  <c r="J1969" i="2"/>
  <c r="K1969" i="2"/>
  <c r="L1969" i="2"/>
  <c r="M1969" i="2"/>
  <c r="AG1969" i="2"/>
  <c r="AH1969" i="2"/>
  <c r="AI1969" i="2"/>
  <c r="AJ1969" i="2"/>
  <c r="AK1969" i="2"/>
  <c r="AL1969" i="2"/>
  <c r="AM1969" i="2"/>
  <c r="AN1969" i="2"/>
  <c r="AV1969" i="2"/>
  <c r="C1970" i="2"/>
  <c r="D1970" i="2"/>
  <c r="E1970" i="2"/>
  <c r="F1970" i="2"/>
  <c r="G1970" i="2"/>
  <c r="H1970" i="2"/>
  <c r="J1970" i="2"/>
  <c r="K1970" i="2"/>
  <c r="L1970" i="2"/>
  <c r="M1970" i="2"/>
  <c r="AG1970" i="2"/>
  <c r="AH1970" i="2"/>
  <c r="AI1970" i="2"/>
  <c r="AJ1970" i="2"/>
  <c r="AK1970" i="2"/>
  <c r="AL1970" i="2"/>
  <c r="AM1970" i="2"/>
  <c r="AN1970" i="2"/>
  <c r="AV1970" i="2"/>
  <c r="C1971" i="2"/>
  <c r="D1971" i="2"/>
  <c r="E1971" i="2"/>
  <c r="F1971" i="2"/>
  <c r="G1971" i="2"/>
  <c r="H1971" i="2"/>
  <c r="J1971" i="2"/>
  <c r="K1971" i="2"/>
  <c r="L1971" i="2"/>
  <c r="M1971" i="2"/>
  <c r="AG1971" i="2"/>
  <c r="AH1971" i="2"/>
  <c r="AI1971" i="2"/>
  <c r="AJ1971" i="2"/>
  <c r="AK1971" i="2"/>
  <c r="AL1971" i="2"/>
  <c r="AM1971" i="2"/>
  <c r="AN1971" i="2"/>
  <c r="AV1971" i="2"/>
  <c r="C1972" i="2"/>
  <c r="D1972" i="2"/>
  <c r="E1972" i="2"/>
  <c r="F1972" i="2"/>
  <c r="G1972" i="2"/>
  <c r="H1972" i="2"/>
  <c r="J1972" i="2"/>
  <c r="K1972" i="2"/>
  <c r="L1972" i="2"/>
  <c r="M1972" i="2"/>
  <c r="AG1972" i="2"/>
  <c r="AH1972" i="2"/>
  <c r="AI1972" i="2"/>
  <c r="AJ1972" i="2"/>
  <c r="AK1972" i="2"/>
  <c r="AL1972" i="2"/>
  <c r="AM1972" i="2"/>
  <c r="AN1972" i="2"/>
  <c r="AV1972" i="2"/>
  <c r="C1973" i="2"/>
  <c r="D1973" i="2"/>
  <c r="E1973" i="2"/>
  <c r="F1973" i="2"/>
  <c r="G1973" i="2"/>
  <c r="H1973" i="2"/>
  <c r="J1973" i="2"/>
  <c r="K1973" i="2"/>
  <c r="L1973" i="2"/>
  <c r="M1973" i="2"/>
  <c r="AG1973" i="2"/>
  <c r="AH1973" i="2"/>
  <c r="AI1973" i="2"/>
  <c r="AJ1973" i="2"/>
  <c r="AK1973" i="2"/>
  <c r="AL1973" i="2"/>
  <c r="AM1973" i="2"/>
  <c r="AN1973" i="2"/>
  <c r="AV1973" i="2"/>
  <c r="C1974" i="2"/>
  <c r="D1974" i="2"/>
  <c r="E1974" i="2"/>
  <c r="F1974" i="2"/>
  <c r="G1974" i="2"/>
  <c r="H1974" i="2"/>
  <c r="J1974" i="2"/>
  <c r="K1974" i="2"/>
  <c r="L1974" i="2"/>
  <c r="M1974" i="2"/>
  <c r="AG1974" i="2"/>
  <c r="AH1974" i="2"/>
  <c r="AI1974" i="2"/>
  <c r="AJ1974" i="2"/>
  <c r="AK1974" i="2"/>
  <c r="AL1974" i="2"/>
  <c r="AM1974" i="2"/>
  <c r="AN1974" i="2"/>
  <c r="AV1974" i="2"/>
  <c r="C1975" i="2"/>
  <c r="D1975" i="2"/>
  <c r="E1975" i="2"/>
  <c r="F1975" i="2"/>
  <c r="G1975" i="2"/>
  <c r="H1975" i="2"/>
  <c r="J1975" i="2"/>
  <c r="K1975" i="2"/>
  <c r="L1975" i="2"/>
  <c r="M1975" i="2"/>
  <c r="AG1975" i="2"/>
  <c r="AH1975" i="2"/>
  <c r="AI1975" i="2"/>
  <c r="AJ1975" i="2"/>
  <c r="AK1975" i="2"/>
  <c r="AL1975" i="2"/>
  <c r="AM1975" i="2"/>
  <c r="AN1975" i="2"/>
  <c r="AV1975" i="2"/>
  <c r="C1976" i="2"/>
  <c r="D1976" i="2"/>
  <c r="E1976" i="2"/>
  <c r="F1976" i="2"/>
  <c r="G1976" i="2"/>
  <c r="H1976" i="2"/>
  <c r="J1976" i="2"/>
  <c r="K1976" i="2"/>
  <c r="L1976" i="2"/>
  <c r="M1976" i="2"/>
  <c r="AG1976" i="2"/>
  <c r="AH1976" i="2"/>
  <c r="AI1976" i="2"/>
  <c r="AJ1976" i="2"/>
  <c r="AK1976" i="2"/>
  <c r="AL1976" i="2"/>
  <c r="AM1976" i="2"/>
  <c r="AN1976" i="2"/>
  <c r="AV1976" i="2"/>
  <c r="C1977" i="2"/>
  <c r="D1977" i="2"/>
  <c r="E1977" i="2"/>
  <c r="F1977" i="2"/>
  <c r="G1977" i="2"/>
  <c r="H1977" i="2"/>
  <c r="J1977" i="2"/>
  <c r="K1977" i="2"/>
  <c r="L1977" i="2"/>
  <c r="M1977" i="2"/>
  <c r="AG1977" i="2"/>
  <c r="AH1977" i="2"/>
  <c r="AI1977" i="2"/>
  <c r="AJ1977" i="2"/>
  <c r="AK1977" i="2"/>
  <c r="AL1977" i="2"/>
  <c r="AM1977" i="2"/>
  <c r="AN1977" i="2"/>
  <c r="AV1977" i="2"/>
  <c r="C1978" i="2"/>
  <c r="D1978" i="2"/>
  <c r="E1978" i="2"/>
  <c r="F1978" i="2"/>
  <c r="G1978" i="2"/>
  <c r="H1978" i="2"/>
  <c r="J1978" i="2"/>
  <c r="K1978" i="2"/>
  <c r="L1978" i="2"/>
  <c r="M1978" i="2"/>
  <c r="AG1978" i="2"/>
  <c r="AH1978" i="2"/>
  <c r="AI1978" i="2"/>
  <c r="AJ1978" i="2"/>
  <c r="AK1978" i="2"/>
  <c r="AL1978" i="2"/>
  <c r="AM1978" i="2"/>
  <c r="AN1978" i="2"/>
  <c r="AV1978" i="2"/>
  <c r="C1979" i="2"/>
  <c r="D1979" i="2"/>
  <c r="E1979" i="2"/>
  <c r="F1979" i="2"/>
  <c r="G1979" i="2"/>
  <c r="H1979" i="2"/>
  <c r="J1979" i="2"/>
  <c r="K1979" i="2"/>
  <c r="L1979" i="2"/>
  <c r="M1979" i="2"/>
  <c r="AG1979" i="2"/>
  <c r="AH1979" i="2"/>
  <c r="AI1979" i="2"/>
  <c r="AJ1979" i="2"/>
  <c r="AK1979" i="2"/>
  <c r="AL1979" i="2"/>
  <c r="AM1979" i="2"/>
  <c r="AN1979" i="2"/>
  <c r="AV1979" i="2"/>
  <c r="C1980" i="2"/>
  <c r="D1980" i="2"/>
  <c r="E1980" i="2"/>
  <c r="F1980" i="2"/>
  <c r="G1980" i="2"/>
  <c r="H1980" i="2"/>
  <c r="J1980" i="2"/>
  <c r="K1980" i="2"/>
  <c r="L1980" i="2"/>
  <c r="M1980" i="2"/>
  <c r="AG1980" i="2"/>
  <c r="AH1980" i="2"/>
  <c r="AI1980" i="2"/>
  <c r="AJ1980" i="2"/>
  <c r="AK1980" i="2"/>
  <c r="AL1980" i="2"/>
  <c r="AM1980" i="2"/>
  <c r="AN1980" i="2"/>
  <c r="AV1980" i="2"/>
  <c r="C1981" i="2"/>
  <c r="D1981" i="2"/>
  <c r="E1981" i="2"/>
  <c r="F1981" i="2"/>
  <c r="G1981" i="2"/>
  <c r="H1981" i="2"/>
  <c r="J1981" i="2"/>
  <c r="K1981" i="2"/>
  <c r="L1981" i="2"/>
  <c r="M1981" i="2"/>
  <c r="AG1981" i="2"/>
  <c r="AH1981" i="2"/>
  <c r="AI1981" i="2"/>
  <c r="AJ1981" i="2"/>
  <c r="AK1981" i="2"/>
  <c r="AL1981" i="2"/>
  <c r="AM1981" i="2"/>
  <c r="AN1981" i="2"/>
  <c r="AV1981" i="2"/>
  <c r="C1982" i="2"/>
  <c r="D1982" i="2"/>
  <c r="E1982" i="2"/>
  <c r="F1982" i="2"/>
  <c r="G1982" i="2"/>
  <c r="H1982" i="2"/>
  <c r="J1982" i="2"/>
  <c r="K1982" i="2"/>
  <c r="L1982" i="2"/>
  <c r="M1982" i="2"/>
  <c r="AG1982" i="2"/>
  <c r="AH1982" i="2"/>
  <c r="AI1982" i="2"/>
  <c r="AJ1982" i="2"/>
  <c r="AK1982" i="2"/>
  <c r="AL1982" i="2"/>
  <c r="AM1982" i="2"/>
  <c r="AN1982" i="2"/>
  <c r="AV1982" i="2"/>
  <c r="C1983" i="2"/>
  <c r="D1983" i="2"/>
  <c r="E1983" i="2"/>
  <c r="F1983" i="2"/>
  <c r="G1983" i="2"/>
  <c r="H1983" i="2"/>
  <c r="J1983" i="2"/>
  <c r="K1983" i="2"/>
  <c r="L1983" i="2"/>
  <c r="M1983" i="2"/>
  <c r="AG1983" i="2"/>
  <c r="AH1983" i="2"/>
  <c r="AI1983" i="2"/>
  <c r="AJ1983" i="2"/>
  <c r="AK1983" i="2"/>
  <c r="AL1983" i="2"/>
  <c r="AM1983" i="2"/>
  <c r="AN1983" i="2"/>
  <c r="AV1983" i="2"/>
  <c r="C1984" i="2"/>
  <c r="D1984" i="2"/>
  <c r="E1984" i="2"/>
  <c r="F1984" i="2"/>
  <c r="G1984" i="2"/>
  <c r="H1984" i="2"/>
  <c r="J1984" i="2"/>
  <c r="K1984" i="2"/>
  <c r="L1984" i="2"/>
  <c r="M1984" i="2"/>
  <c r="AG1984" i="2"/>
  <c r="AH1984" i="2"/>
  <c r="AI1984" i="2"/>
  <c r="AJ1984" i="2"/>
  <c r="AK1984" i="2"/>
  <c r="AL1984" i="2"/>
  <c r="AM1984" i="2"/>
  <c r="AN1984" i="2"/>
  <c r="AV1984" i="2"/>
  <c r="C1985" i="2"/>
  <c r="D1985" i="2"/>
  <c r="E1985" i="2"/>
  <c r="F1985" i="2"/>
  <c r="G1985" i="2"/>
  <c r="H1985" i="2"/>
  <c r="J1985" i="2"/>
  <c r="K1985" i="2"/>
  <c r="L1985" i="2"/>
  <c r="M1985" i="2"/>
  <c r="AG1985" i="2"/>
  <c r="AH1985" i="2"/>
  <c r="AI1985" i="2"/>
  <c r="AJ1985" i="2"/>
  <c r="AK1985" i="2"/>
  <c r="AL1985" i="2"/>
  <c r="AM1985" i="2"/>
  <c r="AN1985" i="2"/>
  <c r="AV1985" i="2"/>
  <c r="C1986" i="2"/>
  <c r="D1986" i="2"/>
  <c r="E1986" i="2"/>
  <c r="F1986" i="2"/>
  <c r="G1986" i="2"/>
  <c r="H1986" i="2"/>
  <c r="J1986" i="2"/>
  <c r="K1986" i="2"/>
  <c r="L1986" i="2"/>
  <c r="M1986" i="2"/>
  <c r="AG1986" i="2"/>
  <c r="AH1986" i="2"/>
  <c r="AI1986" i="2"/>
  <c r="AJ1986" i="2"/>
  <c r="AK1986" i="2"/>
  <c r="AL1986" i="2"/>
  <c r="AM1986" i="2"/>
  <c r="AN1986" i="2"/>
  <c r="AV1986" i="2"/>
  <c r="C1987" i="2"/>
  <c r="D1987" i="2"/>
  <c r="E1987" i="2"/>
  <c r="F1987" i="2"/>
  <c r="G1987" i="2"/>
  <c r="H1987" i="2"/>
  <c r="J1987" i="2"/>
  <c r="K1987" i="2"/>
  <c r="L1987" i="2"/>
  <c r="M1987" i="2"/>
  <c r="AG1987" i="2"/>
  <c r="AH1987" i="2"/>
  <c r="AI1987" i="2"/>
  <c r="AJ1987" i="2"/>
  <c r="AK1987" i="2"/>
  <c r="AL1987" i="2"/>
  <c r="AM1987" i="2"/>
  <c r="AN1987" i="2"/>
  <c r="AV1987" i="2"/>
  <c r="C1988" i="2"/>
  <c r="D1988" i="2"/>
  <c r="E1988" i="2"/>
  <c r="F1988" i="2"/>
  <c r="G1988" i="2"/>
  <c r="H1988" i="2"/>
  <c r="J1988" i="2"/>
  <c r="K1988" i="2"/>
  <c r="L1988" i="2"/>
  <c r="M1988" i="2"/>
  <c r="AG1988" i="2"/>
  <c r="AH1988" i="2"/>
  <c r="AI1988" i="2"/>
  <c r="AJ1988" i="2"/>
  <c r="AK1988" i="2"/>
  <c r="AL1988" i="2"/>
  <c r="AM1988" i="2"/>
  <c r="AN1988" i="2"/>
  <c r="AV1988" i="2"/>
  <c r="C1989" i="2"/>
  <c r="D1989" i="2"/>
  <c r="E1989" i="2"/>
  <c r="F1989" i="2"/>
  <c r="G1989" i="2"/>
  <c r="H1989" i="2"/>
  <c r="J1989" i="2"/>
  <c r="K1989" i="2"/>
  <c r="L1989" i="2"/>
  <c r="M1989" i="2"/>
  <c r="AG1989" i="2"/>
  <c r="AH1989" i="2"/>
  <c r="AI1989" i="2"/>
  <c r="AJ1989" i="2"/>
  <c r="AK1989" i="2"/>
  <c r="AL1989" i="2"/>
  <c r="AM1989" i="2"/>
  <c r="AN1989" i="2"/>
  <c r="AV1989" i="2"/>
  <c r="C1990" i="2"/>
  <c r="D1990" i="2"/>
  <c r="E1990" i="2"/>
  <c r="F1990" i="2"/>
  <c r="G1990" i="2"/>
  <c r="H1990" i="2"/>
  <c r="J1990" i="2"/>
  <c r="K1990" i="2"/>
  <c r="L1990" i="2"/>
  <c r="M1990" i="2"/>
  <c r="AG1990" i="2"/>
  <c r="AH1990" i="2"/>
  <c r="AI1990" i="2"/>
  <c r="AJ1990" i="2"/>
  <c r="AK1990" i="2"/>
  <c r="AL1990" i="2"/>
  <c r="AM1990" i="2"/>
  <c r="AN1990" i="2"/>
  <c r="AV1990" i="2"/>
  <c r="C1991" i="2"/>
  <c r="D1991" i="2"/>
  <c r="E1991" i="2"/>
  <c r="F1991" i="2"/>
  <c r="G1991" i="2"/>
  <c r="H1991" i="2"/>
  <c r="J1991" i="2"/>
  <c r="K1991" i="2"/>
  <c r="L1991" i="2"/>
  <c r="M1991" i="2"/>
  <c r="AG1991" i="2"/>
  <c r="AH1991" i="2"/>
  <c r="AI1991" i="2"/>
  <c r="AJ1991" i="2"/>
  <c r="AK1991" i="2"/>
  <c r="AL1991" i="2"/>
  <c r="AM1991" i="2"/>
  <c r="AN1991" i="2"/>
  <c r="AV1991" i="2"/>
  <c r="C1992" i="2"/>
  <c r="D1992" i="2"/>
  <c r="E1992" i="2"/>
  <c r="F1992" i="2"/>
  <c r="G1992" i="2"/>
  <c r="H1992" i="2"/>
  <c r="J1992" i="2"/>
  <c r="K1992" i="2"/>
  <c r="L1992" i="2"/>
  <c r="M1992" i="2"/>
  <c r="AG1992" i="2"/>
  <c r="AH1992" i="2"/>
  <c r="AI1992" i="2"/>
  <c r="AJ1992" i="2"/>
  <c r="AK1992" i="2"/>
  <c r="AL1992" i="2"/>
  <c r="AM1992" i="2"/>
  <c r="AN1992" i="2"/>
  <c r="AV1992" i="2"/>
  <c r="C1993" i="2"/>
  <c r="D1993" i="2"/>
  <c r="E1993" i="2"/>
  <c r="F1993" i="2"/>
  <c r="G1993" i="2"/>
  <c r="H1993" i="2"/>
  <c r="J1993" i="2"/>
  <c r="K1993" i="2"/>
  <c r="L1993" i="2"/>
  <c r="M1993" i="2"/>
  <c r="AG1993" i="2"/>
  <c r="AH1993" i="2"/>
  <c r="AI1993" i="2"/>
  <c r="AJ1993" i="2"/>
  <c r="AK1993" i="2"/>
  <c r="AL1993" i="2"/>
  <c r="AM1993" i="2"/>
  <c r="AN1993" i="2"/>
  <c r="AV1993" i="2"/>
  <c r="C1994" i="2"/>
  <c r="D1994" i="2"/>
  <c r="E1994" i="2"/>
  <c r="F1994" i="2"/>
  <c r="G1994" i="2"/>
  <c r="H1994" i="2"/>
  <c r="J1994" i="2"/>
  <c r="K1994" i="2"/>
  <c r="L1994" i="2"/>
  <c r="M1994" i="2"/>
  <c r="AG1994" i="2"/>
  <c r="AH1994" i="2"/>
  <c r="AI1994" i="2"/>
  <c r="AJ1994" i="2"/>
  <c r="AK1994" i="2"/>
  <c r="AL1994" i="2"/>
  <c r="AM1994" i="2"/>
  <c r="AN1994" i="2"/>
  <c r="AV1994" i="2"/>
  <c r="C1995" i="2"/>
  <c r="D1995" i="2"/>
  <c r="E1995" i="2"/>
  <c r="F1995" i="2"/>
  <c r="G1995" i="2"/>
  <c r="H1995" i="2"/>
  <c r="J1995" i="2"/>
  <c r="K1995" i="2"/>
  <c r="L1995" i="2"/>
  <c r="M1995" i="2"/>
  <c r="AG1995" i="2"/>
  <c r="AH1995" i="2"/>
  <c r="AI1995" i="2"/>
  <c r="AJ1995" i="2"/>
  <c r="AK1995" i="2"/>
  <c r="AL1995" i="2"/>
  <c r="AM1995" i="2"/>
  <c r="AN1995" i="2"/>
  <c r="AV1995" i="2"/>
  <c r="C1996" i="2"/>
  <c r="D1996" i="2"/>
  <c r="E1996" i="2"/>
  <c r="F1996" i="2"/>
  <c r="G1996" i="2"/>
  <c r="H1996" i="2"/>
  <c r="J1996" i="2"/>
  <c r="K1996" i="2"/>
  <c r="L1996" i="2"/>
  <c r="M1996" i="2"/>
  <c r="AG1996" i="2"/>
  <c r="AH1996" i="2"/>
  <c r="AI1996" i="2"/>
  <c r="AJ1996" i="2"/>
  <c r="AK1996" i="2"/>
  <c r="AL1996" i="2"/>
  <c r="AM1996" i="2"/>
  <c r="AN1996" i="2"/>
  <c r="AV1996" i="2"/>
  <c r="C1997" i="2"/>
  <c r="D1997" i="2"/>
  <c r="E1997" i="2"/>
  <c r="F1997" i="2"/>
  <c r="G1997" i="2"/>
  <c r="H1997" i="2"/>
  <c r="J1997" i="2"/>
  <c r="K1997" i="2"/>
  <c r="L1997" i="2"/>
  <c r="M1997" i="2"/>
  <c r="AG1997" i="2"/>
  <c r="AH1997" i="2"/>
  <c r="AI1997" i="2"/>
  <c r="AJ1997" i="2"/>
  <c r="AK1997" i="2"/>
  <c r="AL1997" i="2"/>
  <c r="AM1997" i="2"/>
  <c r="AN1997" i="2"/>
  <c r="AV1997" i="2"/>
  <c r="C1998" i="2"/>
  <c r="D1998" i="2"/>
  <c r="E1998" i="2"/>
  <c r="F1998" i="2"/>
  <c r="G1998" i="2"/>
  <c r="H1998" i="2"/>
  <c r="J1998" i="2"/>
  <c r="K1998" i="2"/>
  <c r="L1998" i="2"/>
  <c r="M1998" i="2"/>
  <c r="AG1998" i="2"/>
  <c r="AH1998" i="2"/>
  <c r="AI1998" i="2"/>
  <c r="AJ1998" i="2"/>
  <c r="AK1998" i="2"/>
  <c r="AL1998" i="2"/>
  <c r="AM1998" i="2"/>
  <c r="AN1998" i="2"/>
  <c r="AV1998" i="2"/>
  <c r="C1999" i="2"/>
  <c r="D1999" i="2"/>
  <c r="E1999" i="2"/>
  <c r="F1999" i="2"/>
  <c r="G1999" i="2"/>
  <c r="H1999" i="2"/>
  <c r="J1999" i="2"/>
  <c r="K1999" i="2"/>
  <c r="L1999" i="2"/>
  <c r="M1999" i="2"/>
  <c r="AG1999" i="2"/>
  <c r="AH1999" i="2"/>
  <c r="AI1999" i="2"/>
  <c r="AJ1999" i="2"/>
  <c r="AK1999" i="2"/>
  <c r="AL1999" i="2"/>
  <c r="AM1999" i="2"/>
  <c r="AN1999" i="2"/>
  <c r="AV1999" i="2"/>
  <c r="C2000" i="2"/>
  <c r="D2000" i="2"/>
  <c r="E2000" i="2"/>
  <c r="F2000" i="2"/>
  <c r="G2000" i="2"/>
  <c r="H2000" i="2"/>
  <c r="J2000" i="2"/>
  <c r="K2000" i="2"/>
  <c r="L2000" i="2"/>
  <c r="M2000" i="2"/>
  <c r="AG2000" i="2"/>
  <c r="AH2000" i="2"/>
  <c r="AI2000" i="2"/>
  <c r="AJ2000" i="2"/>
  <c r="AK2000" i="2"/>
  <c r="AL2000" i="2"/>
  <c r="AM2000" i="2"/>
  <c r="AN2000" i="2"/>
  <c r="AV2000" i="2"/>
  <c r="C2001" i="2"/>
  <c r="D2001" i="2"/>
  <c r="E2001" i="2"/>
  <c r="F2001" i="2"/>
  <c r="G2001" i="2"/>
  <c r="H2001" i="2"/>
  <c r="J2001" i="2"/>
  <c r="K2001" i="2"/>
  <c r="L2001" i="2"/>
  <c r="M2001" i="2"/>
  <c r="AG2001" i="2"/>
  <c r="AH2001" i="2"/>
  <c r="AI2001" i="2"/>
  <c r="AJ2001" i="2"/>
  <c r="AK2001" i="2"/>
  <c r="AL2001" i="2"/>
  <c r="AM2001" i="2"/>
  <c r="AN2001" i="2"/>
  <c r="AV2001" i="2"/>
  <c r="C2002" i="2"/>
  <c r="D2002" i="2"/>
  <c r="E2002" i="2"/>
  <c r="F2002" i="2"/>
  <c r="G2002" i="2"/>
  <c r="H2002" i="2"/>
  <c r="J2002" i="2"/>
  <c r="K2002" i="2"/>
  <c r="L2002" i="2"/>
  <c r="M2002" i="2"/>
  <c r="AG2002" i="2"/>
  <c r="AH2002" i="2"/>
  <c r="AI2002" i="2"/>
  <c r="AJ2002" i="2"/>
  <c r="AK2002" i="2"/>
  <c r="AL2002" i="2"/>
  <c r="AM2002" i="2"/>
  <c r="AN2002" i="2"/>
  <c r="AV2002" i="2"/>
  <c r="C2003" i="2"/>
  <c r="D2003" i="2"/>
  <c r="E2003" i="2"/>
  <c r="F2003" i="2"/>
  <c r="G2003" i="2"/>
  <c r="H2003" i="2"/>
  <c r="J2003" i="2"/>
  <c r="K2003" i="2"/>
  <c r="L2003" i="2"/>
  <c r="M2003" i="2"/>
  <c r="AG2003" i="2"/>
  <c r="AH2003" i="2"/>
  <c r="AI2003" i="2"/>
  <c r="AJ2003" i="2"/>
  <c r="AK2003" i="2"/>
  <c r="AL2003" i="2"/>
  <c r="AM2003" i="2"/>
  <c r="AN2003" i="2"/>
  <c r="AV2003" i="2"/>
  <c r="C2004" i="2"/>
  <c r="D2004" i="2"/>
  <c r="E2004" i="2"/>
  <c r="F2004" i="2"/>
  <c r="G2004" i="2"/>
  <c r="H2004" i="2"/>
  <c r="J2004" i="2"/>
  <c r="K2004" i="2"/>
  <c r="L2004" i="2"/>
  <c r="M2004" i="2"/>
  <c r="AG2004" i="2"/>
  <c r="AH2004" i="2"/>
  <c r="AI2004" i="2"/>
  <c r="AJ2004" i="2"/>
  <c r="AK2004" i="2"/>
  <c r="AL2004" i="2"/>
  <c r="AM2004" i="2"/>
  <c r="AN2004" i="2"/>
  <c r="AV2004" i="2"/>
  <c r="C2005" i="2"/>
  <c r="D2005" i="2"/>
  <c r="E2005" i="2"/>
  <c r="F2005" i="2"/>
  <c r="G2005" i="2"/>
  <c r="H2005" i="2"/>
  <c r="J2005" i="2"/>
  <c r="K2005" i="2"/>
  <c r="L2005" i="2"/>
  <c r="M2005" i="2"/>
  <c r="AG2005" i="2"/>
  <c r="AH2005" i="2"/>
  <c r="AI2005" i="2"/>
  <c r="AJ2005" i="2"/>
  <c r="AK2005" i="2"/>
  <c r="AL2005" i="2"/>
  <c r="AM2005" i="2"/>
  <c r="AN2005" i="2"/>
  <c r="AV2005" i="2"/>
  <c r="C2006" i="2"/>
  <c r="D2006" i="2"/>
  <c r="E2006" i="2"/>
  <c r="F2006" i="2"/>
  <c r="G2006" i="2"/>
  <c r="H2006" i="2"/>
  <c r="J2006" i="2"/>
  <c r="K2006" i="2"/>
  <c r="L2006" i="2"/>
  <c r="M2006" i="2"/>
  <c r="AG2006" i="2"/>
  <c r="AH2006" i="2"/>
  <c r="AI2006" i="2"/>
  <c r="AJ2006" i="2"/>
  <c r="AK2006" i="2"/>
  <c r="AL2006" i="2"/>
  <c r="AM2006" i="2"/>
  <c r="AN2006" i="2"/>
  <c r="AV2006" i="2"/>
  <c r="C2007" i="2"/>
  <c r="D2007" i="2"/>
  <c r="E2007" i="2"/>
  <c r="F2007" i="2"/>
  <c r="G2007" i="2"/>
  <c r="H2007" i="2"/>
  <c r="J2007" i="2"/>
  <c r="K2007" i="2"/>
  <c r="L2007" i="2"/>
  <c r="M2007" i="2"/>
  <c r="AG2007" i="2"/>
  <c r="AH2007" i="2"/>
  <c r="AI2007" i="2"/>
  <c r="AJ2007" i="2"/>
  <c r="AK2007" i="2"/>
  <c r="AL2007" i="2"/>
  <c r="AM2007" i="2"/>
  <c r="AN2007" i="2"/>
  <c r="AV2007" i="2"/>
  <c r="C2008" i="2"/>
  <c r="D2008" i="2"/>
  <c r="E2008" i="2"/>
  <c r="F2008" i="2"/>
  <c r="G2008" i="2"/>
  <c r="H2008" i="2"/>
  <c r="J2008" i="2"/>
  <c r="K2008" i="2"/>
  <c r="L2008" i="2"/>
  <c r="M2008" i="2"/>
  <c r="AG2008" i="2"/>
  <c r="AH2008" i="2"/>
  <c r="AI2008" i="2"/>
  <c r="AJ2008" i="2"/>
  <c r="AK2008" i="2"/>
  <c r="AL2008" i="2"/>
  <c r="AM2008" i="2"/>
  <c r="AN2008" i="2"/>
  <c r="C2010" i="2"/>
  <c r="D2010" i="2"/>
  <c r="E2010" i="2"/>
  <c r="F2010" i="2"/>
  <c r="G2010" i="2"/>
  <c r="H2010" i="2"/>
  <c r="J2010" i="2"/>
  <c r="K2010" i="2"/>
  <c r="L2010" i="2"/>
  <c r="M2010" i="2"/>
  <c r="AG2010" i="2"/>
  <c r="AH2010" i="2"/>
  <c r="AI2010" i="2"/>
  <c r="AJ2010" i="2"/>
  <c r="AK2010" i="2"/>
  <c r="AL2010" i="2"/>
  <c r="AM2010" i="2"/>
  <c r="AN2010" i="2"/>
  <c r="AV2010" i="2"/>
  <c r="C2011" i="2"/>
  <c r="D2011" i="2"/>
  <c r="E2011" i="2"/>
  <c r="F2011" i="2"/>
  <c r="G2011" i="2"/>
  <c r="H2011" i="2"/>
  <c r="J2011" i="2"/>
  <c r="K2011" i="2"/>
  <c r="L2011" i="2"/>
  <c r="M2011" i="2"/>
  <c r="AG2011" i="2"/>
  <c r="AH2011" i="2"/>
  <c r="AI2011" i="2"/>
  <c r="AJ2011" i="2"/>
  <c r="AK2011" i="2"/>
  <c r="AL2011" i="2"/>
  <c r="AM2011" i="2"/>
  <c r="AN2011" i="2"/>
  <c r="AV2011" i="2"/>
  <c r="C2012" i="2"/>
  <c r="D2012" i="2"/>
  <c r="E2012" i="2"/>
  <c r="F2012" i="2"/>
  <c r="G2012" i="2"/>
  <c r="H2012" i="2"/>
  <c r="J2012" i="2"/>
  <c r="K2012" i="2"/>
  <c r="L2012" i="2"/>
  <c r="M2012" i="2"/>
  <c r="AG2012" i="2"/>
  <c r="AH2012" i="2"/>
  <c r="AI2012" i="2"/>
  <c r="AJ2012" i="2"/>
  <c r="AK2012" i="2"/>
  <c r="AL2012" i="2"/>
  <c r="AM2012" i="2"/>
  <c r="AN2012" i="2"/>
  <c r="AV2012" i="2"/>
  <c r="C2013" i="2"/>
  <c r="D2013" i="2"/>
  <c r="E2013" i="2"/>
  <c r="F2013" i="2"/>
  <c r="G2013" i="2"/>
  <c r="H2013" i="2"/>
  <c r="J2013" i="2"/>
  <c r="K2013" i="2"/>
  <c r="L2013" i="2"/>
  <c r="M2013" i="2"/>
  <c r="AG2013" i="2"/>
  <c r="AH2013" i="2"/>
  <c r="AI2013" i="2"/>
  <c r="AJ2013" i="2"/>
  <c r="AK2013" i="2"/>
  <c r="AL2013" i="2"/>
  <c r="AM2013" i="2"/>
  <c r="AN2013" i="2"/>
  <c r="AV2013" i="2"/>
  <c r="C2014" i="2"/>
  <c r="D2014" i="2"/>
  <c r="E2014" i="2"/>
  <c r="F2014" i="2"/>
  <c r="G2014" i="2"/>
  <c r="H2014" i="2"/>
  <c r="J2014" i="2"/>
  <c r="K2014" i="2"/>
  <c r="L2014" i="2"/>
  <c r="M2014" i="2"/>
  <c r="AG2014" i="2"/>
  <c r="AH2014" i="2"/>
  <c r="AI2014" i="2"/>
  <c r="AJ2014" i="2"/>
  <c r="AK2014" i="2"/>
  <c r="AL2014" i="2"/>
  <c r="AM2014" i="2"/>
  <c r="AN2014" i="2"/>
  <c r="AV2014" i="2"/>
  <c r="C2015" i="2"/>
  <c r="D2015" i="2"/>
  <c r="E2015" i="2"/>
  <c r="F2015" i="2"/>
  <c r="G2015" i="2"/>
  <c r="H2015" i="2"/>
  <c r="J2015" i="2"/>
  <c r="K2015" i="2"/>
  <c r="L2015" i="2"/>
  <c r="M2015" i="2"/>
  <c r="AG2015" i="2"/>
  <c r="AH2015" i="2"/>
  <c r="AI2015" i="2"/>
  <c r="AJ2015" i="2"/>
  <c r="AK2015" i="2"/>
  <c r="AL2015" i="2"/>
  <c r="AM2015" i="2"/>
  <c r="AN2015" i="2"/>
  <c r="AV2015" i="2"/>
  <c r="C2016" i="2"/>
  <c r="D2016" i="2"/>
  <c r="E2016" i="2"/>
  <c r="F2016" i="2"/>
  <c r="G2016" i="2"/>
  <c r="H2016" i="2"/>
  <c r="J2016" i="2"/>
  <c r="K2016" i="2"/>
  <c r="L2016" i="2"/>
  <c r="M2016" i="2"/>
  <c r="AG2016" i="2"/>
  <c r="AH2016" i="2"/>
  <c r="AI2016" i="2"/>
  <c r="AJ2016" i="2"/>
  <c r="AK2016" i="2"/>
  <c r="AL2016" i="2"/>
  <c r="AM2016" i="2"/>
  <c r="AN2016" i="2"/>
  <c r="AV2016" i="2"/>
  <c r="C2017" i="2"/>
  <c r="D2017" i="2"/>
  <c r="E2017" i="2"/>
  <c r="F2017" i="2"/>
  <c r="G2017" i="2"/>
  <c r="H2017" i="2"/>
  <c r="J2017" i="2"/>
  <c r="K2017" i="2"/>
  <c r="L2017" i="2"/>
  <c r="M2017" i="2"/>
  <c r="AG2017" i="2"/>
  <c r="AH2017" i="2"/>
  <c r="AI2017" i="2"/>
  <c r="AJ2017" i="2"/>
  <c r="AK2017" i="2"/>
  <c r="AL2017" i="2"/>
  <c r="AM2017" i="2"/>
  <c r="AN2017" i="2"/>
  <c r="AV2017" i="2"/>
  <c r="C2018" i="2"/>
  <c r="D2018" i="2"/>
  <c r="E2018" i="2"/>
  <c r="F2018" i="2"/>
  <c r="G2018" i="2"/>
  <c r="H2018" i="2"/>
  <c r="J2018" i="2"/>
  <c r="K2018" i="2"/>
  <c r="L2018" i="2"/>
  <c r="M2018" i="2"/>
  <c r="AG2018" i="2"/>
  <c r="AH2018" i="2"/>
  <c r="AI2018" i="2"/>
  <c r="AJ2018" i="2"/>
  <c r="AK2018" i="2"/>
  <c r="AL2018" i="2"/>
  <c r="AM2018" i="2"/>
  <c r="AN2018" i="2"/>
  <c r="AV2018" i="2"/>
  <c r="C2019" i="2"/>
  <c r="D2019" i="2"/>
  <c r="E2019" i="2"/>
  <c r="F2019" i="2"/>
  <c r="G2019" i="2"/>
  <c r="H2019" i="2"/>
  <c r="J2019" i="2"/>
  <c r="K2019" i="2"/>
  <c r="L2019" i="2"/>
  <c r="M2019" i="2"/>
  <c r="AG2019" i="2"/>
  <c r="AH2019" i="2"/>
  <c r="AI2019" i="2"/>
  <c r="AJ2019" i="2"/>
  <c r="AK2019" i="2"/>
  <c r="AL2019" i="2"/>
  <c r="AM2019" i="2"/>
  <c r="AN2019" i="2"/>
  <c r="AV2019" i="2"/>
  <c r="C2020" i="2"/>
  <c r="D2020" i="2"/>
  <c r="E2020" i="2"/>
  <c r="F2020" i="2"/>
  <c r="G2020" i="2"/>
  <c r="H2020" i="2"/>
  <c r="J2020" i="2"/>
  <c r="K2020" i="2"/>
  <c r="L2020" i="2"/>
  <c r="M2020" i="2"/>
  <c r="AG2020" i="2"/>
  <c r="AH2020" i="2"/>
  <c r="AI2020" i="2"/>
  <c r="AJ2020" i="2"/>
  <c r="AK2020" i="2"/>
  <c r="AL2020" i="2"/>
  <c r="AM2020" i="2"/>
  <c r="AN2020" i="2"/>
  <c r="AV2020" i="2"/>
  <c r="C2021" i="2"/>
  <c r="D2021" i="2"/>
  <c r="E2021" i="2"/>
  <c r="F2021" i="2"/>
  <c r="G2021" i="2"/>
  <c r="H2021" i="2"/>
  <c r="J2021" i="2"/>
  <c r="K2021" i="2"/>
  <c r="L2021" i="2"/>
  <c r="M2021" i="2"/>
  <c r="AG2021" i="2"/>
  <c r="AH2021" i="2"/>
  <c r="AI2021" i="2"/>
  <c r="AJ2021" i="2"/>
  <c r="AK2021" i="2"/>
  <c r="AL2021" i="2"/>
  <c r="AM2021" i="2"/>
  <c r="AN2021" i="2"/>
  <c r="AV2021" i="2"/>
  <c r="C2022" i="2"/>
  <c r="D2022" i="2"/>
  <c r="E2022" i="2"/>
  <c r="F2022" i="2"/>
  <c r="G2022" i="2"/>
  <c r="H2022" i="2"/>
  <c r="J2022" i="2"/>
  <c r="K2022" i="2"/>
  <c r="L2022" i="2"/>
  <c r="M2022" i="2"/>
  <c r="AG2022" i="2"/>
  <c r="AH2022" i="2"/>
  <c r="AI2022" i="2"/>
  <c r="AJ2022" i="2"/>
  <c r="AK2022" i="2"/>
  <c r="AL2022" i="2"/>
  <c r="AM2022" i="2"/>
  <c r="AN2022" i="2"/>
  <c r="AV2022" i="2"/>
  <c r="C2023" i="2"/>
  <c r="D2023" i="2"/>
  <c r="E2023" i="2"/>
  <c r="F2023" i="2"/>
  <c r="G2023" i="2"/>
  <c r="H2023" i="2"/>
  <c r="J2023" i="2"/>
  <c r="K2023" i="2"/>
  <c r="L2023" i="2"/>
  <c r="M2023" i="2"/>
  <c r="AG2023" i="2"/>
  <c r="AH2023" i="2"/>
  <c r="AI2023" i="2"/>
  <c r="AJ2023" i="2"/>
  <c r="AK2023" i="2"/>
  <c r="AL2023" i="2"/>
  <c r="AM2023" i="2"/>
  <c r="AN2023" i="2"/>
  <c r="AV2023" i="2"/>
  <c r="C2024" i="2"/>
  <c r="D2024" i="2"/>
  <c r="E2024" i="2"/>
  <c r="F2024" i="2"/>
  <c r="G2024" i="2"/>
  <c r="H2024" i="2"/>
  <c r="J2024" i="2"/>
  <c r="K2024" i="2"/>
  <c r="L2024" i="2"/>
  <c r="M2024" i="2"/>
  <c r="AG2024" i="2"/>
  <c r="AH2024" i="2"/>
  <c r="AI2024" i="2"/>
  <c r="AJ2024" i="2"/>
  <c r="AK2024" i="2"/>
  <c r="AL2024" i="2"/>
  <c r="AM2024" i="2"/>
  <c r="AN2024" i="2"/>
  <c r="AV2024" i="2"/>
  <c r="C2025" i="2"/>
  <c r="D2025" i="2"/>
  <c r="E2025" i="2"/>
  <c r="F2025" i="2"/>
  <c r="G2025" i="2"/>
  <c r="H2025" i="2"/>
  <c r="J2025" i="2"/>
  <c r="K2025" i="2"/>
  <c r="L2025" i="2"/>
  <c r="M2025" i="2"/>
  <c r="AG2025" i="2"/>
  <c r="AH2025" i="2"/>
  <c r="AI2025" i="2"/>
  <c r="AJ2025" i="2"/>
  <c r="AK2025" i="2"/>
  <c r="AL2025" i="2"/>
  <c r="AM2025" i="2"/>
  <c r="AN2025" i="2"/>
  <c r="AV2025" i="2"/>
  <c r="C2026" i="2"/>
  <c r="D2026" i="2"/>
  <c r="E2026" i="2"/>
  <c r="F2026" i="2"/>
  <c r="G2026" i="2"/>
  <c r="H2026" i="2"/>
  <c r="J2026" i="2"/>
  <c r="K2026" i="2"/>
  <c r="L2026" i="2"/>
  <c r="M2026" i="2"/>
  <c r="AG2026" i="2"/>
  <c r="AH2026" i="2"/>
  <c r="AI2026" i="2"/>
  <c r="AJ2026" i="2"/>
  <c r="AK2026" i="2"/>
  <c r="AL2026" i="2"/>
  <c r="AM2026" i="2"/>
  <c r="AN2026" i="2"/>
  <c r="AV2026" i="2"/>
  <c r="C2027" i="2"/>
  <c r="D2027" i="2"/>
  <c r="E2027" i="2"/>
  <c r="F2027" i="2"/>
  <c r="G2027" i="2"/>
  <c r="H2027" i="2"/>
  <c r="J2027" i="2"/>
  <c r="K2027" i="2"/>
  <c r="L2027" i="2"/>
  <c r="M2027" i="2"/>
  <c r="AG2027" i="2"/>
  <c r="AH2027" i="2"/>
  <c r="AI2027" i="2"/>
  <c r="AJ2027" i="2"/>
  <c r="AK2027" i="2"/>
  <c r="AL2027" i="2"/>
  <c r="AM2027" i="2"/>
  <c r="AN2027" i="2"/>
  <c r="AV2027" i="2"/>
  <c r="C2028" i="2"/>
  <c r="D2028" i="2"/>
  <c r="E2028" i="2"/>
  <c r="F2028" i="2"/>
  <c r="G2028" i="2"/>
  <c r="H2028" i="2"/>
  <c r="J2028" i="2"/>
  <c r="K2028" i="2"/>
  <c r="L2028" i="2"/>
  <c r="M2028" i="2"/>
  <c r="AG2028" i="2"/>
  <c r="AH2028" i="2"/>
  <c r="AI2028" i="2"/>
  <c r="AJ2028" i="2"/>
  <c r="AK2028" i="2"/>
  <c r="AL2028" i="2"/>
  <c r="AM2028" i="2"/>
  <c r="AN2028" i="2"/>
  <c r="AV2028" i="2"/>
  <c r="C2029" i="2"/>
  <c r="D2029" i="2"/>
  <c r="E2029" i="2"/>
  <c r="F2029" i="2"/>
  <c r="G2029" i="2"/>
  <c r="H2029" i="2"/>
  <c r="J2029" i="2"/>
  <c r="K2029" i="2"/>
  <c r="L2029" i="2"/>
  <c r="M2029" i="2"/>
  <c r="AG2029" i="2"/>
  <c r="AH2029" i="2"/>
  <c r="AI2029" i="2"/>
  <c r="AJ2029" i="2"/>
  <c r="AK2029" i="2"/>
  <c r="AL2029" i="2"/>
  <c r="AM2029" i="2"/>
  <c r="AN2029" i="2"/>
  <c r="AV2029" i="2"/>
  <c r="C2030" i="2"/>
  <c r="D2030" i="2"/>
  <c r="E2030" i="2"/>
  <c r="F2030" i="2"/>
  <c r="G2030" i="2"/>
  <c r="H2030" i="2"/>
  <c r="J2030" i="2"/>
  <c r="K2030" i="2"/>
  <c r="L2030" i="2"/>
  <c r="M2030" i="2"/>
  <c r="AG2030" i="2"/>
  <c r="AH2030" i="2"/>
  <c r="AI2030" i="2"/>
  <c r="AJ2030" i="2"/>
  <c r="AK2030" i="2"/>
  <c r="AL2030" i="2"/>
  <c r="AM2030" i="2"/>
  <c r="AN2030" i="2"/>
  <c r="AV2030" i="2"/>
  <c r="C2031" i="2"/>
  <c r="D2031" i="2"/>
  <c r="E2031" i="2"/>
  <c r="F2031" i="2"/>
  <c r="G2031" i="2"/>
  <c r="H2031" i="2"/>
  <c r="J2031" i="2"/>
  <c r="K2031" i="2"/>
  <c r="L2031" i="2"/>
  <c r="M2031" i="2"/>
  <c r="AG2031" i="2"/>
  <c r="AH2031" i="2"/>
  <c r="AI2031" i="2"/>
  <c r="AJ2031" i="2"/>
  <c r="AK2031" i="2"/>
  <c r="AL2031" i="2"/>
  <c r="AM2031" i="2"/>
  <c r="AN2031" i="2"/>
  <c r="AV2031" i="2"/>
  <c r="C2032" i="2"/>
  <c r="D2032" i="2"/>
  <c r="E2032" i="2"/>
  <c r="F2032" i="2"/>
  <c r="G2032" i="2"/>
  <c r="H2032" i="2"/>
  <c r="J2032" i="2"/>
  <c r="K2032" i="2"/>
  <c r="L2032" i="2"/>
  <c r="M2032" i="2"/>
  <c r="AG2032" i="2"/>
  <c r="AH2032" i="2"/>
  <c r="AI2032" i="2"/>
  <c r="AJ2032" i="2"/>
  <c r="AK2032" i="2"/>
  <c r="AL2032" i="2"/>
  <c r="AM2032" i="2"/>
  <c r="AN2032" i="2"/>
  <c r="AV2032" i="2"/>
  <c r="C2033" i="2"/>
  <c r="D2033" i="2"/>
  <c r="E2033" i="2"/>
  <c r="F2033" i="2"/>
  <c r="G2033" i="2"/>
  <c r="H2033" i="2"/>
  <c r="J2033" i="2"/>
  <c r="K2033" i="2"/>
  <c r="L2033" i="2"/>
  <c r="M2033" i="2"/>
  <c r="AG2033" i="2"/>
  <c r="AH2033" i="2"/>
  <c r="AI2033" i="2"/>
  <c r="AJ2033" i="2"/>
  <c r="AK2033" i="2"/>
  <c r="AL2033" i="2"/>
  <c r="AM2033" i="2"/>
  <c r="AN2033" i="2"/>
  <c r="AV2033" i="2"/>
  <c r="C2034" i="2"/>
  <c r="D2034" i="2"/>
  <c r="E2034" i="2"/>
  <c r="F2034" i="2"/>
  <c r="G2034" i="2"/>
  <c r="H2034" i="2"/>
  <c r="J2034" i="2"/>
  <c r="K2034" i="2"/>
  <c r="L2034" i="2"/>
  <c r="M2034" i="2"/>
  <c r="AG2034" i="2"/>
  <c r="AH2034" i="2"/>
  <c r="AI2034" i="2"/>
  <c r="AJ2034" i="2"/>
  <c r="AK2034" i="2"/>
  <c r="AL2034" i="2"/>
  <c r="AM2034" i="2"/>
  <c r="AN2034" i="2"/>
  <c r="AV2034" i="2"/>
  <c r="C2035" i="2"/>
  <c r="D2035" i="2"/>
  <c r="E2035" i="2"/>
  <c r="F2035" i="2"/>
  <c r="G2035" i="2"/>
  <c r="H2035" i="2"/>
  <c r="J2035" i="2"/>
  <c r="K2035" i="2"/>
  <c r="L2035" i="2"/>
  <c r="M2035" i="2"/>
  <c r="AG2035" i="2"/>
  <c r="AH2035" i="2"/>
  <c r="AI2035" i="2"/>
  <c r="AJ2035" i="2"/>
  <c r="AK2035" i="2"/>
  <c r="AL2035" i="2"/>
  <c r="AM2035" i="2"/>
  <c r="AN2035" i="2"/>
  <c r="AV2035" i="2"/>
  <c r="C2036" i="2"/>
  <c r="D2036" i="2"/>
  <c r="E2036" i="2"/>
  <c r="F2036" i="2"/>
  <c r="G2036" i="2"/>
  <c r="H2036" i="2"/>
  <c r="J2036" i="2"/>
  <c r="K2036" i="2"/>
  <c r="L2036" i="2"/>
  <c r="M2036" i="2"/>
  <c r="AG2036" i="2"/>
  <c r="AH2036" i="2"/>
  <c r="AI2036" i="2"/>
  <c r="AJ2036" i="2"/>
  <c r="AK2036" i="2"/>
  <c r="AL2036" i="2"/>
  <c r="AM2036" i="2"/>
  <c r="AN2036" i="2"/>
  <c r="AV2036" i="2"/>
  <c r="C2037" i="2"/>
  <c r="D2037" i="2"/>
  <c r="E2037" i="2"/>
  <c r="F2037" i="2"/>
  <c r="G2037" i="2"/>
  <c r="H2037" i="2"/>
  <c r="J2037" i="2"/>
  <c r="K2037" i="2"/>
  <c r="L2037" i="2"/>
  <c r="M2037" i="2"/>
  <c r="AG2037" i="2"/>
  <c r="AH2037" i="2"/>
  <c r="AI2037" i="2"/>
  <c r="AJ2037" i="2"/>
  <c r="AK2037" i="2"/>
  <c r="AL2037" i="2"/>
  <c r="AM2037" i="2"/>
  <c r="AN2037" i="2"/>
  <c r="AV2037" i="2"/>
  <c r="C2038" i="2"/>
  <c r="D2038" i="2"/>
  <c r="E2038" i="2"/>
  <c r="F2038" i="2"/>
  <c r="G2038" i="2"/>
  <c r="H2038" i="2"/>
  <c r="J2038" i="2"/>
  <c r="K2038" i="2"/>
  <c r="L2038" i="2"/>
  <c r="M2038" i="2"/>
  <c r="AG2038" i="2"/>
  <c r="AH2038" i="2"/>
  <c r="AI2038" i="2"/>
  <c r="AJ2038" i="2"/>
  <c r="AK2038" i="2"/>
  <c r="AL2038" i="2"/>
  <c r="AM2038" i="2"/>
  <c r="AN2038" i="2"/>
  <c r="AV2038" i="2"/>
  <c r="C2039" i="2"/>
  <c r="D2039" i="2"/>
  <c r="E2039" i="2"/>
  <c r="F2039" i="2"/>
  <c r="G2039" i="2"/>
  <c r="H2039" i="2"/>
  <c r="J2039" i="2"/>
  <c r="K2039" i="2"/>
  <c r="L2039" i="2"/>
  <c r="M2039" i="2"/>
  <c r="AG2039" i="2"/>
  <c r="AH2039" i="2"/>
  <c r="AI2039" i="2"/>
  <c r="AJ2039" i="2"/>
  <c r="AK2039" i="2"/>
  <c r="AL2039" i="2"/>
  <c r="AM2039" i="2"/>
  <c r="AN2039" i="2"/>
  <c r="AV2039" i="2"/>
  <c r="C2040" i="2"/>
  <c r="D2040" i="2"/>
  <c r="E2040" i="2"/>
  <c r="F2040" i="2"/>
  <c r="G2040" i="2"/>
  <c r="H2040" i="2"/>
  <c r="J2040" i="2"/>
  <c r="K2040" i="2"/>
  <c r="L2040" i="2"/>
  <c r="M2040" i="2"/>
  <c r="AG2040" i="2"/>
  <c r="AH2040" i="2"/>
  <c r="AI2040" i="2"/>
  <c r="AJ2040" i="2"/>
  <c r="AK2040" i="2"/>
  <c r="AL2040" i="2"/>
  <c r="AM2040" i="2"/>
  <c r="AN2040" i="2"/>
  <c r="AV2040" i="2"/>
  <c r="C2041" i="2"/>
  <c r="D2041" i="2"/>
  <c r="E2041" i="2"/>
  <c r="F2041" i="2"/>
  <c r="G2041" i="2"/>
  <c r="H2041" i="2"/>
  <c r="J2041" i="2"/>
  <c r="K2041" i="2"/>
  <c r="L2041" i="2"/>
  <c r="M2041" i="2"/>
  <c r="AG2041" i="2"/>
  <c r="AH2041" i="2"/>
  <c r="AI2041" i="2"/>
  <c r="AJ2041" i="2"/>
  <c r="AK2041" i="2"/>
  <c r="AL2041" i="2"/>
  <c r="AM2041" i="2"/>
  <c r="AN2041" i="2"/>
  <c r="AV2041" i="2"/>
  <c r="C2042" i="2"/>
  <c r="D2042" i="2"/>
  <c r="E2042" i="2"/>
  <c r="F2042" i="2"/>
  <c r="G2042" i="2"/>
  <c r="H2042" i="2"/>
  <c r="J2042" i="2"/>
  <c r="K2042" i="2"/>
  <c r="L2042" i="2"/>
  <c r="M2042" i="2"/>
  <c r="AG2042" i="2"/>
  <c r="AH2042" i="2"/>
  <c r="AI2042" i="2"/>
  <c r="AJ2042" i="2"/>
  <c r="AK2042" i="2"/>
  <c r="AL2042" i="2"/>
  <c r="AM2042" i="2"/>
  <c r="AN2042" i="2"/>
  <c r="AV2042" i="2"/>
  <c r="C2043" i="2"/>
  <c r="D2043" i="2"/>
  <c r="E2043" i="2"/>
  <c r="F2043" i="2"/>
  <c r="G2043" i="2"/>
  <c r="H2043" i="2"/>
  <c r="J2043" i="2"/>
  <c r="K2043" i="2"/>
  <c r="L2043" i="2"/>
  <c r="M2043" i="2"/>
  <c r="AG2043" i="2"/>
  <c r="AH2043" i="2"/>
  <c r="AI2043" i="2"/>
  <c r="AJ2043" i="2"/>
  <c r="AK2043" i="2"/>
  <c r="AL2043" i="2"/>
  <c r="AM2043" i="2"/>
  <c r="AN2043" i="2"/>
  <c r="AV2043" i="2"/>
  <c r="C2044" i="2"/>
  <c r="D2044" i="2"/>
  <c r="E2044" i="2"/>
  <c r="F2044" i="2"/>
  <c r="G2044" i="2"/>
  <c r="H2044" i="2"/>
  <c r="J2044" i="2"/>
  <c r="K2044" i="2"/>
  <c r="L2044" i="2"/>
  <c r="M2044" i="2"/>
  <c r="AG2044" i="2"/>
  <c r="AH2044" i="2"/>
  <c r="AI2044" i="2"/>
  <c r="AJ2044" i="2"/>
  <c r="AK2044" i="2"/>
  <c r="AL2044" i="2"/>
  <c r="AM2044" i="2"/>
  <c r="AN2044" i="2"/>
  <c r="AV2044" i="2"/>
  <c r="C2045" i="2"/>
  <c r="D2045" i="2"/>
  <c r="E2045" i="2"/>
  <c r="F2045" i="2"/>
  <c r="G2045" i="2"/>
  <c r="H2045" i="2"/>
  <c r="J2045" i="2"/>
  <c r="K2045" i="2"/>
  <c r="L2045" i="2"/>
  <c r="M2045" i="2"/>
  <c r="AG2045" i="2"/>
  <c r="AH2045" i="2"/>
  <c r="AI2045" i="2"/>
  <c r="AJ2045" i="2"/>
  <c r="AK2045" i="2"/>
  <c r="AL2045" i="2"/>
  <c r="AM2045" i="2"/>
  <c r="AN2045" i="2"/>
  <c r="AV2045" i="2"/>
  <c r="C2046" i="2"/>
  <c r="D2046" i="2"/>
  <c r="E2046" i="2"/>
  <c r="F2046" i="2"/>
  <c r="G2046" i="2"/>
  <c r="H2046" i="2"/>
  <c r="J2046" i="2"/>
  <c r="K2046" i="2"/>
  <c r="L2046" i="2"/>
  <c r="M2046" i="2"/>
  <c r="AG2046" i="2"/>
  <c r="AH2046" i="2"/>
  <c r="AI2046" i="2"/>
  <c r="AJ2046" i="2"/>
  <c r="AK2046" i="2"/>
  <c r="AL2046" i="2"/>
  <c r="AM2046" i="2"/>
  <c r="AN2046" i="2"/>
  <c r="AV2046" i="2"/>
  <c r="C2047" i="2"/>
  <c r="D2047" i="2"/>
  <c r="E2047" i="2"/>
  <c r="F2047" i="2"/>
  <c r="G2047" i="2"/>
  <c r="H2047" i="2"/>
  <c r="J2047" i="2"/>
  <c r="K2047" i="2"/>
  <c r="L2047" i="2"/>
  <c r="M2047" i="2"/>
  <c r="AG2047" i="2"/>
  <c r="AH2047" i="2"/>
  <c r="AI2047" i="2"/>
  <c r="AJ2047" i="2"/>
  <c r="AK2047" i="2"/>
  <c r="AL2047" i="2"/>
  <c r="AM2047" i="2"/>
  <c r="AN2047" i="2"/>
  <c r="AV2047" i="2"/>
  <c r="C2048" i="2"/>
  <c r="D2048" i="2"/>
  <c r="E2048" i="2"/>
  <c r="F2048" i="2"/>
  <c r="G2048" i="2"/>
  <c r="H2048" i="2"/>
  <c r="J2048" i="2"/>
  <c r="K2048" i="2"/>
  <c r="L2048" i="2"/>
  <c r="M2048" i="2"/>
  <c r="AG2048" i="2"/>
  <c r="AH2048" i="2"/>
  <c r="AI2048" i="2"/>
  <c r="AJ2048" i="2"/>
  <c r="AK2048" i="2"/>
  <c r="AL2048" i="2"/>
  <c r="AM2048" i="2"/>
  <c r="AN2048" i="2"/>
  <c r="AV2048" i="2"/>
  <c r="C2049" i="2"/>
  <c r="D2049" i="2"/>
  <c r="E2049" i="2"/>
  <c r="F2049" i="2"/>
  <c r="G2049" i="2"/>
  <c r="H2049" i="2"/>
  <c r="J2049" i="2"/>
  <c r="K2049" i="2"/>
  <c r="L2049" i="2"/>
  <c r="M2049" i="2"/>
  <c r="AG2049" i="2"/>
  <c r="AH2049" i="2"/>
  <c r="AI2049" i="2"/>
  <c r="AJ2049" i="2"/>
  <c r="AK2049" i="2"/>
  <c r="AL2049" i="2"/>
  <c r="AM2049" i="2"/>
  <c r="AN2049" i="2"/>
  <c r="AV2049" i="2"/>
  <c r="C2050" i="2"/>
  <c r="D2050" i="2"/>
  <c r="E2050" i="2"/>
  <c r="F2050" i="2"/>
  <c r="G2050" i="2"/>
  <c r="H2050" i="2"/>
  <c r="J2050" i="2"/>
  <c r="K2050" i="2"/>
  <c r="L2050" i="2"/>
  <c r="M2050" i="2"/>
  <c r="AG2050" i="2"/>
  <c r="AH2050" i="2"/>
  <c r="AI2050" i="2"/>
  <c r="AJ2050" i="2"/>
  <c r="AK2050" i="2"/>
  <c r="AL2050" i="2"/>
  <c r="AM2050" i="2"/>
  <c r="AN2050" i="2"/>
  <c r="AV2050" i="2"/>
  <c r="C2051" i="2"/>
  <c r="D2051" i="2"/>
  <c r="E2051" i="2"/>
  <c r="F2051" i="2"/>
  <c r="G2051" i="2"/>
  <c r="H2051" i="2"/>
  <c r="J2051" i="2"/>
  <c r="K2051" i="2"/>
  <c r="L2051" i="2"/>
  <c r="M2051" i="2"/>
  <c r="AG2051" i="2"/>
  <c r="AH2051" i="2"/>
  <c r="AI2051" i="2"/>
  <c r="AJ2051" i="2"/>
  <c r="AK2051" i="2"/>
  <c r="AL2051" i="2"/>
  <c r="AM2051" i="2"/>
  <c r="AN2051" i="2"/>
  <c r="AV2051" i="2"/>
  <c r="C2052" i="2"/>
  <c r="D2052" i="2"/>
  <c r="E2052" i="2"/>
  <c r="F2052" i="2"/>
  <c r="G2052" i="2"/>
  <c r="H2052" i="2"/>
  <c r="J2052" i="2"/>
  <c r="K2052" i="2"/>
  <c r="L2052" i="2"/>
  <c r="M2052" i="2"/>
  <c r="AG2052" i="2"/>
  <c r="AH2052" i="2"/>
  <c r="AI2052" i="2"/>
  <c r="AJ2052" i="2"/>
  <c r="AK2052" i="2"/>
  <c r="AL2052" i="2"/>
  <c r="AM2052" i="2"/>
  <c r="AN2052" i="2"/>
  <c r="AV2052" i="2"/>
  <c r="C2053" i="2"/>
  <c r="D2053" i="2"/>
  <c r="E2053" i="2"/>
  <c r="F2053" i="2"/>
  <c r="G2053" i="2"/>
  <c r="H2053" i="2"/>
  <c r="J2053" i="2"/>
  <c r="K2053" i="2"/>
  <c r="L2053" i="2"/>
  <c r="M2053" i="2"/>
  <c r="AG2053" i="2"/>
  <c r="AH2053" i="2"/>
  <c r="AI2053" i="2"/>
  <c r="AJ2053" i="2"/>
  <c r="AK2053" i="2"/>
  <c r="AL2053" i="2"/>
  <c r="AM2053" i="2"/>
  <c r="AN2053" i="2"/>
  <c r="AV2053" i="2"/>
  <c r="C2054" i="2"/>
  <c r="D2054" i="2"/>
  <c r="E2054" i="2"/>
  <c r="F2054" i="2"/>
  <c r="G2054" i="2"/>
  <c r="H2054" i="2"/>
  <c r="J2054" i="2"/>
  <c r="K2054" i="2"/>
  <c r="L2054" i="2"/>
  <c r="M2054" i="2"/>
  <c r="AG2054" i="2"/>
  <c r="AH2054" i="2"/>
  <c r="AI2054" i="2"/>
  <c r="AJ2054" i="2"/>
  <c r="AK2054" i="2"/>
  <c r="AL2054" i="2"/>
  <c r="AM2054" i="2"/>
  <c r="AN2054" i="2"/>
  <c r="AV2054" i="2"/>
  <c r="C2055" i="2"/>
  <c r="D2055" i="2"/>
  <c r="E2055" i="2"/>
  <c r="F2055" i="2"/>
  <c r="G2055" i="2"/>
  <c r="H2055" i="2"/>
  <c r="J2055" i="2"/>
  <c r="K2055" i="2"/>
  <c r="L2055" i="2"/>
  <c r="M2055" i="2"/>
  <c r="AG2055" i="2"/>
  <c r="AH2055" i="2"/>
  <c r="AI2055" i="2"/>
  <c r="AJ2055" i="2"/>
  <c r="AK2055" i="2"/>
  <c r="AL2055" i="2"/>
  <c r="AM2055" i="2"/>
  <c r="AN2055" i="2"/>
  <c r="AV2055" i="2"/>
  <c r="C2056" i="2"/>
  <c r="D2056" i="2"/>
  <c r="E2056" i="2"/>
  <c r="F2056" i="2"/>
  <c r="G2056" i="2"/>
  <c r="H2056" i="2"/>
  <c r="J2056" i="2"/>
  <c r="K2056" i="2"/>
  <c r="L2056" i="2"/>
  <c r="M2056" i="2"/>
  <c r="AG2056" i="2"/>
  <c r="AH2056" i="2"/>
  <c r="AI2056" i="2"/>
  <c r="AJ2056" i="2"/>
  <c r="AK2056" i="2"/>
  <c r="AL2056" i="2"/>
  <c r="AM2056" i="2"/>
  <c r="AN2056" i="2"/>
  <c r="AV2056" i="2"/>
  <c r="C2057" i="2"/>
  <c r="D2057" i="2"/>
  <c r="E2057" i="2"/>
  <c r="F2057" i="2"/>
  <c r="G2057" i="2"/>
  <c r="H2057" i="2"/>
  <c r="J2057" i="2"/>
  <c r="K2057" i="2"/>
  <c r="L2057" i="2"/>
  <c r="M2057" i="2"/>
  <c r="AG2057" i="2"/>
  <c r="AH2057" i="2"/>
  <c r="AI2057" i="2"/>
  <c r="AJ2057" i="2"/>
  <c r="AK2057" i="2"/>
  <c r="AL2057" i="2"/>
  <c r="AM2057" i="2"/>
  <c r="AN2057" i="2"/>
  <c r="AV2057" i="2"/>
  <c r="C2058" i="2"/>
  <c r="D2058" i="2"/>
  <c r="E2058" i="2"/>
  <c r="F2058" i="2"/>
  <c r="G2058" i="2"/>
  <c r="H2058" i="2"/>
  <c r="J2058" i="2"/>
  <c r="K2058" i="2"/>
  <c r="L2058" i="2"/>
  <c r="M2058" i="2"/>
  <c r="AG2058" i="2"/>
  <c r="AH2058" i="2"/>
  <c r="AI2058" i="2"/>
  <c r="AJ2058" i="2"/>
  <c r="AK2058" i="2"/>
  <c r="AL2058" i="2"/>
  <c r="AM2058" i="2"/>
  <c r="AN2058" i="2"/>
  <c r="AV2058" i="2"/>
  <c r="C2059" i="2"/>
  <c r="D2059" i="2"/>
  <c r="E2059" i="2"/>
  <c r="F2059" i="2"/>
  <c r="G2059" i="2"/>
  <c r="H2059" i="2"/>
  <c r="J2059" i="2"/>
  <c r="K2059" i="2"/>
  <c r="L2059" i="2"/>
  <c r="M2059" i="2"/>
  <c r="AG2059" i="2"/>
  <c r="AH2059" i="2"/>
  <c r="AI2059" i="2"/>
  <c r="AJ2059" i="2"/>
  <c r="AK2059" i="2"/>
  <c r="AL2059" i="2"/>
  <c r="AM2059" i="2"/>
  <c r="AN2059" i="2"/>
  <c r="AV2059" i="2"/>
  <c r="C2060" i="2"/>
  <c r="D2060" i="2"/>
  <c r="E2060" i="2"/>
  <c r="F2060" i="2"/>
  <c r="G2060" i="2"/>
  <c r="H2060" i="2"/>
  <c r="J2060" i="2"/>
  <c r="K2060" i="2"/>
  <c r="L2060" i="2"/>
  <c r="M2060" i="2"/>
  <c r="AG2060" i="2"/>
  <c r="AH2060" i="2"/>
  <c r="AI2060" i="2"/>
  <c r="AJ2060" i="2"/>
  <c r="AK2060" i="2"/>
  <c r="AL2060" i="2"/>
  <c r="AM2060" i="2"/>
  <c r="AN2060" i="2"/>
  <c r="AV2060" i="2"/>
  <c r="C2061" i="2"/>
  <c r="D2061" i="2"/>
  <c r="E2061" i="2"/>
  <c r="F2061" i="2"/>
  <c r="G2061" i="2"/>
  <c r="H2061" i="2"/>
  <c r="J2061" i="2"/>
  <c r="K2061" i="2"/>
  <c r="L2061" i="2"/>
  <c r="M2061" i="2"/>
  <c r="AG2061" i="2"/>
  <c r="AH2061" i="2"/>
  <c r="AI2061" i="2"/>
  <c r="AJ2061" i="2"/>
  <c r="AK2061" i="2"/>
  <c r="AL2061" i="2"/>
  <c r="AM2061" i="2"/>
  <c r="AN2061" i="2"/>
  <c r="AV2061" i="2"/>
  <c r="C2062" i="2"/>
  <c r="D2062" i="2"/>
  <c r="E2062" i="2"/>
  <c r="F2062" i="2"/>
  <c r="G2062" i="2"/>
  <c r="H2062" i="2"/>
  <c r="J2062" i="2"/>
  <c r="K2062" i="2"/>
  <c r="L2062" i="2"/>
  <c r="M2062" i="2"/>
  <c r="AG2062" i="2"/>
  <c r="AH2062" i="2"/>
  <c r="AI2062" i="2"/>
  <c r="AJ2062" i="2"/>
  <c r="AK2062" i="2"/>
  <c r="AL2062" i="2"/>
  <c r="AM2062" i="2"/>
  <c r="AN2062" i="2"/>
  <c r="AV2062" i="2"/>
  <c r="C2063" i="2"/>
  <c r="D2063" i="2"/>
  <c r="E2063" i="2"/>
  <c r="F2063" i="2"/>
  <c r="G2063" i="2"/>
  <c r="H2063" i="2"/>
  <c r="J2063" i="2"/>
  <c r="K2063" i="2"/>
  <c r="L2063" i="2"/>
  <c r="M2063" i="2"/>
  <c r="AG2063" i="2"/>
  <c r="AH2063" i="2"/>
  <c r="AI2063" i="2"/>
  <c r="AJ2063" i="2"/>
  <c r="AK2063" i="2"/>
  <c r="AL2063" i="2"/>
  <c r="AM2063" i="2"/>
  <c r="AN2063" i="2"/>
  <c r="AV2063" i="2"/>
  <c r="C2064" i="2"/>
  <c r="D2064" i="2"/>
  <c r="E2064" i="2"/>
  <c r="F2064" i="2"/>
  <c r="G2064" i="2"/>
  <c r="H2064" i="2"/>
  <c r="J2064" i="2"/>
  <c r="K2064" i="2"/>
  <c r="L2064" i="2"/>
  <c r="M2064" i="2"/>
  <c r="AG2064" i="2"/>
  <c r="AH2064" i="2"/>
  <c r="AI2064" i="2"/>
  <c r="AJ2064" i="2"/>
  <c r="AK2064" i="2"/>
  <c r="AL2064" i="2"/>
  <c r="AM2064" i="2"/>
  <c r="AN2064" i="2"/>
  <c r="AV2064" i="2"/>
  <c r="C2065" i="2"/>
  <c r="D2065" i="2"/>
  <c r="E2065" i="2"/>
  <c r="F2065" i="2"/>
  <c r="G2065" i="2"/>
  <c r="H2065" i="2"/>
  <c r="J2065" i="2"/>
  <c r="K2065" i="2"/>
  <c r="L2065" i="2"/>
  <c r="M2065" i="2"/>
  <c r="AG2065" i="2"/>
  <c r="AH2065" i="2"/>
  <c r="AI2065" i="2"/>
  <c r="AJ2065" i="2"/>
  <c r="AK2065" i="2"/>
  <c r="AL2065" i="2"/>
  <c r="AM2065" i="2"/>
  <c r="AN2065" i="2"/>
  <c r="AV2065" i="2"/>
  <c r="C2066" i="2"/>
  <c r="D2066" i="2"/>
  <c r="E2066" i="2"/>
  <c r="F2066" i="2"/>
  <c r="G2066" i="2"/>
  <c r="H2066" i="2"/>
  <c r="J2066" i="2"/>
  <c r="K2066" i="2"/>
  <c r="L2066" i="2"/>
  <c r="M2066" i="2"/>
  <c r="AG2066" i="2"/>
  <c r="AH2066" i="2"/>
  <c r="AI2066" i="2"/>
  <c r="AJ2066" i="2"/>
  <c r="AK2066" i="2"/>
  <c r="AL2066" i="2"/>
  <c r="AM2066" i="2"/>
  <c r="AN2066" i="2"/>
  <c r="AV2066" i="2"/>
  <c r="C2067" i="2"/>
  <c r="D2067" i="2"/>
  <c r="E2067" i="2"/>
  <c r="F2067" i="2"/>
  <c r="G2067" i="2"/>
  <c r="H2067" i="2"/>
  <c r="J2067" i="2"/>
  <c r="K2067" i="2"/>
  <c r="L2067" i="2"/>
  <c r="M2067" i="2"/>
  <c r="AG2067" i="2"/>
  <c r="AH2067" i="2"/>
  <c r="AI2067" i="2"/>
  <c r="AJ2067" i="2"/>
  <c r="AK2067" i="2"/>
  <c r="AL2067" i="2"/>
  <c r="AM2067" i="2"/>
  <c r="AN2067" i="2"/>
  <c r="AV2067" i="2"/>
  <c r="C2068" i="2"/>
  <c r="D2068" i="2"/>
  <c r="E2068" i="2"/>
  <c r="F2068" i="2"/>
  <c r="G2068" i="2"/>
  <c r="H2068" i="2"/>
  <c r="J2068" i="2"/>
  <c r="K2068" i="2"/>
  <c r="L2068" i="2"/>
  <c r="M2068" i="2"/>
  <c r="AG2068" i="2"/>
  <c r="AH2068" i="2"/>
  <c r="AI2068" i="2"/>
  <c r="AJ2068" i="2"/>
  <c r="AK2068" i="2"/>
  <c r="AL2068" i="2"/>
  <c r="AM2068" i="2"/>
  <c r="AN2068" i="2"/>
  <c r="AV2068" i="2"/>
  <c r="C2069" i="2"/>
  <c r="D2069" i="2"/>
  <c r="E2069" i="2"/>
  <c r="F2069" i="2"/>
  <c r="G2069" i="2"/>
  <c r="H2069" i="2"/>
  <c r="J2069" i="2"/>
  <c r="K2069" i="2"/>
  <c r="L2069" i="2"/>
  <c r="M2069" i="2"/>
  <c r="AG2069" i="2"/>
  <c r="AH2069" i="2"/>
  <c r="AI2069" i="2"/>
  <c r="AJ2069" i="2"/>
  <c r="AK2069" i="2"/>
  <c r="AL2069" i="2"/>
  <c r="AM2069" i="2"/>
  <c r="AN2069" i="2"/>
  <c r="AV2069" i="2"/>
  <c r="C2070" i="2"/>
  <c r="D2070" i="2"/>
  <c r="E2070" i="2"/>
  <c r="F2070" i="2"/>
  <c r="G2070" i="2"/>
  <c r="H2070" i="2"/>
  <c r="J2070" i="2"/>
  <c r="K2070" i="2"/>
  <c r="L2070" i="2"/>
  <c r="M2070" i="2"/>
  <c r="AG2070" i="2"/>
  <c r="AH2070" i="2"/>
  <c r="AI2070" i="2"/>
  <c r="AJ2070" i="2"/>
  <c r="AK2070" i="2"/>
  <c r="AL2070" i="2"/>
  <c r="AM2070" i="2"/>
  <c r="AN2070" i="2"/>
  <c r="AV2070" i="2"/>
  <c r="C2071" i="2"/>
  <c r="D2071" i="2"/>
  <c r="E2071" i="2"/>
  <c r="F2071" i="2"/>
  <c r="G2071" i="2"/>
  <c r="H2071" i="2"/>
  <c r="J2071" i="2"/>
  <c r="K2071" i="2"/>
  <c r="L2071" i="2"/>
  <c r="M2071" i="2"/>
  <c r="AG2071" i="2"/>
  <c r="AH2071" i="2"/>
  <c r="AI2071" i="2"/>
  <c r="AJ2071" i="2"/>
  <c r="AK2071" i="2"/>
  <c r="AL2071" i="2"/>
  <c r="AM2071" i="2"/>
  <c r="AN2071" i="2"/>
  <c r="AV2071" i="2"/>
  <c r="C2072" i="2"/>
  <c r="D2072" i="2"/>
  <c r="E2072" i="2"/>
  <c r="F2072" i="2"/>
  <c r="G2072" i="2"/>
  <c r="H2072" i="2"/>
  <c r="J2072" i="2"/>
  <c r="K2072" i="2"/>
  <c r="L2072" i="2"/>
  <c r="M2072" i="2"/>
  <c r="AG2072" i="2"/>
  <c r="AH2072" i="2"/>
  <c r="AI2072" i="2"/>
  <c r="AJ2072" i="2"/>
  <c r="AK2072" i="2"/>
  <c r="AL2072" i="2"/>
  <c r="AM2072" i="2"/>
  <c r="AN2072" i="2"/>
  <c r="AV2072" i="2"/>
  <c r="C2073" i="2"/>
  <c r="D2073" i="2"/>
  <c r="E2073" i="2"/>
  <c r="F2073" i="2"/>
  <c r="G2073" i="2"/>
  <c r="H2073" i="2"/>
  <c r="J2073" i="2"/>
  <c r="K2073" i="2"/>
  <c r="L2073" i="2"/>
  <c r="M2073" i="2"/>
  <c r="AG2073" i="2"/>
  <c r="AH2073" i="2"/>
  <c r="AI2073" i="2"/>
  <c r="AJ2073" i="2"/>
  <c r="AK2073" i="2"/>
  <c r="AL2073" i="2"/>
  <c r="AM2073" i="2"/>
  <c r="AN2073" i="2"/>
  <c r="AV2073" i="2"/>
  <c r="C2074" i="2"/>
  <c r="D2074" i="2"/>
  <c r="E2074" i="2"/>
  <c r="F2074" i="2"/>
  <c r="G2074" i="2"/>
  <c r="H2074" i="2"/>
  <c r="J2074" i="2"/>
  <c r="K2074" i="2"/>
  <c r="L2074" i="2"/>
  <c r="M2074" i="2"/>
  <c r="AG2074" i="2"/>
  <c r="AH2074" i="2"/>
  <c r="AI2074" i="2"/>
  <c r="AJ2074" i="2"/>
  <c r="AK2074" i="2"/>
  <c r="AL2074" i="2"/>
  <c r="AM2074" i="2"/>
  <c r="AN2074" i="2"/>
  <c r="AV2074" i="2"/>
  <c r="C2075" i="2"/>
  <c r="D2075" i="2"/>
  <c r="E2075" i="2"/>
  <c r="F2075" i="2"/>
  <c r="G2075" i="2"/>
  <c r="H2075" i="2"/>
  <c r="J2075" i="2"/>
  <c r="K2075" i="2"/>
  <c r="L2075" i="2"/>
  <c r="M2075" i="2"/>
  <c r="AG2075" i="2"/>
  <c r="AH2075" i="2"/>
  <c r="AI2075" i="2"/>
  <c r="AJ2075" i="2"/>
  <c r="AK2075" i="2"/>
  <c r="AL2075" i="2"/>
  <c r="AM2075" i="2"/>
  <c r="AN2075" i="2"/>
  <c r="AV2075" i="2"/>
  <c r="C2076" i="2"/>
  <c r="D2076" i="2"/>
  <c r="E2076" i="2"/>
  <c r="F2076" i="2"/>
  <c r="G2076" i="2"/>
  <c r="H2076" i="2"/>
  <c r="J2076" i="2"/>
  <c r="K2076" i="2"/>
  <c r="L2076" i="2"/>
  <c r="M2076" i="2"/>
  <c r="AG2076" i="2"/>
  <c r="AH2076" i="2"/>
  <c r="AI2076" i="2"/>
  <c r="AJ2076" i="2"/>
  <c r="AK2076" i="2"/>
  <c r="AL2076" i="2"/>
  <c r="AM2076" i="2"/>
  <c r="AN2076" i="2"/>
  <c r="AV2076" i="2"/>
  <c r="C2077" i="2"/>
  <c r="D2077" i="2"/>
  <c r="E2077" i="2"/>
  <c r="F2077" i="2"/>
  <c r="G2077" i="2"/>
  <c r="H2077" i="2"/>
  <c r="J2077" i="2"/>
  <c r="K2077" i="2"/>
  <c r="L2077" i="2"/>
  <c r="M2077" i="2"/>
  <c r="AG2077" i="2"/>
  <c r="AH2077" i="2"/>
  <c r="AI2077" i="2"/>
  <c r="AJ2077" i="2"/>
  <c r="AK2077" i="2"/>
  <c r="AL2077" i="2"/>
  <c r="AM2077" i="2"/>
  <c r="AN2077" i="2"/>
  <c r="AV2077" i="2"/>
  <c r="C2078" i="2"/>
  <c r="D2078" i="2"/>
  <c r="E2078" i="2"/>
  <c r="F2078" i="2"/>
  <c r="G2078" i="2"/>
  <c r="H2078" i="2"/>
  <c r="J2078" i="2"/>
  <c r="K2078" i="2"/>
  <c r="L2078" i="2"/>
  <c r="M2078" i="2"/>
  <c r="AG2078" i="2"/>
  <c r="AH2078" i="2"/>
  <c r="AI2078" i="2"/>
  <c r="AJ2078" i="2"/>
  <c r="AK2078" i="2"/>
  <c r="AL2078" i="2"/>
  <c r="AM2078" i="2"/>
  <c r="AN2078" i="2"/>
  <c r="AV2078" i="2"/>
  <c r="C2079" i="2"/>
  <c r="D2079" i="2"/>
  <c r="E2079" i="2"/>
  <c r="F2079" i="2"/>
  <c r="G2079" i="2"/>
  <c r="H2079" i="2"/>
  <c r="J2079" i="2"/>
  <c r="K2079" i="2"/>
  <c r="L2079" i="2"/>
  <c r="M2079" i="2"/>
  <c r="AG2079" i="2"/>
  <c r="AH2079" i="2"/>
  <c r="AI2079" i="2"/>
  <c r="AJ2079" i="2"/>
  <c r="AK2079" i="2"/>
  <c r="AL2079" i="2"/>
  <c r="AM2079" i="2"/>
  <c r="AN2079" i="2"/>
  <c r="AV2079" i="2"/>
  <c r="C2080" i="2"/>
  <c r="D2080" i="2"/>
  <c r="E2080" i="2"/>
  <c r="F2080" i="2"/>
  <c r="G2080" i="2"/>
  <c r="H2080" i="2"/>
  <c r="J2080" i="2"/>
  <c r="K2080" i="2"/>
  <c r="L2080" i="2"/>
  <c r="M2080" i="2"/>
  <c r="AG2080" i="2"/>
  <c r="AH2080" i="2"/>
  <c r="AI2080" i="2"/>
  <c r="AJ2080" i="2"/>
  <c r="AK2080" i="2"/>
  <c r="AL2080" i="2"/>
  <c r="AM2080" i="2"/>
  <c r="AN2080" i="2"/>
  <c r="AV2080" i="2"/>
  <c r="C2081" i="2"/>
  <c r="D2081" i="2"/>
  <c r="E2081" i="2"/>
  <c r="F2081" i="2"/>
  <c r="G2081" i="2"/>
  <c r="H2081" i="2"/>
  <c r="J2081" i="2"/>
  <c r="K2081" i="2"/>
  <c r="L2081" i="2"/>
  <c r="M2081" i="2"/>
  <c r="AG2081" i="2"/>
  <c r="AH2081" i="2"/>
  <c r="AI2081" i="2"/>
  <c r="AJ2081" i="2"/>
  <c r="AK2081" i="2"/>
  <c r="AL2081" i="2"/>
  <c r="AM2081" i="2"/>
  <c r="AN2081" i="2"/>
  <c r="AV2081" i="2"/>
  <c r="C2082" i="2"/>
  <c r="D2082" i="2"/>
  <c r="E2082" i="2"/>
  <c r="F2082" i="2"/>
  <c r="G2082" i="2"/>
  <c r="H2082" i="2"/>
  <c r="J2082" i="2"/>
  <c r="K2082" i="2"/>
  <c r="L2082" i="2"/>
  <c r="M2082" i="2"/>
  <c r="AG2082" i="2"/>
  <c r="AH2082" i="2"/>
  <c r="AI2082" i="2"/>
  <c r="AJ2082" i="2"/>
  <c r="AK2082" i="2"/>
  <c r="AL2082" i="2"/>
  <c r="AM2082" i="2"/>
  <c r="AN2082" i="2"/>
  <c r="AV2082" i="2"/>
  <c r="C2083" i="2"/>
  <c r="D2083" i="2"/>
  <c r="E2083" i="2"/>
  <c r="F2083" i="2"/>
  <c r="G2083" i="2"/>
  <c r="H2083" i="2"/>
  <c r="J2083" i="2"/>
  <c r="K2083" i="2"/>
  <c r="L2083" i="2"/>
  <c r="M2083" i="2"/>
  <c r="AG2083" i="2"/>
  <c r="AH2083" i="2"/>
  <c r="AI2083" i="2"/>
  <c r="AJ2083" i="2"/>
  <c r="AK2083" i="2"/>
  <c r="AL2083" i="2"/>
  <c r="AM2083" i="2"/>
  <c r="AN2083" i="2"/>
  <c r="AV2083" i="2"/>
  <c r="C2084" i="2"/>
  <c r="D2084" i="2"/>
  <c r="E2084" i="2"/>
  <c r="F2084" i="2"/>
  <c r="G2084" i="2"/>
  <c r="H2084" i="2"/>
  <c r="J2084" i="2"/>
  <c r="K2084" i="2"/>
  <c r="L2084" i="2"/>
  <c r="M2084" i="2"/>
  <c r="AG2084" i="2"/>
  <c r="AH2084" i="2"/>
  <c r="AI2084" i="2"/>
  <c r="AJ2084" i="2"/>
  <c r="AK2084" i="2"/>
  <c r="AL2084" i="2"/>
  <c r="AM2084" i="2"/>
  <c r="AN2084" i="2"/>
  <c r="AV2084" i="2"/>
  <c r="C2085" i="2"/>
  <c r="D2085" i="2"/>
  <c r="E2085" i="2"/>
  <c r="F2085" i="2"/>
  <c r="G2085" i="2"/>
  <c r="H2085" i="2"/>
  <c r="J2085" i="2"/>
  <c r="K2085" i="2"/>
  <c r="L2085" i="2"/>
  <c r="M2085" i="2"/>
  <c r="AG2085" i="2"/>
  <c r="AH2085" i="2"/>
  <c r="AI2085" i="2"/>
  <c r="AJ2085" i="2"/>
  <c r="AK2085" i="2"/>
  <c r="AL2085" i="2"/>
  <c r="AM2085" i="2"/>
  <c r="AN2085" i="2"/>
  <c r="AV2085" i="2"/>
  <c r="C2086" i="2"/>
  <c r="D2086" i="2"/>
  <c r="E2086" i="2"/>
  <c r="F2086" i="2"/>
  <c r="G2086" i="2"/>
  <c r="H2086" i="2"/>
  <c r="J2086" i="2"/>
  <c r="K2086" i="2"/>
  <c r="L2086" i="2"/>
  <c r="M2086" i="2"/>
  <c r="AG2086" i="2"/>
  <c r="AH2086" i="2"/>
  <c r="AI2086" i="2"/>
  <c r="AJ2086" i="2"/>
  <c r="AK2086" i="2"/>
  <c r="AL2086" i="2"/>
  <c r="AM2086" i="2"/>
  <c r="AN2086" i="2"/>
  <c r="AV2086" i="2"/>
  <c r="C2087" i="2"/>
  <c r="D2087" i="2"/>
  <c r="E2087" i="2"/>
  <c r="F2087" i="2"/>
  <c r="G2087" i="2"/>
  <c r="H2087" i="2"/>
  <c r="J2087" i="2"/>
  <c r="K2087" i="2"/>
  <c r="L2087" i="2"/>
  <c r="M2087" i="2"/>
  <c r="AG2087" i="2"/>
  <c r="AH2087" i="2"/>
  <c r="AI2087" i="2"/>
  <c r="AJ2087" i="2"/>
  <c r="AK2087" i="2"/>
  <c r="AL2087" i="2"/>
  <c r="AM2087" i="2"/>
  <c r="AN2087" i="2"/>
  <c r="AV2087" i="2"/>
  <c r="C2088" i="2"/>
  <c r="D2088" i="2"/>
  <c r="E2088" i="2"/>
  <c r="F2088" i="2"/>
  <c r="G2088" i="2"/>
  <c r="H2088" i="2"/>
  <c r="J2088" i="2"/>
  <c r="K2088" i="2"/>
  <c r="L2088" i="2"/>
  <c r="M2088" i="2"/>
  <c r="AG2088" i="2"/>
  <c r="AH2088" i="2"/>
  <c r="AI2088" i="2"/>
  <c r="AJ2088" i="2"/>
  <c r="AK2088" i="2"/>
  <c r="AL2088" i="2"/>
  <c r="AM2088" i="2"/>
  <c r="AN2088" i="2"/>
  <c r="AV2088" i="2"/>
  <c r="C2089" i="2"/>
  <c r="D2089" i="2"/>
  <c r="E2089" i="2"/>
  <c r="F2089" i="2"/>
  <c r="G2089" i="2"/>
  <c r="H2089" i="2"/>
  <c r="J2089" i="2"/>
  <c r="K2089" i="2"/>
  <c r="L2089" i="2"/>
  <c r="M2089" i="2"/>
  <c r="AG2089" i="2"/>
  <c r="AH2089" i="2"/>
  <c r="AI2089" i="2"/>
  <c r="AJ2089" i="2"/>
  <c r="AK2089" i="2"/>
  <c r="AL2089" i="2"/>
  <c r="AM2089" i="2"/>
  <c r="AN2089" i="2"/>
  <c r="AV2089" i="2"/>
  <c r="C2090" i="2"/>
  <c r="D2090" i="2"/>
  <c r="E2090" i="2"/>
  <c r="F2090" i="2"/>
  <c r="G2090" i="2"/>
  <c r="H2090" i="2"/>
  <c r="J2090" i="2"/>
  <c r="K2090" i="2"/>
  <c r="L2090" i="2"/>
  <c r="M2090" i="2"/>
  <c r="AG2090" i="2"/>
  <c r="AH2090" i="2"/>
  <c r="AI2090" i="2"/>
  <c r="AJ2090" i="2"/>
  <c r="AK2090" i="2"/>
  <c r="AL2090" i="2"/>
  <c r="AM2090" i="2"/>
  <c r="AN2090" i="2"/>
  <c r="AV2090" i="2"/>
  <c r="C2091" i="2"/>
  <c r="D2091" i="2"/>
  <c r="E2091" i="2"/>
  <c r="F2091" i="2"/>
  <c r="G2091" i="2"/>
  <c r="H2091" i="2"/>
  <c r="J2091" i="2"/>
  <c r="K2091" i="2"/>
  <c r="L2091" i="2"/>
  <c r="M2091" i="2"/>
  <c r="AG2091" i="2"/>
  <c r="AH2091" i="2"/>
  <c r="AI2091" i="2"/>
  <c r="AJ2091" i="2"/>
  <c r="AK2091" i="2"/>
  <c r="AL2091" i="2"/>
  <c r="AM2091" i="2"/>
  <c r="AN2091" i="2"/>
  <c r="AV2091" i="2"/>
  <c r="C2092" i="2"/>
  <c r="D2092" i="2"/>
  <c r="E2092" i="2"/>
  <c r="F2092" i="2"/>
  <c r="G2092" i="2"/>
  <c r="H2092" i="2"/>
  <c r="J2092" i="2"/>
  <c r="K2092" i="2"/>
  <c r="L2092" i="2"/>
  <c r="M2092" i="2"/>
  <c r="AG2092" i="2"/>
  <c r="AH2092" i="2"/>
  <c r="AI2092" i="2"/>
  <c r="AJ2092" i="2"/>
  <c r="AK2092" i="2"/>
  <c r="AL2092" i="2"/>
  <c r="AM2092" i="2"/>
  <c r="AN2092" i="2"/>
  <c r="AV2092" i="2"/>
  <c r="C2093" i="2"/>
  <c r="D2093" i="2"/>
  <c r="E2093" i="2"/>
  <c r="F2093" i="2"/>
  <c r="G2093" i="2"/>
  <c r="H2093" i="2"/>
  <c r="J2093" i="2"/>
  <c r="K2093" i="2"/>
  <c r="L2093" i="2"/>
  <c r="M2093" i="2"/>
  <c r="AG2093" i="2"/>
  <c r="AH2093" i="2"/>
  <c r="AI2093" i="2"/>
  <c r="AJ2093" i="2"/>
  <c r="AK2093" i="2"/>
  <c r="AL2093" i="2"/>
  <c r="AM2093" i="2"/>
  <c r="AN2093" i="2"/>
  <c r="AV2093" i="2"/>
  <c r="C2094" i="2"/>
  <c r="D2094" i="2"/>
  <c r="E2094" i="2"/>
  <c r="F2094" i="2"/>
  <c r="G2094" i="2"/>
  <c r="H2094" i="2"/>
  <c r="J2094" i="2"/>
  <c r="K2094" i="2"/>
  <c r="L2094" i="2"/>
  <c r="M2094" i="2"/>
  <c r="AG2094" i="2"/>
  <c r="AH2094" i="2"/>
  <c r="AI2094" i="2"/>
  <c r="AJ2094" i="2"/>
  <c r="AK2094" i="2"/>
  <c r="AL2094" i="2"/>
  <c r="AM2094" i="2"/>
  <c r="AN2094" i="2"/>
  <c r="AV2094" i="2"/>
  <c r="C2095" i="2"/>
  <c r="D2095" i="2"/>
  <c r="E2095" i="2"/>
  <c r="F2095" i="2"/>
  <c r="G2095" i="2"/>
  <c r="H2095" i="2"/>
  <c r="J2095" i="2"/>
  <c r="K2095" i="2"/>
  <c r="L2095" i="2"/>
  <c r="M2095" i="2"/>
  <c r="AG2095" i="2"/>
  <c r="AH2095" i="2"/>
  <c r="AI2095" i="2"/>
  <c r="AJ2095" i="2"/>
  <c r="AK2095" i="2"/>
  <c r="AL2095" i="2"/>
  <c r="AM2095" i="2"/>
  <c r="AN2095" i="2"/>
  <c r="AV2095" i="2"/>
  <c r="C2096" i="2"/>
  <c r="D2096" i="2"/>
  <c r="E2096" i="2"/>
  <c r="F2096" i="2"/>
  <c r="G2096" i="2"/>
  <c r="H2096" i="2"/>
  <c r="J2096" i="2"/>
  <c r="K2096" i="2"/>
  <c r="L2096" i="2"/>
  <c r="M2096" i="2"/>
  <c r="AG2096" i="2"/>
  <c r="AH2096" i="2"/>
  <c r="AI2096" i="2"/>
  <c r="AJ2096" i="2"/>
  <c r="AK2096" i="2"/>
  <c r="AL2096" i="2"/>
  <c r="AM2096" i="2"/>
  <c r="AN2096" i="2"/>
  <c r="AV2096" i="2"/>
  <c r="C2097" i="2"/>
  <c r="D2097" i="2"/>
  <c r="E2097" i="2"/>
  <c r="F2097" i="2"/>
  <c r="G2097" i="2"/>
  <c r="H2097" i="2"/>
  <c r="J2097" i="2"/>
  <c r="K2097" i="2"/>
  <c r="L2097" i="2"/>
  <c r="M2097" i="2"/>
  <c r="AG2097" i="2"/>
  <c r="AH2097" i="2"/>
  <c r="AI2097" i="2"/>
  <c r="AJ2097" i="2"/>
  <c r="AK2097" i="2"/>
  <c r="AL2097" i="2"/>
  <c r="AM2097" i="2"/>
  <c r="AN2097" i="2"/>
  <c r="AV2097" i="2"/>
  <c r="C2098" i="2"/>
  <c r="D2098" i="2"/>
  <c r="E2098" i="2"/>
  <c r="F2098" i="2"/>
  <c r="G2098" i="2"/>
  <c r="H2098" i="2"/>
  <c r="J2098" i="2"/>
  <c r="K2098" i="2"/>
  <c r="L2098" i="2"/>
  <c r="M2098" i="2"/>
  <c r="AG2098" i="2"/>
  <c r="AH2098" i="2"/>
  <c r="AI2098" i="2"/>
  <c r="AJ2098" i="2"/>
  <c r="AK2098" i="2"/>
  <c r="AL2098" i="2"/>
  <c r="AM2098" i="2"/>
  <c r="AN2098" i="2"/>
  <c r="AV2098" i="2"/>
  <c r="C2099" i="2"/>
  <c r="D2099" i="2"/>
  <c r="E2099" i="2"/>
  <c r="F2099" i="2"/>
  <c r="G2099" i="2"/>
  <c r="H2099" i="2"/>
  <c r="J2099" i="2"/>
  <c r="K2099" i="2"/>
  <c r="L2099" i="2"/>
  <c r="M2099" i="2"/>
  <c r="AG2099" i="2"/>
  <c r="AH2099" i="2"/>
  <c r="AI2099" i="2"/>
  <c r="AJ2099" i="2"/>
  <c r="AK2099" i="2"/>
  <c r="AL2099" i="2"/>
  <c r="AM2099" i="2"/>
  <c r="AN2099" i="2"/>
  <c r="AV2099" i="2"/>
  <c r="C2100" i="2"/>
  <c r="D2100" i="2"/>
  <c r="E2100" i="2"/>
  <c r="F2100" i="2"/>
  <c r="G2100" i="2"/>
  <c r="H2100" i="2"/>
  <c r="J2100" i="2"/>
  <c r="K2100" i="2"/>
  <c r="L2100" i="2"/>
  <c r="M2100" i="2"/>
  <c r="AG2100" i="2"/>
  <c r="AH2100" i="2"/>
  <c r="AI2100" i="2"/>
  <c r="AJ2100" i="2"/>
  <c r="AK2100" i="2"/>
  <c r="AL2100" i="2"/>
  <c r="AM2100" i="2"/>
  <c r="AN2100" i="2"/>
  <c r="AV2100" i="2"/>
  <c r="C2101" i="2"/>
  <c r="D2101" i="2"/>
  <c r="E2101" i="2"/>
  <c r="F2101" i="2"/>
  <c r="G2101" i="2"/>
  <c r="H2101" i="2"/>
  <c r="J2101" i="2"/>
  <c r="K2101" i="2"/>
  <c r="L2101" i="2"/>
  <c r="M2101" i="2"/>
  <c r="AG2101" i="2"/>
  <c r="AH2101" i="2"/>
  <c r="AI2101" i="2"/>
  <c r="AJ2101" i="2"/>
  <c r="AK2101" i="2"/>
  <c r="AL2101" i="2"/>
  <c r="AM2101" i="2"/>
  <c r="AN2101" i="2"/>
  <c r="AV2101" i="2"/>
  <c r="C2102" i="2"/>
  <c r="D2102" i="2"/>
  <c r="E2102" i="2"/>
  <c r="F2102" i="2"/>
  <c r="G2102" i="2"/>
  <c r="H2102" i="2"/>
  <c r="J2102" i="2"/>
  <c r="K2102" i="2"/>
  <c r="L2102" i="2"/>
  <c r="M2102" i="2"/>
  <c r="AG2102" i="2"/>
  <c r="AH2102" i="2"/>
  <c r="AI2102" i="2"/>
  <c r="AJ2102" i="2"/>
  <c r="AK2102" i="2"/>
  <c r="AL2102" i="2"/>
  <c r="AM2102" i="2"/>
  <c r="AN2102" i="2"/>
  <c r="AV2102" i="2"/>
  <c r="C2103" i="2"/>
  <c r="D2103" i="2"/>
  <c r="E2103" i="2"/>
  <c r="F2103" i="2"/>
  <c r="G2103" i="2"/>
  <c r="H2103" i="2"/>
  <c r="J2103" i="2"/>
  <c r="K2103" i="2"/>
  <c r="L2103" i="2"/>
  <c r="M2103" i="2"/>
  <c r="AG2103" i="2"/>
  <c r="AH2103" i="2"/>
  <c r="AI2103" i="2"/>
  <c r="AJ2103" i="2"/>
  <c r="AK2103" i="2"/>
  <c r="AL2103" i="2"/>
  <c r="AM2103" i="2"/>
  <c r="AN2103" i="2"/>
  <c r="AV2103" i="2"/>
  <c r="C2104" i="2"/>
  <c r="D2104" i="2"/>
  <c r="E2104" i="2"/>
  <c r="F2104" i="2"/>
  <c r="G2104" i="2"/>
  <c r="H2104" i="2"/>
  <c r="J2104" i="2"/>
  <c r="K2104" i="2"/>
  <c r="L2104" i="2"/>
  <c r="M2104" i="2"/>
  <c r="AG2104" i="2"/>
  <c r="AH2104" i="2"/>
  <c r="AI2104" i="2"/>
  <c r="AJ2104" i="2"/>
  <c r="AK2104" i="2"/>
  <c r="AL2104" i="2"/>
  <c r="AM2104" i="2"/>
  <c r="AN2104" i="2"/>
  <c r="AV2104" i="2"/>
  <c r="C2105" i="2"/>
  <c r="D2105" i="2"/>
  <c r="E2105" i="2"/>
  <c r="F2105" i="2"/>
  <c r="G2105" i="2"/>
  <c r="H2105" i="2"/>
  <c r="J2105" i="2"/>
  <c r="K2105" i="2"/>
  <c r="L2105" i="2"/>
  <c r="M2105" i="2"/>
  <c r="AG2105" i="2"/>
  <c r="AH2105" i="2"/>
  <c r="AI2105" i="2"/>
  <c r="AJ2105" i="2"/>
  <c r="AK2105" i="2"/>
  <c r="AL2105" i="2"/>
  <c r="AM2105" i="2"/>
  <c r="AN2105" i="2"/>
  <c r="AV2105" i="2"/>
  <c r="C2106" i="2"/>
  <c r="D2106" i="2"/>
  <c r="E2106" i="2"/>
  <c r="F2106" i="2"/>
  <c r="G2106" i="2"/>
  <c r="H2106" i="2"/>
  <c r="J2106" i="2"/>
  <c r="K2106" i="2"/>
  <c r="L2106" i="2"/>
  <c r="M2106" i="2"/>
  <c r="AG2106" i="2"/>
  <c r="AH2106" i="2"/>
  <c r="AI2106" i="2"/>
  <c r="AJ2106" i="2"/>
  <c r="AK2106" i="2"/>
  <c r="AL2106" i="2"/>
  <c r="AM2106" i="2"/>
  <c r="AN2106" i="2"/>
  <c r="AV2106" i="2"/>
  <c r="C2107" i="2"/>
  <c r="D2107" i="2"/>
  <c r="E2107" i="2"/>
  <c r="F2107" i="2"/>
  <c r="G2107" i="2"/>
  <c r="H2107" i="2"/>
  <c r="J2107" i="2"/>
  <c r="K2107" i="2"/>
  <c r="L2107" i="2"/>
  <c r="M2107" i="2"/>
  <c r="AG2107" i="2"/>
  <c r="AH2107" i="2"/>
  <c r="AI2107" i="2"/>
  <c r="AJ2107" i="2"/>
  <c r="AK2107" i="2"/>
  <c r="AL2107" i="2"/>
  <c r="AM2107" i="2"/>
  <c r="AN2107" i="2"/>
  <c r="AV2107" i="2"/>
  <c r="C2108" i="2"/>
  <c r="D2108" i="2"/>
  <c r="E2108" i="2"/>
  <c r="F2108" i="2"/>
  <c r="G2108" i="2"/>
  <c r="H2108" i="2"/>
  <c r="J2108" i="2"/>
  <c r="K2108" i="2"/>
  <c r="L2108" i="2"/>
  <c r="M2108" i="2"/>
  <c r="AG2108" i="2"/>
  <c r="AH2108" i="2"/>
  <c r="AI2108" i="2"/>
  <c r="AJ2108" i="2"/>
  <c r="AK2108" i="2"/>
  <c r="AL2108" i="2"/>
  <c r="AM2108" i="2"/>
  <c r="AN2108" i="2"/>
  <c r="AV2108" i="2"/>
  <c r="C2109" i="2"/>
  <c r="D2109" i="2"/>
  <c r="E2109" i="2"/>
  <c r="F2109" i="2"/>
  <c r="G2109" i="2"/>
  <c r="H2109" i="2"/>
  <c r="J2109" i="2"/>
  <c r="K2109" i="2"/>
  <c r="L2109" i="2"/>
  <c r="M2109" i="2"/>
  <c r="AG2109" i="2"/>
  <c r="AH2109" i="2"/>
  <c r="AI2109" i="2"/>
  <c r="AJ2109" i="2"/>
  <c r="AK2109" i="2"/>
  <c r="AL2109" i="2"/>
  <c r="AM2109" i="2"/>
  <c r="AN2109" i="2"/>
  <c r="AV2109" i="2"/>
  <c r="C2110" i="2"/>
  <c r="D2110" i="2"/>
  <c r="E2110" i="2"/>
  <c r="F2110" i="2"/>
  <c r="G2110" i="2"/>
  <c r="H2110" i="2"/>
  <c r="J2110" i="2"/>
  <c r="K2110" i="2"/>
  <c r="L2110" i="2"/>
  <c r="M2110" i="2"/>
  <c r="AG2110" i="2"/>
  <c r="AH2110" i="2"/>
  <c r="AI2110" i="2"/>
  <c r="AJ2110" i="2"/>
  <c r="AK2110" i="2"/>
  <c r="AL2110" i="2"/>
  <c r="AM2110" i="2"/>
  <c r="AN2110" i="2"/>
  <c r="AV2110" i="2"/>
  <c r="C2111" i="2"/>
  <c r="D2111" i="2"/>
  <c r="E2111" i="2"/>
  <c r="F2111" i="2"/>
  <c r="G2111" i="2"/>
  <c r="H2111" i="2"/>
  <c r="J2111" i="2"/>
  <c r="K2111" i="2"/>
  <c r="L2111" i="2"/>
  <c r="M2111" i="2"/>
  <c r="AG2111" i="2"/>
  <c r="AH2111" i="2"/>
  <c r="AI2111" i="2"/>
  <c r="AJ2111" i="2"/>
  <c r="AK2111" i="2"/>
  <c r="AL2111" i="2"/>
  <c r="AM2111" i="2"/>
  <c r="AN2111" i="2"/>
  <c r="AV2111" i="2"/>
  <c r="C2112" i="2"/>
  <c r="D2112" i="2"/>
  <c r="E2112" i="2"/>
  <c r="F2112" i="2"/>
  <c r="G2112" i="2"/>
  <c r="H2112" i="2"/>
  <c r="J2112" i="2"/>
  <c r="K2112" i="2"/>
  <c r="L2112" i="2"/>
  <c r="M2112" i="2"/>
  <c r="AG2112" i="2"/>
  <c r="AH2112" i="2"/>
  <c r="AI2112" i="2"/>
  <c r="AJ2112" i="2"/>
  <c r="AK2112" i="2"/>
  <c r="AL2112" i="2"/>
  <c r="AM2112" i="2"/>
  <c r="AN2112" i="2"/>
  <c r="AV2112" i="2"/>
  <c r="C2113" i="2"/>
  <c r="D2113" i="2"/>
  <c r="E2113" i="2"/>
  <c r="F2113" i="2"/>
  <c r="G2113" i="2"/>
  <c r="H2113" i="2"/>
  <c r="J2113" i="2"/>
  <c r="K2113" i="2"/>
  <c r="L2113" i="2"/>
  <c r="M2113" i="2"/>
  <c r="AG2113" i="2"/>
  <c r="AH2113" i="2"/>
  <c r="AI2113" i="2"/>
  <c r="AJ2113" i="2"/>
  <c r="AK2113" i="2"/>
  <c r="AL2113" i="2"/>
  <c r="AM2113" i="2"/>
  <c r="AN2113" i="2"/>
  <c r="AV2113" i="2"/>
  <c r="C2114" i="2"/>
  <c r="D2114" i="2"/>
  <c r="E2114" i="2"/>
  <c r="F2114" i="2"/>
  <c r="G2114" i="2"/>
  <c r="H2114" i="2"/>
  <c r="J2114" i="2"/>
  <c r="K2114" i="2"/>
  <c r="L2114" i="2"/>
  <c r="M2114" i="2"/>
  <c r="AG2114" i="2"/>
  <c r="AH2114" i="2"/>
  <c r="AI2114" i="2"/>
  <c r="AJ2114" i="2"/>
  <c r="AK2114" i="2"/>
  <c r="AL2114" i="2"/>
  <c r="AM2114" i="2"/>
  <c r="AN2114" i="2"/>
  <c r="AV2114" i="2"/>
  <c r="C2115" i="2"/>
  <c r="D2115" i="2"/>
  <c r="E2115" i="2"/>
  <c r="F2115" i="2"/>
  <c r="G2115" i="2"/>
  <c r="H2115" i="2"/>
  <c r="J2115" i="2"/>
  <c r="K2115" i="2"/>
  <c r="L2115" i="2"/>
  <c r="M2115" i="2"/>
  <c r="AG2115" i="2"/>
  <c r="AH2115" i="2"/>
  <c r="AI2115" i="2"/>
  <c r="AJ2115" i="2"/>
  <c r="AK2115" i="2"/>
  <c r="AL2115" i="2"/>
  <c r="AM2115" i="2"/>
  <c r="AN2115" i="2"/>
  <c r="AV2115" i="2"/>
  <c r="C2116" i="2"/>
  <c r="D2116" i="2"/>
  <c r="E2116" i="2"/>
  <c r="F2116" i="2"/>
  <c r="G2116" i="2"/>
  <c r="H2116" i="2"/>
  <c r="J2116" i="2"/>
  <c r="K2116" i="2"/>
  <c r="L2116" i="2"/>
  <c r="M2116" i="2"/>
  <c r="AG2116" i="2"/>
  <c r="AH2116" i="2"/>
  <c r="AI2116" i="2"/>
  <c r="AJ2116" i="2"/>
  <c r="AK2116" i="2"/>
  <c r="AL2116" i="2"/>
  <c r="AM2116" i="2"/>
  <c r="AN2116" i="2"/>
  <c r="AV2116" i="2"/>
  <c r="C2117" i="2"/>
  <c r="D2117" i="2"/>
  <c r="E2117" i="2"/>
  <c r="F2117" i="2"/>
  <c r="G2117" i="2"/>
  <c r="H2117" i="2"/>
  <c r="J2117" i="2"/>
  <c r="K2117" i="2"/>
  <c r="L2117" i="2"/>
  <c r="M2117" i="2"/>
  <c r="AG2117" i="2"/>
  <c r="AH2117" i="2"/>
  <c r="AI2117" i="2"/>
  <c r="AJ2117" i="2"/>
  <c r="AK2117" i="2"/>
  <c r="AL2117" i="2"/>
  <c r="AM2117" i="2"/>
  <c r="AN2117" i="2"/>
  <c r="AV2117" i="2"/>
  <c r="C2118" i="2"/>
  <c r="D2118" i="2"/>
  <c r="E2118" i="2"/>
  <c r="F2118" i="2"/>
  <c r="G2118" i="2"/>
  <c r="H2118" i="2"/>
  <c r="J2118" i="2"/>
  <c r="K2118" i="2"/>
  <c r="L2118" i="2"/>
  <c r="M2118" i="2"/>
  <c r="AG2118" i="2"/>
  <c r="AH2118" i="2"/>
  <c r="AI2118" i="2"/>
  <c r="AJ2118" i="2"/>
  <c r="AK2118" i="2"/>
  <c r="AL2118" i="2"/>
  <c r="AM2118" i="2"/>
  <c r="AN2118" i="2"/>
  <c r="AV2118" i="2"/>
  <c r="C2119" i="2"/>
  <c r="D2119" i="2"/>
  <c r="E2119" i="2"/>
  <c r="F2119" i="2"/>
  <c r="G2119" i="2"/>
  <c r="H2119" i="2"/>
  <c r="J2119" i="2"/>
  <c r="K2119" i="2"/>
  <c r="L2119" i="2"/>
  <c r="M2119" i="2"/>
  <c r="AG2119" i="2"/>
  <c r="AH2119" i="2"/>
  <c r="AI2119" i="2"/>
  <c r="AJ2119" i="2"/>
  <c r="AK2119" i="2"/>
  <c r="AL2119" i="2"/>
  <c r="AM2119" i="2"/>
  <c r="AN2119" i="2"/>
  <c r="AV2119" i="2"/>
  <c r="C2120" i="2"/>
  <c r="D2120" i="2"/>
  <c r="E2120" i="2"/>
  <c r="F2120" i="2"/>
  <c r="G2120" i="2"/>
  <c r="H2120" i="2"/>
  <c r="J2120" i="2"/>
  <c r="K2120" i="2"/>
  <c r="L2120" i="2"/>
  <c r="M2120" i="2"/>
  <c r="AG2120" i="2"/>
  <c r="AH2120" i="2"/>
  <c r="AI2120" i="2"/>
  <c r="AJ2120" i="2"/>
  <c r="AK2120" i="2"/>
  <c r="AL2120" i="2"/>
  <c r="AM2120" i="2"/>
  <c r="AN2120" i="2"/>
  <c r="AV2120" i="2"/>
  <c r="C2121" i="2"/>
  <c r="D2121" i="2"/>
  <c r="E2121" i="2"/>
  <c r="F2121" i="2"/>
  <c r="G2121" i="2"/>
  <c r="H2121" i="2"/>
  <c r="J2121" i="2"/>
  <c r="K2121" i="2"/>
  <c r="L2121" i="2"/>
  <c r="M2121" i="2"/>
  <c r="AG2121" i="2"/>
  <c r="AH2121" i="2"/>
  <c r="AI2121" i="2"/>
  <c r="AJ2121" i="2"/>
  <c r="AK2121" i="2"/>
  <c r="AL2121" i="2"/>
  <c r="AM2121" i="2"/>
  <c r="AN2121" i="2"/>
  <c r="AV2121" i="2"/>
  <c r="C2122" i="2"/>
  <c r="D2122" i="2"/>
  <c r="E2122" i="2"/>
  <c r="F2122" i="2"/>
  <c r="G2122" i="2"/>
  <c r="H2122" i="2"/>
  <c r="J2122" i="2"/>
  <c r="K2122" i="2"/>
  <c r="L2122" i="2"/>
  <c r="M2122" i="2"/>
  <c r="AG2122" i="2"/>
  <c r="AH2122" i="2"/>
  <c r="AI2122" i="2"/>
  <c r="AJ2122" i="2"/>
  <c r="AK2122" i="2"/>
  <c r="AL2122" i="2"/>
  <c r="AM2122" i="2"/>
  <c r="AN2122" i="2"/>
  <c r="AV2122" i="2"/>
  <c r="C2123" i="2"/>
  <c r="D2123" i="2"/>
  <c r="E2123" i="2"/>
  <c r="F2123" i="2"/>
  <c r="G2123" i="2"/>
  <c r="H2123" i="2"/>
  <c r="J2123" i="2"/>
  <c r="K2123" i="2"/>
  <c r="L2123" i="2"/>
  <c r="M2123" i="2"/>
  <c r="AG2123" i="2"/>
  <c r="AH2123" i="2"/>
  <c r="AI2123" i="2"/>
  <c r="AJ2123" i="2"/>
  <c r="AK2123" i="2"/>
  <c r="AL2123" i="2"/>
  <c r="AM2123" i="2"/>
  <c r="AN2123" i="2"/>
  <c r="AV2123" i="2"/>
  <c r="C2124" i="2"/>
  <c r="D2124" i="2"/>
  <c r="E2124" i="2"/>
  <c r="F2124" i="2"/>
  <c r="G2124" i="2"/>
  <c r="H2124" i="2"/>
  <c r="J2124" i="2"/>
  <c r="K2124" i="2"/>
  <c r="L2124" i="2"/>
  <c r="M2124" i="2"/>
  <c r="AG2124" i="2"/>
  <c r="AH2124" i="2"/>
  <c r="AI2124" i="2"/>
  <c r="AJ2124" i="2"/>
  <c r="AK2124" i="2"/>
  <c r="AL2124" i="2"/>
  <c r="AM2124" i="2"/>
  <c r="AN2124" i="2"/>
  <c r="AV2124" i="2"/>
  <c r="C2125" i="2"/>
  <c r="D2125" i="2"/>
  <c r="E2125" i="2"/>
  <c r="F2125" i="2"/>
  <c r="G2125" i="2"/>
  <c r="H2125" i="2"/>
  <c r="J2125" i="2"/>
  <c r="K2125" i="2"/>
  <c r="L2125" i="2"/>
  <c r="M2125" i="2"/>
  <c r="AG2125" i="2"/>
  <c r="AH2125" i="2"/>
  <c r="AI2125" i="2"/>
  <c r="AJ2125" i="2"/>
  <c r="AK2125" i="2"/>
  <c r="AL2125" i="2"/>
  <c r="AM2125" i="2"/>
  <c r="AN2125" i="2"/>
  <c r="AV2125" i="2"/>
  <c r="C2126" i="2"/>
  <c r="D2126" i="2"/>
  <c r="E2126" i="2"/>
  <c r="F2126" i="2"/>
  <c r="G2126" i="2"/>
  <c r="H2126" i="2"/>
  <c r="J2126" i="2"/>
  <c r="K2126" i="2"/>
  <c r="L2126" i="2"/>
  <c r="M2126" i="2"/>
  <c r="AG2126" i="2"/>
  <c r="AH2126" i="2"/>
  <c r="AI2126" i="2"/>
  <c r="AJ2126" i="2"/>
  <c r="AK2126" i="2"/>
  <c r="AL2126" i="2"/>
  <c r="AM2126" i="2"/>
  <c r="AN2126" i="2"/>
  <c r="AV2126" i="2"/>
  <c r="C2127" i="2"/>
  <c r="D2127" i="2"/>
  <c r="E2127" i="2"/>
  <c r="F2127" i="2"/>
  <c r="G2127" i="2"/>
  <c r="H2127" i="2"/>
  <c r="J2127" i="2"/>
  <c r="K2127" i="2"/>
  <c r="L2127" i="2"/>
  <c r="M2127" i="2"/>
  <c r="AG2127" i="2"/>
  <c r="AH2127" i="2"/>
  <c r="AI2127" i="2"/>
  <c r="AJ2127" i="2"/>
  <c r="AK2127" i="2"/>
  <c r="AL2127" i="2"/>
  <c r="AM2127" i="2"/>
  <c r="AN2127" i="2"/>
  <c r="AV2127" i="2"/>
  <c r="C2128" i="2"/>
  <c r="D2128" i="2"/>
  <c r="E2128" i="2"/>
  <c r="F2128" i="2"/>
  <c r="G2128" i="2"/>
  <c r="H2128" i="2"/>
  <c r="J2128" i="2"/>
  <c r="K2128" i="2"/>
  <c r="L2128" i="2"/>
  <c r="M2128" i="2"/>
  <c r="AG2128" i="2"/>
  <c r="AH2128" i="2"/>
  <c r="AI2128" i="2"/>
  <c r="AJ2128" i="2"/>
  <c r="AK2128" i="2"/>
  <c r="AL2128" i="2"/>
  <c r="AM2128" i="2"/>
  <c r="AN2128" i="2"/>
  <c r="AV2128" i="2"/>
  <c r="C2129" i="2"/>
  <c r="D2129" i="2"/>
  <c r="E2129" i="2"/>
  <c r="F2129" i="2"/>
  <c r="G2129" i="2"/>
  <c r="H2129" i="2"/>
  <c r="J2129" i="2"/>
  <c r="K2129" i="2"/>
  <c r="L2129" i="2"/>
  <c r="M2129" i="2"/>
  <c r="AG2129" i="2"/>
  <c r="AH2129" i="2"/>
  <c r="AI2129" i="2"/>
  <c r="AJ2129" i="2"/>
  <c r="AK2129" i="2"/>
  <c r="AL2129" i="2"/>
  <c r="AM2129" i="2"/>
  <c r="AN2129" i="2"/>
  <c r="AV2129" i="2"/>
  <c r="C2130" i="2"/>
  <c r="D2130" i="2"/>
  <c r="E2130" i="2"/>
  <c r="F2130" i="2"/>
  <c r="G2130" i="2"/>
  <c r="H2130" i="2"/>
  <c r="J2130" i="2"/>
  <c r="K2130" i="2"/>
  <c r="L2130" i="2"/>
  <c r="M2130" i="2"/>
  <c r="AG2130" i="2"/>
  <c r="AH2130" i="2"/>
  <c r="AI2130" i="2"/>
  <c r="AJ2130" i="2"/>
  <c r="AK2130" i="2"/>
  <c r="AL2130" i="2"/>
  <c r="AM2130" i="2"/>
  <c r="AN2130" i="2"/>
  <c r="AV2130" i="2"/>
  <c r="C2131" i="2"/>
  <c r="D2131" i="2"/>
  <c r="E2131" i="2"/>
  <c r="F2131" i="2"/>
  <c r="G2131" i="2"/>
  <c r="H2131" i="2"/>
  <c r="J2131" i="2"/>
  <c r="K2131" i="2"/>
  <c r="L2131" i="2"/>
  <c r="M2131" i="2"/>
  <c r="AG2131" i="2"/>
  <c r="AH2131" i="2"/>
  <c r="AI2131" i="2"/>
  <c r="AJ2131" i="2"/>
  <c r="AK2131" i="2"/>
  <c r="AL2131" i="2"/>
  <c r="AM2131" i="2"/>
  <c r="AN2131" i="2"/>
  <c r="AV2131" i="2"/>
  <c r="C2132" i="2"/>
  <c r="D2132" i="2"/>
  <c r="E2132" i="2"/>
  <c r="F2132" i="2"/>
  <c r="G2132" i="2"/>
  <c r="H2132" i="2"/>
  <c r="J2132" i="2"/>
  <c r="K2132" i="2"/>
  <c r="L2132" i="2"/>
  <c r="M2132" i="2"/>
  <c r="AG2132" i="2"/>
  <c r="AH2132" i="2"/>
  <c r="AI2132" i="2"/>
  <c r="AJ2132" i="2"/>
  <c r="AK2132" i="2"/>
  <c r="AL2132" i="2"/>
  <c r="AM2132" i="2"/>
  <c r="AN2132" i="2"/>
  <c r="AV2132" i="2"/>
  <c r="C2133" i="2"/>
  <c r="D2133" i="2"/>
  <c r="E2133" i="2"/>
  <c r="F2133" i="2"/>
  <c r="G2133" i="2"/>
  <c r="H2133" i="2"/>
  <c r="J2133" i="2"/>
  <c r="K2133" i="2"/>
  <c r="L2133" i="2"/>
  <c r="M2133" i="2"/>
  <c r="AG2133" i="2"/>
  <c r="AH2133" i="2"/>
  <c r="AI2133" i="2"/>
  <c r="AJ2133" i="2"/>
  <c r="AK2133" i="2"/>
  <c r="AL2133" i="2"/>
  <c r="AM2133" i="2"/>
  <c r="AN2133" i="2"/>
  <c r="AV2133" i="2"/>
  <c r="C2134" i="2"/>
  <c r="D2134" i="2"/>
  <c r="E2134" i="2"/>
  <c r="F2134" i="2"/>
  <c r="G2134" i="2"/>
  <c r="H2134" i="2"/>
  <c r="J2134" i="2"/>
  <c r="K2134" i="2"/>
  <c r="L2134" i="2"/>
  <c r="M2134" i="2"/>
  <c r="AG2134" i="2"/>
  <c r="AH2134" i="2"/>
  <c r="AI2134" i="2"/>
  <c r="AJ2134" i="2"/>
  <c r="AK2134" i="2"/>
  <c r="AL2134" i="2"/>
  <c r="AM2134" i="2"/>
  <c r="AN2134" i="2"/>
  <c r="AV2134" i="2"/>
  <c r="C2135" i="2"/>
  <c r="D2135" i="2"/>
  <c r="E2135" i="2"/>
  <c r="F2135" i="2"/>
  <c r="G2135" i="2"/>
  <c r="H2135" i="2"/>
  <c r="J2135" i="2"/>
  <c r="K2135" i="2"/>
  <c r="L2135" i="2"/>
  <c r="M2135" i="2"/>
  <c r="AG2135" i="2"/>
  <c r="AH2135" i="2"/>
  <c r="AI2135" i="2"/>
  <c r="AJ2135" i="2"/>
  <c r="AK2135" i="2"/>
  <c r="AL2135" i="2"/>
  <c r="AM2135" i="2"/>
  <c r="AN2135" i="2"/>
  <c r="AV2135" i="2"/>
  <c r="C2136" i="2"/>
  <c r="D2136" i="2"/>
  <c r="E2136" i="2"/>
  <c r="F2136" i="2"/>
  <c r="G2136" i="2"/>
  <c r="H2136" i="2"/>
  <c r="J2136" i="2"/>
  <c r="K2136" i="2"/>
  <c r="L2136" i="2"/>
  <c r="M2136" i="2"/>
  <c r="AG2136" i="2"/>
  <c r="AH2136" i="2"/>
  <c r="AI2136" i="2"/>
  <c r="AJ2136" i="2"/>
  <c r="AK2136" i="2"/>
  <c r="AL2136" i="2"/>
  <c r="AM2136" i="2"/>
  <c r="AN2136" i="2"/>
  <c r="AV2136" i="2"/>
  <c r="C2137" i="2"/>
  <c r="D2137" i="2"/>
  <c r="E2137" i="2"/>
  <c r="F2137" i="2"/>
  <c r="G2137" i="2"/>
  <c r="H2137" i="2"/>
  <c r="J2137" i="2"/>
  <c r="K2137" i="2"/>
  <c r="L2137" i="2"/>
  <c r="M2137" i="2"/>
  <c r="AG2137" i="2"/>
  <c r="AH2137" i="2"/>
  <c r="AI2137" i="2"/>
  <c r="AJ2137" i="2"/>
  <c r="AK2137" i="2"/>
  <c r="AL2137" i="2"/>
  <c r="AM2137" i="2"/>
  <c r="AN2137" i="2"/>
  <c r="AV2137" i="2"/>
  <c r="C2138" i="2"/>
  <c r="D2138" i="2"/>
  <c r="E2138" i="2"/>
  <c r="F2138" i="2"/>
  <c r="G2138" i="2"/>
  <c r="H2138" i="2"/>
  <c r="J2138" i="2"/>
  <c r="K2138" i="2"/>
  <c r="L2138" i="2"/>
  <c r="M2138" i="2"/>
  <c r="AG2138" i="2"/>
  <c r="AH2138" i="2"/>
  <c r="AI2138" i="2"/>
  <c r="AJ2138" i="2"/>
  <c r="AK2138" i="2"/>
  <c r="AL2138" i="2"/>
  <c r="AM2138" i="2"/>
  <c r="AN2138" i="2"/>
  <c r="AV2138" i="2"/>
  <c r="C2139" i="2"/>
  <c r="D2139" i="2"/>
  <c r="E2139" i="2"/>
  <c r="F2139" i="2"/>
  <c r="G2139" i="2"/>
  <c r="H2139" i="2"/>
  <c r="J2139" i="2"/>
  <c r="K2139" i="2"/>
  <c r="L2139" i="2"/>
  <c r="M2139" i="2"/>
  <c r="AG2139" i="2"/>
  <c r="AH2139" i="2"/>
  <c r="AI2139" i="2"/>
  <c r="AJ2139" i="2"/>
  <c r="AK2139" i="2"/>
  <c r="AL2139" i="2"/>
  <c r="AM2139" i="2"/>
  <c r="AN2139" i="2"/>
  <c r="AV2139" i="2"/>
  <c r="C2140" i="2"/>
  <c r="D2140" i="2"/>
  <c r="E2140" i="2"/>
  <c r="F2140" i="2"/>
  <c r="G2140" i="2"/>
  <c r="H2140" i="2"/>
  <c r="J2140" i="2"/>
  <c r="K2140" i="2"/>
  <c r="L2140" i="2"/>
  <c r="M2140" i="2"/>
  <c r="AG2140" i="2"/>
  <c r="AH2140" i="2"/>
  <c r="AI2140" i="2"/>
  <c r="AJ2140" i="2"/>
  <c r="AK2140" i="2"/>
  <c r="AL2140" i="2"/>
  <c r="AM2140" i="2"/>
  <c r="AN2140" i="2"/>
  <c r="AV2140" i="2"/>
  <c r="C2141" i="2"/>
  <c r="D2141" i="2"/>
  <c r="E2141" i="2"/>
  <c r="F2141" i="2"/>
  <c r="G2141" i="2"/>
  <c r="H2141" i="2"/>
  <c r="J2141" i="2"/>
  <c r="K2141" i="2"/>
  <c r="L2141" i="2"/>
  <c r="M2141" i="2"/>
  <c r="AG2141" i="2"/>
  <c r="AH2141" i="2"/>
  <c r="AI2141" i="2"/>
  <c r="AJ2141" i="2"/>
  <c r="AK2141" i="2"/>
  <c r="AL2141" i="2"/>
  <c r="AM2141" i="2"/>
  <c r="AN2141" i="2"/>
  <c r="AV2141" i="2"/>
  <c r="C2142" i="2"/>
  <c r="D2142" i="2"/>
  <c r="E2142" i="2"/>
  <c r="F2142" i="2"/>
  <c r="G2142" i="2"/>
  <c r="H2142" i="2"/>
  <c r="J2142" i="2"/>
  <c r="K2142" i="2"/>
  <c r="L2142" i="2"/>
  <c r="M2142" i="2"/>
  <c r="AG2142" i="2"/>
  <c r="AH2142" i="2"/>
  <c r="AI2142" i="2"/>
  <c r="AJ2142" i="2"/>
  <c r="AK2142" i="2"/>
  <c r="AL2142" i="2"/>
  <c r="AM2142" i="2"/>
  <c r="AN2142" i="2"/>
  <c r="AV2142" i="2"/>
  <c r="C2143" i="2"/>
  <c r="D2143" i="2"/>
  <c r="E2143" i="2"/>
  <c r="F2143" i="2"/>
  <c r="G2143" i="2"/>
  <c r="H2143" i="2"/>
  <c r="J2143" i="2"/>
  <c r="K2143" i="2"/>
  <c r="L2143" i="2"/>
  <c r="M2143" i="2"/>
  <c r="AG2143" i="2"/>
  <c r="AH2143" i="2"/>
  <c r="AI2143" i="2"/>
  <c r="AJ2143" i="2"/>
  <c r="AK2143" i="2"/>
  <c r="AL2143" i="2"/>
  <c r="AM2143" i="2"/>
  <c r="AN2143" i="2"/>
  <c r="AV2143" i="2"/>
  <c r="C2144" i="2"/>
  <c r="D2144" i="2"/>
  <c r="E2144" i="2"/>
  <c r="F2144" i="2"/>
  <c r="G2144" i="2"/>
  <c r="H2144" i="2"/>
  <c r="J2144" i="2"/>
  <c r="K2144" i="2"/>
  <c r="L2144" i="2"/>
  <c r="M2144" i="2"/>
  <c r="AG2144" i="2"/>
  <c r="AH2144" i="2"/>
  <c r="AI2144" i="2"/>
  <c r="AJ2144" i="2"/>
  <c r="AK2144" i="2"/>
  <c r="AL2144" i="2"/>
  <c r="AM2144" i="2"/>
  <c r="AN2144" i="2"/>
  <c r="AV2144" i="2"/>
  <c r="C2145" i="2"/>
  <c r="D2145" i="2"/>
  <c r="E2145" i="2"/>
  <c r="F2145" i="2"/>
  <c r="G2145" i="2"/>
  <c r="H2145" i="2"/>
  <c r="J2145" i="2"/>
  <c r="K2145" i="2"/>
  <c r="L2145" i="2"/>
  <c r="M2145" i="2"/>
  <c r="AG2145" i="2"/>
  <c r="AH2145" i="2"/>
  <c r="AI2145" i="2"/>
  <c r="AJ2145" i="2"/>
  <c r="AK2145" i="2"/>
  <c r="AL2145" i="2"/>
  <c r="AM2145" i="2"/>
  <c r="AN2145" i="2"/>
  <c r="AV2145" i="2"/>
  <c r="C2146" i="2"/>
  <c r="D2146" i="2"/>
  <c r="E2146" i="2"/>
  <c r="F2146" i="2"/>
  <c r="G2146" i="2"/>
  <c r="H2146" i="2"/>
  <c r="J2146" i="2"/>
  <c r="K2146" i="2"/>
  <c r="L2146" i="2"/>
  <c r="M2146" i="2"/>
  <c r="AG2146" i="2"/>
  <c r="AH2146" i="2"/>
  <c r="AI2146" i="2"/>
  <c r="AJ2146" i="2"/>
  <c r="AK2146" i="2"/>
  <c r="AL2146" i="2"/>
  <c r="AM2146" i="2"/>
  <c r="AN2146" i="2"/>
  <c r="AV2146" i="2"/>
  <c r="C2147" i="2"/>
  <c r="D2147" i="2"/>
  <c r="E2147" i="2"/>
  <c r="F2147" i="2"/>
  <c r="G2147" i="2"/>
  <c r="H2147" i="2"/>
  <c r="J2147" i="2"/>
  <c r="K2147" i="2"/>
  <c r="L2147" i="2"/>
  <c r="M2147" i="2"/>
  <c r="AG2147" i="2"/>
  <c r="AH2147" i="2"/>
  <c r="AI2147" i="2"/>
  <c r="AJ2147" i="2"/>
  <c r="AK2147" i="2"/>
  <c r="AL2147" i="2"/>
  <c r="AM2147" i="2"/>
  <c r="AN2147" i="2"/>
  <c r="AV2147" i="2"/>
  <c r="C2148" i="2"/>
  <c r="D2148" i="2"/>
  <c r="E2148" i="2"/>
  <c r="F2148" i="2"/>
  <c r="G2148" i="2"/>
  <c r="H2148" i="2"/>
  <c r="J2148" i="2"/>
  <c r="K2148" i="2"/>
  <c r="L2148" i="2"/>
  <c r="M2148" i="2"/>
  <c r="AG2148" i="2"/>
  <c r="AH2148" i="2"/>
  <c r="AI2148" i="2"/>
  <c r="AJ2148" i="2"/>
  <c r="AK2148" i="2"/>
  <c r="AL2148" i="2"/>
  <c r="AM2148" i="2"/>
  <c r="AN2148" i="2"/>
  <c r="AV2148" i="2"/>
  <c r="C2149" i="2"/>
  <c r="D2149" i="2"/>
  <c r="E2149" i="2"/>
  <c r="F2149" i="2"/>
  <c r="G2149" i="2"/>
  <c r="H2149" i="2"/>
  <c r="J2149" i="2"/>
  <c r="K2149" i="2"/>
  <c r="L2149" i="2"/>
  <c r="M2149" i="2"/>
  <c r="AG2149" i="2"/>
  <c r="AH2149" i="2"/>
  <c r="AI2149" i="2"/>
  <c r="AJ2149" i="2"/>
  <c r="AK2149" i="2"/>
  <c r="AL2149" i="2"/>
  <c r="AM2149" i="2"/>
  <c r="AN2149" i="2"/>
  <c r="AV2149" i="2"/>
  <c r="C2150" i="2"/>
  <c r="D2150" i="2"/>
  <c r="E2150" i="2"/>
  <c r="F2150" i="2"/>
  <c r="G2150" i="2"/>
  <c r="H2150" i="2"/>
  <c r="J2150" i="2"/>
  <c r="K2150" i="2"/>
  <c r="L2150" i="2"/>
  <c r="M2150" i="2"/>
  <c r="AG2150" i="2"/>
  <c r="AH2150" i="2"/>
  <c r="AI2150" i="2"/>
  <c r="AJ2150" i="2"/>
  <c r="AK2150" i="2"/>
  <c r="AL2150" i="2"/>
  <c r="AM2150" i="2"/>
  <c r="AN2150" i="2"/>
  <c r="AV2150" i="2"/>
  <c r="C2151" i="2"/>
  <c r="D2151" i="2"/>
  <c r="E2151" i="2"/>
  <c r="F2151" i="2"/>
  <c r="G2151" i="2"/>
  <c r="H2151" i="2"/>
  <c r="J2151" i="2"/>
  <c r="K2151" i="2"/>
  <c r="L2151" i="2"/>
  <c r="M2151" i="2"/>
  <c r="AG2151" i="2"/>
  <c r="AH2151" i="2"/>
  <c r="AI2151" i="2"/>
  <c r="AJ2151" i="2"/>
  <c r="AK2151" i="2"/>
  <c r="AL2151" i="2"/>
  <c r="AM2151" i="2"/>
  <c r="AN2151" i="2"/>
  <c r="AV2151" i="2"/>
  <c r="C2152" i="2"/>
  <c r="D2152" i="2"/>
  <c r="E2152" i="2"/>
  <c r="F2152" i="2"/>
  <c r="G2152" i="2"/>
  <c r="H2152" i="2"/>
  <c r="J2152" i="2"/>
  <c r="K2152" i="2"/>
  <c r="L2152" i="2"/>
  <c r="M2152" i="2"/>
  <c r="AG2152" i="2"/>
  <c r="AH2152" i="2"/>
  <c r="AI2152" i="2"/>
  <c r="AJ2152" i="2"/>
  <c r="AK2152" i="2"/>
  <c r="AL2152" i="2"/>
  <c r="AM2152" i="2"/>
  <c r="AN2152" i="2"/>
  <c r="AV2152" i="2"/>
  <c r="C2153" i="2"/>
  <c r="D2153" i="2"/>
  <c r="E2153" i="2"/>
  <c r="F2153" i="2"/>
  <c r="G2153" i="2"/>
  <c r="H2153" i="2"/>
  <c r="J2153" i="2"/>
  <c r="K2153" i="2"/>
  <c r="L2153" i="2"/>
  <c r="M2153" i="2"/>
  <c r="AG2153" i="2"/>
  <c r="AH2153" i="2"/>
  <c r="AI2153" i="2"/>
  <c r="AJ2153" i="2"/>
  <c r="AK2153" i="2"/>
  <c r="AL2153" i="2"/>
  <c r="AM2153" i="2"/>
  <c r="AN2153" i="2"/>
  <c r="AV2153" i="2"/>
  <c r="C2154" i="2"/>
  <c r="D2154" i="2"/>
  <c r="E2154" i="2"/>
  <c r="F2154" i="2"/>
  <c r="G2154" i="2"/>
  <c r="H2154" i="2"/>
  <c r="J2154" i="2"/>
  <c r="K2154" i="2"/>
  <c r="L2154" i="2"/>
  <c r="M2154" i="2"/>
  <c r="AG2154" i="2"/>
  <c r="AH2154" i="2"/>
  <c r="AI2154" i="2"/>
  <c r="AJ2154" i="2"/>
  <c r="AK2154" i="2"/>
  <c r="AL2154" i="2"/>
  <c r="AM2154" i="2"/>
  <c r="AN2154" i="2"/>
  <c r="AV2154" i="2"/>
  <c r="C2155" i="2"/>
  <c r="D2155" i="2"/>
  <c r="E2155" i="2"/>
  <c r="F2155" i="2"/>
  <c r="G2155" i="2"/>
  <c r="H2155" i="2"/>
  <c r="J2155" i="2"/>
  <c r="K2155" i="2"/>
  <c r="L2155" i="2"/>
  <c r="M2155" i="2"/>
  <c r="AG2155" i="2"/>
  <c r="AH2155" i="2"/>
  <c r="AI2155" i="2"/>
  <c r="AJ2155" i="2"/>
  <c r="AK2155" i="2"/>
  <c r="AL2155" i="2"/>
  <c r="AM2155" i="2"/>
  <c r="AN2155" i="2"/>
  <c r="AV2155" i="2"/>
  <c r="C2156" i="2"/>
  <c r="D2156" i="2"/>
  <c r="E2156" i="2"/>
  <c r="F2156" i="2"/>
  <c r="G2156" i="2"/>
  <c r="H2156" i="2"/>
  <c r="J2156" i="2"/>
  <c r="K2156" i="2"/>
  <c r="L2156" i="2"/>
  <c r="M2156" i="2"/>
  <c r="AG2156" i="2"/>
  <c r="AH2156" i="2"/>
  <c r="AI2156" i="2"/>
  <c r="AJ2156" i="2"/>
  <c r="AK2156" i="2"/>
  <c r="AL2156" i="2"/>
  <c r="AM2156" i="2"/>
  <c r="AN2156" i="2"/>
  <c r="AV2156" i="2"/>
  <c r="C2157" i="2"/>
  <c r="D2157" i="2"/>
  <c r="E2157" i="2"/>
  <c r="F2157" i="2"/>
  <c r="G2157" i="2"/>
  <c r="H2157" i="2"/>
  <c r="J2157" i="2"/>
  <c r="K2157" i="2"/>
  <c r="L2157" i="2"/>
  <c r="M2157" i="2"/>
  <c r="AG2157" i="2"/>
  <c r="AH2157" i="2"/>
  <c r="AI2157" i="2"/>
  <c r="AJ2157" i="2"/>
  <c r="AK2157" i="2"/>
  <c r="AL2157" i="2"/>
  <c r="AM2157" i="2"/>
  <c r="AN2157" i="2"/>
  <c r="AV2157" i="2"/>
  <c r="C2158" i="2"/>
  <c r="D2158" i="2"/>
  <c r="E2158" i="2"/>
  <c r="F2158" i="2"/>
  <c r="G2158" i="2"/>
  <c r="H2158" i="2"/>
  <c r="J2158" i="2"/>
  <c r="K2158" i="2"/>
  <c r="L2158" i="2"/>
  <c r="M2158" i="2"/>
  <c r="AG2158" i="2"/>
  <c r="AH2158" i="2"/>
  <c r="AI2158" i="2"/>
  <c r="AJ2158" i="2"/>
  <c r="AK2158" i="2"/>
  <c r="AL2158" i="2"/>
  <c r="AM2158" i="2"/>
  <c r="AN2158" i="2"/>
  <c r="AV2158" i="2"/>
  <c r="C2159" i="2"/>
  <c r="D2159" i="2"/>
  <c r="E2159" i="2"/>
  <c r="F2159" i="2"/>
  <c r="G2159" i="2"/>
  <c r="H2159" i="2"/>
  <c r="J2159" i="2"/>
  <c r="K2159" i="2"/>
  <c r="L2159" i="2"/>
  <c r="M2159" i="2"/>
  <c r="AG2159" i="2"/>
  <c r="AH2159" i="2"/>
  <c r="AI2159" i="2"/>
  <c r="AJ2159" i="2"/>
  <c r="AK2159" i="2"/>
  <c r="AL2159" i="2"/>
  <c r="AM2159" i="2"/>
  <c r="AN2159" i="2"/>
  <c r="AV2159" i="2"/>
  <c r="C2160" i="2"/>
  <c r="D2160" i="2"/>
  <c r="E2160" i="2"/>
  <c r="F2160" i="2"/>
  <c r="G2160" i="2"/>
  <c r="H2160" i="2"/>
  <c r="J2160" i="2"/>
  <c r="K2160" i="2"/>
  <c r="L2160" i="2"/>
  <c r="M2160" i="2"/>
  <c r="AG2160" i="2"/>
  <c r="AH2160" i="2"/>
  <c r="AI2160" i="2"/>
  <c r="AJ2160" i="2"/>
  <c r="AK2160" i="2"/>
  <c r="AL2160" i="2"/>
  <c r="AM2160" i="2"/>
  <c r="AN2160" i="2"/>
  <c r="AV2160" i="2"/>
  <c r="C2161" i="2"/>
  <c r="D2161" i="2"/>
  <c r="E2161" i="2"/>
  <c r="F2161" i="2"/>
  <c r="G2161" i="2"/>
  <c r="H2161" i="2"/>
  <c r="J2161" i="2"/>
  <c r="K2161" i="2"/>
  <c r="L2161" i="2"/>
  <c r="M2161" i="2"/>
  <c r="AG2161" i="2"/>
  <c r="AH2161" i="2"/>
  <c r="AI2161" i="2"/>
  <c r="AJ2161" i="2"/>
  <c r="AK2161" i="2"/>
  <c r="AL2161" i="2"/>
  <c r="AM2161" i="2"/>
  <c r="AN2161" i="2"/>
  <c r="AV2161" i="2"/>
  <c r="C2162" i="2"/>
  <c r="D2162" i="2"/>
  <c r="E2162" i="2"/>
  <c r="F2162" i="2"/>
  <c r="G2162" i="2"/>
  <c r="H2162" i="2"/>
  <c r="J2162" i="2"/>
  <c r="K2162" i="2"/>
  <c r="L2162" i="2"/>
  <c r="M2162" i="2"/>
  <c r="AG2162" i="2"/>
  <c r="AH2162" i="2"/>
  <c r="AI2162" i="2"/>
  <c r="AJ2162" i="2"/>
  <c r="AK2162" i="2"/>
  <c r="AL2162" i="2"/>
  <c r="AM2162" i="2"/>
  <c r="AN2162" i="2"/>
  <c r="AV2162" i="2"/>
  <c r="C2163" i="2"/>
  <c r="D2163" i="2"/>
  <c r="E2163" i="2"/>
  <c r="F2163" i="2"/>
  <c r="G2163" i="2"/>
  <c r="H2163" i="2"/>
  <c r="J2163" i="2"/>
  <c r="K2163" i="2"/>
  <c r="L2163" i="2"/>
  <c r="M2163" i="2"/>
  <c r="AG2163" i="2"/>
  <c r="AH2163" i="2"/>
  <c r="AI2163" i="2"/>
  <c r="AJ2163" i="2"/>
  <c r="AK2163" i="2"/>
  <c r="AL2163" i="2"/>
  <c r="AM2163" i="2"/>
  <c r="AN2163" i="2"/>
  <c r="AV2163" i="2"/>
  <c r="C2164" i="2"/>
  <c r="D2164" i="2"/>
  <c r="E2164" i="2"/>
  <c r="F2164" i="2"/>
  <c r="G2164" i="2"/>
  <c r="H2164" i="2"/>
  <c r="J2164" i="2"/>
  <c r="K2164" i="2"/>
  <c r="L2164" i="2"/>
  <c r="M2164" i="2"/>
  <c r="AG2164" i="2"/>
  <c r="AH2164" i="2"/>
  <c r="AI2164" i="2"/>
  <c r="AJ2164" i="2"/>
  <c r="AK2164" i="2"/>
  <c r="AL2164" i="2"/>
  <c r="AM2164" i="2"/>
  <c r="AN2164" i="2"/>
  <c r="AV2164" i="2"/>
  <c r="C2165" i="2"/>
  <c r="D2165" i="2"/>
  <c r="E2165" i="2"/>
  <c r="F2165" i="2"/>
  <c r="G2165" i="2"/>
  <c r="H2165" i="2"/>
  <c r="J2165" i="2"/>
  <c r="K2165" i="2"/>
  <c r="L2165" i="2"/>
  <c r="M2165" i="2"/>
  <c r="AG2165" i="2"/>
  <c r="AH2165" i="2"/>
  <c r="AI2165" i="2"/>
  <c r="AJ2165" i="2"/>
  <c r="AK2165" i="2"/>
  <c r="AL2165" i="2"/>
  <c r="AM2165" i="2"/>
  <c r="AN2165" i="2"/>
  <c r="AV2165" i="2"/>
  <c r="C2166" i="2"/>
  <c r="D2166" i="2"/>
  <c r="E2166" i="2"/>
  <c r="F2166" i="2"/>
  <c r="G2166" i="2"/>
  <c r="H2166" i="2"/>
  <c r="J2166" i="2"/>
  <c r="K2166" i="2"/>
  <c r="L2166" i="2"/>
  <c r="M2166" i="2"/>
  <c r="AG2166" i="2"/>
  <c r="AH2166" i="2"/>
  <c r="AI2166" i="2"/>
  <c r="AJ2166" i="2"/>
  <c r="AK2166" i="2"/>
  <c r="AL2166" i="2"/>
  <c r="AM2166" i="2"/>
  <c r="AN2166" i="2"/>
  <c r="AV2166" i="2"/>
  <c r="C2167" i="2"/>
  <c r="D2167" i="2"/>
  <c r="E2167" i="2"/>
  <c r="F2167" i="2"/>
  <c r="G2167" i="2"/>
  <c r="H2167" i="2"/>
  <c r="J2167" i="2"/>
  <c r="K2167" i="2"/>
  <c r="L2167" i="2"/>
  <c r="M2167" i="2"/>
  <c r="AG2167" i="2"/>
  <c r="AH2167" i="2"/>
  <c r="AI2167" i="2"/>
  <c r="AJ2167" i="2"/>
  <c r="AK2167" i="2"/>
  <c r="AL2167" i="2"/>
  <c r="AM2167" i="2"/>
  <c r="AN2167" i="2"/>
  <c r="AV2167" i="2"/>
  <c r="C2168" i="2"/>
  <c r="D2168" i="2"/>
  <c r="E2168" i="2"/>
  <c r="F2168" i="2"/>
  <c r="G2168" i="2"/>
  <c r="H2168" i="2"/>
  <c r="J2168" i="2"/>
  <c r="K2168" i="2"/>
  <c r="L2168" i="2"/>
  <c r="M2168" i="2"/>
  <c r="AG2168" i="2"/>
  <c r="AH2168" i="2"/>
  <c r="AI2168" i="2"/>
  <c r="AJ2168" i="2"/>
  <c r="AK2168" i="2"/>
  <c r="AL2168" i="2"/>
  <c r="AM2168" i="2"/>
  <c r="AN2168" i="2"/>
  <c r="AV2168" i="2"/>
  <c r="C2169" i="2"/>
  <c r="D2169" i="2"/>
  <c r="E2169" i="2"/>
  <c r="F2169" i="2"/>
  <c r="G2169" i="2"/>
  <c r="H2169" i="2"/>
  <c r="J2169" i="2"/>
  <c r="K2169" i="2"/>
  <c r="L2169" i="2"/>
  <c r="M2169" i="2"/>
  <c r="AG2169" i="2"/>
  <c r="AH2169" i="2"/>
  <c r="AI2169" i="2"/>
  <c r="AJ2169" i="2"/>
  <c r="AK2169" i="2"/>
  <c r="AL2169" i="2"/>
  <c r="AM2169" i="2"/>
  <c r="AN2169" i="2"/>
  <c r="AV2169" i="2"/>
  <c r="C2170" i="2"/>
  <c r="D2170" i="2"/>
  <c r="E2170" i="2"/>
  <c r="F2170" i="2"/>
  <c r="G2170" i="2"/>
  <c r="H2170" i="2"/>
  <c r="J2170" i="2"/>
  <c r="K2170" i="2"/>
  <c r="L2170" i="2"/>
  <c r="M2170" i="2"/>
  <c r="AG2170" i="2"/>
  <c r="AH2170" i="2"/>
  <c r="AI2170" i="2"/>
  <c r="AJ2170" i="2"/>
  <c r="AK2170" i="2"/>
  <c r="AL2170" i="2"/>
  <c r="AM2170" i="2"/>
  <c r="AN2170" i="2"/>
  <c r="AV2170" i="2"/>
  <c r="C2171" i="2"/>
  <c r="D2171" i="2"/>
  <c r="E2171" i="2"/>
  <c r="F2171" i="2"/>
  <c r="G2171" i="2"/>
  <c r="H2171" i="2"/>
  <c r="J2171" i="2"/>
  <c r="K2171" i="2"/>
  <c r="L2171" i="2"/>
  <c r="M2171" i="2"/>
  <c r="AG2171" i="2"/>
  <c r="AH2171" i="2"/>
  <c r="AI2171" i="2"/>
  <c r="AJ2171" i="2"/>
  <c r="AK2171" i="2"/>
  <c r="AL2171" i="2"/>
  <c r="AM2171" i="2"/>
  <c r="AN2171" i="2"/>
  <c r="AV2171" i="2"/>
  <c r="C2172" i="2"/>
  <c r="D2172" i="2"/>
  <c r="E2172" i="2"/>
  <c r="F2172" i="2"/>
  <c r="G2172" i="2"/>
  <c r="H2172" i="2"/>
  <c r="J2172" i="2"/>
  <c r="K2172" i="2"/>
  <c r="L2172" i="2"/>
  <c r="M2172" i="2"/>
  <c r="AG2172" i="2"/>
  <c r="AH2172" i="2"/>
  <c r="AI2172" i="2"/>
  <c r="AJ2172" i="2"/>
  <c r="AK2172" i="2"/>
  <c r="AL2172" i="2"/>
  <c r="AM2172" i="2"/>
  <c r="AN2172" i="2"/>
  <c r="AV2172" i="2"/>
  <c r="C2173" i="2"/>
  <c r="D2173" i="2"/>
  <c r="E2173" i="2"/>
  <c r="F2173" i="2"/>
  <c r="G2173" i="2"/>
  <c r="H2173" i="2"/>
  <c r="J2173" i="2"/>
  <c r="K2173" i="2"/>
  <c r="L2173" i="2"/>
  <c r="M2173" i="2"/>
  <c r="AG2173" i="2"/>
  <c r="AH2173" i="2"/>
  <c r="AI2173" i="2"/>
  <c r="AJ2173" i="2"/>
  <c r="AK2173" i="2"/>
  <c r="AL2173" i="2"/>
  <c r="AM2173" i="2"/>
  <c r="AN2173" i="2"/>
  <c r="AV2173" i="2"/>
  <c r="C2174" i="2"/>
  <c r="D2174" i="2"/>
  <c r="E2174" i="2"/>
  <c r="F2174" i="2"/>
  <c r="G2174" i="2"/>
  <c r="H2174" i="2"/>
  <c r="J2174" i="2"/>
  <c r="K2174" i="2"/>
  <c r="L2174" i="2"/>
  <c r="M2174" i="2"/>
  <c r="AG2174" i="2"/>
  <c r="AH2174" i="2"/>
  <c r="AI2174" i="2"/>
  <c r="AJ2174" i="2"/>
  <c r="AK2174" i="2"/>
  <c r="AL2174" i="2"/>
  <c r="AM2174" i="2"/>
  <c r="AN2174" i="2"/>
  <c r="AV2174" i="2"/>
  <c r="C2175" i="2"/>
  <c r="D2175" i="2"/>
  <c r="E2175" i="2"/>
  <c r="F2175" i="2"/>
  <c r="G2175" i="2"/>
  <c r="H2175" i="2"/>
  <c r="J2175" i="2"/>
  <c r="K2175" i="2"/>
  <c r="L2175" i="2"/>
  <c r="M2175" i="2"/>
  <c r="AG2175" i="2"/>
  <c r="AH2175" i="2"/>
  <c r="AI2175" i="2"/>
  <c r="AJ2175" i="2"/>
  <c r="AK2175" i="2"/>
  <c r="AL2175" i="2"/>
  <c r="AM2175" i="2"/>
  <c r="AN2175" i="2"/>
  <c r="AV2175" i="2"/>
  <c r="C2176" i="2"/>
  <c r="D2176" i="2"/>
  <c r="E2176" i="2"/>
  <c r="F2176" i="2"/>
  <c r="G2176" i="2"/>
  <c r="H2176" i="2"/>
  <c r="J2176" i="2"/>
  <c r="K2176" i="2"/>
  <c r="L2176" i="2"/>
  <c r="M2176" i="2"/>
  <c r="AG2176" i="2"/>
  <c r="AH2176" i="2"/>
  <c r="AI2176" i="2"/>
  <c r="AJ2176" i="2"/>
  <c r="AK2176" i="2"/>
  <c r="AL2176" i="2"/>
  <c r="AM2176" i="2"/>
  <c r="AN2176" i="2"/>
  <c r="AV2176" i="2"/>
  <c r="C2177" i="2"/>
  <c r="D2177" i="2"/>
  <c r="E2177" i="2"/>
  <c r="F2177" i="2"/>
  <c r="G2177" i="2"/>
  <c r="H2177" i="2"/>
  <c r="J2177" i="2"/>
  <c r="K2177" i="2"/>
  <c r="L2177" i="2"/>
  <c r="M2177" i="2"/>
  <c r="AG2177" i="2"/>
  <c r="AH2177" i="2"/>
  <c r="AI2177" i="2"/>
  <c r="AJ2177" i="2"/>
  <c r="AK2177" i="2"/>
  <c r="AL2177" i="2"/>
  <c r="AM2177" i="2"/>
  <c r="AN2177" i="2"/>
  <c r="AV2177" i="2"/>
  <c r="C2178" i="2"/>
  <c r="D2178" i="2"/>
  <c r="E2178" i="2"/>
  <c r="F2178" i="2"/>
  <c r="G2178" i="2"/>
  <c r="H2178" i="2"/>
  <c r="J2178" i="2"/>
  <c r="K2178" i="2"/>
  <c r="L2178" i="2"/>
  <c r="M2178" i="2"/>
  <c r="AG2178" i="2"/>
  <c r="AH2178" i="2"/>
  <c r="AI2178" i="2"/>
  <c r="AJ2178" i="2"/>
  <c r="AK2178" i="2"/>
  <c r="AL2178" i="2"/>
  <c r="AM2178" i="2"/>
  <c r="AN2178" i="2"/>
  <c r="AV2178" i="2"/>
  <c r="C2179" i="2"/>
  <c r="D2179" i="2"/>
  <c r="E2179" i="2"/>
  <c r="F2179" i="2"/>
  <c r="G2179" i="2"/>
  <c r="H2179" i="2"/>
  <c r="J2179" i="2"/>
  <c r="K2179" i="2"/>
  <c r="L2179" i="2"/>
  <c r="M2179" i="2"/>
  <c r="AG2179" i="2"/>
  <c r="AH2179" i="2"/>
  <c r="AI2179" i="2"/>
  <c r="AJ2179" i="2"/>
  <c r="AK2179" i="2"/>
  <c r="AL2179" i="2"/>
  <c r="AM2179" i="2"/>
  <c r="AN2179" i="2"/>
  <c r="AV2179" i="2"/>
  <c r="C2180" i="2"/>
  <c r="D2180" i="2"/>
  <c r="E2180" i="2"/>
  <c r="F2180" i="2"/>
  <c r="G2180" i="2"/>
  <c r="H2180" i="2"/>
  <c r="J2180" i="2"/>
  <c r="K2180" i="2"/>
  <c r="L2180" i="2"/>
  <c r="M2180" i="2"/>
  <c r="AG2180" i="2"/>
  <c r="AH2180" i="2"/>
  <c r="AI2180" i="2"/>
  <c r="AJ2180" i="2"/>
  <c r="AK2180" i="2"/>
  <c r="AL2180" i="2"/>
  <c r="AM2180" i="2"/>
  <c r="AN2180" i="2"/>
  <c r="AV2180" i="2"/>
  <c r="C2181" i="2"/>
  <c r="D2181" i="2"/>
  <c r="E2181" i="2"/>
  <c r="F2181" i="2"/>
  <c r="G2181" i="2"/>
  <c r="H2181" i="2"/>
  <c r="J2181" i="2"/>
  <c r="K2181" i="2"/>
  <c r="L2181" i="2"/>
  <c r="M2181" i="2"/>
  <c r="AG2181" i="2"/>
  <c r="AH2181" i="2"/>
  <c r="AI2181" i="2"/>
  <c r="AJ2181" i="2"/>
  <c r="AK2181" i="2"/>
  <c r="AL2181" i="2"/>
  <c r="AM2181" i="2"/>
  <c r="AN2181" i="2"/>
  <c r="AV2181" i="2"/>
  <c r="C2182" i="2"/>
  <c r="D2182" i="2"/>
  <c r="E2182" i="2"/>
  <c r="F2182" i="2"/>
  <c r="G2182" i="2"/>
  <c r="H2182" i="2"/>
  <c r="J2182" i="2"/>
  <c r="K2182" i="2"/>
  <c r="L2182" i="2"/>
  <c r="M2182" i="2"/>
  <c r="AG2182" i="2"/>
  <c r="AH2182" i="2"/>
  <c r="AI2182" i="2"/>
  <c r="AJ2182" i="2"/>
  <c r="AK2182" i="2"/>
  <c r="AL2182" i="2"/>
  <c r="AM2182" i="2"/>
  <c r="AN2182" i="2"/>
  <c r="AV2182" i="2"/>
  <c r="C2183" i="2"/>
  <c r="D2183" i="2"/>
  <c r="E2183" i="2"/>
  <c r="F2183" i="2"/>
  <c r="G2183" i="2"/>
  <c r="H2183" i="2"/>
  <c r="J2183" i="2"/>
  <c r="K2183" i="2"/>
  <c r="L2183" i="2"/>
  <c r="M2183" i="2"/>
  <c r="AG2183" i="2"/>
  <c r="AH2183" i="2"/>
  <c r="AI2183" i="2"/>
  <c r="AJ2183" i="2"/>
  <c r="AK2183" i="2"/>
  <c r="AL2183" i="2"/>
  <c r="AM2183" i="2"/>
  <c r="AN2183" i="2"/>
  <c r="AV2183" i="2"/>
  <c r="C2184" i="2"/>
  <c r="D2184" i="2"/>
  <c r="E2184" i="2"/>
  <c r="F2184" i="2"/>
  <c r="G2184" i="2"/>
  <c r="H2184" i="2"/>
  <c r="J2184" i="2"/>
  <c r="K2184" i="2"/>
  <c r="L2184" i="2"/>
  <c r="M2184" i="2"/>
  <c r="AG2184" i="2"/>
  <c r="AH2184" i="2"/>
  <c r="AI2184" i="2"/>
  <c r="AJ2184" i="2"/>
  <c r="AK2184" i="2"/>
  <c r="AL2184" i="2"/>
  <c r="AM2184" i="2"/>
  <c r="AN2184" i="2"/>
  <c r="AV2184" i="2"/>
  <c r="C2185" i="2"/>
  <c r="D2185" i="2"/>
  <c r="E2185" i="2"/>
  <c r="F2185" i="2"/>
  <c r="G2185" i="2"/>
  <c r="H2185" i="2"/>
  <c r="J2185" i="2"/>
  <c r="K2185" i="2"/>
  <c r="L2185" i="2"/>
  <c r="M2185" i="2"/>
  <c r="AG2185" i="2"/>
  <c r="AH2185" i="2"/>
  <c r="AI2185" i="2"/>
  <c r="AJ2185" i="2"/>
  <c r="AK2185" i="2"/>
  <c r="AL2185" i="2"/>
  <c r="AM2185" i="2"/>
  <c r="AN2185" i="2"/>
  <c r="AV2185" i="2"/>
  <c r="C2186" i="2"/>
  <c r="D2186" i="2"/>
  <c r="E2186" i="2"/>
  <c r="F2186" i="2"/>
  <c r="G2186" i="2"/>
  <c r="H2186" i="2"/>
  <c r="J2186" i="2"/>
  <c r="K2186" i="2"/>
  <c r="L2186" i="2"/>
  <c r="M2186" i="2"/>
  <c r="AG2186" i="2"/>
  <c r="AH2186" i="2"/>
  <c r="AI2186" i="2"/>
  <c r="AJ2186" i="2"/>
  <c r="AK2186" i="2"/>
  <c r="AL2186" i="2"/>
  <c r="AM2186" i="2"/>
  <c r="AN2186" i="2"/>
  <c r="AV2186" i="2"/>
  <c r="C2187" i="2"/>
  <c r="D2187" i="2"/>
  <c r="E2187" i="2"/>
  <c r="F2187" i="2"/>
  <c r="G2187" i="2"/>
  <c r="H2187" i="2"/>
  <c r="J2187" i="2"/>
  <c r="K2187" i="2"/>
  <c r="L2187" i="2"/>
  <c r="M2187" i="2"/>
  <c r="AG2187" i="2"/>
  <c r="AH2187" i="2"/>
  <c r="AI2187" i="2"/>
  <c r="AJ2187" i="2"/>
  <c r="AK2187" i="2"/>
  <c r="AL2187" i="2"/>
  <c r="AM2187" i="2"/>
  <c r="AN2187" i="2"/>
  <c r="AV2187" i="2"/>
  <c r="C2188" i="2"/>
  <c r="D2188" i="2"/>
  <c r="E2188" i="2"/>
  <c r="F2188" i="2"/>
  <c r="G2188" i="2"/>
  <c r="H2188" i="2"/>
  <c r="J2188" i="2"/>
  <c r="K2188" i="2"/>
  <c r="L2188" i="2"/>
  <c r="M2188" i="2"/>
  <c r="AG2188" i="2"/>
  <c r="AH2188" i="2"/>
  <c r="AI2188" i="2"/>
  <c r="AJ2188" i="2"/>
  <c r="AK2188" i="2"/>
  <c r="AL2188" i="2"/>
  <c r="AM2188" i="2"/>
  <c r="AN2188" i="2"/>
  <c r="AV2188" i="2"/>
  <c r="C2189" i="2"/>
  <c r="D2189" i="2"/>
  <c r="E2189" i="2"/>
  <c r="F2189" i="2"/>
  <c r="G2189" i="2"/>
  <c r="H2189" i="2"/>
  <c r="J2189" i="2"/>
  <c r="K2189" i="2"/>
  <c r="L2189" i="2"/>
  <c r="M2189" i="2"/>
  <c r="AG2189" i="2"/>
  <c r="AH2189" i="2"/>
  <c r="AI2189" i="2"/>
  <c r="AJ2189" i="2"/>
  <c r="AK2189" i="2"/>
  <c r="AL2189" i="2"/>
  <c r="AM2189" i="2"/>
  <c r="AN2189" i="2"/>
  <c r="AV2189" i="2"/>
  <c r="C2190" i="2"/>
  <c r="D2190" i="2"/>
  <c r="E2190" i="2"/>
  <c r="F2190" i="2"/>
  <c r="G2190" i="2"/>
  <c r="H2190" i="2"/>
  <c r="J2190" i="2"/>
  <c r="K2190" i="2"/>
  <c r="L2190" i="2"/>
  <c r="M2190" i="2"/>
  <c r="AG2190" i="2"/>
  <c r="AH2190" i="2"/>
  <c r="AI2190" i="2"/>
  <c r="AJ2190" i="2"/>
  <c r="AK2190" i="2"/>
  <c r="AL2190" i="2"/>
  <c r="AM2190" i="2"/>
  <c r="AN2190" i="2"/>
  <c r="AV2190" i="2"/>
  <c r="C2191" i="2"/>
  <c r="D2191" i="2"/>
  <c r="E2191" i="2"/>
  <c r="F2191" i="2"/>
  <c r="G2191" i="2"/>
  <c r="H2191" i="2"/>
  <c r="J2191" i="2"/>
  <c r="K2191" i="2"/>
  <c r="L2191" i="2"/>
  <c r="M2191" i="2"/>
  <c r="AG2191" i="2"/>
  <c r="AH2191" i="2"/>
  <c r="AI2191" i="2"/>
  <c r="AJ2191" i="2"/>
  <c r="AK2191" i="2"/>
  <c r="AL2191" i="2"/>
  <c r="AM2191" i="2"/>
  <c r="AN2191" i="2"/>
  <c r="AV2191" i="2"/>
  <c r="C2192" i="2"/>
  <c r="D2192" i="2"/>
  <c r="E2192" i="2"/>
  <c r="F2192" i="2"/>
  <c r="G2192" i="2"/>
  <c r="H2192" i="2"/>
  <c r="J2192" i="2"/>
  <c r="K2192" i="2"/>
  <c r="L2192" i="2"/>
  <c r="M2192" i="2"/>
  <c r="AG2192" i="2"/>
  <c r="AH2192" i="2"/>
  <c r="AI2192" i="2"/>
  <c r="AJ2192" i="2"/>
  <c r="AK2192" i="2"/>
  <c r="AL2192" i="2"/>
  <c r="AM2192" i="2"/>
  <c r="AN2192" i="2"/>
  <c r="AV2192" i="2"/>
  <c r="C2193" i="2"/>
  <c r="D2193" i="2"/>
  <c r="E2193" i="2"/>
  <c r="F2193" i="2"/>
  <c r="G2193" i="2"/>
  <c r="H2193" i="2"/>
  <c r="J2193" i="2"/>
  <c r="K2193" i="2"/>
  <c r="L2193" i="2"/>
  <c r="M2193" i="2"/>
  <c r="AG2193" i="2"/>
  <c r="AH2193" i="2"/>
  <c r="AI2193" i="2"/>
  <c r="AJ2193" i="2"/>
  <c r="AK2193" i="2"/>
  <c r="AL2193" i="2"/>
  <c r="AM2193" i="2"/>
  <c r="AN2193" i="2"/>
  <c r="AV2193" i="2"/>
  <c r="C2194" i="2"/>
  <c r="D2194" i="2"/>
  <c r="E2194" i="2"/>
  <c r="F2194" i="2"/>
  <c r="G2194" i="2"/>
  <c r="H2194" i="2"/>
  <c r="J2194" i="2"/>
  <c r="K2194" i="2"/>
  <c r="L2194" i="2"/>
  <c r="M2194" i="2"/>
  <c r="AG2194" i="2"/>
  <c r="AH2194" i="2"/>
  <c r="AI2194" i="2"/>
  <c r="AJ2194" i="2"/>
  <c r="AK2194" i="2"/>
  <c r="AL2194" i="2"/>
  <c r="AM2194" i="2"/>
  <c r="AN2194" i="2"/>
  <c r="AV2194" i="2"/>
  <c r="C2195" i="2"/>
  <c r="D2195" i="2"/>
  <c r="E2195" i="2"/>
  <c r="F2195" i="2"/>
  <c r="G2195" i="2"/>
  <c r="H2195" i="2"/>
  <c r="J2195" i="2"/>
  <c r="K2195" i="2"/>
  <c r="L2195" i="2"/>
  <c r="M2195" i="2"/>
  <c r="AG2195" i="2"/>
  <c r="AH2195" i="2"/>
  <c r="AI2195" i="2"/>
  <c r="AJ2195" i="2"/>
  <c r="AK2195" i="2"/>
  <c r="AL2195" i="2"/>
  <c r="AM2195" i="2"/>
  <c r="AN2195" i="2"/>
  <c r="AV2195" i="2"/>
  <c r="C2196" i="2"/>
  <c r="D2196" i="2"/>
  <c r="E2196" i="2"/>
  <c r="F2196" i="2"/>
  <c r="G2196" i="2"/>
  <c r="H2196" i="2"/>
  <c r="J2196" i="2"/>
  <c r="K2196" i="2"/>
  <c r="L2196" i="2"/>
  <c r="M2196" i="2"/>
  <c r="AG2196" i="2"/>
  <c r="AH2196" i="2"/>
  <c r="AI2196" i="2"/>
  <c r="AJ2196" i="2"/>
  <c r="AK2196" i="2"/>
  <c r="AL2196" i="2"/>
  <c r="AM2196" i="2"/>
  <c r="AN2196" i="2"/>
  <c r="AV2196" i="2"/>
  <c r="C2197" i="2"/>
  <c r="D2197" i="2"/>
  <c r="E2197" i="2"/>
  <c r="F2197" i="2"/>
  <c r="G2197" i="2"/>
  <c r="H2197" i="2"/>
  <c r="J2197" i="2"/>
  <c r="K2197" i="2"/>
  <c r="L2197" i="2"/>
  <c r="M2197" i="2"/>
  <c r="AG2197" i="2"/>
  <c r="AH2197" i="2"/>
  <c r="AI2197" i="2"/>
  <c r="AJ2197" i="2"/>
  <c r="AK2197" i="2"/>
  <c r="AL2197" i="2"/>
  <c r="AM2197" i="2"/>
  <c r="AN2197" i="2"/>
  <c r="AV2197" i="2"/>
  <c r="C2198" i="2"/>
  <c r="D2198" i="2"/>
  <c r="E2198" i="2"/>
  <c r="F2198" i="2"/>
  <c r="G2198" i="2"/>
  <c r="H2198" i="2"/>
  <c r="J2198" i="2"/>
  <c r="K2198" i="2"/>
  <c r="L2198" i="2"/>
  <c r="M2198" i="2"/>
  <c r="AG2198" i="2"/>
  <c r="AH2198" i="2"/>
  <c r="AI2198" i="2"/>
  <c r="AJ2198" i="2"/>
  <c r="AK2198" i="2"/>
  <c r="AL2198" i="2"/>
  <c r="AM2198" i="2"/>
  <c r="AN2198" i="2"/>
  <c r="AV2198" i="2"/>
  <c r="C2199" i="2"/>
  <c r="D2199" i="2"/>
  <c r="E2199" i="2"/>
  <c r="F2199" i="2"/>
  <c r="G2199" i="2"/>
  <c r="H2199" i="2"/>
  <c r="J2199" i="2"/>
  <c r="K2199" i="2"/>
  <c r="L2199" i="2"/>
  <c r="M2199" i="2"/>
  <c r="AG2199" i="2"/>
  <c r="AH2199" i="2"/>
  <c r="AI2199" i="2"/>
  <c r="AJ2199" i="2"/>
  <c r="AK2199" i="2"/>
  <c r="AL2199" i="2"/>
  <c r="AM2199" i="2"/>
  <c r="AN2199" i="2"/>
  <c r="AV2199" i="2"/>
  <c r="C2200" i="2"/>
  <c r="D2200" i="2"/>
  <c r="E2200" i="2"/>
  <c r="F2200" i="2"/>
  <c r="G2200" i="2"/>
  <c r="H2200" i="2"/>
  <c r="J2200" i="2"/>
  <c r="K2200" i="2"/>
  <c r="L2200" i="2"/>
  <c r="M2200" i="2"/>
  <c r="AG2200" i="2"/>
  <c r="AH2200" i="2"/>
  <c r="AI2200" i="2"/>
  <c r="AJ2200" i="2"/>
  <c r="AK2200" i="2"/>
  <c r="AL2200" i="2"/>
  <c r="AM2200" i="2"/>
  <c r="AN2200" i="2"/>
  <c r="AV2200" i="2"/>
  <c r="C2201" i="2"/>
  <c r="D2201" i="2"/>
  <c r="E2201" i="2"/>
  <c r="F2201" i="2"/>
  <c r="G2201" i="2"/>
  <c r="H2201" i="2"/>
  <c r="J2201" i="2"/>
  <c r="K2201" i="2"/>
  <c r="L2201" i="2"/>
  <c r="M2201" i="2"/>
  <c r="AG2201" i="2"/>
  <c r="AH2201" i="2"/>
  <c r="AI2201" i="2"/>
  <c r="AJ2201" i="2"/>
  <c r="AK2201" i="2"/>
  <c r="AL2201" i="2"/>
  <c r="AM2201" i="2"/>
  <c r="AN2201" i="2"/>
  <c r="AV2201" i="2"/>
  <c r="C2202" i="2"/>
  <c r="D2202" i="2"/>
  <c r="E2202" i="2"/>
  <c r="F2202" i="2"/>
  <c r="G2202" i="2"/>
  <c r="H2202" i="2"/>
  <c r="J2202" i="2"/>
  <c r="K2202" i="2"/>
  <c r="L2202" i="2"/>
  <c r="M2202" i="2"/>
  <c r="AG2202" i="2"/>
  <c r="AH2202" i="2"/>
  <c r="AI2202" i="2"/>
  <c r="AJ2202" i="2"/>
  <c r="AK2202" i="2"/>
  <c r="AL2202" i="2"/>
  <c r="AM2202" i="2"/>
  <c r="AN2202" i="2"/>
  <c r="AV2202" i="2"/>
  <c r="C2203" i="2"/>
  <c r="D2203" i="2"/>
  <c r="E2203" i="2"/>
  <c r="F2203" i="2"/>
  <c r="G2203" i="2"/>
  <c r="H2203" i="2"/>
  <c r="J2203" i="2"/>
  <c r="K2203" i="2"/>
  <c r="L2203" i="2"/>
  <c r="M2203" i="2"/>
  <c r="AG2203" i="2"/>
  <c r="AH2203" i="2"/>
  <c r="AI2203" i="2"/>
  <c r="AJ2203" i="2"/>
  <c r="AK2203" i="2"/>
  <c r="AL2203" i="2"/>
  <c r="AM2203" i="2"/>
  <c r="AN2203" i="2"/>
  <c r="AV2203" i="2"/>
  <c r="C2204" i="2"/>
  <c r="D2204" i="2"/>
  <c r="E2204" i="2"/>
  <c r="F2204" i="2"/>
  <c r="G2204" i="2"/>
  <c r="H2204" i="2"/>
  <c r="J2204" i="2"/>
  <c r="K2204" i="2"/>
  <c r="L2204" i="2"/>
  <c r="M2204" i="2"/>
  <c r="AG2204" i="2"/>
  <c r="AH2204" i="2"/>
  <c r="AI2204" i="2"/>
  <c r="AJ2204" i="2"/>
  <c r="AK2204" i="2"/>
  <c r="AL2204" i="2"/>
  <c r="AM2204" i="2"/>
  <c r="AN2204" i="2"/>
  <c r="AV2204" i="2"/>
  <c r="C2205" i="2"/>
  <c r="D2205" i="2"/>
  <c r="E2205" i="2"/>
  <c r="F2205" i="2"/>
  <c r="G2205" i="2"/>
  <c r="H2205" i="2"/>
  <c r="J2205" i="2"/>
  <c r="K2205" i="2"/>
  <c r="L2205" i="2"/>
  <c r="M2205" i="2"/>
  <c r="AG2205" i="2"/>
  <c r="AH2205" i="2"/>
  <c r="AI2205" i="2"/>
  <c r="AJ2205" i="2"/>
  <c r="AK2205" i="2"/>
  <c r="AL2205" i="2"/>
  <c r="AM2205" i="2"/>
  <c r="AN2205" i="2"/>
  <c r="AV2205" i="2"/>
  <c r="C2206" i="2"/>
  <c r="D2206" i="2"/>
  <c r="E2206" i="2"/>
  <c r="F2206" i="2"/>
  <c r="G2206" i="2"/>
  <c r="H2206" i="2"/>
  <c r="J2206" i="2"/>
  <c r="K2206" i="2"/>
  <c r="L2206" i="2"/>
  <c r="M2206" i="2"/>
  <c r="AG2206" i="2"/>
  <c r="AH2206" i="2"/>
  <c r="AI2206" i="2"/>
  <c r="AJ2206" i="2"/>
  <c r="AK2206" i="2"/>
  <c r="AL2206" i="2"/>
  <c r="AM2206" i="2"/>
  <c r="AN2206" i="2"/>
  <c r="AV2206" i="2"/>
  <c r="C2207" i="2"/>
  <c r="D2207" i="2"/>
  <c r="E2207" i="2"/>
  <c r="F2207" i="2"/>
  <c r="G2207" i="2"/>
  <c r="H2207" i="2"/>
  <c r="J2207" i="2"/>
  <c r="K2207" i="2"/>
  <c r="L2207" i="2"/>
  <c r="M2207" i="2"/>
  <c r="AG2207" i="2"/>
  <c r="AH2207" i="2"/>
  <c r="AI2207" i="2"/>
  <c r="AJ2207" i="2"/>
  <c r="AK2207" i="2"/>
  <c r="AL2207" i="2"/>
  <c r="AM2207" i="2"/>
  <c r="AN2207" i="2"/>
  <c r="AV2207" i="2"/>
  <c r="C2208" i="2"/>
  <c r="D2208" i="2"/>
  <c r="E2208" i="2"/>
  <c r="F2208" i="2"/>
  <c r="G2208" i="2"/>
  <c r="H2208" i="2"/>
  <c r="J2208" i="2"/>
  <c r="K2208" i="2"/>
  <c r="L2208" i="2"/>
  <c r="M2208" i="2"/>
  <c r="AG2208" i="2"/>
  <c r="AH2208" i="2"/>
  <c r="AI2208" i="2"/>
  <c r="AJ2208" i="2"/>
  <c r="AK2208" i="2"/>
  <c r="AL2208" i="2"/>
  <c r="AM2208" i="2"/>
  <c r="AN2208" i="2"/>
  <c r="AV2208" i="2"/>
  <c r="C2209" i="2"/>
  <c r="D2209" i="2"/>
  <c r="E2209" i="2"/>
  <c r="F2209" i="2"/>
  <c r="G2209" i="2"/>
  <c r="H2209" i="2"/>
  <c r="J2209" i="2"/>
  <c r="K2209" i="2"/>
  <c r="L2209" i="2"/>
  <c r="M2209" i="2"/>
  <c r="AG2209" i="2"/>
  <c r="AH2209" i="2"/>
  <c r="AI2209" i="2"/>
  <c r="AJ2209" i="2"/>
  <c r="AK2209" i="2"/>
  <c r="AL2209" i="2"/>
  <c r="AM2209" i="2"/>
  <c r="AN2209" i="2"/>
  <c r="AV2209" i="2"/>
  <c r="C2210" i="2"/>
  <c r="D2210" i="2"/>
  <c r="E2210" i="2"/>
  <c r="F2210" i="2"/>
  <c r="G2210" i="2"/>
  <c r="H2210" i="2"/>
  <c r="J2210" i="2"/>
  <c r="K2210" i="2"/>
  <c r="L2210" i="2"/>
  <c r="M2210" i="2"/>
  <c r="AG2210" i="2"/>
  <c r="AH2210" i="2"/>
  <c r="AI2210" i="2"/>
  <c r="AJ2210" i="2"/>
  <c r="AK2210" i="2"/>
  <c r="AL2210" i="2"/>
  <c r="AM2210" i="2"/>
  <c r="AN2210" i="2"/>
  <c r="AV2210" i="2"/>
  <c r="C2211" i="2"/>
  <c r="D2211" i="2"/>
  <c r="E2211" i="2"/>
  <c r="F2211" i="2"/>
  <c r="G2211" i="2"/>
  <c r="H2211" i="2"/>
  <c r="J2211" i="2"/>
  <c r="K2211" i="2"/>
  <c r="L2211" i="2"/>
  <c r="M2211" i="2"/>
  <c r="AG2211" i="2"/>
  <c r="AH2211" i="2"/>
  <c r="AI2211" i="2"/>
  <c r="AJ2211" i="2"/>
  <c r="AK2211" i="2"/>
  <c r="AL2211" i="2"/>
  <c r="AM2211" i="2"/>
  <c r="AN2211" i="2"/>
  <c r="AV2211" i="2"/>
  <c r="C2212" i="2"/>
  <c r="D2212" i="2"/>
  <c r="E2212" i="2"/>
  <c r="F2212" i="2"/>
  <c r="G2212" i="2"/>
  <c r="H2212" i="2"/>
  <c r="J2212" i="2"/>
  <c r="K2212" i="2"/>
  <c r="L2212" i="2"/>
  <c r="M2212" i="2"/>
  <c r="AG2212" i="2"/>
  <c r="AH2212" i="2"/>
  <c r="AI2212" i="2"/>
  <c r="AJ2212" i="2"/>
  <c r="AK2212" i="2"/>
  <c r="AL2212" i="2"/>
  <c r="AM2212" i="2"/>
  <c r="AN2212" i="2"/>
  <c r="AV2212" i="2"/>
  <c r="C2213" i="2"/>
  <c r="D2213" i="2"/>
  <c r="E2213" i="2"/>
  <c r="F2213" i="2"/>
  <c r="G2213" i="2"/>
  <c r="H2213" i="2"/>
  <c r="J2213" i="2"/>
  <c r="K2213" i="2"/>
  <c r="L2213" i="2"/>
  <c r="M2213" i="2"/>
  <c r="AG2213" i="2"/>
  <c r="AH2213" i="2"/>
  <c r="AI2213" i="2"/>
  <c r="AJ2213" i="2"/>
  <c r="AK2213" i="2"/>
  <c r="AL2213" i="2"/>
  <c r="AM2213" i="2"/>
  <c r="AN2213" i="2"/>
  <c r="AV2213" i="2"/>
  <c r="C2214" i="2"/>
  <c r="D2214" i="2"/>
  <c r="E2214" i="2"/>
  <c r="F2214" i="2"/>
  <c r="G2214" i="2"/>
  <c r="H2214" i="2"/>
  <c r="J2214" i="2"/>
  <c r="K2214" i="2"/>
  <c r="L2214" i="2"/>
  <c r="M2214" i="2"/>
  <c r="AG2214" i="2"/>
  <c r="AH2214" i="2"/>
  <c r="AI2214" i="2"/>
  <c r="AJ2214" i="2"/>
  <c r="AK2214" i="2"/>
  <c r="AL2214" i="2"/>
  <c r="AM2214" i="2"/>
  <c r="AN2214" i="2"/>
  <c r="AV2214" i="2"/>
  <c r="C2215" i="2"/>
  <c r="D2215" i="2"/>
  <c r="E2215" i="2"/>
  <c r="F2215" i="2"/>
  <c r="G2215" i="2"/>
  <c r="H2215" i="2"/>
  <c r="J2215" i="2"/>
  <c r="K2215" i="2"/>
  <c r="L2215" i="2"/>
  <c r="M2215" i="2"/>
  <c r="AG2215" i="2"/>
  <c r="AH2215" i="2"/>
  <c r="AI2215" i="2"/>
  <c r="AJ2215" i="2"/>
  <c r="AK2215" i="2"/>
  <c r="AL2215" i="2"/>
  <c r="AM2215" i="2"/>
  <c r="AN2215" i="2"/>
  <c r="AV2215" i="2"/>
  <c r="C2216" i="2"/>
  <c r="D2216" i="2"/>
  <c r="E2216" i="2"/>
  <c r="F2216" i="2"/>
  <c r="G2216" i="2"/>
  <c r="H2216" i="2"/>
  <c r="J2216" i="2"/>
  <c r="K2216" i="2"/>
  <c r="L2216" i="2"/>
  <c r="M2216" i="2"/>
  <c r="AG2216" i="2"/>
  <c r="AH2216" i="2"/>
  <c r="AI2216" i="2"/>
  <c r="AJ2216" i="2"/>
  <c r="AK2216" i="2"/>
  <c r="AL2216" i="2"/>
  <c r="AM2216" i="2"/>
  <c r="AN2216" i="2"/>
  <c r="AV2216" i="2"/>
  <c r="C2217" i="2"/>
  <c r="D2217" i="2"/>
  <c r="E2217" i="2"/>
  <c r="F2217" i="2"/>
  <c r="G2217" i="2"/>
  <c r="H2217" i="2"/>
  <c r="J2217" i="2"/>
  <c r="K2217" i="2"/>
  <c r="L2217" i="2"/>
  <c r="M2217" i="2"/>
  <c r="AG2217" i="2"/>
  <c r="AH2217" i="2"/>
  <c r="AI2217" i="2"/>
  <c r="AJ2217" i="2"/>
  <c r="AK2217" i="2"/>
  <c r="AL2217" i="2"/>
  <c r="AM2217" i="2"/>
  <c r="AN2217" i="2"/>
  <c r="AV2217" i="2"/>
  <c r="C2218" i="2"/>
  <c r="D2218" i="2"/>
  <c r="E2218" i="2"/>
  <c r="F2218" i="2"/>
  <c r="G2218" i="2"/>
  <c r="H2218" i="2"/>
  <c r="J2218" i="2"/>
  <c r="K2218" i="2"/>
  <c r="L2218" i="2"/>
  <c r="M2218" i="2"/>
  <c r="AG2218" i="2"/>
  <c r="AH2218" i="2"/>
  <c r="AI2218" i="2"/>
  <c r="AJ2218" i="2"/>
  <c r="AK2218" i="2"/>
  <c r="AL2218" i="2"/>
  <c r="AM2218" i="2"/>
  <c r="AN2218" i="2"/>
  <c r="AV2218" i="2"/>
  <c r="C2219" i="2"/>
  <c r="D2219" i="2"/>
  <c r="E2219" i="2"/>
  <c r="F2219" i="2"/>
  <c r="G2219" i="2"/>
  <c r="H2219" i="2"/>
  <c r="J2219" i="2"/>
  <c r="K2219" i="2"/>
  <c r="L2219" i="2"/>
  <c r="M2219" i="2"/>
  <c r="AG2219" i="2"/>
  <c r="AH2219" i="2"/>
  <c r="AI2219" i="2"/>
  <c r="AJ2219" i="2"/>
  <c r="AK2219" i="2"/>
  <c r="AL2219" i="2"/>
  <c r="AM2219" i="2"/>
  <c r="AN2219" i="2"/>
  <c r="AV2219" i="2"/>
  <c r="C2220" i="2"/>
  <c r="D2220" i="2"/>
  <c r="E2220" i="2"/>
  <c r="F2220" i="2"/>
  <c r="G2220" i="2"/>
  <c r="H2220" i="2"/>
  <c r="J2220" i="2"/>
  <c r="K2220" i="2"/>
  <c r="L2220" i="2"/>
  <c r="M2220" i="2"/>
  <c r="AG2220" i="2"/>
  <c r="AH2220" i="2"/>
  <c r="AI2220" i="2"/>
  <c r="AJ2220" i="2"/>
  <c r="AK2220" i="2"/>
  <c r="AL2220" i="2"/>
  <c r="AM2220" i="2"/>
  <c r="AN2220" i="2"/>
  <c r="AV2220" i="2"/>
  <c r="C2221" i="2"/>
  <c r="D2221" i="2"/>
  <c r="E2221" i="2"/>
  <c r="F2221" i="2"/>
  <c r="G2221" i="2"/>
  <c r="H2221" i="2"/>
  <c r="J2221" i="2"/>
  <c r="K2221" i="2"/>
  <c r="L2221" i="2"/>
  <c r="M2221" i="2"/>
  <c r="AG2221" i="2"/>
  <c r="AH2221" i="2"/>
  <c r="AI2221" i="2"/>
  <c r="AJ2221" i="2"/>
  <c r="AK2221" i="2"/>
  <c r="AL2221" i="2"/>
  <c r="AM2221" i="2"/>
  <c r="AN2221" i="2"/>
  <c r="AV2221" i="2"/>
  <c r="C2222" i="2"/>
  <c r="D2222" i="2"/>
  <c r="E2222" i="2"/>
  <c r="F2222" i="2"/>
  <c r="G2222" i="2"/>
  <c r="H2222" i="2"/>
  <c r="J2222" i="2"/>
  <c r="K2222" i="2"/>
  <c r="L2222" i="2"/>
  <c r="M2222" i="2"/>
  <c r="AG2222" i="2"/>
  <c r="AH2222" i="2"/>
  <c r="AI2222" i="2"/>
  <c r="AJ2222" i="2"/>
  <c r="AK2222" i="2"/>
  <c r="AL2222" i="2"/>
  <c r="AM2222" i="2"/>
  <c r="AN2222" i="2"/>
  <c r="AV2222" i="2"/>
  <c r="C2223" i="2"/>
  <c r="D2223" i="2"/>
  <c r="E2223" i="2"/>
  <c r="F2223" i="2"/>
  <c r="G2223" i="2"/>
  <c r="H2223" i="2"/>
  <c r="J2223" i="2"/>
  <c r="K2223" i="2"/>
  <c r="L2223" i="2"/>
  <c r="M2223" i="2"/>
  <c r="AG2223" i="2"/>
  <c r="AH2223" i="2"/>
  <c r="AI2223" i="2"/>
  <c r="AJ2223" i="2"/>
  <c r="AK2223" i="2"/>
  <c r="AL2223" i="2"/>
  <c r="AM2223" i="2"/>
  <c r="AN2223" i="2"/>
  <c r="AV2223" i="2"/>
  <c r="C2224" i="2"/>
  <c r="D2224" i="2"/>
  <c r="E2224" i="2"/>
  <c r="F2224" i="2"/>
  <c r="G2224" i="2"/>
  <c r="H2224" i="2"/>
  <c r="J2224" i="2"/>
  <c r="K2224" i="2"/>
  <c r="L2224" i="2"/>
  <c r="M2224" i="2"/>
  <c r="AG2224" i="2"/>
  <c r="AH2224" i="2"/>
  <c r="AI2224" i="2"/>
  <c r="AJ2224" i="2"/>
  <c r="AK2224" i="2"/>
  <c r="AL2224" i="2"/>
  <c r="AM2224" i="2"/>
  <c r="AN2224" i="2"/>
  <c r="AV2224" i="2"/>
  <c r="C2225" i="2"/>
  <c r="D2225" i="2"/>
  <c r="E2225" i="2"/>
  <c r="F2225" i="2"/>
  <c r="G2225" i="2"/>
  <c r="H2225" i="2"/>
  <c r="J2225" i="2"/>
  <c r="K2225" i="2"/>
  <c r="L2225" i="2"/>
  <c r="M2225" i="2"/>
  <c r="AG2225" i="2"/>
  <c r="AH2225" i="2"/>
  <c r="AI2225" i="2"/>
  <c r="AJ2225" i="2"/>
  <c r="AK2225" i="2"/>
  <c r="AL2225" i="2"/>
  <c r="AM2225" i="2"/>
  <c r="AN2225" i="2"/>
  <c r="AV2225" i="2"/>
  <c r="C2226" i="2"/>
  <c r="D2226" i="2"/>
  <c r="E2226" i="2"/>
  <c r="F2226" i="2"/>
  <c r="G2226" i="2"/>
  <c r="H2226" i="2"/>
  <c r="J2226" i="2"/>
  <c r="K2226" i="2"/>
  <c r="L2226" i="2"/>
  <c r="M2226" i="2"/>
  <c r="AG2226" i="2"/>
  <c r="AH2226" i="2"/>
  <c r="AI2226" i="2"/>
  <c r="AJ2226" i="2"/>
  <c r="AK2226" i="2"/>
  <c r="AL2226" i="2"/>
  <c r="AM2226" i="2"/>
  <c r="AN2226" i="2"/>
  <c r="AV2226" i="2"/>
  <c r="C2227" i="2"/>
  <c r="D2227" i="2"/>
  <c r="E2227" i="2"/>
  <c r="F2227" i="2"/>
  <c r="G2227" i="2"/>
  <c r="H2227" i="2"/>
  <c r="J2227" i="2"/>
  <c r="K2227" i="2"/>
  <c r="L2227" i="2"/>
  <c r="M2227" i="2"/>
  <c r="AG2227" i="2"/>
  <c r="AH2227" i="2"/>
  <c r="AI2227" i="2"/>
  <c r="AJ2227" i="2"/>
  <c r="AK2227" i="2"/>
  <c r="AL2227" i="2"/>
  <c r="AM2227" i="2"/>
  <c r="AN2227" i="2"/>
  <c r="AV2227" i="2"/>
  <c r="C2228" i="2"/>
  <c r="D2228" i="2"/>
  <c r="E2228" i="2"/>
  <c r="F2228" i="2"/>
  <c r="G2228" i="2"/>
  <c r="H2228" i="2"/>
  <c r="J2228" i="2"/>
  <c r="K2228" i="2"/>
  <c r="L2228" i="2"/>
  <c r="M2228" i="2"/>
  <c r="AG2228" i="2"/>
  <c r="AH2228" i="2"/>
  <c r="AI2228" i="2"/>
  <c r="AJ2228" i="2"/>
  <c r="AK2228" i="2"/>
  <c r="AL2228" i="2"/>
  <c r="AM2228" i="2"/>
  <c r="AN2228" i="2"/>
  <c r="AV2228" i="2"/>
  <c r="C2229" i="2"/>
  <c r="D2229" i="2"/>
  <c r="E2229" i="2"/>
  <c r="F2229" i="2"/>
  <c r="G2229" i="2"/>
  <c r="H2229" i="2"/>
  <c r="J2229" i="2"/>
  <c r="K2229" i="2"/>
  <c r="L2229" i="2"/>
  <c r="M2229" i="2"/>
  <c r="AG2229" i="2"/>
  <c r="AH2229" i="2"/>
  <c r="AI2229" i="2"/>
  <c r="AJ2229" i="2"/>
  <c r="AK2229" i="2"/>
  <c r="AL2229" i="2"/>
  <c r="AM2229" i="2"/>
  <c r="AN2229" i="2"/>
  <c r="AV2229" i="2"/>
  <c r="C2230" i="2"/>
  <c r="D2230" i="2"/>
  <c r="E2230" i="2"/>
  <c r="F2230" i="2"/>
  <c r="G2230" i="2"/>
  <c r="H2230" i="2"/>
  <c r="J2230" i="2"/>
  <c r="K2230" i="2"/>
  <c r="L2230" i="2"/>
  <c r="M2230" i="2"/>
  <c r="AG2230" i="2"/>
  <c r="AH2230" i="2"/>
  <c r="AI2230" i="2"/>
  <c r="AJ2230" i="2"/>
  <c r="AK2230" i="2"/>
  <c r="AL2230" i="2"/>
  <c r="AM2230" i="2"/>
  <c r="AN2230" i="2"/>
  <c r="AV2230" i="2"/>
  <c r="C2231" i="2"/>
  <c r="D2231" i="2"/>
  <c r="E2231" i="2"/>
  <c r="F2231" i="2"/>
  <c r="G2231" i="2"/>
  <c r="H2231" i="2"/>
  <c r="J2231" i="2"/>
  <c r="K2231" i="2"/>
  <c r="L2231" i="2"/>
  <c r="M2231" i="2"/>
  <c r="AG2231" i="2"/>
  <c r="AH2231" i="2"/>
  <c r="AI2231" i="2"/>
  <c r="AJ2231" i="2"/>
  <c r="AK2231" i="2"/>
  <c r="AL2231" i="2"/>
  <c r="AM2231" i="2"/>
  <c r="AN2231" i="2"/>
  <c r="AV2231" i="2"/>
  <c r="C2232" i="2"/>
  <c r="D2232" i="2"/>
  <c r="E2232" i="2"/>
  <c r="F2232" i="2"/>
  <c r="G2232" i="2"/>
  <c r="H2232" i="2"/>
  <c r="J2232" i="2"/>
  <c r="K2232" i="2"/>
  <c r="L2232" i="2"/>
  <c r="M2232" i="2"/>
  <c r="AG2232" i="2"/>
  <c r="AH2232" i="2"/>
  <c r="AI2232" i="2"/>
  <c r="AJ2232" i="2"/>
  <c r="AK2232" i="2"/>
  <c r="AL2232" i="2"/>
  <c r="AM2232" i="2"/>
  <c r="AN2232" i="2"/>
  <c r="AV2232" i="2"/>
  <c r="C2233" i="2"/>
  <c r="D2233" i="2"/>
  <c r="E2233" i="2"/>
  <c r="F2233" i="2"/>
  <c r="G2233" i="2"/>
  <c r="H2233" i="2"/>
  <c r="J2233" i="2"/>
  <c r="K2233" i="2"/>
  <c r="L2233" i="2"/>
  <c r="M2233" i="2"/>
  <c r="AG2233" i="2"/>
  <c r="AH2233" i="2"/>
  <c r="AI2233" i="2"/>
  <c r="AJ2233" i="2"/>
  <c r="AK2233" i="2"/>
  <c r="AL2233" i="2"/>
  <c r="AM2233" i="2"/>
  <c r="AN2233" i="2"/>
  <c r="AV2233" i="2"/>
  <c r="C2234" i="2"/>
  <c r="D2234" i="2"/>
  <c r="E2234" i="2"/>
  <c r="F2234" i="2"/>
  <c r="G2234" i="2"/>
  <c r="H2234" i="2"/>
  <c r="J2234" i="2"/>
  <c r="K2234" i="2"/>
  <c r="L2234" i="2"/>
  <c r="M2234" i="2"/>
  <c r="AG2234" i="2"/>
  <c r="AH2234" i="2"/>
  <c r="AI2234" i="2"/>
  <c r="AJ2234" i="2"/>
  <c r="AK2234" i="2"/>
  <c r="AL2234" i="2"/>
  <c r="AM2234" i="2"/>
  <c r="AN2234" i="2"/>
  <c r="AV2234" i="2"/>
  <c r="C2235" i="2"/>
  <c r="D2235" i="2"/>
  <c r="E2235" i="2"/>
  <c r="F2235" i="2"/>
  <c r="G2235" i="2"/>
  <c r="H2235" i="2"/>
  <c r="J2235" i="2"/>
  <c r="K2235" i="2"/>
  <c r="L2235" i="2"/>
  <c r="M2235" i="2"/>
  <c r="AG2235" i="2"/>
  <c r="AH2235" i="2"/>
  <c r="AI2235" i="2"/>
  <c r="AJ2235" i="2"/>
  <c r="AK2235" i="2"/>
  <c r="AL2235" i="2"/>
  <c r="AM2235" i="2"/>
  <c r="AN2235" i="2"/>
  <c r="AV2235" i="2"/>
  <c r="C2236" i="2"/>
  <c r="D2236" i="2"/>
  <c r="E2236" i="2"/>
  <c r="F2236" i="2"/>
  <c r="G2236" i="2"/>
  <c r="H2236" i="2"/>
  <c r="J2236" i="2"/>
  <c r="K2236" i="2"/>
  <c r="L2236" i="2"/>
  <c r="M2236" i="2"/>
  <c r="AG2236" i="2"/>
  <c r="AH2236" i="2"/>
  <c r="AI2236" i="2"/>
  <c r="AJ2236" i="2"/>
  <c r="AK2236" i="2"/>
  <c r="AL2236" i="2"/>
  <c r="AM2236" i="2"/>
  <c r="AN2236" i="2"/>
  <c r="AV2236" i="2"/>
  <c r="C2237" i="2"/>
  <c r="D2237" i="2"/>
  <c r="E2237" i="2"/>
  <c r="F2237" i="2"/>
  <c r="G2237" i="2"/>
  <c r="H2237" i="2"/>
  <c r="J2237" i="2"/>
  <c r="K2237" i="2"/>
  <c r="L2237" i="2"/>
  <c r="M2237" i="2"/>
  <c r="AG2237" i="2"/>
  <c r="AH2237" i="2"/>
  <c r="AI2237" i="2"/>
  <c r="AJ2237" i="2"/>
  <c r="AK2237" i="2"/>
  <c r="AL2237" i="2"/>
  <c r="AM2237" i="2"/>
  <c r="AN2237" i="2"/>
  <c r="AV2237" i="2"/>
  <c r="C2238" i="2"/>
  <c r="D2238" i="2"/>
  <c r="E2238" i="2"/>
  <c r="F2238" i="2"/>
  <c r="G2238" i="2"/>
  <c r="H2238" i="2"/>
  <c r="J2238" i="2"/>
  <c r="K2238" i="2"/>
  <c r="L2238" i="2"/>
  <c r="M2238" i="2"/>
  <c r="AG2238" i="2"/>
  <c r="AH2238" i="2"/>
  <c r="AI2238" i="2"/>
  <c r="AJ2238" i="2"/>
  <c r="AK2238" i="2"/>
  <c r="AL2238" i="2"/>
  <c r="AM2238" i="2"/>
  <c r="AN2238" i="2"/>
  <c r="AV2238" i="2"/>
  <c r="C2239" i="2"/>
  <c r="D2239" i="2"/>
  <c r="E2239" i="2"/>
  <c r="F2239" i="2"/>
  <c r="G2239" i="2"/>
  <c r="H2239" i="2"/>
  <c r="J2239" i="2"/>
  <c r="K2239" i="2"/>
  <c r="L2239" i="2"/>
  <c r="M2239" i="2"/>
  <c r="AG2239" i="2"/>
  <c r="AH2239" i="2"/>
  <c r="AI2239" i="2"/>
  <c r="AJ2239" i="2"/>
  <c r="AK2239" i="2"/>
  <c r="AL2239" i="2"/>
  <c r="AM2239" i="2"/>
  <c r="AN2239" i="2"/>
  <c r="AV2239" i="2"/>
  <c r="C2240" i="2"/>
  <c r="D2240" i="2"/>
  <c r="E2240" i="2"/>
  <c r="F2240" i="2"/>
  <c r="G2240" i="2"/>
  <c r="H2240" i="2"/>
  <c r="J2240" i="2"/>
  <c r="K2240" i="2"/>
  <c r="L2240" i="2"/>
  <c r="M2240" i="2"/>
  <c r="AG2240" i="2"/>
  <c r="AH2240" i="2"/>
  <c r="AI2240" i="2"/>
  <c r="AJ2240" i="2"/>
  <c r="AK2240" i="2"/>
  <c r="AL2240" i="2"/>
  <c r="AM2240" i="2"/>
  <c r="AN2240" i="2"/>
  <c r="AV2240" i="2"/>
  <c r="C2241" i="2"/>
  <c r="D2241" i="2"/>
  <c r="E2241" i="2"/>
  <c r="F2241" i="2"/>
  <c r="G2241" i="2"/>
  <c r="H2241" i="2"/>
  <c r="J2241" i="2"/>
  <c r="K2241" i="2"/>
  <c r="L2241" i="2"/>
  <c r="M2241" i="2"/>
  <c r="AG2241" i="2"/>
  <c r="AH2241" i="2"/>
  <c r="AI2241" i="2"/>
  <c r="AJ2241" i="2"/>
  <c r="AK2241" i="2"/>
  <c r="AL2241" i="2"/>
  <c r="AM2241" i="2"/>
  <c r="AN2241" i="2"/>
  <c r="AV2241" i="2"/>
  <c r="C2242" i="2"/>
  <c r="D2242" i="2"/>
  <c r="E2242" i="2"/>
  <c r="F2242" i="2"/>
  <c r="G2242" i="2"/>
  <c r="H2242" i="2"/>
  <c r="J2242" i="2"/>
  <c r="K2242" i="2"/>
  <c r="L2242" i="2"/>
  <c r="M2242" i="2"/>
  <c r="AG2242" i="2"/>
  <c r="AH2242" i="2"/>
  <c r="AI2242" i="2"/>
  <c r="AJ2242" i="2"/>
  <c r="AK2242" i="2"/>
  <c r="AL2242" i="2"/>
  <c r="AM2242" i="2"/>
  <c r="AN2242" i="2"/>
  <c r="AV2242" i="2"/>
  <c r="C2243" i="2"/>
  <c r="D2243" i="2"/>
  <c r="E2243" i="2"/>
  <c r="F2243" i="2"/>
  <c r="G2243" i="2"/>
  <c r="H2243" i="2"/>
  <c r="J2243" i="2"/>
  <c r="K2243" i="2"/>
  <c r="L2243" i="2"/>
  <c r="M2243" i="2"/>
  <c r="AG2243" i="2"/>
  <c r="AH2243" i="2"/>
  <c r="AI2243" i="2"/>
  <c r="AJ2243" i="2"/>
  <c r="AK2243" i="2"/>
  <c r="AL2243" i="2"/>
  <c r="AM2243" i="2"/>
  <c r="AN2243" i="2"/>
  <c r="AV2243" i="2"/>
  <c r="C2244" i="2"/>
  <c r="D2244" i="2"/>
  <c r="E2244" i="2"/>
  <c r="F2244" i="2"/>
  <c r="G2244" i="2"/>
  <c r="H2244" i="2"/>
  <c r="J2244" i="2"/>
  <c r="K2244" i="2"/>
  <c r="L2244" i="2"/>
  <c r="M2244" i="2"/>
  <c r="AG2244" i="2"/>
  <c r="AH2244" i="2"/>
  <c r="AI2244" i="2"/>
  <c r="AJ2244" i="2"/>
  <c r="AK2244" i="2"/>
  <c r="AL2244" i="2"/>
  <c r="AM2244" i="2"/>
  <c r="AN2244" i="2"/>
  <c r="AV2244" i="2"/>
  <c r="C2245" i="2"/>
  <c r="D2245" i="2"/>
  <c r="E2245" i="2"/>
  <c r="F2245" i="2"/>
  <c r="G2245" i="2"/>
  <c r="H2245" i="2"/>
  <c r="J2245" i="2"/>
  <c r="K2245" i="2"/>
  <c r="L2245" i="2"/>
  <c r="M2245" i="2"/>
  <c r="AG2245" i="2"/>
  <c r="AH2245" i="2"/>
  <c r="AI2245" i="2"/>
  <c r="AJ2245" i="2"/>
  <c r="AK2245" i="2"/>
  <c r="AL2245" i="2"/>
  <c r="AM2245" i="2"/>
  <c r="AN2245" i="2"/>
  <c r="AV2245" i="2"/>
  <c r="C2246" i="2"/>
  <c r="D2246" i="2"/>
  <c r="E2246" i="2"/>
  <c r="F2246" i="2"/>
  <c r="G2246" i="2"/>
  <c r="H2246" i="2"/>
  <c r="J2246" i="2"/>
  <c r="K2246" i="2"/>
  <c r="L2246" i="2"/>
  <c r="M2246" i="2"/>
  <c r="AG2246" i="2"/>
  <c r="AH2246" i="2"/>
  <c r="AI2246" i="2"/>
  <c r="AJ2246" i="2"/>
  <c r="AK2246" i="2"/>
  <c r="AL2246" i="2"/>
  <c r="AM2246" i="2"/>
  <c r="AN2246" i="2"/>
  <c r="AV2246" i="2"/>
  <c r="C2247" i="2"/>
  <c r="D2247" i="2"/>
  <c r="E2247" i="2"/>
  <c r="F2247" i="2"/>
  <c r="G2247" i="2"/>
  <c r="H2247" i="2"/>
  <c r="J2247" i="2"/>
  <c r="K2247" i="2"/>
  <c r="L2247" i="2"/>
  <c r="M2247" i="2"/>
  <c r="AG2247" i="2"/>
  <c r="AH2247" i="2"/>
  <c r="AI2247" i="2"/>
  <c r="AJ2247" i="2"/>
  <c r="AK2247" i="2"/>
  <c r="AL2247" i="2"/>
  <c r="AM2247" i="2"/>
  <c r="AN2247" i="2"/>
  <c r="AV2247" i="2"/>
  <c r="C2248" i="2"/>
  <c r="D2248" i="2"/>
  <c r="E2248" i="2"/>
  <c r="F2248" i="2"/>
  <c r="G2248" i="2"/>
  <c r="H2248" i="2"/>
  <c r="J2248" i="2"/>
  <c r="K2248" i="2"/>
  <c r="L2248" i="2"/>
  <c r="M2248" i="2"/>
  <c r="AG2248" i="2"/>
  <c r="AH2248" i="2"/>
  <c r="AI2248" i="2"/>
  <c r="AJ2248" i="2"/>
  <c r="AK2248" i="2"/>
  <c r="AL2248" i="2"/>
  <c r="AM2248" i="2"/>
  <c r="AN2248" i="2"/>
  <c r="AV2248" i="2"/>
  <c r="C2249" i="2"/>
  <c r="D2249" i="2"/>
  <c r="E2249" i="2"/>
  <c r="F2249" i="2"/>
  <c r="G2249" i="2"/>
  <c r="H2249" i="2"/>
  <c r="J2249" i="2"/>
  <c r="K2249" i="2"/>
  <c r="L2249" i="2"/>
  <c r="M2249" i="2"/>
  <c r="AG2249" i="2"/>
  <c r="AH2249" i="2"/>
  <c r="AI2249" i="2"/>
  <c r="AJ2249" i="2"/>
  <c r="AK2249" i="2"/>
  <c r="AL2249" i="2"/>
  <c r="AM2249" i="2"/>
  <c r="AN2249" i="2"/>
  <c r="AV2249" i="2"/>
  <c r="C2250" i="2"/>
  <c r="D2250" i="2"/>
  <c r="E2250" i="2"/>
  <c r="F2250" i="2"/>
  <c r="G2250" i="2"/>
  <c r="H2250" i="2"/>
  <c r="J2250" i="2"/>
  <c r="K2250" i="2"/>
  <c r="L2250" i="2"/>
  <c r="M2250" i="2"/>
  <c r="AG2250" i="2"/>
  <c r="AH2250" i="2"/>
  <c r="AI2250" i="2"/>
  <c r="AJ2250" i="2"/>
  <c r="AK2250" i="2"/>
  <c r="AL2250" i="2"/>
  <c r="AM2250" i="2"/>
  <c r="AN2250" i="2"/>
  <c r="AV2250" i="2"/>
  <c r="C2251" i="2"/>
  <c r="D2251" i="2"/>
  <c r="E2251" i="2"/>
  <c r="F2251" i="2"/>
  <c r="G2251" i="2"/>
  <c r="H2251" i="2"/>
  <c r="J2251" i="2"/>
  <c r="K2251" i="2"/>
  <c r="L2251" i="2"/>
  <c r="M2251" i="2"/>
  <c r="AG2251" i="2"/>
  <c r="AH2251" i="2"/>
  <c r="AI2251" i="2"/>
  <c r="AJ2251" i="2"/>
  <c r="AK2251" i="2"/>
  <c r="AL2251" i="2"/>
  <c r="AM2251" i="2"/>
  <c r="AN2251" i="2"/>
  <c r="AV2251" i="2"/>
  <c r="C2252" i="2"/>
  <c r="D2252" i="2"/>
  <c r="E2252" i="2"/>
  <c r="F2252" i="2"/>
  <c r="G2252" i="2"/>
  <c r="H2252" i="2"/>
  <c r="J2252" i="2"/>
  <c r="K2252" i="2"/>
  <c r="L2252" i="2"/>
  <c r="M2252" i="2"/>
  <c r="AG2252" i="2"/>
  <c r="AH2252" i="2"/>
  <c r="AI2252" i="2"/>
  <c r="AJ2252" i="2"/>
  <c r="AK2252" i="2"/>
  <c r="AL2252" i="2"/>
  <c r="AM2252" i="2"/>
  <c r="AN2252" i="2"/>
  <c r="AV2252" i="2"/>
  <c r="C2253" i="2"/>
  <c r="D2253" i="2"/>
  <c r="E2253" i="2"/>
  <c r="F2253" i="2"/>
  <c r="G2253" i="2"/>
  <c r="H2253" i="2"/>
  <c r="J2253" i="2"/>
  <c r="K2253" i="2"/>
  <c r="L2253" i="2"/>
  <c r="M2253" i="2"/>
  <c r="AG2253" i="2"/>
  <c r="AH2253" i="2"/>
  <c r="AI2253" i="2"/>
  <c r="AJ2253" i="2"/>
  <c r="AK2253" i="2"/>
  <c r="AL2253" i="2"/>
  <c r="AM2253" i="2"/>
  <c r="AN2253" i="2"/>
  <c r="AV2253" i="2"/>
  <c r="C2254" i="2"/>
  <c r="D2254" i="2"/>
  <c r="E2254" i="2"/>
  <c r="F2254" i="2"/>
  <c r="G2254" i="2"/>
  <c r="H2254" i="2"/>
  <c r="J2254" i="2"/>
  <c r="K2254" i="2"/>
  <c r="L2254" i="2"/>
  <c r="M2254" i="2"/>
  <c r="AG2254" i="2"/>
  <c r="AH2254" i="2"/>
  <c r="AI2254" i="2"/>
  <c r="AJ2254" i="2"/>
  <c r="AK2254" i="2"/>
  <c r="AL2254" i="2"/>
  <c r="AM2254" i="2"/>
  <c r="AN2254" i="2"/>
  <c r="AV2254" i="2"/>
  <c r="C2255" i="2"/>
  <c r="D2255" i="2"/>
  <c r="E2255" i="2"/>
  <c r="F2255" i="2"/>
  <c r="G2255" i="2"/>
  <c r="H2255" i="2"/>
  <c r="J2255" i="2"/>
  <c r="K2255" i="2"/>
  <c r="L2255" i="2"/>
  <c r="M2255" i="2"/>
  <c r="AG2255" i="2"/>
  <c r="AH2255" i="2"/>
  <c r="AI2255" i="2"/>
  <c r="AJ2255" i="2"/>
  <c r="AK2255" i="2"/>
  <c r="AL2255" i="2"/>
  <c r="AM2255" i="2"/>
  <c r="AN2255" i="2"/>
  <c r="AV2255" i="2"/>
  <c r="C2256" i="2"/>
  <c r="D2256" i="2"/>
  <c r="E2256" i="2"/>
  <c r="F2256" i="2"/>
  <c r="G2256" i="2"/>
  <c r="H2256" i="2"/>
  <c r="J2256" i="2"/>
  <c r="K2256" i="2"/>
  <c r="L2256" i="2"/>
  <c r="M2256" i="2"/>
  <c r="AG2256" i="2"/>
  <c r="AH2256" i="2"/>
  <c r="AI2256" i="2"/>
  <c r="AJ2256" i="2"/>
  <c r="AK2256" i="2"/>
  <c r="AL2256" i="2"/>
  <c r="AM2256" i="2"/>
  <c r="AN2256" i="2"/>
  <c r="AV2256" i="2"/>
  <c r="C2257" i="2"/>
  <c r="D2257" i="2"/>
  <c r="E2257" i="2"/>
  <c r="F2257" i="2"/>
  <c r="G2257" i="2"/>
  <c r="H2257" i="2"/>
  <c r="J2257" i="2"/>
  <c r="K2257" i="2"/>
  <c r="L2257" i="2"/>
  <c r="M2257" i="2"/>
  <c r="AG2257" i="2"/>
  <c r="AH2257" i="2"/>
  <c r="AI2257" i="2"/>
  <c r="AJ2257" i="2"/>
  <c r="AK2257" i="2"/>
  <c r="AL2257" i="2"/>
  <c r="AM2257" i="2"/>
  <c r="AN2257" i="2"/>
  <c r="AV2257" i="2"/>
  <c r="C2258" i="2"/>
  <c r="D2258" i="2"/>
  <c r="E2258" i="2"/>
  <c r="F2258" i="2"/>
  <c r="G2258" i="2"/>
  <c r="H2258" i="2"/>
  <c r="J2258" i="2"/>
  <c r="K2258" i="2"/>
  <c r="L2258" i="2"/>
  <c r="M2258" i="2"/>
  <c r="AG2258" i="2"/>
  <c r="AH2258" i="2"/>
  <c r="AI2258" i="2"/>
  <c r="AJ2258" i="2"/>
  <c r="AK2258" i="2"/>
  <c r="AL2258" i="2"/>
  <c r="AM2258" i="2"/>
  <c r="AN2258" i="2"/>
  <c r="AV2258" i="2"/>
  <c r="C2259" i="2"/>
  <c r="D2259" i="2"/>
  <c r="E2259" i="2"/>
  <c r="F2259" i="2"/>
  <c r="G2259" i="2"/>
  <c r="H2259" i="2"/>
  <c r="J2259" i="2"/>
  <c r="K2259" i="2"/>
  <c r="L2259" i="2"/>
  <c r="M2259" i="2"/>
  <c r="AG2259" i="2"/>
  <c r="AH2259" i="2"/>
  <c r="AI2259" i="2"/>
  <c r="AJ2259" i="2"/>
  <c r="AK2259" i="2"/>
  <c r="AL2259" i="2"/>
  <c r="AM2259" i="2"/>
  <c r="AN2259" i="2"/>
  <c r="AV2259" i="2"/>
  <c r="C2260" i="2"/>
  <c r="D2260" i="2"/>
  <c r="E2260" i="2"/>
  <c r="F2260" i="2"/>
  <c r="G2260" i="2"/>
  <c r="H2260" i="2"/>
  <c r="J2260" i="2"/>
  <c r="K2260" i="2"/>
  <c r="L2260" i="2"/>
  <c r="M2260" i="2"/>
  <c r="AG2260" i="2"/>
  <c r="AH2260" i="2"/>
  <c r="AI2260" i="2"/>
  <c r="AJ2260" i="2"/>
  <c r="AK2260" i="2"/>
  <c r="AL2260" i="2"/>
  <c r="AM2260" i="2"/>
  <c r="AN2260" i="2"/>
  <c r="AV2260" i="2"/>
  <c r="C2261" i="2"/>
  <c r="D2261" i="2"/>
  <c r="E2261" i="2"/>
  <c r="F2261" i="2"/>
  <c r="G2261" i="2"/>
  <c r="H2261" i="2"/>
  <c r="J2261" i="2"/>
  <c r="K2261" i="2"/>
  <c r="L2261" i="2"/>
  <c r="M2261" i="2"/>
  <c r="AG2261" i="2"/>
  <c r="AH2261" i="2"/>
  <c r="AI2261" i="2"/>
  <c r="AJ2261" i="2"/>
  <c r="AK2261" i="2"/>
  <c r="AL2261" i="2"/>
  <c r="AM2261" i="2"/>
  <c r="AN2261" i="2"/>
  <c r="AV2261" i="2"/>
  <c r="C2262" i="2"/>
  <c r="D2262" i="2"/>
  <c r="E2262" i="2"/>
  <c r="F2262" i="2"/>
  <c r="G2262" i="2"/>
  <c r="H2262" i="2"/>
  <c r="J2262" i="2"/>
  <c r="K2262" i="2"/>
  <c r="L2262" i="2"/>
  <c r="M2262" i="2"/>
  <c r="AG2262" i="2"/>
  <c r="AH2262" i="2"/>
  <c r="AI2262" i="2"/>
  <c r="AJ2262" i="2"/>
  <c r="AK2262" i="2"/>
  <c r="AL2262" i="2"/>
  <c r="AM2262" i="2"/>
  <c r="AN2262" i="2"/>
  <c r="AV2262" i="2"/>
  <c r="C2263" i="2"/>
  <c r="D2263" i="2"/>
  <c r="E2263" i="2"/>
  <c r="F2263" i="2"/>
  <c r="G2263" i="2"/>
  <c r="H2263" i="2"/>
  <c r="J2263" i="2"/>
  <c r="K2263" i="2"/>
  <c r="L2263" i="2"/>
  <c r="M2263" i="2"/>
  <c r="AG2263" i="2"/>
  <c r="AH2263" i="2"/>
  <c r="AI2263" i="2"/>
  <c r="AJ2263" i="2"/>
  <c r="AK2263" i="2"/>
  <c r="AL2263" i="2"/>
  <c r="AM2263" i="2"/>
  <c r="AN2263" i="2"/>
  <c r="AV2263" i="2"/>
  <c r="C2264" i="2"/>
  <c r="D2264" i="2"/>
  <c r="E2264" i="2"/>
  <c r="F2264" i="2"/>
  <c r="G2264" i="2"/>
  <c r="H2264" i="2"/>
  <c r="J2264" i="2"/>
  <c r="K2264" i="2"/>
  <c r="L2264" i="2"/>
  <c r="M2264" i="2"/>
  <c r="AG2264" i="2"/>
  <c r="AH2264" i="2"/>
  <c r="AI2264" i="2"/>
  <c r="AJ2264" i="2"/>
  <c r="AK2264" i="2"/>
  <c r="AL2264" i="2"/>
  <c r="AM2264" i="2"/>
  <c r="AN2264" i="2"/>
  <c r="C2266" i="2"/>
  <c r="D2266" i="2"/>
  <c r="E2266" i="2"/>
  <c r="F2266" i="2"/>
  <c r="G2266" i="2"/>
  <c r="H2266" i="2"/>
  <c r="J2266" i="2"/>
  <c r="K2266" i="2"/>
  <c r="L2266" i="2"/>
  <c r="M2266" i="2"/>
  <c r="AG2266" i="2"/>
  <c r="AH2266" i="2"/>
  <c r="AI2266" i="2"/>
  <c r="AJ2266" i="2"/>
  <c r="AK2266" i="2"/>
  <c r="AL2266" i="2"/>
  <c r="AM2266" i="2"/>
  <c r="AN2266" i="2"/>
  <c r="AV2266" i="2"/>
  <c r="C2267" i="2"/>
  <c r="D2267" i="2"/>
  <c r="E2267" i="2"/>
  <c r="F2267" i="2"/>
  <c r="G2267" i="2"/>
  <c r="H2267" i="2"/>
  <c r="J2267" i="2"/>
  <c r="K2267" i="2"/>
  <c r="L2267" i="2"/>
  <c r="M2267" i="2"/>
  <c r="AG2267" i="2"/>
  <c r="AH2267" i="2"/>
  <c r="AI2267" i="2"/>
  <c r="AJ2267" i="2"/>
  <c r="AK2267" i="2"/>
  <c r="AL2267" i="2"/>
  <c r="AM2267" i="2"/>
  <c r="AN2267" i="2"/>
  <c r="AV2267" i="2"/>
  <c r="C2268" i="2"/>
  <c r="D2268" i="2"/>
  <c r="E2268" i="2"/>
  <c r="F2268" i="2"/>
  <c r="G2268" i="2"/>
  <c r="H2268" i="2"/>
  <c r="J2268" i="2"/>
  <c r="K2268" i="2"/>
  <c r="L2268" i="2"/>
  <c r="M2268" i="2"/>
  <c r="AG2268" i="2"/>
  <c r="AH2268" i="2"/>
  <c r="AI2268" i="2"/>
  <c r="AJ2268" i="2"/>
  <c r="AK2268" i="2"/>
  <c r="AL2268" i="2"/>
  <c r="AM2268" i="2"/>
  <c r="AN2268" i="2"/>
  <c r="AV2268" i="2"/>
  <c r="C2269" i="2"/>
  <c r="D2269" i="2"/>
  <c r="E2269" i="2"/>
  <c r="F2269" i="2"/>
  <c r="G2269" i="2"/>
  <c r="H2269" i="2"/>
  <c r="J2269" i="2"/>
  <c r="K2269" i="2"/>
  <c r="L2269" i="2"/>
  <c r="M2269" i="2"/>
  <c r="AG2269" i="2"/>
  <c r="AH2269" i="2"/>
  <c r="AI2269" i="2"/>
  <c r="AJ2269" i="2"/>
  <c r="AK2269" i="2"/>
  <c r="AL2269" i="2"/>
  <c r="AM2269" i="2"/>
  <c r="AN2269" i="2"/>
  <c r="AV2269" i="2"/>
  <c r="C2270" i="2"/>
  <c r="D2270" i="2"/>
  <c r="E2270" i="2"/>
  <c r="F2270" i="2"/>
  <c r="G2270" i="2"/>
  <c r="H2270" i="2"/>
  <c r="J2270" i="2"/>
  <c r="K2270" i="2"/>
  <c r="L2270" i="2"/>
  <c r="M2270" i="2"/>
  <c r="AG2270" i="2"/>
  <c r="AH2270" i="2"/>
  <c r="AI2270" i="2"/>
  <c r="AJ2270" i="2"/>
  <c r="AK2270" i="2"/>
  <c r="AL2270" i="2"/>
  <c r="AM2270" i="2"/>
  <c r="AN2270" i="2"/>
  <c r="AV2270" i="2"/>
  <c r="C2271" i="2"/>
  <c r="D2271" i="2"/>
  <c r="E2271" i="2"/>
  <c r="F2271" i="2"/>
  <c r="G2271" i="2"/>
  <c r="H2271" i="2"/>
  <c r="J2271" i="2"/>
  <c r="K2271" i="2"/>
  <c r="L2271" i="2"/>
  <c r="M2271" i="2"/>
  <c r="AG2271" i="2"/>
  <c r="AH2271" i="2"/>
  <c r="AI2271" i="2"/>
  <c r="AJ2271" i="2"/>
  <c r="AK2271" i="2"/>
  <c r="AL2271" i="2"/>
  <c r="AM2271" i="2"/>
  <c r="AN2271" i="2"/>
  <c r="AV2271" i="2"/>
  <c r="C2272" i="2"/>
  <c r="D2272" i="2"/>
  <c r="E2272" i="2"/>
  <c r="F2272" i="2"/>
  <c r="G2272" i="2"/>
  <c r="H2272" i="2"/>
  <c r="J2272" i="2"/>
  <c r="K2272" i="2"/>
  <c r="L2272" i="2"/>
  <c r="M2272" i="2"/>
  <c r="AG2272" i="2"/>
  <c r="AH2272" i="2"/>
  <c r="AI2272" i="2"/>
  <c r="AJ2272" i="2"/>
  <c r="AK2272" i="2"/>
  <c r="AL2272" i="2"/>
  <c r="AM2272" i="2"/>
  <c r="AN2272" i="2"/>
  <c r="AV2272" i="2"/>
  <c r="C2273" i="2"/>
  <c r="D2273" i="2"/>
  <c r="E2273" i="2"/>
  <c r="F2273" i="2"/>
  <c r="G2273" i="2"/>
  <c r="H2273" i="2"/>
  <c r="J2273" i="2"/>
  <c r="K2273" i="2"/>
  <c r="L2273" i="2"/>
  <c r="M2273" i="2"/>
  <c r="AG2273" i="2"/>
  <c r="AH2273" i="2"/>
  <c r="AI2273" i="2"/>
  <c r="AJ2273" i="2"/>
  <c r="AK2273" i="2"/>
  <c r="AL2273" i="2"/>
  <c r="AM2273" i="2"/>
  <c r="AN2273" i="2"/>
  <c r="AV2273" i="2"/>
  <c r="C2274" i="2"/>
  <c r="D2274" i="2"/>
  <c r="E2274" i="2"/>
  <c r="F2274" i="2"/>
  <c r="G2274" i="2"/>
  <c r="H2274" i="2"/>
  <c r="J2274" i="2"/>
  <c r="K2274" i="2"/>
  <c r="L2274" i="2"/>
  <c r="M2274" i="2"/>
  <c r="AG2274" i="2"/>
  <c r="AH2274" i="2"/>
  <c r="AI2274" i="2"/>
  <c r="AJ2274" i="2"/>
  <c r="AK2274" i="2"/>
  <c r="AL2274" i="2"/>
  <c r="AM2274" i="2"/>
  <c r="AN2274" i="2"/>
  <c r="AV2274" i="2"/>
  <c r="C2275" i="2"/>
  <c r="D2275" i="2"/>
  <c r="E2275" i="2"/>
  <c r="F2275" i="2"/>
  <c r="G2275" i="2"/>
  <c r="H2275" i="2"/>
  <c r="J2275" i="2"/>
  <c r="K2275" i="2"/>
  <c r="L2275" i="2"/>
  <c r="M2275" i="2"/>
  <c r="AG2275" i="2"/>
  <c r="AH2275" i="2"/>
  <c r="AI2275" i="2"/>
  <c r="AJ2275" i="2"/>
  <c r="AK2275" i="2"/>
  <c r="AL2275" i="2"/>
  <c r="AM2275" i="2"/>
  <c r="AN2275" i="2"/>
  <c r="AV2275" i="2"/>
  <c r="C2276" i="2"/>
  <c r="D2276" i="2"/>
  <c r="E2276" i="2"/>
  <c r="F2276" i="2"/>
  <c r="G2276" i="2"/>
  <c r="H2276" i="2"/>
  <c r="J2276" i="2"/>
  <c r="K2276" i="2"/>
  <c r="L2276" i="2"/>
  <c r="M2276" i="2"/>
  <c r="AG2276" i="2"/>
  <c r="AH2276" i="2"/>
  <c r="AI2276" i="2"/>
  <c r="AJ2276" i="2"/>
  <c r="AK2276" i="2"/>
  <c r="AL2276" i="2"/>
  <c r="AM2276" i="2"/>
  <c r="AN2276" i="2"/>
  <c r="AV2276" i="2"/>
  <c r="C2277" i="2"/>
  <c r="D2277" i="2"/>
  <c r="E2277" i="2"/>
  <c r="F2277" i="2"/>
  <c r="G2277" i="2"/>
  <c r="H2277" i="2"/>
  <c r="J2277" i="2"/>
  <c r="K2277" i="2"/>
  <c r="L2277" i="2"/>
  <c r="M2277" i="2"/>
  <c r="AG2277" i="2"/>
  <c r="AH2277" i="2"/>
  <c r="AI2277" i="2"/>
  <c r="AJ2277" i="2"/>
  <c r="AK2277" i="2"/>
  <c r="AL2277" i="2"/>
  <c r="AM2277" i="2"/>
  <c r="AN2277" i="2"/>
  <c r="AV2277" i="2"/>
  <c r="C2278" i="2"/>
  <c r="D2278" i="2"/>
  <c r="E2278" i="2"/>
  <c r="F2278" i="2"/>
  <c r="G2278" i="2"/>
  <c r="H2278" i="2"/>
  <c r="J2278" i="2"/>
  <c r="K2278" i="2"/>
  <c r="L2278" i="2"/>
  <c r="M2278" i="2"/>
  <c r="AG2278" i="2"/>
  <c r="AH2278" i="2"/>
  <c r="AI2278" i="2"/>
  <c r="AJ2278" i="2"/>
  <c r="AK2278" i="2"/>
  <c r="AL2278" i="2"/>
  <c r="AM2278" i="2"/>
  <c r="AN2278" i="2"/>
  <c r="AV2278" i="2"/>
  <c r="C2279" i="2"/>
  <c r="D2279" i="2"/>
  <c r="E2279" i="2"/>
  <c r="F2279" i="2"/>
  <c r="G2279" i="2"/>
  <c r="H2279" i="2"/>
  <c r="J2279" i="2"/>
  <c r="K2279" i="2"/>
  <c r="L2279" i="2"/>
  <c r="M2279" i="2"/>
  <c r="AG2279" i="2"/>
  <c r="AH2279" i="2"/>
  <c r="AI2279" i="2"/>
  <c r="AJ2279" i="2"/>
  <c r="AK2279" i="2"/>
  <c r="AL2279" i="2"/>
  <c r="AM2279" i="2"/>
  <c r="AN2279" i="2"/>
  <c r="AV2279" i="2"/>
  <c r="C2280" i="2"/>
  <c r="D2280" i="2"/>
  <c r="E2280" i="2"/>
  <c r="F2280" i="2"/>
  <c r="G2280" i="2"/>
  <c r="H2280" i="2"/>
  <c r="J2280" i="2"/>
  <c r="K2280" i="2"/>
  <c r="L2280" i="2"/>
  <c r="M2280" i="2"/>
  <c r="AG2280" i="2"/>
  <c r="AH2280" i="2"/>
  <c r="AI2280" i="2"/>
  <c r="AJ2280" i="2"/>
  <c r="AK2280" i="2"/>
  <c r="AL2280" i="2"/>
  <c r="AM2280" i="2"/>
  <c r="AN2280" i="2"/>
  <c r="AV2280" i="2"/>
  <c r="C2281" i="2"/>
  <c r="D2281" i="2"/>
  <c r="E2281" i="2"/>
  <c r="F2281" i="2"/>
  <c r="G2281" i="2"/>
  <c r="H2281" i="2"/>
  <c r="J2281" i="2"/>
  <c r="K2281" i="2"/>
  <c r="L2281" i="2"/>
  <c r="M2281" i="2"/>
  <c r="AG2281" i="2"/>
  <c r="AH2281" i="2"/>
  <c r="AI2281" i="2"/>
  <c r="AJ2281" i="2"/>
  <c r="AK2281" i="2"/>
  <c r="AL2281" i="2"/>
  <c r="AM2281" i="2"/>
  <c r="AN2281" i="2"/>
  <c r="AV2281" i="2"/>
  <c r="C2282" i="2"/>
  <c r="D2282" i="2"/>
  <c r="E2282" i="2"/>
  <c r="F2282" i="2"/>
  <c r="G2282" i="2"/>
  <c r="H2282" i="2"/>
  <c r="J2282" i="2"/>
  <c r="K2282" i="2"/>
  <c r="L2282" i="2"/>
  <c r="M2282" i="2"/>
  <c r="AG2282" i="2"/>
  <c r="AH2282" i="2"/>
  <c r="AI2282" i="2"/>
  <c r="AJ2282" i="2"/>
  <c r="AK2282" i="2"/>
  <c r="AL2282" i="2"/>
  <c r="AM2282" i="2"/>
  <c r="AN2282" i="2"/>
  <c r="AV2282" i="2"/>
  <c r="C2283" i="2"/>
  <c r="D2283" i="2"/>
  <c r="E2283" i="2"/>
  <c r="F2283" i="2"/>
  <c r="G2283" i="2"/>
  <c r="H2283" i="2"/>
  <c r="J2283" i="2"/>
  <c r="K2283" i="2"/>
  <c r="L2283" i="2"/>
  <c r="M2283" i="2"/>
  <c r="AG2283" i="2"/>
  <c r="AH2283" i="2"/>
  <c r="AI2283" i="2"/>
  <c r="AJ2283" i="2"/>
  <c r="AK2283" i="2"/>
  <c r="AL2283" i="2"/>
  <c r="AM2283" i="2"/>
  <c r="AN2283" i="2"/>
  <c r="AV2283" i="2"/>
  <c r="C2284" i="2"/>
  <c r="D2284" i="2"/>
  <c r="E2284" i="2"/>
  <c r="F2284" i="2"/>
  <c r="G2284" i="2"/>
  <c r="H2284" i="2"/>
  <c r="J2284" i="2"/>
  <c r="K2284" i="2"/>
  <c r="L2284" i="2"/>
  <c r="M2284" i="2"/>
  <c r="AG2284" i="2"/>
  <c r="AH2284" i="2"/>
  <c r="AI2284" i="2"/>
  <c r="AJ2284" i="2"/>
  <c r="AK2284" i="2"/>
  <c r="AL2284" i="2"/>
  <c r="AM2284" i="2"/>
  <c r="AN2284" i="2"/>
  <c r="AV2284" i="2"/>
  <c r="C2285" i="2"/>
  <c r="D2285" i="2"/>
  <c r="E2285" i="2"/>
  <c r="F2285" i="2"/>
  <c r="G2285" i="2"/>
  <c r="H2285" i="2"/>
  <c r="J2285" i="2"/>
  <c r="K2285" i="2"/>
  <c r="L2285" i="2"/>
  <c r="M2285" i="2"/>
  <c r="AG2285" i="2"/>
  <c r="AH2285" i="2"/>
  <c r="AI2285" i="2"/>
  <c r="AJ2285" i="2"/>
  <c r="AK2285" i="2"/>
  <c r="AL2285" i="2"/>
  <c r="AM2285" i="2"/>
  <c r="AN2285" i="2"/>
  <c r="AV2285" i="2"/>
  <c r="C2286" i="2"/>
  <c r="D2286" i="2"/>
  <c r="E2286" i="2"/>
  <c r="F2286" i="2"/>
  <c r="G2286" i="2"/>
  <c r="H2286" i="2"/>
  <c r="J2286" i="2"/>
  <c r="K2286" i="2"/>
  <c r="L2286" i="2"/>
  <c r="M2286" i="2"/>
  <c r="AG2286" i="2"/>
  <c r="AH2286" i="2"/>
  <c r="AI2286" i="2"/>
  <c r="AJ2286" i="2"/>
  <c r="AK2286" i="2"/>
  <c r="AL2286" i="2"/>
  <c r="AM2286" i="2"/>
  <c r="AN2286" i="2"/>
  <c r="AV2286" i="2"/>
  <c r="C2287" i="2"/>
  <c r="D2287" i="2"/>
  <c r="E2287" i="2"/>
  <c r="F2287" i="2"/>
  <c r="G2287" i="2"/>
  <c r="H2287" i="2"/>
  <c r="J2287" i="2"/>
  <c r="K2287" i="2"/>
  <c r="L2287" i="2"/>
  <c r="M2287" i="2"/>
  <c r="AG2287" i="2"/>
  <c r="AH2287" i="2"/>
  <c r="AI2287" i="2"/>
  <c r="AJ2287" i="2"/>
  <c r="AK2287" i="2"/>
  <c r="AL2287" i="2"/>
  <c r="AM2287" i="2"/>
  <c r="AN2287" i="2"/>
  <c r="AV2287" i="2"/>
  <c r="C2288" i="2"/>
  <c r="D2288" i="2"/>
  <c r="E2288" i="2"/>
  <c r="F2288" i="2"/>
  <c r="G2288" i="2"/>
  <c r="H2288" i="2"/>
  <c r="J2288" i="2"/>
  <c r="K2288" i="2"/>
  <c r="L2288" i="2"/>
  <c r="M2288" i="2"/>
  <c r="AG2288" i="2"/>
  <c r="AH2288" i="2"/>
  <c r="AI2288" i="2"/>
  <c r="AJ2288" i="2"/>
  <c r="AK2288" i="2"/>
  <c r="AL2288" i="2"/>
  <c r="AM2288" i="2"/>
  <c r="AN2288" i="2"/>
  <c r="AV2288" i="2"/>
  <c r="C2289" i="2"/>
  <c r="D2289" i="2"/>
  <c r="E2289" i="2"/>
  <c r="F2289" i="2"/>
  <c r="G2289" i="2"/>
  <c r="H2289" i="2"/>
  <c r="J2289" i="2"/>
  <c r="K2289" i="2"/>
  <c r="L2289" i="2"/>
  <c r="M2289" i="2"/>
  <c r="AG2289" i="2"/>
  <c r="AH2289" i="2"/>
  <c r="AI2289" i="2"/>
  <c r="AJ2289" i="2"/>
  <c r="AK2289" i="2"/>
  <c r="AL2289" i="2"/>
  <c r="AM2289" i="2"/>
  <c r="AN2289" i="2"/>
  <c r="AV2289" i="2"/>
  <c r="C2290" i="2"/>
  <c r="D2290" i="2"/>
  <c r="E2290" i="2"/>
  <c r="F2290" i="2"/>
  <c r="G2290" i="2"/>
  <c r="H2290" i="2"/>
  <c r="J2290" i="2"/>
  <c r="K2290" i="2"/>
  <c r="L2290" i="2"/>
  <c r="M2290" i="2"/>
  <c r="AG2290" i="2"/>
  <c r="AH2290" i="2"/>
  <c r="AI2290" i="2"/>
  <c r="AJ2290" i="2"/>
  <c r="AK2290" i="2"/>
  <c r="AL2290" i="2"/>
  <c r="AM2290" i="2"/>
  <c r="AN2290" i="2"/>
  <c r="AV2290" i="2"/>
  <c r="C2291" i="2"/>
  <c r="D2291" i="2"/>
  <c r="E2291" i="2"/>
  <c r="F2291" i="2"/>
  <c r="G2291" i="2"/>
  <c r="H2291" i="2"/>
  <c r="J2291" i="2"/>
  <c r="K2291" i="2"/>
  <c r="L2291" i="2"/>
  <c r="M2291" i="2"/>
  <c r="AG2291" i="2"/>
  <c r="AH2291" i="2"/>
  <c r="AI2291" i="2"/>
  <c r="AJ2291" i="2"/>
  <c r="AK2291" i="2"/>
  <c r="AL2291" i="2"/>
  <c r="AM2291" i="2"/>
  <c r="AN2291" i="2"/>
  <c r="AV2291" i="2"/>
  <c r="C2292" i="2"/>
  <c r="D2292" i="2"/>
  <c r="E2292" i="2"/>
  <c r="F2292" i="2"/>
  <c r="G2292" i="2"/>
  <c r="H2292" i="2"/>
  <c r="J2292" i="2"/>
  <c r="K2292" i="2"/>
  <c r="L2292" i="2"/>
  <c r="M2292" i="2"/>
  <c r="AG2292" i="2"/>
  <c r="AH2292" i="2"/>
  <c r="AI2292" i="2"/>
  <c r="AJ2292" i="2"/>
  <c r="AK2292" i="2"/>
  <c r="AL2292" i="2"/>
  <c r="AM2292" i="2"/>
  <c r="AN2292" i="2"/>
  <c r="AV2292" i="2"/>
  <c r="C2293" i="2"/>
  <c r="D2293" i="2"/>
  <c r="E2293" i="2"/>
  <c r="F2293" i="2"/>
  <c r="G2293" i="2"/>
  <c r="H2293" i="2"/>
  <c r="J2293" i="2"/>
  <c r="K2293" i="2"/>
  <c r="L2293" i="2"/>
  <c r="M2293" i="2"/>
  <c r="AG2293" i="2"/>
  <c r="AH2293" i="2"/>
  <c r="AI2293" i="2"/>
  <c r="AJ2293" i="2"/>
  <c r="AK2293" i="2"/>
  <c r="AL2293" i="2"/>
  <c r="AM2293" i="2"/>
  <c r="AN2293" i="2"/>
  <c r="AV2293" i="2"/>
  <c r="C2294" i="2"/>
  <c r="D2294" i="2"/>
  <c r="E2294" i="2"/>
  <c r="F2294" i="2"/>
  <c r="G2294" i="2"/>
  <c r="H2294" i="2"/>
  <c r="J2294" i="2"/>
  <c r="K2294" i="2"/>
  <c r="L2294" i="2"/>
  <c r="M2294" i="2"/>
  <c r="AG2294" i="2"/>
  <c r="AH2294" i="2"/>
  <c r="AI2294" i="2"/>
  <c r="AJ2294" i="2"/>
  <c r="AK2294" i="2"/>
  <c r="AL2294" i="2"/>
  <c r="AM2294" i="2"/>
  <c r="AN2294" i="2"/>
  <c r="AV2294" i="2"/>
  <c r="C2295" i="2"/>
  <c r="D2295" i="2"/>
  <c r="E2295" i="2"/>
  <c r="F2295" i="2"/>
  <c r="G2295" i="2"/>
  <c r="H2295" i="2"/>
  <c r="J2295" i="2"/>
  <c r="K2295" i="2"/>
  <c r="L2295" i="2"/>
  <c r="M2295" i="2"/>
  <c r="AG2295" i="2"/>
  <c r="AH2295" i="2"/>
  <c r="AI2295" i="2"/>
  <c r="AJ2295" i="2"/>
  <c r="AK2295" i="2"/>
  <c r="AL2295" i="2"/>
  <c r="AM2295" i="2"/>
  <c r="AN2295" i="2"/>
  <c r="AV2295" i="2"/>
  <c r="C2296" i="2"/>
  <c r="D2296" i="2"/>
  <c r="E2296" i="2"/>
  <c r="F2296" i="2"/>
  <c r="G2296" i="2"/>
  <c r="H2296" i="2"/>
  <c r="J2296" i="2"/>
  <c r="K2296" i="2"/>
  <c r="L2296" i="2"/>
  <c r="M2296" i="2"/>
  <c r="AG2296" i="2"/>
  <c r="AH2296" i="2"/>
  <c r="AI2296" i="2"/>
  <c r="AJ2296" i="2"/>
  <c r="AK2296" i="2"/>
  <c r="AL2296" i="2"/>
  <c r="AM2296" i="2"/>
  <c r="AN2296" i="2"/>
  <c r="AV2296" i="2"/>
  <c r="C2297" i="2"/>
  <c r="D2297" i="2"/>
  <c r="E2297" i="2"/>
  <c r="F2297" i="2"/>
  <c r="G2297" i="2"/>
  <c r="H2297" i="2"/>
  <c r="J2297" i="2"/>
  <c r="K2297" i="2"/>
  <c r="L2297" i="2"/>
  <c r="M2297" i="2"/>
  <c r="AG2297" i="2"/>
  <c r="AH2297" i="2"/>
  <c r="AI2297" i="2"/>
  <c r="AJ2297" i="2"/>
  <c r="AK2297" i="2"/>
  <c r="AL2297" i="2"/>
  <c r="AM2297" i="2"/>
  <c r="AN2297" i="2"/>
  <c r="AV2297" i="2"/>
  <c r="C2298" i="2"/>
  <c r="D2298" i="2"/>
  <c r="E2298" i="2"/>
  <c r="F2298" i="2"/>
  <c r="G2298" i="2"/>
  <c r="H2298" i="2"/>
  <c r="J2298" i="2"/>
  <c r="K2298" i="2"/>
  <c r="L2298" i="2"/>
  <c r="M2298" i="2"/>
  <c r="AG2298" i="2"/>
  <c r="AH2298" i="2"/>
  <c r="AI2298" i="2"/>
  <c r="AJ2298" i="2"/>
  <c r="AK2298" i="2"/>
  <c r="AL2298" i="2"/>
  <c r="AM2298" i="2"/>
  <c r="AN2298" i="2"/>
  <c r="AV2298" i="2"/>
  <c r="C2299" i="2"/>
  <c r="D2299" i="2"/>
  <c r="E2299" i="2"/>
  <c r="F2299" i="2"/>
  <c r="G2299" i="2"/>
  <c r="H2299" i="2"/>
  <c r="J2299" i="2"/>
  <c r="K2299" i="2"/>
  <c r="L2299" i="2"/>
  <c r="M2299" i="2"/>
  <c r="AG2299" i="2"/>
  <c r="AH2299" i="2"/>
  <c r="AI2299" i="2"/>
  <c r="AJ2299" i="2"/>
  <c r="AK2299" i="2"/>
  <c r="AL2299" i="2"/>
  <c r="AM2299" i="2"/>
  <c r="AN2299" i="2"/>
  <c r="AV2299" i="2"/>
  <c r="C2300" i="2"/>
  <c r="D2300" i="2"/>
  <c r="E2300" i="2"/>
  <c r="F2300" i="2"/>
  <c r="G2300" i="2"/>
  <c r="H2300" i="2"/>
  <c r="J2300" i="2"/>
  <c r="K2300" i="2"/>
  <c r="L2300" i="2"/>
  <c r="M2300" i="2"/>
  <c r="AG2300" i="2"/>
  <c r="AH2300" i="2"/>
  <c r="AI2300" i="2"/>
  <c r="AJ2300" i="2"/>
  <c r="AK2300" i="2"/>
  <c r="AL2300" i="2"/>
  <c r="AM2300" i="2"/>
  <c r="AN2300" i="2"/>
  <c r="AV2300" i="2"/>
  <c r="C2301" i="2"/>
  <c r="D2301" i="2"/>
  <c r="E2301" i="2"/>
  <c r="F2301" i="2"/>
  <c r="G2301" i="2"/>
  <c r="H2301" i="2"/>
  <c r="J2301" i="2"/>
  <c r="K2301" i="2"/>
  <c r="L2301" i="2"/>
  <c r="M2301" i="2"/>
  <c r="AG2301" i="2"/>
  <c r="AH2301" i="2"/>
  <c r="AI2301" i="2"/>
  <c r="AJ2301" i="2"/>
  <c r="AK2301" i="2"/>
  <c r="AL2301" i="2"/>
  <c r="AM2301" i="2"/>
  <c r="AN2301" i="2"/>
  <c r="AV2301" i="2"/>
  <c r="C2302" i="2"/>
  <c r="D2302" i="2"/>
  <c r="E2302" i="2"/>
  <c r="F2302" i="2"/>
  <c r="G2302" i="2"/>
  <c r="H2302" i="2"/>
  <c r="J2302" i="2"/>
  <c r="K2302" i="2"/>
  <c r="L2302" i="2"/>
  <c r="M2302" i="2"/>
  <c r="AG2302" i="2"/>
  <c r="AH2302" i="2"/>
  <c r="AI2302" i="2"/>
  <c r="AJ2302" i="2"/>
  <c r="AK2302" i="2"/>
  <c r="AL2302" i="2"/>
  <c r="AM2302" i="2"/>
  <c r="AN2302" i="2"/>
  <c r="AV2302" i="2"/>
  <c r="C2303" i="2"/>
  <c r="D2303" i="2"/>
  <c r="E2303" i="2"/>
  <c r="F2303" i="2"/>
  <c r="G2303" i="2"/>
  <c r="H2303" i="2"/>
  <c r="J2303" i="2"/>
  <c r="K2303" i="2"/>
  <c r="L2303" i="2"/>
  <c r="M2303" i="2"/>
  <c r="AG2303" i="2"/>
  <c r="AH2303" i="2"/>
  <c r="AI2303" i="2"/>
  <c r="AJ2303" i="2"/>
  <c r="AK2303" i="2"/>
  <c r="AL2303" i="2"/>
  <c r="AM2303" i="2"/>
  <c r="AN2303" i="2"/>
  <c r="AV2303" i="2"/>
  <c r="C2304" i="2"/>
  <c r="D2304" i="2"/>
  <c r="E2304" i="2"/>
  <c r="F2304" i="2"/>
  <c r="G2304" i="2"/>
  <c r="H2304" i="2"/>
  <c r="J2304" i="2"/>
  <c r="K2304" i="2"/>
  <c r="L2304" i="2"/>
  <c r="M2304" i="2"/>
  <c r="AG2304" i="2"/>
  <c r="AH2304" i="2"/>
  <c r="AI2304" i="2"/>
  <c r="AJ2304" i="2"/>
  <c r="AK2304" i="2"/>
  <c r="AL2304" i="2"/>
  <c r="AM2304" i="2"/>
  <c r="AN2304" i="2"/>
  <c r="AV2304" i="2"/>
  <c r="C2305" i="2"/>
  <c r="D2305" i="2"/>
  <c r="E2305" i="2"/>
  <c r="F2305" i="2"/>
  <c r="G2305" i="2"/>
  <c r="H2305" i="2"/>
  <c r="J2305" i="2"/>
  <c r="K2305" i="2"/>
  <c r="L2305" i="2"/>
  <c r="M2305" i="2"/>
  <c r="AG2305" i="2"/>
  <c r="AH2305" i="2"/>
  <c r="AI2305" i="2"/>
  <c r="AJ2305" i="2"/>
  <c r="AK2305" i="2"/>
  <c r="AL2305" i="2"/>
  <c r="AM2305" i="2"/>
  <c r="AN2305" i="2"/>
  <c r="AV2305" i="2"/>
  <c r="C2306" i="2"/>
  <c r="D2306" i="2"/>
  <c r="E2306" i="2"/>
  <c r="F2306" i="2"/>
  <c r="G2306" i="2"/>
  <c r="H2306" i="2"/>
  <c r="J2306" i="2"/>
  <c r="K2306" i="2"/>
  <c r="L2306" i="2"/>
  <c r="M2306" i="2"/>
  <c r="AG2306" i="2"/>
  <c r="AH2306" i="2"/>
  <c r="AI2306" i="2"/>
  <c r="AJ2306" i="2"/>
  <c r="AK2306" i="2"/>
  <c r="AL2306" i="2"/>
  <c r="AM2306" i="2"/>
  <c r="AN2306" i="2"/>
  <c r="AV2306" i="2"/>
  <c r="C2307" i="2"/>
  <c r="D2307" i="2"/>
  <c r="E2307" i="2"/>
  <c r="F2307" i="2"/>
  <c r="G2307" i="2"/>
  <c r="H2307" i="2"/>
  <c r="J2307" i="2"/>
  <c r="K2307" i="2"/>
  <c r="L2307" i="2"/>
  <c r="M2307" i="2"/>
  <c r="AG2307" i="2"/>
  <c r="AH2307" i="2"/>
  <c r="AI2307" i="2"/>
  <c r="AJ2307" i="2"/>
  <c r="AK2307" i="2"/>
  <c r="AL2307" i="2"/>
  <c r="AM2307" i="2"/>
  <c r="AN2307" i="2"/>
  <c r="AV2307" i="2"/>
  <c r="C2308" i="2"/>
  <c r="D2308" i="2"/>
  <c r="E2308" i="2"/>
  <c r="F2308" i="2"/>
  <c r="G2308" i="2"/>
  <c r="H2308" i="2"/>
  <c r="J2308" i="2"/>
  <c r="K2308" i="2"/>
  <c r="L2308" i="2"/>
  <c r="M2308" i="2"/>
  <c r="AG2308" i="2"/>
  <c r="AH2308" i="2"/>
  <c r="AI2308" i="2"/>
  <c r="AJ2308" i="2"/>
  <c r="AK2308" i="2"/>
  <c r="AL2308" i="2"/>
  <c r="AM2308" i="2"/>
  <c r="AN2308" i="2"/>
  <c r="AV2308" i="2"/>
  <c r="C2309" i="2"/>
  <c r="D2309" i="2"/>
  <c r="E2309" i="2"/>
  <c r="F2309" i="2"/>
  <c r="G2309" i="2"/>
  <c r="H2309" i="2"/>
  <c r="J2309" i="2"/>
  <c r="K2309" i="2"/>
  <c r="L2309" i="2"/>
  <c r="M2309" i="2"/>
  <c r="AG2309" i="2"/>
  <c r="AH2309" i="2"/>
  <c r="AI2309" i="2"/>
  <c r="AJ2309" i="2"/>
  <c r="AK2309" i="2"/>
  <c r="AL2309" i="2"/>
  <c r="AM2309" i="2"/>
  <c r="AN2309" i="2"/>
  <c r="AV2309" i="2"/>
  <c r="C2310" i="2"/>
  <c r="D2310" i="2"/>
  <c r="E2310" i="2"/>
  <c r="F2310" i="2"/>
  <c r="G2310" i="2"/>
  <c r="H2310" i="2"/>
  <c r="J2310" i="2"/>
  <c r="K2310" i="2"/>
  <c r="L2310" i="2"/>
  <c r="M2310" i="2"/>
  <c r="AG2310" i="2"/>
  <c r="AH2310" i="2"/>
  <c r="AI2310" i="2"/>
  <c r="AJ2310" i="2"/>
  <c r="AK2310" i="2"/>
  <c r="AL2310" i="2"/>
  <c r="AM2310" i="2"/>
  <c r="AN2310" i="2"/>
  <c r="AV2310" i="2"/>
  <c r="C2311" i="2"/>
  <c r="D2311" i="2"/>
  <c r="E2311" i="2"/>
  <c r="F2311" i="2"/>
  <c r="G2311" i="2"/>
  <c r="H2311" i="2"/>
  <c r="J2311" i="2"/>
  <c r="K2311" i="2"/>
  <c r="L2311" i="2"/>
  <c r="M2311" i="2"/>
  <c r="AG2311" i="2"/>
  <c r="AH2311" i="2"/>
  <c r="AI2311" i="2"/>
  <c r="AJ2311" i="2"/>
  <c r="AK2311" i="2"/>
  <c r="AL2311" i="2"/>
  <c r="AM2311" i="2"/>
  <c r="AN2311" i="2"/>
  <c r="AV2311" i="2"/>
  <c r="C2312" i="2"/>
  <c r="D2312" i="2"/>
  <c r="E2312" i="2"/>
  <c r="F2312" i="2"/>
  <c r="G2312" i="2"/>
  <c r="H2312" i="2"/>
  <c r="J2312" i="2"/>
  <c r="K2312" i="2"/>
  <c r="L2312" i="2"/>
  <c r="M2312" i="2"/>
  <c r="AG2312" i="2"/>
  <c r="AH2312" i="2"/>
  <c r="AI2312" i="2"/>
  <c r="AJ2312" i="2"/>
  <c r="AK2312" i="2"/>
  <c r="AL2312" i="2"/>
  <c r="AM2312" i="2"/>
  <c r="AN2312" i="2"/>
  <c r="AV2312" i="2"/>
  <c r="C2313" i="2"/>
  <c r="D2313" i="2"/>
  <c r="E2313" i="2"/>
  <c r="F2313" i="2"/>
  <c r="G2313" i="2"/>
  <c r="H2313" i="2"/>
  <c r="J2313" i="2"/>
  <c r="K2313" i="2"/>
  <c r="L2313" i="2"/>
  <c r="M2313" i="2"/>
  <c r="AG2313" i="2"/>
  <c r="AH2313" i="2"/>
  <c r="AI2313" i="2"/>
  <c r="AJ2313" i="2"/>
  <c r="AK2313" i="2"/>
  <c r="AL2313" i="2"/>
  <c r="AM2313" i="2"/>
  <c r="AN2313" i="2"/>
  <c r="AV2313" i="2"/>
  <c r="C2314" i="2"/>
  <c r="D2314" i="2"/>
  <c r="E2314" i="2"/>
  <c r="F2314" i="2"/>
  <c r="G2314" i="2"/>
  <c r="H2314" i="2"/>
  <c r="J2314" i="2"/>
  <c r="K2314" i="2"/>
  <c r="L2314" i="2"/>
  <c r="M2314" i="2"/>
  <c r="AG2314" i="2"/>
  <c r="AH2314" i="2"/>
  <c r="AI2314" i="2"/>
  <c r="AJ2314" i="2"/>
  <c r="AK2314" i="2"/>
  <c r="AL2314" i="2"/>
  <c r="AM2314" i="2"/>
  <c r="AN2314" i="2"/>
  <c r="AV2314" i="2"/>
  <c r="C2315" i="2"/>
  <c r="D2315" i="2"/>
  <c r="E2315" i="2"/>
  <c r="F2315" i="2"/>
  <c r="G2315" i="2"/>
  <c r="H2315" i="2"/>
  <c r="J2315" i="2"/>
  <c r="K2315" i="2"/>
  <c r="L2315" i="2"/>
  <c r="M2315" i="2"/>
  <c r="AG2315" i="2"/>
  <c r="AH2315" i="2"/>
  <c r="AI2315" i="2"/>
  <c r="AJ2315" i="2"/>
  <c r="AK2315" i="2"/>
  <c r="AL2315" i="2"/>
  <c r="AM2315" i="2"/>
  <c r="AN2315" i="2"/>
  <c r="AV2315" i="2"/>
  <c r="C2316" i="2"/>
  <c r="D2316" i="2"/>
  <c r="E2316" i="2"/>
  <c r="F2316" i="2"/>
  <c r="G2316" i="2"/>
  <c r="H2316" i="2"/>
  <c r="J2316" i="2"/>
  <c r="K2316" i="2"/>
  <c r="L2316" i="2"/>
  <c r="M2316" i="2"/>
  <c r="AG2316" i="2"/>
  <c r="AH2316" i="2"/>
  <c r="AI2316" i="2"/>
  <c r="AJ2316" i="2"/>
  <c r="AK2316" i="2"/>
  <c r="AL2316" i="2"/>
  <c r="AM2316" i="2"/>
  <c r="AN2316" i="2"/>
  <c r="AV2316" i="2"/>
  <c r="C2317" i="2"/>
  <c r="D2317" i="2"/>
  <c r="E2317" i="2"/>
  <c r="F2317" i="2"/>
  <c r="G2317" i="2"/>
  <c r="H2317" i="2"/>
  <c r="J2317" i="2"/>
  <c r="K2317" i="2"/>
  <c r="L2317" i="2"/>
  <c r="M2317" i="2"/>
  <c r="AG2317" i="2"/>
  <c r="AH2317" i="2"/>
  <c r="AI2317" i="2"/>
  <c r="AJ2317" i="2"/>
  <c r="AK2317" i="2"/>
  <c r="AL2317" i="2"/>
  <c r="AM2317" i="2"/>
  <c r="AN2317" i="2"/>
  <c r="AV2317" i="2"/>
  <c r="C2318" i="2"/>
  <c r="D2318" i="2"/>
  <c r="E2318" i="2"/>
  <c r="F2318" i="2"/>
  <c r="G2318" i="2"/>
  <c r="H2318" i="2"/>
  <c r="J2318" i="2"/>
  <c r="K2318" i="2"/>
  <c r="L2318" i="2"/>
  <c r="M2318" i="2"/>
  <c r="AG2318" i="2"/>
  <c r="AH2318" i="2"/>
  <c r="AI2318" i="2"/>
  <c r="AJ2318" i="2"/>
  <c r="AK2318" i="2"/>
  <c r="AL2318" i="2"/>
  <c r="AM2318" i="2"/>
  <c r="AN2318" i="2"/>
  <c r="AV2318" i="2"/>
  <c r="C2319" i="2"/>
  <c r="D2319" i="2"/>
  <c r="E2319" i="2"/>
  <c r="F2319" i="2"/>
  <c r="G2319" i="2"/>
  <c r="H2319" i="2"/>
  <c r="J2319" i="2"/>
  <c r="K2319" i="2"/>
  <c r="L2319" i="2"/>
  <c r="M2319" i="2"/>
  <c r="AG2319" i="2"/>
  <c r="AH2319" i="2"/>
  <c r="AI2319" i="2"/>
  <c r="AJ2319" i="2"/>
  <c r="AK2319" i="2"/>
  <c r="AL2319" i="2"/>
  <c r="AM2319" i="2"/>
  <c r="AN2319" i="2"/>
  <c r="AV2319" i="2"/>
  <c r="C2320" i="2"/>
  <c r="D2320" i="2"/>
  <c r="E2320" i="2"/>
  <c r="F2320" i="2"/>
  <c r="G2320" i="2"/>
  <c r="H2320" i="2"/>
  <c r="J2320" i="2"/>
  <c r="K2320" i="2"/>
  <c r="L2320" i="2"/>
  <c r="M2320" i="2"/>
  <c r="AG2320" i="2"/>
  <c r="AH2320" i="2"/>
  <c r="AI2320" i="2"/>
  <c r="AJ2320" i="2"/>
  <c r="AK2320" i="2"/>
  <c r="AL2320" i="2"/>
  <c r="AM2320" i="2"/>
  <c r="AN2320" i="2"/>
  <c r="AV2320" i="2"/>
  <c r="C2321" i="2"/>
  <c r="D2321" i="2"/>
  <c r="E2321" i="2"/>
  <c r="F2321" i="2"/>
  <c r="G2321" i="2"/>
  <c r="H2321" i="2"/>
  <c r="J2321" i="2"/>
  <c r="K2321" i="2"/>
  <c r="L2321" i="2"/>
  <c r="M2321" i="2"/>
  <c r="AG2321" i="2"/>
  <c r="AH2321" i="2"/>
  <c r="AI2321" i="2"/>
  <c r="AJ2321" i="2"/>
  <c r="AK2321" i="2"/>
  <c r="AL2321" i="2"/>
  <c r="AM2321" i="2"/>
  <c r="AN2321" i="2"/>
  <c r="AV2321" i="2"/>
  <c r="C2322" i="2"/>
  <c r="D2322" i="2"/>
  <c r="E2322" i="2"/>
  <c r="F2322" i="2"/>
  <c r="G2322" i="2"/>
  <c r="H2322" i="2"/>
  <c r="J2322" i="2"/>
  <c r="K2322" i="2"/>
  <c r="L2322" i="2"/>
  <c r="M2322" i="2"/>
  <c r="AG2322" i="2"/>
  <c r="AH2322" i="2"/>
  <c r="AI2322" i="2"/>
  <c r="AJ2322" i="2"/>
  <c r="AK2322" i="2"/>
  <c r="AL2322" i="2"/>
  <c r="AM2322" i="2"/>
  <c r="AN2322" i="2"/>
  <c r="AV2322" i="2"/>
  <c r="C2323" i="2"/>
  <c r="D2323" i="2"/>
  <c r="E2323" i="2"/>
  <c r="F2323" i="2"/>
  <c r="G2323" i="2"/>
  <c r="H2323" i="2"/>
  <c r="J2323" i="2"/>
  <c r="K2323" i="2"/>
  <c r="L2323" i="2"/>
  <c r="M2323" i="2"/>
  <c r="AG2323" i="2"/>
  <c r="AH2323" i="2"/>
  <c r="AI2323" i="2"/>
  <c r="AJ2323" i="2"/>
  <c r="AK2323" i="2"/>
  <c r="AL2323" i="2"/>
  <c r="AM2323" i="2"/>
  <c r="AN2323" i="2"/>
  <c r="AV2323" i="2"/>
  <c r="C2324" i="2"/>
  <c r="D2324" i="2"/>
  <c r="E2324" i="2"/>
  <c r="F2324" i="2"/>
  <c r="G2324" i="2"/>
  <c r="H2324" i="2"/>
  <c r="J2324" i="2"/>
  <c r="K2324" i="2"/>
  <c r="L2324" i="2"/>
  <c r="M2324" i="2"/>
  <c r="AG2324" i="2"/>
  <c r="AH2324" i="2"/>
  <c r="AI2324" i="2"/>
  <c r="AJ2324" i="2"/>
  <c r="AK2324" i="2"/>
  <c r="AL2324" i="2"/>
  <c r="AM2324" i="2"/>
  <c r="AN2324" i="2"/>
  <c r="AV2324" i="2"/>
  <c r="C2325" i="2"/>
  <c r="D2325" i="2"/>
  <c r="E2325" i="2"/>
  <c r="F2325" i="2"/>
  <c r="G2325" i="2"/>
  <c r="H2325" i="2"/>
  <c r="J2325" i="2"/>
  <c r="K2325" i="2"/>
  <c r="L2325" i="2"/>
  <c r="M2325" i="2"/>
  <c r="AG2325" i="2"/>
  <c r="AH2325" i="2"/>
  <c r="AI2325" i="2"/>
  <c r="AJ2325" i="2"/>
  <c r="AK2325" i="2"/>
  <c r="AL2325" i="2"/>
  <c r="AM2325" i="2"/>
  <c r="AN2325" i="2"/>
  <c r="AV2325" i="2"/>
  <c r="C2326" i="2"/>
  <c r="D2326" i="2"/>
  <c r="E2326" i="2"/>
  <c r="F2326" i="2"/>
  <c r="G2326" i="2"/>
  <c r="H2326" i="2"/>
  <c r="J2326" i="2"/>
  <c r="K2326" i="2"/>
  <c r="L2326" i="2"/>
  <c r="M2326" i="2"/>
  <c r="AG2326" i="2"/>
  <c r="AH2326" i="2"/>
  <c r="AI2326" i="2"/>
  <c r="AJ2326" i="2"/>
  <c r="AK2326" i="2"/>
  <c r="AL2326" i="2"/>
  <c r="AM2326" i="2"/>
  <c r="AN2326" i="2"/>
  <c r="AV2326" i="2"/>
  <c r="C2327" i="2"/>
  <c r="D2327" i="2"/>
  <c r="E2327" i="2"/>
  <c r="F2327" i="2"/>
  <c r="G2327" i="2"/>
  <c r="H2327" i="2"/>
  <c r="J2327" i="2"/>
  <c r="K2327" i="2"/>
  <c r="L2327" i="2"/>
  <c r="M2327" i="2"/>
  <c r="AG2327" i="2"/>
  <c r="AH2327" i="2"/>
  <c r="AI2327" i="2"/>
  <c r="AJ2327" i="2"/>
  <c r="AK2327" i="2"/>
  <c r="AL2327" i="2"/>
  <c r="AM2327" i="2"/>
  <c r="AN2327" i="2"/>
  <c r="AV2327" i="2"/>
  <c r="C2328" i="2"/>
  <c r="D2328" i="2"/>
  <c r="E2328" i="2"/>
  <c r="F2328" i="2"/>
  <c r="G2328" i="2"/>
  <c r="H2328" i="2"/>
  <c r="J2328" i="2"/>
  <c r="K2328" i="2"/>
  <c r="L2328" i="2"/>
  <c r="M2328" i="2"/>
  <c r="AG2328" i="2"/>
  <c r="AH2328" i="2"/>
  <c r="AI2328" i="2"/>
  <c r="AJ2328" i="2"/>
  <c r="AK2328" i="2"/>
  <c r="AL2328" i="2"/>
  <c r="AM2328" i="2"/>
  <c r="AN2328" i="2"/>
  <c r="AV2328" i="2"/>
  <c r="C2329" i="2"/>
  <c r="D2329" i="2"/>
  <c r="E2329" i="2"/>
  <c r="F2329" i="2"/>
  <c r="G2329" i="2"/>
  <c r="H2329" i="2"/>
  <c r="J2329" i="2"/>
  <c r="K2329" i="2"/>
  <c r="L2329" i="2"/>
  <c r="M2329" i="2"/>
  <c r="AG2329" i="2"/>
  <c r="AH2329" i="2"/>
  <c r="AI2329" i="2"/>
  <c r="AJ2329" i="2"/>
  <c r="AK2329" i="2"/>
  <c r="AL2329" i="2"/>
  <c r="AM2329" i="2"/>
  <c r="AN2329" i="2"/>
  <c r="AV2329" i="2"/>
  <c r="C2330" i="2"/>
  <c r="D2330" i="2"/>
  <c r="E2330" i="2"/>
  <c r="F2330" i="2"/>
  <c r="G2330" i="2"/>
  <c r="H2330" i="2"/>
  <c r="J2330" i="2"/>
  <c r="K2330" i="2"/>
  <c r="L2330" i="2"/>
  <c r="M2330" i="2"/>
  <c r="AG2330" i="2"/>
  <c r="AH2330" i="2"/>
  <c r="AI2330" i="2"/>
  <c r="AJ2330" i="2"/>
  <c r="AK2330" i="2"/>
  <c r="AL2330" i="2"/>
  <c r="AM2330" i="2"/>
  <c r="AN2330" i="2"/>
  <c r="AV2330" i="2"/>
  <c r="C2331" i="2"/>
  <c r="D2331" i="2"/>
  <c r="E2331" i="2"/>
  <c r="F2331" i="2"/>
  <c r="G2331" i="2"/>
  <c r="H2331" i="2"/>
  <c r="J2331" i="2"/>
  <c r="K2331" i="2"/>
  <c r="L2331" i="2"/>
  <c r="M2331" i="2"/>
  <c r="AG2331" i="2"/>
  <c r="AH2331" i="2"/>
  <c r="AI2331" i="2"/>
  <c r="AJ2331" i="2"/>
  <c r="AK2331" i="2"/>
  <c r="AL2331" i="2"/>
  <c r="AM2331" i="2"/>
  <c r="AN2331" i="2"/>
  <c r="AV2331" i="2"/>
  <c r="C2332" i="2"/>
  <c r="D2332" i="2"/>
  <c r="E2332" i="2"/>
  <c r="F2332" i="2"/>
  <c r="G2332" i="2"/>
  <c r="H2332" i="2"/>
  <c r="J2332" i="2"/>
  <c r="K2332" i="2"/>
  <c r="L2332" i="2"/>
  <c r="M2332" i="2"/>
  <c r="AG2332" i="2"/>
  <c r="AH2332" i="2"/>
  <c r="AI2332" i="2"/>
  <c r="AJ2332" i="2"/>
  <c r="AK2332" i="2"/>
  <c r="AL2332" i="2"/>
  <c r="AM2332" i="2"/>
  <c r="AN2332" i="2"/>
  <c r="AV2332" i="2"/>
  <c r="C2333" i="2"/>
  <c r="D2333" i="2"/>
  <c r="E2333" i="2"/>
  <c r="F2333" i="2"/>
  <c r="G2333" i="2"/>
  <c r="H2333" i="2"/>
  <c r="J2333" i="2"/>
  <c r="K2333" i="2"/>
  <c r="L2333" i="2"/>
  <c r="M2333" i="2"/>
  <c r="AG2333" i="2"/>
  <c r="AH2333" i="2"/>
  <c r="AI2333" i="2"/>
  <c r="AJ2333" i="2"/>
  <c r="AK2333" i="2"/>
  <c r="AL2333" i="2"/>
  <c r="AM2333" i="2"/>
  <c r="AN2333" i="2"/>
  <c r="AV2333" i="2"/>
  <c r="C2334" i="2"/>
  <c r="D2334" i="2"/>
  <c r="E2334" i="2"/>
  <c r="F2334" i="2"/>
  <c r="G2334" i="2"/>
  <c r="H2334" i="2"/>
  <c r="J2334" i="2"/>
  <c r="K2334" i="2"/>
  <c r="L2334" i="2"/>
  <c r="M2334" i="2"/>
  <c r="AG2334" i="2"/>
  <c r="AH2334" i="2"/>
  <c r="AI2334" i="2"/>
  <c r="AJ2334" i="2"/>
  <c r="AK2334" i="2"/>
  <c r="AL2334" i="2"/>
  <c r="AM2334" i="2"/>
  <c r="AN2334" i="2"/>
  <c r="AV2334" i="2"/>
  <c r="C2335" i="2"/>
  <c r="D2335" i="2"/>
  <c r="E2335" i="2"/>
  <c r="F2335" i="2"/>
  <c r="G2335" i="2"/>
  <c r="H2335" i="2"/>
  <c r="J2335" i="2"/>
  <c r="K2335" i="2"/>
  <c r="L2335" i="2"/>
  <c r="M2335" i="2"/>
  <c r="AG2335" i="2"/>
  <c r="AH2335" i="2"/>
  <c r="AI2335" i="2"/>
  <c r="AJ2335" i="2"/>
  <c r="AK2335" i="2"/>
  <c r="AL2335" i="2"/>
  <c r="AM2335" i="2"/>
  <c r="AN2335" i="2"/>
  <c r="AV2335" i="2"/>
  <c r="C2336" i="2"/>
  <c r="D2336" i="2"/>
  <c r="E2336" i="2"/>
  <c r="F2336" i="2"/>
  <c r="G2336" i="2"/>
  <c r="H2336" i="2"/>
  <c r="J2336" i="2"/>
  <c r="K2336" i="2"/>
  <c r="L2336" i="2"/>
  <c r="M2336" i="2"/>
  <c r="AG2336" i="2"/>
  <c r="AH2336" i="2"/>
  <c r="AI2336" i="2"/>
  <c r="AJ2336" i="2"/>
  <c r="AK2336" i="2"/>
  <c r="AL2336" i="2"/>
  <c r="AM2336" i="2"/>
  <c r="AN2336" i="2"/>
  <c r="AV2336" i="2"/>
  <c r="C2337" i="2"/>
  <c r="D2337" i="2"/>
  <c r="E2337" i="2"/>
  <c r="F2337" i="2"/>
  <c r="G2337" i="2"/>
  <c r="H2337" i="2"/>
  <c r="J2337" i="2"/>
  <c r="K2337" i="2"/>
  <c r="L2337" i="2"/>
  <c r="M2337" i="2"/>
  <c r="AG2337" i="2"/>
  <c r="AH2337" i="2"/>
  <c r="AI2337" i="2"/>
  <c r="AJ2337" i="2"/>
  <c r="AK2337" i="2"/>
  <c r="AL2337" i="2"/>
  <c r="AM2337" i="2"/>
  <c r="AN2337" i="2"/>
  <c r="AV2337" i="2"/>
  <c r="C2338" i="2"/>
  <c r="D2338" i="2"/>
  <c r="E2338" i="2"/>
  <c r="F2338" i="2"/>
  <c r="G2338" i="2"/>
  <c r="H2338" i="2"/>
  <c r="J2338" i="2"/>
  <c r="K2338" i="2"/>
  <c r="L2338" i="2"/>
  <c r="M2338" i="2"/>
  <c r="AG2338" i="2"/>
  <c r="AH2338" i="2"/>
  <c r="AI2338" i="2"/>
  <c r="AJ2338" i="2"/>
  <c r="AK2338" i="2"/>
  <c r="AL2338" i="2"/>
  <c r="AM2338" i="2"/>
  <c r="AN2338" i="2"/>
  <c r="AV2338" i="2"/>
  <c r="C2339" i="2"/>
  <c r="D2339" i="2"/>
  <c r="E2339" i="2"/>
  <c r="F2339" i="2"/>
  <c r="G2339" i="2"/>
  <c r="H2339" i="2"/>
  <c r="J2339" i="2"/>
  <c r="K2339" i="2"/>
  <c r="L2339" i="2"/>
  <c r="M2339" i="2"/>
  <c r="AG2339" i="2"/>
  <c r="AH2339" i="2"/>
  <c r="AI2339" i="2"/>
  <c r="AJ2339" i="2"/>
  <c r="AK2339" i="2"/>
  <c r="AL2339" i="2"/>
  <c r="AM2339" i="2"/>
  <c r="AN2339" i="2"/>
  <c r="AV2339" i="2"/>
  <c r="C2340" i="2"/>
  <c r="D2340" i="2"/>
  <c r="E2340" i="2"/>
  <c r="F2340" i="2"/>
  <c r="G2340" i="2"/>
  <c r="H2340" i="2"/>
  <c r="J2340" i="2"/>
  <c r="K2340" i="2"/>
  <c r="L2340" i="2"/>
  <c r="M2340" i="2"/>
  <c r="AG2340" i="2"/>
  <c r="AH2340" i="2"/>
  <c r="AI2340" i="2"/>
  <c r="AJ2340" i="2"/>
  <c r="AK2340" i="2"/>
  <c r="AL2340" i="2"/>
  <c r="AM2340" i="2"/>
  <c r="AN2340" i="2"/>
  <c r="AV2340" i="2"/>
  <c r="C2341" i="2"/>
  <c r="D2341" i="2"/>
  <c r="E2341" i="2"/>
  <c r="F2341" i="2"/>
  <c r="G2341" i="2"/>
  <c r="H2341" i="2"/>
  <c r="J2341" i="2"/>
  <c r="K2341" i="2"/>
  <c r="L2341" i="2"/>
  <c r="M2341" i="2"/>
  <c r="AG2341" i="2"/>
  <c r="AH2341" i="2"/>
  <c r="AI2341" i="2"/>
  <c r="AJ2341" i="2"/>
  <c r="AK2341" i="2"/>
  <c r="AL2341" i="2"/>
  <c r="AM2341" i="2"/>
  <c r="AN2341" i="2"/>
  <c r="AV2341" i="2"/>
  <c r="C2342" i="2"/>
  <c r="D2342" i="2"/>
  <c r="E2342" i="2"/>
  <c r="F2342" i="2"/>
  <c r="G2342" i="2"/>
  <c r="H2342" i="2"/>
  <c r="J2342" i="2"/>
  <c r="K2342" i="2"/>
  <c r="L2342" i="2"/>
  <c r="M2342" i="2"/>
  <c r="AG2342" i="2"/>
  <c r="AH2342" i="2"/>
  <c r="AI2342" i="2"/>
  <c r="AJ2342" i="2"/>
  <c r="AK2342" i="2"/>
  <c r="AL2342" i="2"/>
  <c r="AM2342" i="2"/>
  <c r="AN2342" i="2"/>
  <c r="AV2342" i="2"/>
  <c r="C2343" i="2"/>
  <c r="D2343" i="2"/>
  <c r="E2343" i="2"/>
  <c r="F2343" i="2"/>
  <c r="G2343" i="2"/>
  <c r="H2343" i="2"/>
  <c r="J2343" i="2"/>
  <c r="K2343" i="2"/>
  <c r="L2343" i="2"/>
  <c r="M2343" i="2"/>
  <c r="AG2343" i="2"/>
  <c r="AH2343" i="2"/>
  <c r="AI2343" i="2"/>
  <c r="AJ2343" i="2"/>
  <c r="AK2343" i="2"/>
  <c r="AL2343" i="2"/>
  <c r="AM2343" i="2"/>
  <c r="AN2343" i="2"/>
  <c r="AV2343" i="2"/>
  <c r="C2344" i="2"/>
  <c r="D2344" i="2"/>
  <c r="E2344" i="2"/>
  <c r="F2344" i="2"/>
  <c r="G2344" i="2"/>
  <c r="H2344" i="2"/>
  <c r="J2344" i="2"/>
  <c r="K2344" i="2"/>
  <c r="L2344" i="2"/>
  <c r="M2344" i="2"/>
  <c r="AG2344" i="2"/>
  <c r="AH2344" i="2"/>
  <c r="AI2344" i="2"/>
  <c r="AJ2344" i="2"/>
  <c r="AK2344" i="2"/>
  <c r="AL2344" i="2"/>
  <c r="AM2344" i="2"/>
  <c r="AN2344" i="2"/>
  <c r="AV2344" i="2"/>
  <c r="C2345" i="2"/>
  <c r="D2345" i="2"/>
  <c r="E2345" i="2"/>
  <c r="F2345" i="2"/>
  <c r="G2345" i="2"/>
  <c r="H2345" i="2"/>
  <c r="J2345" i="2"/>
  <c r="K2345" i="2"/>
  <c r="L2345" i="2"/>
  <c r="M2345" i="2"/>
  <c r="AG2345" i="2"/>
  <c r="AH2345" i="2"/>
  <c r="AI2345" i="2"/>
  <c r="AJ2345" i="2"/>
  <c r="AK2345" i="2"/>
  <c r="AL2345" i="2"/>
  <c r="AM2345" i="2"/>
  <c r="AN2345" i="2"/>
  <c r="AV2345" i="2"/>
  <c r="C2346" i="2"/>
  <c r="D2346" i="2"/>
  <c r="E2346" i="2"/>
  <c r="F2346" i="2"/>
  <c r="G2346" i="2"/>
  <c r="H2346" i="2"/>
  <c r="J2346" i="2"/>
  <c r="K2346" i="2"/>
  <c r="L2346" i="2"/>
  <c r="M2346" i="2"/>
  <c r="AG2346" i="2"/>
  <c r="AH2346" i="2"/>
  <c r="AI2346" i="2"/>
  <c r="AJ2346" i="2"/>
  <c r="AK2346" i="2"/>
  <c r="AL2346" i="2"/>
  <c r="AM2346" i="2"/>
  <c r="AN2346" i="2"/>
  <c r="AV2346" i="2"/>
  <c r="C2347" i="2"/>
  <c r="D2347" i="2"/>
  <c r="E2347" i="2"/>
  <c r="F2347" i="2"/>
  <c r="G2347" i="2"/>
  <c r="H2347" i="2"/>
  <c r="J2347" i="2"/>
  <c r="K2347" i="2"/>
  <c r="L2347" i="2"/>
  <c r="M2347" i="2"/>
  <c r="AG2347" i="2"/>
  <c r="AH2347" i="2"/>
  <c r="AI2347" i="2"/>
  <c r="AJ2347" i="2"/>
  <c r="AK2347" i="2"/>
  <c r="AL2347" i="2"/>
  <c r="AM2347" i="2"/>
  <c r="AN2347" i="2"/>
  <c r="AV2347" i="2"/>
  <c r="C2348" i="2"/>
  <c r="D2348" i="2"/>
  <c r="E2348" i="2"/>
  <c r="F2348" i="2"/>
  <c r="G2348" i="2"/>
  <c r="H2348" i="2"/>
  <c r="J2348" i="2"/>
  <c r="K2348" i="2"/>
  <c r="L2348" i="2"/>
  <c r="M2348" i="2"/>
  <c r="AG2348" i="2"/>
  <c r="AH2348" i="2"/>
  <c r="AI2348" i="2"/>
  <c r="AJ2348" i="2"/>
  <c r="AK2348" i="2"/>
  <c r="AL2348" i="2"/>
  <c r="AM2348" i="2"/>
  <c r="AN2348" i="2"/>
  <c r="AV2348" i="2"/>
  <c r="C2349" i="2"/>
  <c r="D2349" i="2"/>
  <c r="E2349" i="2"/>
  <c r="F2349" i="2"/>
  <c r="G2349" i="2"/>
  <c r="H2349" i="2"/>
  <c r="J2349" i="2"/>
  <c r="K2349" i="2"/>
  <c r="L2349" i="2"/>
  <c r="M2349" i="2"/>
  <c r="AG2349" i="2"/>
  <c r="AH2349" i="2"/>
  <c r="AI2349" i="2"/>
  <c r="AJ2349" i="2"/>
  <c r="AK2349" i="2"/>
  <c r="AL2349" i="2"/>
  <c r="AM2349" i="2"/>
  <c r="AN2349" i="2"/>
  <c r="AV2349" i="2"/>
  <c r="C2350" i="2"/>
  <c r="D2350" i="2"/>
  <c r="E2350" i="2"/>
  <c r="F2350" i="2"/>
  <c r="G2350" i="2"/>
  <c r="H2350" i="2"/>
  <c r="J2350" i="2"/>
  <c r="K2350" i="2"/>
  <c r="L2350" i="2"/>
  <c r="M2350" i="2"/>
  <c r="AG2350" i="2"/>
  <c r="AH2350" i="2"/>
  <c r="AI2350" i="2"/>
  <c r="AJ2350" i="2"/>
  <c r="AK2350" i="2"/>
  <c r="AL2350" i="2"/>
  <c r="AM2350" i="2"/>
  <c r="AN2350" i="2"/>
  <c r="AV2350" i="2"/>
  <c r="C2351" i="2"/>
  <c r="D2351" i="2"/>
  <c r="E2351" i="2"/>
  <c r="F2351" i="2"/>
  <c r="G2351" i="2"/>
  <c r="H2351" i="2"/>
  <c r="J2351" i="2"/>
  <c r="K2351" i="2"/>
  <c r="L2351" i="2"/>
  <c r="M2351" i="2"/>
  <c r="AG2351" i="2"/>
  <c r="AH2351" i="2"/>
  <c r="AI2351" i="2"/>
  <c r="AJ2351" i="2"/>
  <c r="AK2351" i="2"/>
  <c r="AL2351" i="2"/>
  <c r="AM2351" i="2"/>
  <c r="AN2351" i="2"/>
  <c r="AV2351" i="2"/>
  <c r="C2352" i="2"/>
  <c r="D2352" i="2"/>
  <c r="E2352" i="2"/>
  <c r="F2352" i="2"/>
  <c r="G2352" i="2"/>
  <c r="H2352" i="2"/>
  <c r="J2352" i="2"/>
  <c r="K2352" i="2"/>
  <c r="L2352" i="2"/>
  <c r="M2352" i="2"/>
  <c r="AG2352" i="2"/>
  <c r="AH2352" i="2"/>
  <c r="AI2352" i="2"/>
  <c r="AJ2352" i="2"/>
  <c r="AK2352" i="2"/>
  <c r="AL2352" i="2"/>
  <c r="AM2352" i="2"/>
  <c r="AN2352" i="2"/>
  <c r="AV2352" i="2"/>
  <c r="C2353" i="2"/>
  <c r="D2353" i="2"/>
  <c r="E2353" i="2"/>
  <c r="F2353" i="2"/>
  <c r="G2353" i="2"/>
  <c r="H2353" i="2"/>
  <c r="J2353" i="2"/>
  <c r="K2353" i="2"/>
  <c r="L2353" i="2"/>
  <c r="M2353" i="2"/>
  <c r="AG2353" i="2"/>
  <c r="AH2353" i="2"/>
  <c r="AI2353" i="2"/>
  <c r="AJ2353" i="2"/>
  <c r="AK2353" i="2"/>
  <c r="AL2353" i="2"/>
  <c r="AM2353" i="2"/>
  <c r="AN2353" i="2"/>
  <c r="AV2353" i="2"/>
  <c r="C2354" i="2"/>
  <c r="D2354" i="2"/>
  <c r="E2354" i="2"/>
  <c r="F2354" i="2"/>
  <c r="G2354" i="2"/>
  <c r="H2354" i="2"/>
  <c r="J2354" i="2"/>
  <c r="K2354" i="2"/>
  <c r="L2354" i="2"/>
  <c r="M2354" i="2"/>
  <c r="AG2354" i="2"/>
  <c r="AH2354" i="2"/>
  <c r="AI2354" i="2"/>
  <c r="AJ2354" i="2"/>
  <c r="AK2354" i="2"/>
  <c r="AL2354" i="2"/>
  <c r="AM2354" i="2"/>
  <c r="AN2354" i="2"/>
  <c r="AV2354" i="2"/>
  <c r="C2355" i="2"/>
  <c r="D2355" i="2"/>
  <c r="E2355" i="2"/>
  <c r="F2355" i="2"/>
  <c r="G2355" i="2"/>
  <c r="H2355" i="2"/>
  <c r="J2355" i="2"/>
  <c r="K2355" i="2"/>
  <c r="L2355" i="2"/>
  <c r="M2355" i="2"/>
  <c r="AG2355" i="2"/>
  <c r="AH2355" i="2"/>
  <c r="AI2355" i="2"/>
  <c r="AJ2355" i="2"/>
  <c r="AK2355" i="2"/>
  <c r="AL2355" i="2"/>
  <c r="AM2355" i="2"/>
  <c r="AN2355" i="2"/>
  <c r="AV2355" i="2"/>
  <c r="C2356" i="2"/>
  <c r="D2356" i="2"/>
  <c r="E2356" i="2"/>
  <c r="F2356" i="2"/>
  <c r="G2356" i="2"/>
  <c r="H2356" i="2"/>
  <c r="J2356" i="2"/>
  <c r="K2356" i="2"/>
  <c r="L2356" i="2"/>
  <c r="M2356" i="2"/>
  <c r="AG2356" i="2"/>
  <c r="AH2356" i="2"/>
  <c r="AI2356" i="2"/>
  <c r="AJ2356" i="2"/>
  <c r="AK2356" i="2"/>
  <c r="AL2356" i="2"/>
  <c r="AM2356" i="2"/>
  <c r="AN2356" i="2"/>
  <c r="AV2356" i="2"/>
  <c r="C2357" i="2"/>
  <c r="D2357" i="2"/>
  <c r="E2357" i="2"/>
  <c r="F2357" i="2"/>
  <c r="G2357" i="2"/>
  <c r="H2357" i="2"/>
  <c r="J2357" i="2"/>
  <c r="K2357" i="2"/>
  <c r="L2357" i="2"/>
  <c r="M2357" i="2"/>
  <c r="AG2357" i="2"/>
  <c r="AH2357" i="2"/>
  <c r="AI2357" i="2"/>
  <c r="AJ2357" i="2"/>
  <c r="AK2357" i="2"/>
  <c r="AL2357" i="2"/>
  <c r="AM2357" i="2"/>
  <c r="AN2357" i="2"/>
  <c r="AV2357" i="2"/>
  <c r="C2358" i="2"/>
  <c r="D2358" i="2"/>
  <c r="E2358" i="2"/>
  <c r="F2358" i="2"/>
  <c r="G2358" i="2"/>
  <c r="H2358" i="2"/>
  <c r="J2358" i="2"/>
  <c r="K2358" i="2"/>
  <c r="L2358" i="2"/>
  <c r="M2358" i="2"/>
  <c r="AG2358" i="2"/>
  <c r="AH2358" i="2"/>
  <c r="AI2358" i="2"/>
  <c r="AJ2358" i="2"/>
  <c r="AK2358" i="2"/>
  <c r="AL2358" i="2"/>
  <c r="AM2358" i="2"/>
  <c r="AN2358" i="2"/>
  <c r="AV2358" i="2"/>
  <c r="C2359" i="2"/>
  <c r="D2359" i="2"/>
  <c r="E2359" i="2"/>
  <c r="F2359" i="2"/>
  <c r="G2359" i="2"/>
  <c r="H2359" i="2"/>
  <c r="J2359" i="2"/>
  <c r="K2359" i="2"/>
  <c r="L2359" i="2"/>
  <c r="M2359" i="2"/>
  <c r="AG2359" i="2"/>
  <c r="AH2359" i="2"/>
  <c r="AI2359" i="2"/>
  <c r="AJ2359" i="2"/>
  <c r="AK2359" i="2"/>
  <c r="AL2359" i="2"/>
  <c r="AM2359" i="2"/>
  <c r="AN2359" i="2"/>
  <c r="AV2359" i="2"/>
  <c r="C2360" i="2"/>
  <c r="D2360" i="2"/>
  <c r="E2360" i="2"/>
  <c r="F2360" i="2"/>
  <c r="G2360" i="2"/>
  <c r="H2360" i="2"/>
  <c r="J2360" i="2"/>
  <c r="K2360" i="2"/>
  <c r="L2360" i="2"/>
  <c r="M2360" i="2"/>
  <c r="AG2360" i="2"/>
  <c r="AH2360" i="2"/>
  <c r="AI2360" i="2"/>
  <c r="AJ2360" i="2"/>
  <c r="AK2360" i="2"/>
  <c r="AL2360" i="2"/>
  <c r="AM2360" i="2"/>
  <c r="AN2360" i="2"/>
  <c r="AV2360" i="2"/>
  <c r="C2361" i="2"/>
  <c r="D2361" i="2"/>
  <c r="E2361" i="2"/>
  <c r="F2361" i="2"/>
  <c r="G2361" i="2"/>
  <c r="H2361" i="2"/>
  <c r="J2361" i="2"/>
  <c r="K2361" i="2"/>
  <c r="L2361" i="2"/>
  <c r="M2361" i="2"/>
  <c r="AG2361" i="2"/>
  <c r="AH2361" i="2"/>
  <c r="AI2361" i="2"/>
  <c r="AJ2361" i="2"/>
  <c r="AK2361" i="2"/>
  <c r="AL2361" i="2"/>
  <c r="AM2361" i="2"/>
  <c r="AN2361" i="2"/>
  <c r="AV2361" i="2"/>
  <c r="C2362" i="2"/>
  <c r="D2362" i="2"/>
  <c r="E2362" i="2"/>
  <c r="F2362" i="2"/>
  <c r="G2362" i="2"/>
  <c r="H2362" i="2"/>
  <c r="J2362" i="2"/>
  <c r="K2362" i="2"/>
  <c r="L2362" i="2"/>
  <c r="M2362" i="2"/>
  <c r="AG2362" i="2"/>
  <c r="AH2362" i="2"/>
  <c r="AI2362" i="2"/>
  <c r="AJ2362" i="2"/>
  <c r="AK2362" i="2"/>
  <c r="AL2362" i="2"/>
  <c r="AM2362" i="2"/>
  <c r="AN2362" i="2"/>
  <c r="AV2362" i="2"/>
  <c r="C2363" i="2"/>
  <c r="D2363" i="2"/>
  <c r="E2363" i="2"/>
  <c r="F2363" i="2"/>
  <c r="G2363" i="2"/>
  <c r="H2363" i="2"/>
  <c r="J2363" i="2"/>
  <c r="K2363" i="2"/>
  <c r="L2363" i="2"/>
  <c r="M2363" i="2"/>
  <c r="AG2363" i="2"/>
  <c r="AH2363" i="2"/>
  <c r="AI2363" i="2"/>
  <c r="AJ2363" i="2"/>
  <c r="AK2363" i="2"/>
  <c r="AL2363" i="2"/>
  <c r="AM2363" i="2"/>
  <c r="AN2363" i="2"/>
  <c r="AV2363" i="2"/>
  <c r="C2364" i="2"/>
  <c r="D2364" i="2"/>
  <c r="E2364" i="2"/>
  <c r="F2364" i="2"/>
  <c r="G2364" i="2"/>
  <c r="H2364" i="2"/>
  <c r="J2364" i="2"/>
  <c r="K2364" i="2"/>
  <c r="L2364" i="2"/>
  <c r="M2364" i="2"/>
  <c r="AG2364" i="2"/>
  <c r="AH2364" i="2"/>
  <c r="AI2364" i="2"/>
  <c r="AJ2364" i="2"/>
  <c r="AK2364" i="2"/>
  <c r="AL2364" i="2"/>
  <c r="AM2364" i="2"/>
  <c r="AN2364" i="2"/>
  <c r="AV2364" i="2"/>
  <c r="C2365" i="2"/>
  <c r="D2365" i="2"/>
  <c r="E2365" i="2"/>
  <c r="F2365" i="2"/>
  <c r="G2365" i="2"/>
  <c r="H2365" i="2"/>
  <c r="J2365" i="2"/>
  <c r="K2365" i="2"/>
  <c r="L2365" i="2"/>
  <c r="M2365" i="2"/>
  <c r="AG2365" i="2"/>
  <c r="AH2365" i="2"/>
  <c r="AI2365" i="2"/>
  <c r="AJ2365" i="2"/>
  <c r="AK2365" i="2"/>
  <c r="AL2365" i="2"/>
  <c r="AM2365" i="2"/>
  <c r="AN2365" i="2"/>
  <c r="AV2365" i="2"/>
  <c r="C2366" i="2"/>
  <c r="D2366" i="2"/>
  <c r="E2366" i="2"/>
  <c r="F2366" i="2"/>
  <c r="G2366" i="2"/>
  <c r="H2366" i="2"/>
  <c r="J2366" i="2"/>
  <c r="K2366" i="2"/>
  <c r="L2366" i="2"/>
  <c r="M2366" i="2"/>
  <c r="AG2366" i="2"/>
  <c r="AH2366" i="2"/>
  <c r="AI2366" i="2"/>
  <c r="AJ2366" i="2"/>
  <c r="AK2366" i="2"/>
  <c r="AL2366" i="2"/>
  <c r="AM2366" i="2"/>
  <c r="AN2366" i="2"/>
  <c r="AV2366" i="2"/>
  <c r="C2367" i="2"/>
  <c r="D2367" i="2"/>
  <c r="E2367" i="2"/>
  <c r="F2367" i="2"/>
  <c r="G2367" i="2"/>
  <c r="H2367" i="2"/>
  <c r="J2367" i="2"/>
  <c r="K2367" i="2"/>
  <c r="L2367" i="2"/>
  <c r="M2367" i="2"/>
  <c r="AG2367" i="2"/>
  <c r="AH2367" i="2"/>
  <c r="AI2367" i="2"/>
  <c r="AJ2367" i="2"/>
  <c r="AK2367" i="2"/>
  <c r="AL2367" i="2"/>
  <c r="AM2367" i="2"/>
  <c r="AN2367" i="2"/>
  <c r="AV2367" i="2"/>
  <c r="C2368" i="2"/>
  <c r="D2368" i="2"/>
  <c r="E2368" i="2"/>
  <c r="F2368" i="2"/>
  <c r="G2368" i="2"/>
  <c r="H2368" i="2"/>
  <c r="J2368" i="2"/>
  <c r="K2368" i="2"/>
  <c r="L2368" i="2"/>
  <c r="M2368" i="2"/>
  <c r="AG2368" i="2"/>
  <c r="AH2368" i="2"/>
  <c r="AI2368" i="2"/>
  <c r="AJ2368" i="2"/>
  <c r="AK2368" i="2"/>
  <c r="AL2368" i="2"/>
  <c r="AM2368" i="2"/>
  <c r="AN2368" i="2"/>
  <c r="AV2368" i="2"/>
  <c r="C2369" i="2"/>
  <c r="D2369" i="2"/>
  <c r="E2369" i="2"/>
  <c r="F2369" i="2"/>
  <c r="G2369" i="2"/>
  <c r="H2369" i="2"/>
  <c r="J2369" i="2"/>
  <c r="K2369" i="2"/>
  <c r="L2369" i="2"/>
  <c r="M2369" i="2"/>
  <c r="AG2369" i="2"/>
  <c r="AH2369" i="2"/>
  <c r="AI2369" i="2"/>
  <c r="AJ2369" i="2"/>
  <c r="AK2369" i="2"/>
  <c r="AL2369" i="2"/>
  <c r="AM2369" i="2"/>
  <c r="AN2369" i="2"/>
  <c r="AV2369" i="2"/>
  <c r="C2370" i="2"/>
  <c r="D2370" i="2"/>
  <c r="E2370" i="2"/>
  <c r="F2370" i="2"/>
  <c r="G2370" i="2"/>
  <c r="H2370" i="2"/>
  <c r="J2370" i="2"/>
  <c r="K2370" i="2"/>
  <c r="L2370" i="2"/>
  <c r="M2370" i="2"/>
  <c r="AG2370" i="2"/>
  <c r="AH2370" i="2"/>
  <c r="AI2370" i="2"/>
  <c r="AJ2370" i="2"/>
  <c r="AK2370" i="2"/>
  <c r="AL2370" i="2"/>
  <c r="AM2370" i="2"/>
  <c r="AN2370" i="2"/>
  <c r="AV2370" i="2"/>
  <c r="C2371" i="2"/>
  <c r="D2371" i="2"/>
  <c r="E2371" i="2"/>
  <c r="F2371" i="2"/>
  <c r="G2371" i="2"/>
  <c r="H2371" i="2"/>
  <c r="J2371" i="2"/>
  <c r="K2371" i="2"/>
  <c r="L2371" i="2"/>
  <c r="M2371" i="2"/>
  <c r="AG2371" i="2"/>
  <c r="AH2371" i="2"/>
  <c r="AI2371" i="2"/>
  <c r="AJ2371" i="2"/>
  <c r="AK2371" i="2"/>
  <c r="AL2371" i="2"/>
  <c r="AM2371" i="2"/>
  <c r="AN2371" i="2"/>
  <c r="AV2371" i="2"/>
  <c r="C2372" i="2"/>
  <c r="D2372" i="2"/>
  <c r="E2372" i="2"/>
  <c r="F2372" i="2"/>
  <c r="G2372" i="2"/>
  <c r="H2372" i="2"/>
  <c r="J2372" i="2"/>
  <c r="K2372" i="2"/>
  <c r="L2372" i="2"/>
  <c r="M2372" i="2"/>
  <c r="AG2372" i="2"/>
  <c r="AH2372" i="2"/>
  <c r="AI2372" i="2"/>
  <c r="AJ2372" i="2"/>
  <c r="AK2372" i="2"/>
  <c r="AL2372" i="2"/>
  <c r="AM2372" i="2"/>
  <c r="AN2372" i="2"/>
  <c r="AV2372" i="2"/>
  <c r="C2373" i="2"/>
  <c r="D2373" i="2"/>
  <c r="E2373" i="2"/>
  <c r="F2373" i="2"/>
  <c r="G2373" i="2"/>
  <c r="H2373" i="2"/>
  <c r="J2373" i="2"/>
  <c r="K2373" i="2"/>
  <c r="L2373" i="2"/>
  <c r="M2373" i="2"/>
  <c r="AG2373" i="2"/>
  <c r="AH2373" i="2"/>
  <c r="AI2373" i="2"/>
  <c r="AJ2373" i="2"/>
  <c r="AK2373" i="2"/>
  <c r="AL2373" i="2"/>
  <c r="AM2373" i="2"/>
  <c r="AN2373" i="2"/>
  <c r="AV2373" i="2"/>
  <c r="C2374" i="2"/>
  <c r="D2374" i="2"/>
  <c r="E2374" i="2"/>
  <c r="F2374" i="2"/>
  <c r="G2374" i="2"/>
  <c r="H2374" i="2"/>
  <c r="J2374" i="2"/>
  <c r="K2374" i="2"/>
  <c r="L2374" i="2"/>
  <c r="M2374" i="2"/>
  <c r="AG2374" i="2"/>
  <c r="AH2374" i="2"/>
  <c r="AI2374" i="2"/>
  <c r="AJ2374" i="2"/>
  <c r="AK2374" i="2"/>
  <c r="AL2374" i="2"/>
  <c r="AM2374" i="2"/>
  <c r="AN2374" i="2"/>
  <c r="AV2374" i="2"/>
  <c r="C2375" i="2"/>
  <c r="D2375" i="2"/>
  <c r="E2375" i="2"/>
  <c r="F2375" i="2"/>
  <c r="G2375" i="2"/>
  <c r="H2375" i="2"/>
  <c r="J2375" i="2"/>
  <c r="K2375" i="2"/>
  <c r="L2375" i="2"/>
  <c r="M2375" i="2"/>
  <c r="AG2375" i="2"/>
  <c r="AH2375" i="2"/>
  <c r="AI2375" i="2"/>
  <c r="AJ2375" i="2"/>
  <c r="AK2375" i="2"/>
  <c r="AL2375" i="2"/>
  <c r="AM2375" i="2"/>
  <c r="AN2375" i="2"/>
  <c r="AV2375" i="2"/>
  <c r="C2376" i="2"/>
  <c r="D2376" i="2"/>
  <c r="E2376" i="2"/>
  <c r="F2376" i="2"/>
  <c r="G2376" i="2"/>
  <c r="H2376" i="2"/>
  <c r="J2376" i="2"/>
  <c r="K2376" i="2"/>
  <c r="L2376" i="2"/>
  <c r="M2376" i="2"/>
  <c r="AG2376" i="2"/>
  <c r="AH2376" i="2"/>
  <c r="AI2376" i="2"/>
  <c r="AJ2376" i="2"/>
  <c r="AK2376" i="2"/>
  <c r="AL2376" i="2"/>
  <c r="AM2376" i="2"/>
  <c r="AN2376" i="2"/>
  <c r="AV2376" i="2"/>
  <c r="C2377" i="2"/>
  <c r="D2377" i="2"/>
  <c r="E2377" i="2"/>
  <c r="F2377" i="2"/>
  <c r="G2377" i="2"/>
  <c r="H2377" i="2"/>
  <c r="J2377" i="2"/>
  <c r="K2377" i="2"/>
  <c r="L2377" i="2"/>
  <c r="M2377" i="2"/>
  <c r="AG2377" i="2"/>
  <c r="AH2377" i="2"/>
  <c r="AI2377" i="2"/>
  <c r="AJ2377" i="2"/>
  <c r="AK2377" i="2"/>
  <c r="AL2377" i="2"/>
  <c r="AM2377" i="2"/>
  <c r="AN2377" i="2"/>
  <c r="AV2377" i="2"/>
  <c r="C2378" i="2"/>
  <c r="D2378" i="2"/>
  <c r="E2378" i="2"/>
  <c r="F2378" i="2"/>
  <c r="G2378" i="2"/>
  <c r="H2378" i="2"/>
  <c r="J2378" i="2"/>
  <c r="K2378" i="2"/>
  <c r="L2378" i="2"/>
  <c r="M2378" i="2"/>
  <c r="AG2378" i="2"/>
  <c r="AH2378" i="2"/>
  <c r="AI2378" i="2"/>
  <c r="AJ2378" i="2"/>
  <c r="AK2378" i="2"/>
  <c r="AL2378" i="2"/>
  <c r="AM2378" i="2"/>
  <c r="AN2378" i="2"/>
  <c r="AV2378" i="2"/>
  <c r="C2379" i="2"/>
  <c r="D2379" i="2"/>
  <c r="E2379" i="2"/>
  <c r="F2379" i="2"/>
  <c r="G2379" i="2"/>
  <c r="H2379" i="2"/>
  <c r="J2379" i="2"/>
  <c r="K2379" i="2"/>
  <c r="L2379" i="2"/>
  <c r="M2379" i="2"/>
  <c r="AG2379" i="2"/>
  <c r="AH2379" i="2"/>
  <c r="AI2379" i="2"/>
  <c r="AJ2379" i="2"/>
  <c r="AK2379" i="2"/>
  <c r="AL2379" i="2"/>
  <c r="AM2379" i="2"/>
  <c r="AN2379" i="2"/>
  <c r="AV2379" i="2"/>
  <c r="C2380" i="2"/>
  <c r="D2380" i="2"/>
  <c r="E2380" i="2"/>
  <c r="F2380" i="2"/>
  <c r="G2380" i="2"/>
  <c r="H2380" i="2"/>
  <c r="J2380" i="2"/>
  <c r="K2380" i="2"/>
  <c r="L2380" i="2"/>
  <c r="M2380" i="2"/>
  <c r="AG2380" i="2"/>
  <c r="AH2380" i="2"/>
  <c r="AI2380" i="2"/>
  <c r="AJ2380" i="2"/>
  <c r="AK2380" i="2"/>
  <c r="AL2380" i="2"/>
  <c r="AM2380" i="2"/>
  <c r="AN2380" i="2"/>
  <c r="AV2380" i="2"/>
  <c r="C2381" i="2"/>
  <c r="D2381" i="2"/>
  <c r="E2381" i="2"/>
  <c r="F2381" i="2"/>
  <c r="G2381" i="2"/>
  <c r="H2381" i="2"/>
  <c r="J2381" i="2"/>
  <c r="K2381" i="2"/>
  <c r="L2381" i="2"/>
  <c r="M2381" i="2"/>
  <c r="AG2381" i="2"/>
  <c r="AH2381" i="2"/>
  <c r="AI2381" i="2"/>
  <c r="AJ2381" i="2"/>
  <c r="AK2381" i="2"/>
  <c r="AL2381" i="2"/>
  <c r="AM2381" i="2"/>
  <c r="AN2381" i="2"/>
  <c r="AV2381" i="2"/>
  <c r="C2382" i="2"/>
  <c r="D2382" i="2"/>
  <c r="E2382" i="2"/>
  <c r="F2382" i="2"/>
  <c r="G2382" i="2"/>
  <c r="H2382" i="2"/>
  <c r="J2382" i="2"/>
  <c r="K2382" i="2"/>
  <c r="L2382" i="2"/>
  <c r="M2382" i="2"/>
  <c r="AG2382" i="2"/>
  <c r="AH2382" i="2"/>
  <c r="AI2382" i="2"/>
  <c r="AJ2382" i="2"/>
  <c r="AK2382" i="2"/>
  <c r="AL2382" i="2"/>
  <c r="AM2382" i="2"/>
  <c r="AN2382" i="2"/>
  <c r="AV2382" i="2"/>
  <c r="C2383" i="2"/>
  <c r="D2383" i="2"/>
  <c r="E2383" i="2"/>
  <c r="F2383" i="2"/>
  <c r="G2383" i="2"/>
  <c r="H2383" i="2"/>
  <c r="J2383" i="2"/>
  <c r="K2383" i="2"/>
  <c r="L2383" i="2"/>
  <c r="M2383" i="2"/>
  <c r="AG2383" i="2"/>
  <c r="AH2383" i="2"/>
  <c r="AI2383" i="2"/>
  <c r="AJ2383" i="2"/>
  <c r="AK2383" i="2"/>
  <c r="AL2383" i="2"/>
  <c r="AM2383" i="2"/>
  <c r="AN2383" i="2"/>
  <c r="AV2383" i="2"/>
  <c r="C2384" i="2"/>
  <c r="D2384" i="2"/>
  <c r="E2384" i="2"/>
  <c r="F2384" i="2"/>
  <c r="G2384" i="2"/>
  <c r="H2384" i="2"/>
  <c r="J2384" i="2"/>
  <c r="K2384" i="2"/>
  <c r="L2384" i="2"/>
  <c r="M2384" i="2"/>
  <c r="AG2384" i="2"/>
  <c r="AH2384" i="2"/>
  <c r="AI2384" i="2"/>
  <c r="AJ2384" i="2"/>
  <c r="AK2384" i="2"/>
  <c r="AL2384" i="2"/>
  <c r="AM2384" i="2"/>
  <c r="AN2384" i="2"/>
  <c r="AV2384" i="2"/>
  <c r="C2385" i="2"/>
  <c r="D2385" i="2"/>
  <c r="E2385" i="2"/>
  <c r="F2385" i="2"/>
  <c r="G2385" i="2"/>
  <c r="H2385" i="2"/>
  <c r="J2385" i="2"/>
  <c r="K2385" i="2"/>
  <c r="L2385" i="2"/>
  <c r="M2385" i="2"/>
  <c r="AG2385" i="2"/>
  <c r="AH2385" i="2"/>
  <c r="AI2385" i="2"/>
  <c r="AJ2385" i="2"/>
  <c r="AK2385" i="2"/>
  <c r="AL2385" i="2"/>
  <c r="AM2385" i="2"/>
  <c r="AN2385" i="2"/>
  <c r="AV2385" i="2"/>
  <c r="C2386" i="2"/>
  <c r="D2386" i="2"/>
  <c r="E2386" i="2"/>
  <c r="F2386" i="2"/>
  <c r="G2386" i="2"/>
  <c r="H2386" i="2"/>
  <c r="J2386" i="2"/>
  <c r="K2386" i="2"/>
  <c r="L2386" i="2"/>
  <c r="M2386" i="2"/>
  <c r="AG2386" i="2"/>
  <c r="AH2386" i="2"/>
  <c r="AI2386" i="2"/>
  <c r="AJ2386" i="2"/>
  <c r="AK2386" i="2"/>
  <c r="AL2386" i="2"/>
  <c r="AM2386" i="2"/>
  <c r="AN2386" i="2"/>
  <c r="AV2386" i="2"/>
  <c r="C2387" i="2"/>
  <c r="D2387" i="2"/>
  <c r="E2387" i="2"/>
  <c r="F2387" i="2"/>
  <c r="G2387" i="2"/>
  <c r="H2387" i="2"/>
  <c r="J2387" i="2"/>
  <c r="K2387" i="2"/>
  <c r="L2387" i="2"/>
  <c r="M2387" i="2"/>
  <c r="AG2387" i="2"/>
  <c r="AH2387" i="2"/>
  <c r="AI2387" i="2"/>
  <c r="AJ2387" i="2"/>
  <c r="AK2387" i="2"/>
  <c r="AL2387" i="2"/>
  <c r="AM2387" i="2"/>
  <c r="AN2387" i="2"/>
  <c r="AV2387" i="2"/>
  <c r="C2388" i="2"/>
  <c r="D2388" i="2"/>
  <c r="E2388" i="2"/>
  <c r="F2388" i="2"/>
  <c r="G2388" i="2"/>
  <c r="H2388" i="2"/>
  <c r="J2388" i="2"/>
  <c r="K2388" i="2"/>
  <c r="L2388" i="2"/>
  <c r="M2388" i="2"/>
  <c r="AG2388" i="2"/>
  <c r="AH2388" i="2"/>
  <c r="AI2388" i="2"/>
  <c r="AJ2388" i="2"/>
  <c r="AK2388" i="2"/>
  <c r="AL2388" i="2"/>
  <c r="AM2388" i="2"/>
  <c r="AN2388" i="2"/>
  <c r="AV2388" i="2"/>
  <c r="C2389" i="2"/>
  <c r="D2389" i="2"/>
  <c r="E2389" i="2"/>
  <c r="F2389" i="2"/>
  <c r="G2389" i="2"/>
  <c r="H2389" i="2"/>
  <c r="J2389" i="2"/>
  <c r="K2389" i="2"/>
  <c r="L2389" i="2"/>
  <c r="M2389" i="2"/>
  <c r="AG2389" i="2"/>
  <c r="AH2389" i="2"/>
  <c r="AI2389" i="2"/>
  <c r="AJ2389" i="2"/>
  <c r="AK2389" i="2"/>
  <c r="AL2389" i="2"/>
  <c r="AM2389" i="2"/>
  <c r="AN2389" i="2"/>
  <c r="AV2389" i="2"/>
  <c r="C2390" i="2"/>
  <c r="D2390" i="2"/>
  <c r="E2390" i="2"/>
  <c r="F2390" i="2"/>
  <c r="G2390" i="2"/>
  <c r="H2390" i="2"/>
  <c r="J2390" i="2"/>
  <c r="K2390" i="2"/>
  <c r="L2390" i="2"/>
  <c r="M2390" i="2"/>
  <c r="AG2390" i="2"/>
  <c r="AH2390" i="2"/>
  <c r="AI2390" i="2"/>
  <c r="AJ2390" i="2"/>
  <c r="AK2390" i="2"/>
  <c r="AL2390" i="2"/>
  <c r="AM2390" i="2"/>
  <c r="AN2390" i="2"/>
  <c r="AV2390" i="2"/>
  <c r="C2391" i="2"/>
  <c r="D2391" i="2"/>
  <c r="E2391" i="2"/>
  <c r="F2391" i="2"/>
  <c r="G2391" i="2"/>
  <c r="H2391" i="2"/>
  <c r="J2391" i="2"/>
  <c r="K2391" i="2"/>
  <c r="L2391" i="2"/>
  <c r="M2391" i="2"/>
  <c r="AG2391" i="2"/>
  <c r="AH2391" i="2"/>
  <c r="AI2391" i="2"/>
  <c r="AJ2391" i="2"/>
  <c r="AK2391" i="2"/>
  <c r="AL2391" i="2"/>
  <c r="AM2391" i="2"/>
  <c r="AN2391" i="2"/>
  <c r="AV2391" i="2"/>
  <c r="C2392" i="2"/>
  <c r="D2392" i="2"/>
  <c r="E2392" i="2"/>
  <c r="F2392" i="2"/>
  <c r="G2392" i="2"/>
  <c r="H2392" i="2"/>
  <c r="J2392" i="2"/>
  <c r="K2392" i="2"/>
  <c r="L2392" i="2"/>
  <c r="M2392" i="2"/>
  <c r="AG2392" i="2"/>
  <c r="AH2392" i="2"/>
  <c r="AI2392" i="2"/>
  <c r="AJ2392" i="2"/>
  <c r="AK2392" i="2"/>
  <c r="AL2392" i="2"/>
  <c r="AM2392" i="2"/>
  <c r="AN2392" i="2"/>
  <c r="AV2392" i="2"/>
  <c r="C2393" i="2"/>
  <c r="D2393" i="2"/>
  <c r="E2393" i="2"/>
  <c r="F2393" i="2"/>
  <c r="G2393" i="2"/>
  <c r="H2393" i="2"/>
  <c r="J2393" i="2"/>
  <c r="K2393" i="2"/>
  <c r="L2393" i="2"/>
  <c r="M2393" i="2"/>
  <c r="AG2393" i="2"/>
  <c r="AH2393" i="2"/>
  <c r="AI2393" i="2"/>
  <c r="AJ2393" i="2"/>
  <c r="AK2393" i="2"/>
  <c r="AL2393" i="2"/>
  <c r="AM2393" i="2"/>
  <c r="AN2393" i="2"/>
  <c r="AV2393" i="2"/>
  <c r="C2394" i="2"/>
  <c r="D2394" i="2"/>
  <c r="E2394" i="2"/>
  <c r="F2394" i="2"/>
  <c r="G2394" i="2"/>
  <c r="H2394" i="2"/>
  <c r="J2394" i="2"/>
  <c r="K2394" i="2"/>
  <c r="L2394" i="2"/>
  <c r="M2394" i="2"/>
  <c r="AG2394" i="2"/>
  <c r="AH2394" i="2"/>
  <c r="AI2394" i="2"/>
  <c r="AJ2394" i="2"/>
  <c r="AK2394" i="2"/>
  <c r="AL2394" i="2"/>
  <c r="AM2394" i="2"/>
  <c r="AN2394" i="2"/>
  <c r="AV2394" i="2"/>
  <c r="C2395" i="2"/>
  <c r="D2395" i="2"/>
  <c r="E2395" i="2"/>
  <c r="F2395" i="2"/>
  <c r="G2395" i="2"/>
  <c r="H2395" i="2"/>
  <c r="J2395" i="2"/>
  <c r="K2395" i="2"/>
  <c r="L2395" i="2"/>
  <c r="M2395" i="2"/>
  <c r="AG2395" i="2"/>
  <c r="AH2395" i="2"/>
  <c r="AI2395" i="2"/>
  <c r="AJ2395" i="2"/>
  <c r="AK2395" i="2"/>
  <c r="AL2395" i="2"/>
  <c r="AM2395" i="2"/>
  <c r="AN2395" i="2"/>
  <c r="AV2395" i="2"/>
  <c r="C2396" i="2"/>
  <c r="D2396" i="2"/>
  <c r="E2396" i="2"/>
  <c r="F2396" i="2"/>
  <c r="G2396" i="2"/>
  <c r="H2396" i="2"/>
  <c r="J2396" i="2"/>
  <c r="K2396" i="2"/>
  <c r="L2396" i="2"/>
  <c r="M2396" i="2"/>
  <c r="AG2396" i="2"/>
  <c r="AH2396" i="2"/>
  <c r="AI2396" i="2"/>
  <c r="AJ2396" i="2"/>
  <c r="AK2396" i="2"/>
  <c r="AL2396" i="2"/>
  <c r="AM2396" i="2"/>
  <c r="AN2396" i="2"/>
  <c r="AV2396" i="2"/>
  <c r="C2397" i="2"/>
  <c r="D2397" i="2"/>
  <c r="E2397" i="2"/>
  <c r="F2397" i="2"/>
  <c r="G2397" i="2"/>
  <c r="H2397" i="2"/>
  <c r="J2397" i="2"/>
  <c r="K2397" i="2"/>
  <c r="L2397" i="2"/>
  <c r="M2397" i="2"/>
  <c r="AG2397" i="2"/>
  <c r="AH2397" i="2"/>
  <c r="AI2397" i="2"/>
  <c r="AJ2397" i="2"/>
  <c r="AK2397" i="2"/>
  <c r="AL2397" i="2"/>
  <c r="AM2397" i="2"/>
  <c r="AN2397" i="2"/>
  <c r="AV2397" i="2"/>
  <c r="C2398" i="2"/>
  <c r="D2398" i="2"/>
  <c r="E2398" i="2"/>
  <c r="F2398" i="2"/>
  <c r="G2398" i="2"/>
  <c r="H2398" i="2"/>
  <c r="J2398" i="2"/>
  <c r="K2398" i="2"/>
  <c r="L2398" i="2"/>
  <c r="M2398" i="2"/>
  <c r="AG2398" i="2"/>
  <c r="AH2398" i="2"/>
  <c r="AI2398" i="2"/>
  <c r="AJ2398" i="2"/>
  <c r="AK2398" i="2"/>
  <c r="AL2398" i="2"/>
  <c r="AM2398" i="2"/>
  <c r="AN2398" i="2"/>
  <c r="AV2398" i="2"/>
  <c r="C2399" i="2"/>
  <c r="D2399" i="2"/>
  <c r="E2399" i="2"/>
  <c r="F2399" i="2"/>
  <c r="G2399" i="2"/>
  <c r="H2399" i="2"/>
  <c r="J2399" i="2"/>
  <c r="K2399" i="2"/>
  <c r="L2399" i="2"/>
  <c r="M2399" i="2"/>
  <c r="AG2399" i="2"/>
  <c r="AH2399" i="2"/>
  <c r="AI2399" i="2"/>
  <c r="AJ2399" i="2"/>
  <c r="AK2399" i="2"/>
  <c r="AL2399" i="2"/>
  <c r="AM2399" i="2"/>
  <c r="AN2399" i="2"/>
  <c r="AV2399" i="2"/>
  <c r="C2400" i="2"/>
  <c r="D2400" i="2"/>
  <c r="E2400" i="2"/>
  <c r="F2400" i="2"/>
  <c r="G2400" i="2"/>
  <c r="H2400" i="2"/>
  <c r="J2400" i="2"/>
  <c r="K2400" i="2"/>
  <c r="L2400" i="2"/>
  <c r="M2400" i="2"/>
  <c r="AG2400" i="2"/>
  <c r="AH2400" i="2"/>
  <c r="AI2400" i="2"/>
  <c r="AJ2400" i="2"/>
  <c r="AK2400" i="2"/>
  <c r="AL2400" i="2"/>
  <c r="AM2400" i="2"/>
  <c r="AN2400" i="2"/>
  <c r="AV2400" i="2"/>
  <c r="C2401" i="2"/>
  <c r="D2401" i="2"/>
  <c r="E2401" i="2"/>
  <c r="F2401" i="2"/>
  <c r="G2401" i="2"/>
  <c r="H2401" i="2"/>
  <c r="J2401" i="2"/>
  <c r="K2401" i="2"/>
  <c r="L2401" i="2"/>
  <c r="M2401" i="2"/>
  <c r="AG2401" i="2"/>
  <c r="AH2401" i="2"/>
  <c r="AI2401" i="2"/>
  <c r="AJ2401" i="2"/>
  <c r="AK2401" i="2"/>
  <c r="AL2401" i="2"/>
  <c r="AM2401" i="2"/>
  <c r="AN2401" i="2"/>
  <c r="AV2401" i="2"/>
  <c r="C2402" i="2"/>
  <c r="D2402" i="2"/>
  <c r="E2402" i="2"/>
  <c r="F2402" i="2"/>
  <c r="G2402" i="2"/>
  <c r="H2402" i="2"/>
  <c r="J2402" i="2"/>
  <c r="K2402" i="2"/>
  <c r="L2402" i="2"/>
  <c r="M2402" i="2"/>
  <c r="AG2402" i="2"/>
  <c r="AH2402" i="2"/>
  <c r="AI2402" i="2"/>
  <c r="AJ2402" i="2"/>
  <c r="AK2402" i="2"/>
  <c r="AL2402" i="2"/>
  <c r="AM2402" i="2"/>
  <c r="AN2402" i="2"/>
  <c r="C2404" i="2"/>
  <c r="D2404" i="2"/>
  <c r="E2404" i="2"/>
  <c r="F2404" i="2"/>
  <c r="G2404" i="2"/>
  <c r="H2404" i="2"/>
  <c r="J2404" i="2"/>
  <c r="K2404" i="2"/>
  <c r="L2404" i="2"/>
  <c r="M2404" i="2"/>
  <c r="AG2404" i="2"/>
  <c r="AH2404" i="2"/>
  <c r="AI2404" i="2"/>
  <c r="AJ2404" i="2"/>
  <c r="AK2404" i="2"/>
  <c r="AL2404" i="2"/>
  <c r="AM2404" i="2"/>
  <c r="AN2404" i="2"/>
  <c r="AV2404" i="2"/>
  <c r="C2405" i="2"/>
  <c r="D2405" i="2"/>
  <c r="E2405" i="2"/>
  <c r="F2405" i="2"/>
  <c r="G2405" i="2"/>
  <c r="H2405" i="2"/>
  <c r="J2405" i="2"/>
  <c r="K2405" i="2"/>
  <c r="L2405" i="2"/>
  <c r="M2405" i="2"/>
  <c r="AG2405" i="2"/>
  <c r="AH2405" i="2"/>
  <c r="AI2405" i="2"/>
  <c r="AJ2405" i="2"/>
  <c r="AK2405" i="2"/>
  <c r="AL2405" i="2"/>
  <c r="AM2405" i="2"/>
  <c r="AN2405" i="2"/>
  <c r="AV2405" i="2"/>
  <c r="C2406" i="2"/>
  <c r="D2406" i="2"/>
  <c r="E2406" i="2"/>
  <c r="F2406" i="2"/>
  <c r="G2406" i="2"/>
  <c r="H2406" i="2"/>
  <c r="J2406" i="2"/>
  <c r="K2406" i="2"/>
  <c r="L2406" i="2"/>
  <c r="M2406" i="2"/>
  <c r="AG2406" i="2"/>
  <c r="AH2406" i="2"/>
  <c r="AI2406" i="2"/>
  <c r="AJ2406" i="2"/>
  <c r="AK2406" i="2"/>
  <c r="AL2406" i="2"/>
  <c r="AM2406" i="2"/>
  <c r="AN2406" i="2"/>
  <c r="AV2406" i="2"/>
  <c r="C2407" i="2"/>
  <c r="D2407" i="2"/>
  <c r="E2407" i="2"/>
  <c r="F2407" i="2"/>
  <c r="G2407" i="2"/>
  <c r="H2407" i="2"/>
  <c r="J2407" i="2"/>
  <c r="K2407" i="2"/>
  <c r="L2407" i="2"/>
  <c r="M2407" i="2"/>
  <c r="AG2407" i="2"/>
  <c r="AH2407" i="2"/>
  <c r="AI2407" i="2"/>
  <c r="AJ2407" i="2"/>
  <c r="AK2407" i="2"/>
  <c r="AL2407" i="2"/>
  <c r="AM2407" i="2"/>
  <c r="AN2407" i="2"/>
  <c r="AV2407" i="2"/>
  <c r="C2408" i="2"/>
  <c r="D2408" i="2"/>
  <c r="E2408" i="2"/>
  <c r="F2408" i="2"/>
  <c r="G2408" i="2"/>
  <c r="H2408" i="2"/>
  <c r="J2408" i="2"/>
  <c r="K2408" i="2"/>
  <c r="L2408" i="2"/>
  <c r="M2408" i="2"/>
  <c r="AG2408" i="2"/>
  <c r="AH2408" i="2"/>
  <c r="AI2408" i="2"/>
  <c r="AJ2408" i="2"/>
  <c r="AK2408" i="2"/>
  <c r="AL2408" i="2"/>
  <c r="AM2408" i="2"/>
  <c r="AN2408" i="2"/>
  <c r="AV2408" i="2"/>
  <c r="C2409" i="2"/>
  <c r="D2409" i="2"/>
  <c r="E2409" i="2"/>
  <c r="F2409" i="2"/>
  <c r="G2409" i="2"/>
  <c r="H2409" i="2"/>
  <c r="J2409" i="2"/>
  <c r="K2409" i="2"/>
  <c r="L2409" i="2"/>
  <c r="M2409" i="2"/>
  <c r="AG2409" i="2"/>
  <c r="AH2409" i="2"/>
  <c r="AI2409" i="2"/>
  <c r="AJ2409" i="2"/>
  <c r="AK2409" i="2"/>
  <c r="AL2409" i="2"/>
  <c r="AM2409" i="2"/>
  <c r="AN2409" i="2"/>
  <c r="AV2409" i="2"/>
  <c r="C2410" i="2"/>
  <c r="D2410" i="2"/>
  <c r="E2410" i="2"/>
  <c r="F2410" i="2"/>
  <c r="G2410" i="2"/>
  <c r="H2410" i="2"/>
  <c r="J2410" i="2"/>
  <c r="K2410" i="2"/>
  <c r="L2410" i="2"/>
  <c r="M2410" i="2"/>
  <c r="AG2410" i="2"/>
  <c r="AH2410" i="2"/>
  <c r="AI2410" i="2"/>
  <c r="AJ2410" i="2"/>
  <c r="AK2410" i="2"/>
  <c r="AL2410" i="2"/>
  <c r="AM2410" i="2"/>
  <c r="AN2410" i="2"/>
  <c r="AV2410" i="2"/>
  <c r="C2411" i="2"/>
  <c r="D2411" i="2"/>
  <c r="E2411" i="2"/>
  <c r="F2411" i="2"/>
  <c r="G2411" i="2"/>
  <c r="H2411" i="2"/>
  <c r="J2411" i="2"/>
  <c r="K2411" i="2"/>
  <c r="L2411" i="2"/>
  <c r="M2411" i="2"/>
  <c r="AG2411" i="2"/>
  <c r="AH2411" i="2"/>
  <c r="AI2411" i="2"/>
  <c r="AJ2411" i="2"/>
  <c r="AK2411" i="2"/>
  <c r="AL2411" i="2"/>
  <c r="AM2411" i="2"/>
  <c r="AN2411" i="2"/>
  <c r="AV2411" i="2"/>
  <c r="C2412" i="2"/>
  <c r="D2412" i="2"/>
  <c r="E2412" i="2"/>
  <c r="F2412" i="2"/>
  <c r="G2412" i="2"/>
  <c r="H2412" i="2"/>
  <c r="J2412" i="2"/>
  <c r="K2412" i="2"/>
  <c r="L2412" i="2"/>
  <c r="M2412" i="2"/>
  <c r="AG2412" i="2"/>
  <c r="AH2412" i="2"/>
  <c r="AI2412" i="2"/>
  <c r="AJ2412" i="2"/>
  <c r="AK2412" i="2"/>
  <c r="AL2412" i="2"/>
  <c r="AM2412" i="2"/>
  <c r="AN2412" i="2"/>
  <c r="AV2412" i="2"/>
  <c r="C2413" i="2"/>
  <c r="D2413" i="2"/>
  <c r="E2413" i="2"/>
  <c r="F2413" i="2"/>
  <c r="G2413" i="2"/>
  <c r="H2413" i="2"/>
  <c r="J2413" i="2"/>
  <c r="K2413" i="2"/>
  <c r="L2413" i="2"/>
  <c r="M2413" i="2"/>
  <c r="AG2413" i="2"/>
  <c r="AH2413" i="2"/>
  <c r="AI2413" i="2"/>
  <c r="AJ2413" i="2"/>
  <c r="AK2413" i="2"/>
  <c r="AL2413" i="2"/>
  <c r="AM2413" i="2"/>
  <c r="AN2413" i="2"/>
  <c r="AV2413" i="2"/>
  <c r="C2414" i="2"/>
  <c r="D2414" i="2"/>
  <c r="E2414" i="2"/>
  <c r="F2414" i="2"/>
  <c r="G2414" i="2"/>
  <c r="H2414" i="2"/>
  <c r="J2414" i="2"/>
  <c r="K2414" i="2"/>
  <c r="L2414" i="2"/>
  <c r="M2414" i="2"/>
  <c r="AG2414" i="2"/>
  <c r="AH2414" i="2"/>
  <c r="AI2414" i="2"/>
  <c r="AJ2414" i="2"/>
  <c r="AK2414" i="2"/>
  <c r="AL2414" i="2"/>
  <c r="AM2414" i="2"/>
  <c r="AN2414" i="2"/>
  <c r="AV2414" i="2"/>
  <c r="C2415" i="2"/>
  <c r="D2415" i="2"/>
  <c r="E2415" i="2"/>
  <c r="F2415" i="2"/>
  <c r="G2415" i="2"/>
  <c r="H2415" i="2"/>
  <c r="J2415" i="2"/>
  <c r="K2415" i="2"/>
  <c r="L2415" i="2"/>
  <c r="M2415" i="2"/>
  <c r="AG2415" i="2"/>
  <c r="AH2415" i="2"/>
  <c r="AI2415" i="2"/>
  <c r="AJ2415" i="2"/>
  <c r="AK2415" i="2"/>
  <c r="AL2415" i="2"/>
  <c r="AM2415" i="2"/>
  <c r="AN2415" i="2"/>
  <c r="AV2415" i="2"/>
  <c r="C2416" i="2"/>
  <c r="D2416" i="2"/>
  <c r="E2416" i="2"/>
  <c r="F2416" i="2"/>
  <c r="G2416" i="2"/>
  <c r="H2416" i="2"/>
  <c r="J2416" i="2"/>
  <c r="K2416" i="2"/>
  <c r="L2416" i="2"/>
  <c r="M2416" i="2"/>
  <c r="AG2416" i="2"/>
  <c r="AH2416" i="2"/>
  <c r="AI2416" i="2"/>
  <c r="AJ2416" i="2"/>
  <c r="AK2416" i="2"/>
  <c r="AL2416" i="2"/>
  <c r="AM2416" i="2"/>
  <c r="AN2416" i="2"/>
  <c r="AV2416" i="2"/>
  <c r="C2417" i="2"/>
  <c r="D2417" i="2"/>
  <c r="E2417" i="2"/>
  <c r="F2417" i="2"/>
  <c r="G2417" i="2"/>
  <c r="H2417" i="2"/>
  <c r="J2417" i="2"/>
  <c r="K2417" i="2"/>
  <c r="L2417" i="2"/>
  <c r="M2417" i="2"/>
  <c r="AG2417" i="2"/>
  <c r="AH2417" i="2"/>
  <c r="AI2417" i="2"/>
  <c r="AJ2417" i="2"/>
  <c r="AK2417" i="2"/>
  <c r="AL2417" i="2"/>
  <c r="AM2417" i="2"/>
  <c r="AN2417" i="2"/>
  <c r="AV2417" i="2"/>
  <c r="C2418" i="2"/>
  <c r="D2418" i="2"/>
  <c r="E2418" i="2"/>
  <c r="F2418" i="2"/>
  <c r="G2418" i="2"/>
  <c r="H2418" i="2"/>
  <c r="J2418" i="2"/>
  <c r="K2418" i="2"/>
  <c r="L2418" i="2"/>
  <c r="M2418" i="2"/>
  <c r="AG2418" i="2"/>
  <c r="AH2418" i="2"/>
  <c r="AI2418" i="2"/>
  <c r="AJ2418" i="2"/>
  <c r="AK2418" i="2"/>
  <c r="AL2418" i="2"/>
  <c r="AM2418" i="2"/>
  <c r="AN2418" i="2"/>
  <c r="AV2418" i="2"/>
  <c r="C2419" i="2"/>
  <c r="D2419" i="2"/>
  <c r="E2419" i="2"/>
  <c r="F2419" i="2"/>
  <c r="G2419" i="2"/>
  <c r="H2419" i="2"/>
  <c r="J2419" i="2"/>
  <c r="K2419" i="2"/>
  <c r="L2419" i="2"/>
  <c r="M2419" i="2"/>
  <c r="AG2419" i="2"/>
  <c r="AH2419" i="2"/>
  <c r="AI2419" i="2"/>
  <c r="AJ2419" i="2"/>
  <c r="AK2419" i="2"/>
  <c r="AL2419" i="2"/>
  <c r="AM2419" i="2"/>
  <c r="AN2419" i="2"/>
  <c r="AV2419" i="2"/>
  <c r="C2420" i="2"/>
  <c r="D2420" i="2"/>
  <c r="E2420" i="2"/>
  <c r="F2420" i="2"/>
  <c r="G2420" i="2"/>
  <c r="H2420" i="2"/>
  <c r="J2420" i="2"/>
  <c r="K2420" i="2"/>
  <c r="L2420" i="2"/>
  <c r="M2420" i="2"/>
  <c r="AG2420" i="2"/>
  <c r="AH2420" i="2"/>
  <c r="AI2420" i="2"/>
  <c r="AJ2420" i="2"/>
  <c r="AK2420" i="2"/>
  <c r="AL2420" i="2"/>
  <c r="AM2420" i="2"/>
  <c r="AN2420" i="2"/>
  <c r="AV2420" i="2"/>
  <c r="C2421" i="2"/>
  <c r="D2421" i="2"/>
  <c r="E2421" i="2"/>
  <c r="F2421" i="2"/>
  <c r="G2421" i="2"/>
  <c r="H2421" i="2"/>
  <c r="J2421" i="2"/>
  <c r="K2421" i="2"/>
  <c r="L2421" i="2"/>
  <c r="M2421" i="2"/>
  <c r="AG2421" i="2"/>
  <c r="AH2421" i="2"/>
  <c r="AI2421" i="2"/>
  <c r="AJ2421" i="2"/>
  <c r="AK2421" i="2"/>
  <c r="AL2421" i="2"/>
  <c r="AM2421" i="2"/>
  <c r="AN2421" i="2"/>
  <c r="AV2421" i="2"/>
  <c r="C2422" i="2"/>
  <c r="D2422" i="2"/>
  <c r="E2422" i="2"/>
  <c r="F2422" i="2"/>
  <c r="G2422" i="2"/>
  <c r="H2422" i="2"/>
  <c r="J2422" i="2"/>
  <c r="K2422" i="2"/>
  <c r="L2422" i="2"/>
  <c r="M2422" i="2"/>
  <c r="AG2422" i="2"/>
  <c r="AH2422" i="2"/>
  <c r="AI2422" i="2"/>
  <c r="AJ2422" i="2"/>
  <c r="AK2422" i="2"/>
  <c r="AL2422" i="2"/>
  <c r="AM2422" i="2"/>
  <c r="AN2422" i="2"/>
  <c r="AV2422" i="2"/>
  <c r="C2423" i="2"/>
  <c r="D2423" i="2"/>
  <c r="E2423" i="2"/>
  <c r="F2423" i="2"/>
  <c r="G2423" i="2"/>
  <c r="H2423" i="2"/>
  <c r="J2423" i="2"/>
  <c r="K2423" i="2"/>
  <c r="L2423" i="2"/>
  <c r="M2423" i="2"/>
  <c r="AG2423" i="2"/>
  <c r="AH2423" i="2"/>
  <c r="AI2423" i="2"/>
  <c r="AJ2423" i="2"/>
  <c r="AK2423" i="2"/>
  <c r="AL2423" i="2"/>
  <c r="AM2423" i="2"/>
  <c r="AN2423" i="2"/>
  <c r="AV2423" i="2"/>
  <c r="C2424" i="2"/>
  <c r="D2424" i="2"/>
  <c r="E2424" i="2"/>
  <c r="F2424" i="2"/>
  <c r="G2424" i="2"/>
  <c r="H2424" i="2"/>
  <c r="J2424" i="2"/>
  <c r="K2424" i="2"/>
  <c r="L2424" i="2"/>
  <c r="M2424" i="2"/>
  <c r="AG2424" i="2"/>
  <c r="AH2424" i="2"/>
  <c r="AI2424" i="2"/>
  <c r="AJ2424" i="2"/>
  <c r="AK2424" i="2"/>
  <c r="AL2424" i="2"/>
  <c r="AM2424" i="2"/>
  <c r="AN2424" i="2"/>
  <c r="AV2424" i="2"/>
  <c r="C2425" i="2"/>
  <c r="D2425" i="2"/>
  <c r="E2425" i="2"/>
  <c r="F2425" i="2"/>
  <c r="G2425" i="2"/>
  <c r="H2425" i="2"/>
  <c r="J2425" i="2"/>
  <c r="K2425" i="2"/>
  <c r="L2425" i="2"/>
  <c r="M2425" i="2"/>
  <c r="AG2425" i="2"/>
  <c r="AH2425" i="2"/>
  <c r="AI2425" i="2"/>
  <c r="AJ2425" i="2"/>
  <c r="AK2425" i="2"/>
  <c r="AL2425" i="2"/>
  <c r="AM2425" i="2"/>
  <c r="AN2425" i="2"/>
  <c r="AV2425" i="2"/>
  <c r="C2426" i="2"/>
  <c r="D2426" i="2"/>
  <c r="E2426" i="2"/>
  <c r="F2426" i="2"/>
  <c r="G2426" i="2"/>
  <c r="H2426" i="2"/>
  <c r="J2426" i="2"/>
  <c r="K2426" i="2"/>
  <c r="L2426" i="2"/>
  <c r="M2426" i="2"/>
  <c r="AG2426" i="2"/>
  <c r="AH2426" i="2"/>
  <c r="AI2426" i="2"/>
  <c r="AJ2426" i="2"/>
  <c r="AK2426" i="2"/>
  <c r="AL2426" i="2"/>
  <c r="AM2426" i="2"/>
  <c r="AN2426" i="2"/>
  <c r="AV2426" i="2"/>
  <c r="C2427" i="2"/>
  <c r="D2427" i="2"/>
  <c r="E2427" i="2"/>
  <c r="F2427" i="2"/>
  <c r="G2427" i="2"/>
  <c r="H2427" i="2"/>
  <c r="J2427" i="2"/>
  <c r="K2427" i="2"/>
  <c r="L2427" i="2"/>
  <c r="M2427" i="2"/>
  <c r="AG2427" i="2"/>
  <c r="AH2427" i="2"/>
  <c r="AI2427" i="2"/>
  <c r="AJ2427" i="2"/>
  <c r="AK2427" i="2"/>
  <c r="AL2427" i="2"/>
  <c r="AM2427" i="2"/>
  <c r="AN2427" i="2"/>
  <c r="AV2427" i="2"/>
  <c r="C2428" i="2"/>
  <c r="D2428" i="2"/>
  <c r="E2428" i="2"/>
  <c r="F2428" i="2"/>
  <c r="G2428" i="2"/>
  <c r="H2428" i="2"/>
  <c r="J2428" i="2"/>
  <c r="K2428" i="2"/>
  <c r="L2428" i="2"/>
  <c r="M2428" i="2"/>
  <c r="AG2428" i="2"/>
  <c r="AH2428" i="2"/>
  <c r="AI2428" i="2"/>
  <c r="AJ2428" i="2"/>
  <c r="AK2428" i="2"/>
  <c r="AL2428" i="2"/>
  <c r="AM2428" i="2"/>
  <c r="AN2428" i="2"/>
  <c r="AV2428" i="2"/>
  <c r="C2429" i="2"/>
  <c r="D2429" i="2"/>
  <c r="E2429" i="2"/>
  <c r="F2429" i="2"/>
  <c r="G2429" i="2"/>
  <c r="H2429" i="2"/>
  <c r="J2429" i="2"/>
  <c r="K2429" i="2"/>
  <c r="L2429" i="2"/>
  <c r="M2429" i="2"/>
  <c r="AG2429" i="2"/>
  <c r="AH2429" i="2"/>
  <c r="AI2429" i="2"/>
  <c r="AJ2429" i="2"/>
  <c r="AK2429" i="2"/>
  <c r="AL2429" i="2"/>
  <c r="AM2429" i="2"/>
  <c r="AN2429" i="2"/>
  <c r="AV2429" i="2"/>
  <c r="C2430" i="2"/>
  <c r="D2430" i="2"/>
  <c r="E2430" i="2"/>
  <c r="F2430" i="2"/>
  <c r="G2430" i="2"/>
  <c r="H2430" i="2"/>
  <c r="J2430" i="2"/>
  <c r="K2430" i="2"/>
  <c r="L2430" i="2"/>
  <c r="M2430" i="2"/>
  <c r="AG2430" i="2"/>
  <c r="AH2430" i="2"/>
  <c r="AI2430" i="2"/>
  <c r="AJ2430" i="2"/>
  <c r="AK2430" i="2"/>
  <c r="AL2430" i="2"/>
  <c r="AM2430" i="2"/>
  <c r="AN2430" i="2"/>
  <c r="AV2430" i="2"/>
  <c r="C2431" i="2"/>
  <c r="D2431" i="2"/>
  <c r="E2431" i="2"/>
  <c r="F2431" i="2"/>
  <c r="G2431" i="2"/>
  <c r="H2431" i="2"/>
  <c r="J2431" i="2"/>
  <c r="K2431" i="2"/>
  <c r="L2431" i="2"/>
  <c r="M2431" i="2"/>
  <c r="AG2431" i="2"/>
  <c r="AH2431" i="2"/>
  <c r="AI2431" i="2"/>
  <c r="AJ2431" i="2"/>
  <c r="AK2431" i="2"/>
  <c r="AL2431" i="2"/>
  <c r="AM2431" i="2"/>
  <c r="AN2431" i="2"/>
  <c r="AV2431" i="2"/>
  <c r="C2432" i="2"/>
  <c r="D2432" i="2"/>
  <c r="E2432" i="2"/>
  <c r="F2432" i="2"/>
  <c r="G2432" i="2"/>
  <c r="H2432" i="2"/>
  <c r="J2432" i="2"/>
  <c r="K2432" i="2"/>
  <c r="L2432" i="2"/>
  <c r="M2432" i="2"/>
  <c r="AG2432" i="2"/>
  <c r="AH2432" i="2"/>
  <c r="AI2432" i="2"/>
  <c r="AJ2432" i="2"/>
  <c r="AK2432" i="2"/>
  <c r="AL2432" i="2"/>
  <c r="AM2432" i="2"/>
  <c r="AN2432" i="2"/>
  <c r="AV2432" i="2"/>
  <c r="C2433" i="2"/>
  <c r="D2433" i="2"/>
  <c r="E2433" i="2"/>
  <c r="F2433" i="2"/>
  <c r="G2433" i="2"/>
  <c r="H2433" i="2"/>
  <c r="J2433" i="2"/>
  <c r="K2433" i="2"/>
  <c r="L2433" i="2"/>
  <c r="M2433" i="2"/>
  <c r="AG2433" i="2"/>
  <c r="AH2433" i="2"/>
  <c r="AI2433" i="2"/>
  <c r="AJ2433" i="2"/>
  <c r="AK2433" i="2"/>
  <c r="AL2433" i="2"/>
  <c r="AM2433" i="2"/>
  <c r="AN2433" i="2"/>
  <c r="AV2433" i="2"/>
  <c r="C2434" i="2"/>
  <c r="D2434" i="2"/>
  <c r="E2434" i="2"/>
  <c r="F2434" i="2"/>
  <c r="G2434" i="2"/>
  <c r="H2434" i="2"/>
  <c r="J2434" i="2"/>
  <c r="K2434" i="2"/>
  <c r="L2434" i="2"/>
  <c r="M2434" i="2"/>
  <c r="AG2434" i="2"/>
  <c r="AH2434" i="2"/>
  <c r="AI2434" i="2"/>
  <c r="AJ2434" i="2"/>
  <c r="AK2434" i="2"/>
  <c r="AL2434" i="2"/>
  <c r="AM2434" i="2"/>
  <c r="AN2434" i="2"/>
  <c r="AV2434" i="2"/>
  <c r="C2435" i="2"/>
  <c r="D2435" i="2"/>
  <c r="E2435" i="2"/>
  <c r="F2435" i="2"/>
  <c r="G2435" i="2"/>
  <c r="H2435" i="2"/>
  <c r="J2435" i="2"/>
  <c r="K2435" i="2"/>
  <c r="L2435" i="2"/>
  <c r="M2435" i="2"/>
  <c r="AG2435" i="2"/>
  <c r="AH2435" i="2"/>
  <c r="AI2435" i="2"/>
  <c r="AJ2435" i="2"/>
  <c r="AK2435" i="2"/>
  <c r="AL2435" i="2"/>
  <c r="AM2435" i="2"/>
  <c r="AN2435" i="2"/>
  <c r="AV2435" i="2"/>
  <c r="C2436" i="2"/>
  <c r="D2436" i="2"/>
  <c r="E2436" i="2"/>
  <c r="F2436" i="2"/>
  <c r="G2436" i="2"/>
  <c r="H2436" i="2"/>
  <c r="J2436" i="2"/>
  <c r="K2436" i="2"/>
  <c r="L2436" i="2"/>
  <c r="M2436" i="2"/>
  <c r="AG2436" i="2"/>
  <c r="AH2436" i="2"/>
  <c r="AI2436" i="2"/>
  <c r="AJ2436" i="2"/>
  <c r="AK2436" i="2"/>
  <c r="AL2436" i="2"/>
  <c r="AM2436" i="2"/>
  <c r="AN2436" i="2"/>
  <c r="AV2436" i="2"/>
  <c r="C2437" i="2"/>
  <c r="D2437" i="2"/>
  <c r="E2437" i="2"/>
  <c r="F2437" i="2"/>
  <c r="G2437" i="2"/>
  <c r="H2437" i="2"/>
  <c r="J2437" i="2"/>
  <c r="K2437" i="2"/>
  <c r="L2437" i="2"/>
  <c r="M2437" i="2"/>
  <c r="AG2437" i="2"/>
  <c r="AH2437" i="2"/>
  <c r="AI2437" i="2"/>
  <c r="AJ2437" i="2"/>
  <c r="AK2437" i="2"/>
  <c r="AL2437" i="2"/>
  <c r="AM2437" i="2"/>
  <c r="AN2437" i="2"/>
  <c r="AV2437" i="2"/>
  <c r="C2438" i="2"/>
  <c r="D2438" i="2"/>
  <c r="E2438" i="2"/>
  <c r="F2438" i="2"/>
  <c r="G2438" i="2"/>
  <c r="H2438" i="2"/>
  <c r="J2438" i="2"/>
  <c r="K2438" i="2"/>
  <c r="L2438" i="2"/>
  <c r="M2438" i="2"/>
  <c r="AG2438" i="2"/>
  <c r="AH2438" i="2"/>
  <c r="AI2438" i="2"/>
  <c r="AJ2438" i="2"/>
  <c r="AK2438" i="2"/>
  <c r="AL2438" i="2"/>
  <c r="AM2438" i="2"/>
  <c r="AN2438" i="2"/>
  <c r="AV2438" i="2"/>
  <c r="C2439" i="2"/>
  <c r="D2439" i="2"/>
  <c r="E2439" i="2"/>
  <c r="F2439" i="2"/>
  <c r="G2439" i="2"/>
  <c r="H2439" i="2"/>
  <c r="J2439" i="2"/>
  <c r="K2439" i="2"/>
  <c r="L2439" i="2"/>
  <c r="M2439" i="2"/>
  <c r="AG2439" i="2"/>
  <c r="AH2439" i="2"/>
  <c r="AI2439" i="2"/>
  <c r="AJ2439" i="2"/>
  <c r="AK2439" i="2"/>
  <c r="AL2439" i="2"/>
  <c r="AM2439" i="2"/>
  <c r="AN2439" i="2"/>
  <c r="AV2439" i="2"/>
  <c r="C2440" i="2"/>
  <c r="D2440" i="2"/>
  <c r="E2440" i="2"/>
  <c r="F2440" i="2"/>
  <c r="G2440" i="2"/>
  <c r="H2440" i="2"/>
  <c r="J2440" i="2"/>
  <c r="K2440" i="2"/>
  <c r="L2440" i="2"/>
  <c r="M2440" i="2"/>
  <c r="AG2440" i="2"/>
  <c r="AH2440" i="2"/>
  <c r="AI2440" i="2"/>
  <c r="AJ2440" i="2"/>
  <c r="AK2440" i="2"/>
  <c r="AL2440" i="2"/>
  <c r="AM2440" i="2"/>
  <c r="AN2440" i="2"/>
  <c r="AV2440" i="2"/>
  <c r="C2441" i="2"/>
  <c r="D2441" i="2"/>
  <c r="E2441" i="2"/>
  <c r="F2441" i="2"/>
  <c r="G2441" i="2"/>
  <c r="H2441" i="2"/>
  <c r="J2441" i="2"/>
  <c r="K2441" i="2"/>
  <c r="L2441" i="2"/>
  <c r="M2441" i="2"/>
  <c r="AG2441" i="2"/>
  <c r="AH2441" i="2"/>
  <c r="AI2441" i="2"/>
  <c r="AJ2441" i="2"/>
  <c r="AK2441" i="2"/>
  <c r="AL2441" i="2"/>
  <c r="AM2441" i="2"/>
  <c r="AN2441" i="2"/>
  <c r="AV2441" i="2"/>
  <c r="C2442" i="2"/>
  <c r="D2442" i="2"/>
  <c r="E2442" i="2"/>
  <c r="F2442" i="2"/>
  <c r="G2442" i="2"/>
  <c r="H2442" i="2"/>
  <c r="J2442" i="2"/>
  <c r="K2442" i="2"/>
  <c r="L2442" i="2"/>
  <c r="M2442" i="2"/>
  <c r="AG2442" i="2"/>
  <c r="AH2442" i="2"/>
  <c r="AI2442" i="2"/>
  <c r="AJ2442" i="2"/>
  <c r="AK2442" i="2"/>
  <c r="AL2442" i="2"/>
  <c r="AM2442" i="2"/>
  <c r="AN2442" i="2"/>
  <c r="AV2442" i="2"/>
  <c r="C2443" i="2"/>
  <c r="D2443" i="2"/>
  <c r="E2443" i="2"/>
  <c r="F2443" i="2"/>
  <c r="G2443" i="2"/>
  <c r="H2443" i="2"/>
  <c r="J2443" i="2"/>
  <c r="K2443" i="2"/>
  <c r="L2443" i="2"/>
  <c r="M2443" i="2"/>
  <c r="AG2443" i="2"/>
  <c r="AH2443" i="2"/>
  <c r="AI2443" i="2"/>
  <c r="AJ2443" i="2"/>
  <c r="AK2443" i="2"/>
  <c r="AL2443" i="2"/>
  <c r="AM2443" i="2"/>
  <c r="AN2443" i="2"/>
  <c r="AV2443" i="2"/>
  <c r="C2444" i="2"/>
  <c r="D2444" i="2"/>
  <c r="E2444" i="2"/>
  <c r="F2444" i="2"/>
  <c r="G2444" i="2"/>
  <c r="H2444" i="2"/>
  <c r="J2444" i="2"/>
  <c r="K2444" i="2"/>
  <c r="L2444" i="2"/>
  <c r="M2444" i="2"/>
  <c r="AG2444" i="2"/>
  <c r="AH2444" i="2"/>
  <c r="AI2444" i="2"/>
  <c r="AJ2444" i="2"/>
  <c r="AK2444" i="2"/>
  <c r="AL2444" i="2"/>
  <c r="AM2444" i="2"/>
  <c r="AN2444" i="2"/>
  <c r="AV2444" i="2"/>
  <c r="C2445" i="2"/>
  <c r="D2445" i="2"/>
  <c r="E2445" i="2"/>
  <c r="F2445" i="2"/>
  <c r="G2445" i="2"/>
  <c r="H2445" i="2"/>
  <c r="J2445" i="2"/>
  <c r="K2445" i="2"/>
  <c r="L2445" i="2"/>
  <c r="M2445" i="2"/>
  <c r="AG2445" i="2"/>
  <c r="AH2445" i="2"/>
  <c r="AI2445" i="2"/>
  <c r="AJ2445" i="2"/>
  <c r="AK2445" i="2"/>
  <c r="AL2445" i="2"/>
  <c r="AM2445" i="2"/>
  <c r="AN2445" i="2"/>
  <c r="AV2445" i="2"/>
  <c r="C2446" i="2"/>
  <c r="D2446" i="2"/>
  <c r="E2446" i="2"/>
  <c r="F2446" i="2"/>
  <c r="G2446" i="2"/>
  <c r="H2446" i="2"/>
  <c r="J2446" i="2"/>
  <c r="K2446" i="2"/>
  <c r="L2446" i="2"/>
  <c r="M2446" i="2"/>
  <c r="AG2446" i="2"/>
  <c r="AH2446" i="2"/>
  <c r="AI2446" i="2"/>
  <c r="AJ2446" i="2"/>
  <c r="AK2446" i="2"/>
  <c r="AL2446" i="2"/>
  <c r="AM2446" i="2"/>
  <c r="AN2446" i="2"/>
  <c r="AV2446" i="2"/>
  <c r="C2447" i="2"/>
  <c r="D2447" i="2"/>
  <c r="E2447" i="2"/>
  <c r="F2447" i="2"/>
  <c r="G2447" i="2"/>
  <c r="H2447" i="2"/>
  <c r="J2447" i="2"/>
  <c r="K2447" i="2"/>
  <c r="L2447" i="2"/>
  <c r="M2447" i="2"/>
  <c r="AG2447" i="2"/>
  <c r="AH2447" i="2"/>
  <c r="AI2447" i="2"/>
  <c r="AJ2447" i="2"/>
  <c r="AK2447" i="2"/>
  <c r="AL2447" i="2"/>
  <c r="AM2447" i="2"/>
  <c r="AN2447" i="2"/>
  <c r="AV2447" i="2"/>
  <c r="C2448" i="2"/>
  <c r="D2448" i="2"/>
  <c r="E2448" i="2"/>
  <c r="F2448" i="2"/>
  <c r="G2448" i="2"/>
  <c r="H2448" i="2"/>
  <c r="J2448" i="2"/>
  <c r="K2448" i="2"/>
  <c r="L2448" i="2"/>
  <c r="M2448" i="2"/>
  <c r="AG2448" i="2"/>
  <c r="AH2448" i="2"/>
  <c r="AI2448" i="2"/>
  <c r="AJ2448" i="2"/>
  <c r="AK2448" i="2"/>
  <c r="AL2448" i="2"/>
  <c r="AM2448" i="2"/>
  <c r="AN2448" i="2"/>
  <c r="AV2448" i="2"/>
  <c r="C2449" i="2"/>
  <c r="D2449" i="2"/>
  <c r="E2449" i="2"/>
  <c r="F2449" i="2"/>
  <c r="G2449" i="2"/>
  <c r="H2449" i="2"/>
  <c r="J2449" i="2"/>
  <c r="K2449" i="2"/>
  <c r="L2449" i="2"/>
  <c r="M2449" i="2"/>
  <c r="AG2449" i="2"/>
  <c r="AH2449" i="2"/>
  <c r="AI2449" i="2"/>
  <c r="AJ2449" i="2"/>
  <c r="AK2449" i="2"/>
  <c r="AL2449" i="2"/>
  <c r="AM2449" i="2"/>
  <c r="AN2449" i="2"/>
  <c r="AV2449" i="2"/>
  <c r="C2450" i="2"/>
  <c r="D2450" i="2"/>
  <c r="E2450" i="2"/>
  <c r="F2450" i="2"/>
  <c r="G2450" i="2"/>
  <c r="H2450" i="2"/>
  <c r="J2450" i="2"/>
  <c r="K2450" i="2"/>
  <c r="L2450" i="2"/>
  <c r="M2450" i="2"/>
  <c r="AG2450" i="2"/>
  <c r="AH2450" i="2"/>
  <c r="AI2450" i="2"/>
  <c r="AJ2450" i="2"/>
  <c r="AK2450" i="2"/>
  <c r="AL2450" i="2"/>
  <c r="AM2450" i="2"/>
  <c r="AN2450" i="2"/>
  <c r="AV2450" i="2"/>
  <c r="C2451" i="2"/>
  <c r="D2451" i="2"/>
  <c r="E2451" i="2"/>
  <c r="F2451" i="2"/>
  <c r="G2451" i="2"/>
  <c r="H2451" i="2"/>
  <c r="J2451" i="2"/>
  <c r="K2451" i="2"/>
  <c r="L2451" i="2"/>
  <c r="M2451" i="2"/>
  <c r="AG2451" i="2"/>
  <c r="AH2451" i="2"/>
  <c r="AI2451" i="2"/>
  <c r="AJ2451" i="2"/>
  <c r="AK2451" i="2"/>
  <c r="AL2451" i="2"/>
  <c r="AM2451" i="2"/>
  <c r="AN2451" i="2"/>
  <c r="AV2451" i="2"/>
  <c r="C2452" i="2"/>
  <c r="D2452" i="2"/>
  <c r="E2452" i="2"/>
  <c r="F2452" i="2"/>
  <c r="G2452" i="2"/>
  <c r="H2452" i="2"/>
  <c r="J2452" i="2"/>
  <c r="K2452" i="2"/>
  <c r="L2452" i="2"/>
  <c r="M2452" i="2"/>
  <c r="AG2452" i="2"/>
  <c r="AH2452" i="2"/>
  <c r="AI2452" i="2"/>
  <c r="AJ2452" i="2"/>
  <c r="AK2452" i="2"/>
  <c r="AL2452" i="2"/>
  <c r="AM2452" i="2"/>
  <c r="AN2452" i="2"/>
  <c r="AV2452" i="2"/>
  <c r="C2453" i="2"/>
  <c r="D2453" i="2"/>
  <c r="E2453" i="2"/>
  <c r="F2453" i="2"/>
  <c r="G2453" i="2"/>
  <c r="H2453" i="2"/>
  <c r="J2453" i="2"/>
  <c r="K2453" i="2"/>
  <c r="L2453" i="2"/>
  <c r="M2453" i="2"/>
  <c r="AG2453" i="2"/>
  <c r="AH2453" i="2"/>
  <c r="AI2453" i="2"/>
  <c r="AJ2453" i="2"/>
  <c r="AK2453" i="2"/>
  <c r="AL2453" i="2"/>
  <c r="AM2453" i="2"/>
  <c r="AN2453" i="2"/>
  <c r="AV2453" i="2"/>
  <c r="C2454" i="2"/>
  <c r="D2454" i="2"/>
  <c r="E2454" i="2"/>
  <c r="F2454" i="2"/>
  <c r="G2454" i="2"/>
  <c r="H2454" i="2"/>
  <c r="J2454" i="2"/>
  <c r="K2454" i="2"/>
  <c r="L2454" i="2"/>
  <c r="M2454" i="2"/>
  <c r="AG2454" i="2"/>
  <c r="AH2454" i="2"/>
  <c r="AI2454" i="2"/>
  <c r="AJ2454" i="2"/>
  <c r="AK2454" i="2"/>
  <c r="AL2454" i="2"/>
  <c r="AM2454" i="2"/>
  <c r="AN2454" i="2"/>
  <c r="AV2454" i="2"/>
  <c r="C2455" i="2"/>
  <c r="D2455" i="2"/>
  <c r="E2455" i="2"/>
  <c r="F2455" i="2"/>
  <c r="G2455" i="2"/>
  <c r="H2455" i="2"/>
  <c r="J2455" i="2"/>
  <c r="K2455" i="2"/>
  <c r="L2455" i="2"/>
  <c r="M2455" i="2"/>
  <c r="AG2455" i="2"/>
  <c r="AH2455" i="2"/>
  <c r="AI2455" i="2"/>
  <c r="AJ2455" i="2"/>
  <c r="AK2455" i="2"/>
  <c r="AL2455" i="2"/>
  <c r="AM2455" i="2"/>
  <c r="AN2455" i="2"/>
  <c r="AV2455" i="2"/>
  <c r="C2456" i="2"/>
  <c r="D2456" i="2"/>
  <c r="E2456" i="2"/>
  <c r="F2456" i="2"/>
  <c r="G2456" i="2"/>
  <c r="H2456" i="2"/>
  <c r="J2456" i="2"/>
  <c r="K2456" i="2"/>
  <c r="L2456" i="2"/>
  <c r="M2456" i="2"/>
  <c r="AG2456" i="2"/>
  <c r="AH2456" i="2"/>
  <c r="AI2456" i="2"/>
  <c r="AJ2456" i="2"/>
  <c r="AK2456" i="2"/>
  <c r="AL2456" i="2"/>
  <c r="AM2456" i="2"/>
  <c r="AN2456" i="2"/>
  <c r="AV2456" i="2"/>
  <c r="C2457" i="2"/>
  <c r="D2457" i="2"/>
  <c r="E2457" i="2"/>
  <c r="F2457" i="2"/>
  <c r="G2457" i="2"/>
  <c r="H2457" i="2"/>
  <c r="J2457" i="2"/>
  <c r="K2457" i="2"/>
  <c r="L2457" i="2"/>
  <c r="M2457" i="2"/>
  <c r="AG2457" i="2"/>
  <c r="AH2457" i="2"/>
  <c r="AI2457" i="2"/>
  <c r="AJ2457" i="2"/>
  <c r="AK2457" i="2"/>
  <c r="AL2457" i="2"/>
  <c r="AM2457" i="2"/>
  <c r="AN2457" i="2"/>
  <c r="AV2457" i="2"/>
  <c r="C2458" i="2"/>
  <c r="D2458" i="2"/>
  <c r="E2458" i="2"/>
  <c r="F2458" i="2"/>
  <c r="G2458" i="2"/>
  <c r="H2458" i="2"/>
  <c r="J2458" i="2"/>
  <c r="K2458" i="2"/>
  <c r="L2458" i="2"/>
  <c r="M2458" i="2"/>
  <c r="AG2458" i="2"/>
  <c r="AH2458" i="2"/>
  <c r="AI2458" i="2"/>
  <c r="AJ2458" i="2"/>
  <c r="AK2458" i="2"/>
  <c r="AL2458" i="2"/>
  <c r="AM2458" i="2"/>
  <c r="AN2458" i="2"/>
  <c r="AV2458" i="2"/>
  <c r="C2459" i="2"/>
  <c r="D2459" i="2"/>
  <c r="E2459" i="2"/>
  <c r="F2459" i="2"/>
  <c r="G2459" i="2"/>
  <c r="H2459" i="2"/>
  <c r="J2459" i="2"/>
  <c r="K2459" i="2"/>
  <c r="L2459" i="2"/>
  <c r="M2459" i="2"/>
  <c r="AG2459" i="2"/>
  <c r="AH2459" i="2"/>
  <c r="AI2459" i="2"/>
  <c r="AJ2459" i="2"/>
  <c r="AK2459" i="2"/>
  <c r="AL2459" i="2"/>
  <c r="AM2459" i="2"/>
  <c r="AN2459" i="2"/>
  <c r="C2461" i="2"/>
  <c r="D2461" i="2"/>
  <c r="E2461" i="2"/>
  <c r="F2461" i="2"/>
  <c r="G2461" i="2"/>
  <c r="H2461" i="2"/>
  <c r="J2461" i="2"/>
  <c r="K2461" i="2"/>
  <c r="L2461" i="2"/>
  <c r="M2461" i="2"/>
  <c r="AG2461" i="2"/>
  <c r="AH2461" i="2"/>
  <c r="AI2461" i="2"/>
  <c r="AJ2461" i="2"/>
  <c r="AK2461" i="2"/>
  <c r="AL2461" i="2"/>
  <c r="AM2461" i="2"/>
  <c r="AN2461" i="2"/>
  <c r="AV2461" i="2"/>
  <c r="C2462" i="2"/>
  <c r="D2462" i="2"/>
  <c r="E2462" i="2"/>
  <c r="F2462" i="2"/>
  <c r="G2462" i="2"/>
  <c r="H2462" i="2"/>
  <c r="J2462" i="2"/>
  <c r="K2462" i="2"/>
  <c r="L2462" i="2"/>
  <c r="M2462" i="2"/>
  <c r="AG2462" i="2"/>
  <c r="AH2462" i="2"/>
  <c r="AI2462" i="2"/>
  <c r="AJ2462" i="2"/>
  <c r="AK2462" i="2"/>
  <c r="AL2462" i="2"/>
  <c r="AM2462" i="2"/>
  <c r="AN2462" i="2"/>
  <c r="AV2462" i="2"/>
  <c r="C2463" i="2"/>
  <c r="D2463" i="2"/>
  <c r="E2463" i="2"/>
  <c r="F2463" i="2"/>
  <c r="G2463" i="2"/>
  <c r="H2463" i="2"/>
  <c r="J2463" i="2"/>
  <c r="K2463" i="2"/>
  <c r="L2463" i="2"/>
  <c r="M2463" i="2"/>
  <c r="AG2463" i="2"/>
  <c r="AH2463" i="2"/>
  <c r="AI2463" i="2"/>
  <c r="AJ2463" i="2"/>
  <c r="AK2463" i="2"/>
  <c r="AL2463" i="2"/>
  <c r="AM2463" i="2"/>
  <c r="AN2463" i="2"/>
  <c r="AV2463" i="2"/>
  <c r="C2464" i="2"/>
  <c r="D2464" i="2"/>
  <c r="E2464" i="2"/>
  <c r="F2464" i="2"/>
  <c r="G2464" i="2"/>
  <c r="H2464" i="2"/>
  <c r="J2464" i="2"/>
  <c r="K2464" i="2"/>
  <c r="L2464" i="2"/>
  <c r="M2464" i="2"/>
  <c r="AG2464" i="2"/>
  <c r="AH2464" i="2"/>
  <c r="AI2464" i="2"/>
  <c r="AJ2464" i="2"/>
  <c r="AK2464" i="2"/>
  <c r="AL2464" i="2"/>
  <c r="AM2464" i="2"/>
  <c r="AN2464" i="2"/>
  <c r="AV2464" i="2"/>
  <c r="C2465" i="2"/>
  <c r="D2465" i="2"/>
  <c r="E2465" i="2"/>
  <c r="F2465" i="2"/>
  <c r="G2465" i="2"/>
  <c r="H2465" i="2"/>
  <c r="J2465" i="2"/>
  <c r="K2465" i="2"/>
  <c r="L2465" i="2"/>
  <c r="M2465" i="2"/>
  <c r="AG2465" i="2"/>
  <c r="AH2465" i="2"/>
  <c r="AI2465" i="2"/>
  <c r="AJ2465" i="2"/>
  <c r="AK2465" i="2"/>
  <c r="AL2465" i="2"/>
  <c r="AM2465" i="2"/>
  <c r="AN2465" i="2"/>
  <c r="AV2465" i="2"/>
  <c r="C2466" i="2"/>
  <c r="D2466" i="2"/>
  <c r="E2466" i="2"/>
  <c r="F2466" i="2"/>
  <c r="G2466" i="2"/>
  <c r="H2466" i="2"/>
  <c r="J2466" i="2"/>
  <c r="K2466" i="2"/>
  <c r="L2466" i="2"/>
  <c r="M2466" i="2"/>
  <c r="AG2466" i="2"/>
  <c r="AH2466" i="2"/>
  <c r="AI2466" i="2"/>
  <c r="AJ2466" i="2"/>
  <c r="AK2466" i="2"/>
  <c r="AL2466" i="2"/>
  <c r="AM2466" i="2"/>
  <c r="AN2466" i="2"/>
  <c r="AV2466" i="2"/>
  <c r="C2467" i="2"/>
  <c r="D2467" i="2"/>
  <c r="E2467" i="2"/>
  <c r="F2467" i="2"/>
  <c r="G2467" i="2"/>
  <c r="H2467" i="2"/>
  <c r="J2467" i="2"/>
  <c r="K2467" i="2"/>
  <c r="L2467" i="2"/>
  <c r="M2467" i="2"/>
  <c r="AG2467" i="2"/>
  <c r="AH2467" i="2"/>
  <c r="AI2467" i="2"/>
  <c r="AJ2467" i="2"/>
  <c r="AK2467" i="2"/>
  <c r="AL2467" i="2"/>
  <c r="AM2467" i="2"/>
  <c r="AN2467" i="2"/>
  <c r="AV2467" i="2"/>
  <c r="C2468" i="2"/>
  <c r="D2468" i="2"/>
  <c r="E2468" i="2"/>
  <c r="F2468" i="2"/>
  <c r="G2468" i="2"/>
  <c r="H2468" i="2"/>
  <c r="J2468" i="2"/>
  <c r="K2468" i="2"/>
  <c r="L2468" i="2"/>
  <c r="M2468" i="2"/>
  <c r="AG2468" i="2"/>
  <c r="AH2468" i="2"/>
  <c r="AI2468" i="2"/>
  <c r="AJ2468" i="2"/>
  <c r="AK2468" i="2"/>
  <c r="AL2468" i="2"/>
  <c r="AM2468" i="2"/>
  <c r="AN2468" i="2"/>
  <c r="AV2468" i="2"/>
  <c r="C2469" i="2"/>
  <c r="D2469" i="2"/>
  <c r="E2469" i="2"/>
  <c r="F2469" i="2"/>
  <c r="G2469" i="2"/>
  <c r="H2469" i="2"/>
  <c r="J2469" i="2"/>
  <c r="K2469" i="2"/>
  <c r="L2469" i="2"/>
  <c r="M2469" i="2"/>
  <c r="AG2469" i="2"/>
  <c r="AH2469" i="2"/>
  <c r="AI2469" i="2"/>
  <c r="AJ2469" i="2"/>
  <c r="AK2469" i="2"/>
  <c r="AL2469" i="2"/>
  <c r="AM2469" i="2"/>
  <c r="AN2469" i="2"/>
  <c r="AV2469" i="2"/>
  <c r="C2470" i="2"/>
  <c r="D2470" i="2"/>
  <c r="E2470" i="2"/>
  <c r="F2470" i="2"/>
  <c r="G2470" i="2"/>
  <c r="H2470" i="2"/>
  <c r="J2470" i="2"/>
  <c r="K2470" i="2"/>
  <c r="L2470" i="2"/>
  <c r="M2470" i="2"/>
  <c r="AG2470" i="2"/>
  <c r="AH2470" i="2"/>
  <c r="AI2470" i="2"/>
  <c r="AJ2470" i="2"/>
  <c r="AK2470" i="2"/>
  <c r="AL2470" i="2"/>
  <c r="AM2470" i="2"/>
  <c r="AN2470" i="2"/>
  <c r="AV2470" i="2"/>
  <c r="C2471" i="2"/>
  <c r="D2471" i="2"/>
  <c r="E2471" i="2"/>
  <c r="F2471" i="2"/>
  <c r="G2471" i="2"/>
  <c r="H2471" i="2"/>
  <c r="J2471" i="2"/>
  <c r="K2471" i="2"/>
  <c r="L2471" i="2"/>
  <c r="M2471" i="2"/>
  <c r="AG2471" i="2"/>
  <c r="AH2471" i="2"/>
  <c r="AI2471" i="2"/>
  <c r="AJ2471" i="2"/>
  <c r="AK2471" i="2"/>
  <c r="AL2471" i="2"/>
  <c r="AM2471" i="2"/>
  <c r="AN2471" i="2"/>
  <c r="AV2471" i="2"/>
  <c r="C2472" i="2"/>
  <c r="D2472" i="2"/>
  <c r="E2472" i="2"/>
  <c r="F2472" i="2"/>
  <c r="G2472" i="2"/>
  <c r="H2472" i="2"/>
  <c r="J2472" i="2"/>
  <c r="K2472" i="2"/>
  <c r="L2472" i="2"/>
  <c r="M2472" i="2"/>
  <c r="AG2472" i="2"/>
  <c r="AH2472" i="2"/>
  <c r="AI2472" i="2"/>
  <c r="AJ2472" i="2"/>
  <c r="AK2472" i="2"/>
  <c r="AL2472" i="2"/>
  <c r="AM2472" i="2"/>
  <c r="AN2472" i="2"/>
  <c r="AV2472" i="2"/>
  <c r="C2473" i="2"/>
  <c r="D2473" i="2"/>
  <c r="E2473" i="2"/>
  <c r="F2473" i="2"/>
  <c r="G2473" i="2"/>
  <c r="H2473" i="2"/>
  <c r="J2473" i="2"/>
  <c r="K2473" i="2"/>
  <c r="L2473" i="2"/>
  <c r="M2473" i="2"/>
  <c r="AG2473" i="2"/>
  <c r="AH2473" i="2"/>
  <c r="AI2473" i="2"/>
  <c r="AJ2473" i="2"/>
  <c r="AK2473" i="2"/>
  <c r="AL2473" i="2"/>
  <c r="AM2473" i="2"/>
  <c r="AN2473" i="2"/>
  <c r="AV2473" i="2"/>
  <c r="C2474" i="2"/>
  <c r="D2474" i="2"/>
  <c r="E2474" i="2"/>
  <c r="F2474" i="2"/>
  <c r="G2474" i="2"/>
  <c r="H2474" i="2"/>
  <c r="J2474" i="2"/>
  <c r="K2474" i="2"/>
  <c r="L2474" i="2"/>
  <c r="M2474" i="2"/>
  <c r="AG2474" i="2"/>
  <c r="AH2474" i="2"/>
  <c r="AI2474" i="2"/>
  <c r="AJ2474" i="2"/>
  <c r="AK2474" i="2"/>
  <c r="AL2474" i="2"/>
  <c r="AM2474" i="2"/>
  <c r="AN2474" i="2"/>
  <c r="AV2474" i="2"/>
  <c r="C2475" i="2"/>
  <c r="D2475" i="2"/>
  <c r="E2475" i="2"/>
  <c r="F2475" i="2"/>
  <c r="G2475" i="2"/>
  <c r="H2475" i="2"/>
  <c r="J2475" i="2"/>
  <c r="K2475" i="2"/>
  <c r="L2475" i="2"/>
  <c r="M2475" i="2"/>
  <c r="AG2475" i="2"/>
  <c r="AH2475" i="2"/>
  <c r="AI2475" i="2"/>
  <c r="AJ2475" i="2"/>
  <c r="AK2475" i="2"/>
  <c r="AL2475" i="2"/>
  <c r="AM2475" i="2"/>
  <c r="AN2475" i="2"/>
  <c r="AV2475" i="2"/>
  <c r="C2476" i="2"/>
  <c r="D2476" i="2"/>
  <c r="E2476" i="2"/>
  <c r="F2476" i="2"/>
  <c r="G2476" i="2"/>
  <c r="H2476" i="2"/>
  <c r="J2476" i="2"/>
  <c r="K2476" i="2"/>
  <c r="L2476" i="2"/>
  <c r="M2476" i="2"/>
  <c r="AG2476" i="2"/>
  <c r="AH2476" i="2"/>
  <c r="AI2476" i="2"/>
  <c r="AJ2476" i="2"/>
  <c r="AK2476" i="2"/>
  <c r="AL2476" i="2"/>
  <c r="AM2476" i="2"/>
  <c r="AN2476" i="2"/>
  <c r="AV2476" i="2"/>
  <c r="C2477" i="2"/>
  <c r="D2477" i="2"/>
  <c r="E2477" i="2"/>
  <c r="F2477" i="2"/>
  <c r="G2477" i="2"/>
  <c r="H2477" i="2"/>
  <c r="J2477" i="2"/>
  <c r="K2477" i="2"/>
  <c r="L2477" i="2"/>
  <c r="M2477" i="2"/>
  <c r="AG2477" i="2"/>
  <c r="AH2477" i="2"/>
  <c r="AI2477" i="2"/>
  <c r="AJ2477" i="2"/>
  <c r="AK2477" i="2"/>
  <c r="AL2477" i="2"/>
  <c r="AM2477" i="2"/>
  <c r="AN2477" i="2"/>
  <c r="AV2477" i="2"/>
  <c r="C2478" i="2"/>
  <c r="D2478" i="2"/>
  <c r="E2478" i="2"/>
  <c r="F2478" i="2"/>
  <c r="G2478" i="2"/>
  <c r="H2478" i="2"/>
  <c r="J2478" i="2"/>
  <c r="K2478" i="2"/>
  <c r="L2478" i="2"/>
  <c r="M2478" i="2"/>
  <c r="AG2478" i="2"/>
  <c r="AH2478" i="2"/>
  <c r="AI2478" i="2"/>
  <c r="AJ2478" i="2"/>
  <c r="AK2478" i="2"/>
  <c r="AL2478" i="2"/>
  <c r="AM2478" i="2"/>
  <c r="AN2478" i="2"/>
  <c r="AV2478" i="2"/>
  <c r="C2479" i="2"/>
  <c r="D2479" i="2"/>
  <c r="E2479" i="2"/>
  <c r="F2479" i="2"/>
  <c r="G2479" i="2"/>
  <c r="H2479" i="2"/>
  <c r="J2479" i="2"/>
  <c r="K2479" i="2"/>
  <c r="L2479" i="2"/>
  <c r="M2479" i="2"/>
  <c r="AG2479" i="2"/>
  <c r="AH2479" i="2"/>
  <c r="AI2479" i="2"/>
  <c r="AJ2479" i="2"/>
  <c r="AK2479" i="2"/>
  <c r="AL2479" i="2"/>
  <c r="AM2479" i="2"/>
  <c r="AN2479" i="2"/>
  <c r="AV2479" i="2"/>
  <c r="C2480" i="2"/>
  <c r="D2480" i="2"/>
  <c r="E2480" i="2"/>
  <c r="F2480" i="2"/>
  <c r="G2480" i="2"/>
  <c r="H2480" i="2"/>
  <c r="J2480" i="2"/>
  <c r="K2480" i="2"/>
  <c r="L2480" i="2"/>
  <c r="M2480" i="2"/>
  <c r="AG2480" i="2"/>
  <c r="AH2480" i="2"/>
  <c r="AI2480" i="2"/>
  <c r="AJ2480" i="2"/>
  <c r="AK2480" i="2"/>
  <c r="AL2480" i="2"/>
  <c r="AM2480" i="2"/>
  <c r="AN2480" i="2"/>
  <c r="AV2480" i="2"/>
  <c r="C2481" i="2"/>
  <c r="D2481" i="2"/>
  <c r="E2481" i="2"/>
  <c r="F2481" i="2"/>
  <c r="G2481" i="2"/>
  <c r="H2481" i="2"/>
  <c r="J2481" i="2"/>
  <c r="K2481" i="2"/>
  <c r="L2481" i="2"/>
  <c r="M2481" i="2"/>
  <c r="AG2481" i="2"/>
  <c r="AH2481" i="2"/>
  <c r="AI2481" i="2"/>
  <c r="AJ2481" i="2"/>
  <c r="AK2481" i="2"/>
  <c r="AL2481" i="2"/>
  <c r="AM2481" i="2"/>
  <c r="AN2481" i="2"/>
  <c r="AV2481" i="2"/>
  <c r="C2482" i="2"/>
  <c r="D2482" i="2"/>
  <c r="E2482" i="2"/>
  <c r="F2482" i="2"/>
  <c r="G2482" i="2"/>
  <c r="H2482" i="2"/>
  <c r="J2482" i="2"/>
  <c r="K2482" i="2"/>
  <c r="L2482" i="2"/>
  <c r="M2482" i="2"/>
  <c r="AG2482" i="2"/>
  <c r="AH2482" i="2"/>
  <c r="AI2482" i="2"/>
  <c r="AJ2482" i="2"/>
  <c r="AK2482" i="2"/>
  <c r="AL2482" i="2"/>
  <c r="AM2482" i="2"/>
  <c r="AN2482" i="2"/>
  <c r="AV2482" i="2"/>
  <c r="C2483" i="2"/>
  <c r="D2483" i="2"/>
  <c r="E2483" i="2"/>
  <c r="F2483" i="2"/>
  <c r="G2483" i="2"/>
  <c r="H2483" i="2"/>
  <c r="J2483" i="2"/>
  <c r="K2483" i="2"/>
  <c r="L2483" i="2"/>
  <c r="M2483" i="2"/>
  <c r="AG2483" i="2"/>
  <c r="AH2483" i="2"/>
  <c r="AI2483" i="2"/>
  <c r="AJ2483" i="2"/>
  <c r="AK2483" i="2"/>
  <c r="AL2483" i="2"/>
  <c r="AM2483" i="2"/>
  <c r="AN2483" i="2"/>
  <c r="AV2483" i="2"/>
  <c r="C2484" i="2"/>
  <c r="D2484" i="2"/>
  <c r="E2484" i="2"/>
  <c r="F2484" i="2"/>
  <c r="G2484" i="2"/>
  <c r="H2484" i="2"/>
  <c r="J2484" i="2"/>
  <c r="K2484" i="2"/>
  <c r="L2484" i="2"/>
  <c r="M2484" i="2"/>
  <c r="AG2484" i="2"/>
  <c r="AH2484" i="2"/>
  <c r="AI2484" i="2"/>
  <c r="AJ2484" i="2"/>
  <c r="AK2484" i="2"/>
  <c r="AL2484" i="2"/>
  <c r="AM2484" i="2"/>
  <c r="AN2484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C172" i="3"/>
  <c r="D172" i="3"/>
  <c r="E172" i="3"/>
  <c r="F172" i="3"/>
  <c r="G172" i="3"/>
  <c r="H172" i="3"/>
  <c r="J172" i="3"/>
  <c r="K172" i="3"/>
  <c r="L172" i="3"/>
  <c r="M172" i="3"/>
  <c r="AG172" i="3"/>
  <c r="AQ172" i="3"/>
  <c r="C173" i="3"/>
  <c r="D173" i="3"/>
  <c r="E173" i="3"/>
  <c r="F173" i="3"/>
  <c r="G173" i="3"/>
  <c r="H173" i="3"/>
  <c r="J173" i="3"/>
  <c r="K173" i="3"/>
  <c r="L173" i="3"/>
  <c r="M173" i="3"/>
  <c r="AG173" i="3"/>
  <c r="AQ173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G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C415" i="3"/>
  <c r="D415" i="3"/>
  <c r="E415" i="3"/>
  <c r="F415" i="3"/>
  <c r="G415" i="3"/>
  <c r="H415" i="3"/>
  <c r="J415" i="3"/>
  <c r="K415" i="3"/>
  <c r="L415" i="3"/>
  <c r="M415" i="3"/>
  <c r="AG415" i="3"/>
  <c r="AQ415" i="3"/>
  <c r="C416" i="3"/>
  <c r="D416" i="3"/>
  <c r="E416" i="3"/>
  <c r="F416" i="3"/>
  <c r="G416" i="3"/>
  <c r="H416" i="3"/>
  <c r="J416" i="3"/>
  <c r="K416" i="3"/>
  <c r="L416" i="3"/>
  <c r="M416" i="3"/>
  <c r="AG416" i="3"/>
  <c r="AQ416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N510" i="3"/>
  <c r="O510" i="3"/>
  <c r="U510" i="3"/>
  <c r="C510" i="3"/>
  <c r="D510" i="3"/>
  <c r="E510" i="3"/>
  <c r="F510" i="3"/>
  <c r="G510" i="3"/>
  <c r="H510" i="3"/>
  <c r="J510" i="3"/>
  <c r="K510" i="3"/>
  <c r="L510" i="3"/>
  <c r="M510" i="3"/>
  <c r="AG510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C519" i="3"/>
  <c r="D519" i="3"/>
  <c r="E519" i="3"/>
  <c r="F519" i="3"/>
  <c r="G519" i="3"/>
  <c r="H519" i="3"/>
  <c r="J519" i="3"/>
  <c r="K519" i="3"/>
  <c r="L519" i="3"/>
  <c r="M519" i="3"/>
  <c r="AG519" i="3"/>
  <c r="AQ519" i="3"/>
  <c r="C520" i="3"/>
  <c r="D520" i="3"/>
  <c r="E520" i="3"/>
  <c r="F520" i="3"/>
  <c r="G520" i="3"/>
  <c r="H520" i="3"/>
  <c r="J520" i="3"/>
  <c r="K520" i="3"/>
  <c r="L520" i="3"/>
  <c r="M520" i="3"/>
  <c r="AG520" i="3"/>
  <c r="AQ520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G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C663" i="3"/>
  <c r="D663" i="3"/>
  <c r="E663" i="3"/>
  <c r="F663" i="3"/>
  <c r="G663" i="3"/>
  <c r="H663" i="3"/>
  <c r="J663" i="3"/>
  <c r="K663" i="3"/>
  <c r="L663" i="3"/>
  <c r="M663" i="3"/>
  <c r="AG663" i="3"/>
  <c r="AQ663" i="3"/>
  <c r="C664" i="3"/>
  <c r="D664" i="3"/>
  <c r="E664" i="3"/>
  <c r="F664" i="3"/>
  <c r="G664" i="3"/>
  <c r="H664" i="3"/>
  <c r="J664" i="3"/>
  <c r="K664" i="3"/>
  <c r="L664" i="3"/>
  <c r="M664" i="3"/>
  <c r="AG664" i="3"/>
  <c r="AQ664" i="3"/>
  <c r="C665" i="3"/>
  <c r="D665" i="3"/>
  <c r="E665" i="3"/>
  <c r="F665" i="3"/>
  <c r="G665" i="3"/>
  <c r="H665" i="3"/>
  <c r="J665" i="3"/>
  <c r="K665" i="3"/>
  <c r="L665" i="3"/>
  <c r="M665" i="3"/>
  <c r="AG665" i="3"/>
  <c r="AQ665" i="3"/>
  <c r="C666" i="3"/>
  <c r="D666" i="3"/>
  <c r="E666" i="3"/>
  <c r="F666" i="3"/>
  <c r="G666" i="3"/>
  <c r="H666" i="3"/>
  <c r="J666" i="3"/>
  <c r="K666" i="3"/>
  <c r="L666" i="3"/>
  <c r="M666" i="3"/>
  <c r="AG666" i="3"/>
  <c r="AQ666" i="3"/>
  <c r="C667" i="3"/>
  <c r="D667" i="3"/>
  <c r="E667" i="3"/>
  <c r="F667" i="3"/>
  <c r="G667" i="3"/>
  <c r="H667" i="3"/>
  <c r="J667" i="3"/>
  <c r="K667" i="3"/>
  <c r="L667" i="3"/>
  <c r="M667" i="3"/>
  <c r="AG667" i="3"/>
  <c r="AQ667" i="3"/>
  <c r="C668" i="3"/>
  <c r="D668" i="3"/>
  <c r="E668" i="3"/>
  <c r="F668" i="3"/>
  <c r="G668" i="3"/>
  <c r="H668" i="3"/>
  <c r="J668" i="3"/>
  <c r="K668" i="3"/>
  <c r="L668" i="3"/>
  <c r="M668" i="3"/>
  <c r="AG668" i="3"/>
  <c r="AQ668" i="3"/>
  <c r="C669" i="3"/>
  <c r="D669" i="3"/>
  <c r="E669" i="3"/>
  <c r="F669" i="3"/>
  <c r="G669" i="3"/>
  <c r="H669" i="3"/>
  <c r="J669" i="3"/>
  <c r="K669" i="3"/>
  <c r="L669" i="3"/>
  <c r="M669" i="3"/>
  <c r="AG669" i="3"/>
  <c r="AQ669" i="3"/>
  <c r="C670" i="3"/>
  <c r="D670" i="3"/>
  <c r="E670" i="3"/>
  <c r="F670" i="3"/>
  <c r="G670" i="3"/>
  <c r="H670" i="3"/>
  <c r="J670" i="3"/>
  <c r="K670" i="3"/>
  <c r="L670" i="3"/>
  <c r="M670" i="3"/>
  <c r="AG670" i="3"/>
  <c r="AQ670" i="3"/>
  <c r="C671" i="3"/>
  <c r="D671" i="3"/>
  <c r="E671" i="3"/>
  <c r="F671" i="3"/>
  <c r="G671" i="3"/>
  <c r="H671" i="3"/>
  <c r="J671" i="3"/>
  <c r="K671" i="3"/>
  <c r="L671" i="3"/>
  <c r="M671" i="3"/>
  <c r="AG671" i="3"/>
  <c r="AQ671" i="3"/>
  <c r="C672" i="3"/>
  <c r="D672" i="3"/>
  <c r="E672" i="3"/>
  <c r="F672" i="3"/>
  <c r="G672" i="3"/>
  <c r="H672" i="3"/>
  <c r="J672" i="3"/>
  <c r="K672" i="3"/>
  <c r="L672" i="3"/>
  <c r="M672" i="3"/>
  <c r="AG672" i="3"/>
  <c r="AQ672" i="3"/>
  <c r="C673" i="3"/>
  <c r="D673" i="3"/>
  <c r="E673" i="3"/>
  <c r="F673" i="3"/>
  <c r="G673" i="3"/>
  <c r="H673" i="3"/>
  <c r="J673" i="3"/>
  <c r="K673" i="3"/>
  <c r="L673" i="3"/>
  <c r="M673" i="3"/>
  <c r="AG673" i="3"/>
  <c r="AQ673" i="3"/>
  <c r="C674" i="3"/>
  <c r="D674" i="3"/>
  <c r="E674" i="3"/>
  <c r="F674" i="3"/>
  <c r="G674" i="3"/>
  <c r="H674" i="3"/>
  <c r="J674" i="3"/>
  <c r="K674" i="3"/>
  <c r="L674" i="3"/>
  <c r="M674" i="3"/>
  <c r="AG674" i="3"/>
  <c r="AQ674" i="3"/>
  <c r="C675" i="3"/>
  <c r="D675" i="3"/>
  <c r="E675" i="3"/>
  <c r="F675" i="3"/>
  <c r="G675" i="3"/>
  <c r="H675" i="3"/>
  <c r="J675" i="3"/>
  <c r="K675" i="3"/>
  <c r="L675" i="3"/>
  <c r="M675" i="3"/>
  <c r="AG675" i="3"/>
  <c r="AQ675" i="3"/>
  <c r="C676" i="3"/>
  <c r="D676" i="3"/>
  <c r="E676" i="3"/>
  <c r="F676" i="3"/>
  <c r="G676" i="3"/>
  <c r="H676" i="3"/>
  <c r="J676" i="3"/>
  <c r="K676" i="3"/>
  <c r="L676" i="3"/>
  <c r="M676" i="3"/>
  <c r="AG676" i="3"/>
  <c r="AQ676" i="3"/>
  <c r="C677" i="3"/>
  <c r="D677" i="3"/>
  <c r="E677" i="3"/>
  <c r="F677" i="3"/>
  <c r="G677" i="3"/>
  <c r="H677" i="3"/>
  <c r="J677" i="3"/>
  <c r="K677" i="3"/>
  <c r="L677" i="3"/>
  <c r="M677" i="3"/>
  <c r="AG677" i="3"/>
  <c r="AQ677" i="3"/>
  <c r="C678" i="3"/>
  <c r="D678" i="3"/>
  <c r="E678" i="3"/>
  <c r="F678" i="3"/>
  <c r="G678" i="3"/>
  <c r="H678" i="3"/>
  <c r="J678" i="3"/>
  <c r="K678" i="3"/>
  <c r="L678" i="3"/>
  <c r="M678" i="3"/>
  <c r="AG678" i="3"/>
  <c r="AQ678" i="3"/>
  <c r="C679" i="3"/>
  <c r="D679" i="3"/>
  <c r="E679" i="3"/>
  <c r="F679" i="3"/>
  <c r="G679" i="3"/>
  <c r="H679" i="3"/>
  <c r="J679" i="3"/>
  <c r="K679" i="3"/>
  <c r="L679" i="3"/>
  <c r="M679" i="3"/>
  <c r="AG679" i="3"/>
  <c r="AQ679" i="3"/>
  <c r="C680" i="3"/>
  <c r="D680" i="3"/>
  <c r="E680" i="3"/>
  <c r="F680" i="3"/>
  <c r="G680" i="3"/>
  <c r="H680" i="3"/>
  <c r="J680" i="3"/>
  <c r="K680" i="3"/>
  <c r="L680" i="3"/>
  <c r="M680" i="3"/>
  <c r="AG680" i="3"/>
  <c r="AQ680" i="3"/>
  <c r="C681" i="3"/>
  <c r="D681" i="3"/>
  <c r="E681" i="3"/>
  <c r="F681" i="3"/>
  <c r="G681" i="3"/>
  <c r="H681" i="3"/>
  <c r="J681" i="3"/>
  <c r="K681" i="3"/>
  <c r="L681" i="3"/>
  <c r="M681" i="3"/>
  <c r="AG681" i="3"/>
  <c r="AQ681" i="3"/>
  <c r="C682" i="3"/>
  <c r="D682" i="3"/>
  <c r="E682" i="3"/>
  <c r="F682" i="3"/>
  <c r="G682" i="3"/>
  <c r="H682" i="3"/>
  <c r="J682" i="3"/>
  <c r="K682" i="3"/>
  <c r="L682" i="3"/>
  <c r="M682" i="3"/>
  <c r="AG682" i="3"/>
  <c r="AQ682" i="3"/>
  <c r="C683" i="3"/>
  <c r="D683" i="3"/>
  <c r="E683" i="3"/>
  <c r="F683" i="3"/>
  <c r="G683" i="3"/>
  <c r="H683" i="3"/>
  <c r="J683" i="3"/>
  <c r="K683" i="3"/>
  <c r="L683" i="3"/>
  <c r="M683" i="3"/>
  <c r="AG683" i="3"/>
  <c r="AQ683" i="3"/>
  <c r="C684" i="3"/>
  <c r="D684" i="3"/>
  <c r="E684" i="3"/>
  <c r="F684" i="3"/>
  <c r="G684" i="3"/>
  <c r="H684" i="3"/>
  <c r="J684" i="3"/>
  <c r="K684" i="3"/>
  <c r="L684" i="3"/>
  <c r="M684" i="3"/>
  <c r="AG684" i="3"/>
  <c r="AQ684" i="3"/>
  <c r="C685" i="3"/>
  <c r="D685" i="3"/>
  <c r="E685" i="3"/>
  <c r="F685" i="3"/>
  <c r="G685" i="3"/>
  <c r="H685" i="3"/>
  <c r="J685" i="3"/>
  <c r="K685" i="3"/>
  <c r="L685" i="3"/>
  <c r="M685" i="3"/>
  <c r="AG685" i="3"/>
  <c r="AQ685" i="3"/>
  <c r="C686" i="3"/>
  <c r="D686" i="3"/>
  <c r="E686" i="3"/>
  <c r="F686" i="3"/>
  <c r="G686" i="3"/>
  <c r="H686" i="3"/>
  <c r="J686" i="3"/>
  <c r="K686" i="3"/>
  <c r="L686" i="3"/>
  <c r="M686" i="3"/>
  <c r="AG686" i="3"/>
  <c r="AQ686" i="3"/>
  <c r="C687" i="3"/>
  <c r="D687" i="3"/>
  <c r="E687" i="3"/>
  <c r="F687" i="3"/>
  <c r="G687" i="3"/>
  <c r="H687" i="3"/>
  <c r="J687" i="3"/>
  <c r="K687" i="3"/>
  <c r="L687" i="3"/>
  <c r="M687" i="3"/>
  <c r="AG687" i="3"/>
  <c r="AQ687" i="3"/>
  <c r="C688" i="3"/>
  <c r="D688" i="3"/>
  <c r="E688" i="3"/>
  <c r="F688" i="3"/>
  <c r="G688" i="3"/>
  <c r="H688" i="3"/>
  <c r="J688" i="3"/>
  <c r="K688" i="3"/>
  <c r="L688" i="3"/>
  <c r="M688" i="3"/>
  <c r="AG688" i="3"/>
  <c r="AQ688" i="3"/>
  <c r="C689" i="3"/>
  <c r="D689" i="3"/>
  <c r="E689" i="3"/>
  <c r="F689" i="3"/>
  <c r="G689" i="3"/>
  <c r="H689" i="3"/>
  <c r="J689" i="3"/>
  <c r="K689" i="3"/>
  <c r="L689" i="3"/>
  <c r="M689" i="3"/>
  <c r="AG689" i="3"/>
  <c r="AQ689" i="3"/>
  <c r="C690" i="3"/>
  <c r="D690" i="3"/>
  <c r="E690" i="3"/>
  <c r="F690" i="3"/>
  <c r="G690" i="3"/>
  <c r="H690" i="3"/>
  <c r="J690" i="3"/>
  <c r="K690" i="3"/>
  <c r="L690" i="3"/>
  <c r="M690" i="3"/>
  <c r="AG690" i="3"/>
  <c r="AQ690" i="3"/>
  <c r="C691" i="3"/>
  <c r="D691" i="3"/>
  <c r="E691" i="3"/>
  <c r="F691" i="3"/>
  <c r="G691" i="3"/>
  <c r="H691" i="3"/>
  <c r="J691" i="3"/>
  <c r="K691" i="3"/>
  <c r="L691" i="3"/>
  <c r="M691" i="3"/>
  <c r="AG691" i="3"/>
  <c r="AQ691" i="3"/>
  <c r="C692" i="3"/>
  <c r="D692" i="3"/>
  <c r="E692" i="3"/>
  <c r="F692" i="3"/>
  <c r="G692" i="3"/>
  <c r="H692" i="3"/>
  <c r="J692" i="3"/>
  <c r="K692" i="3"/>
  <c r="L692" i="3"/>
  <c r="M692" i="3"/>
  <c r="AG692" i="3"/>
  <c r="AQ692" i="3"/>
  <c r="C693" i="3"/>
  <c r="D693" i="3"/>
  <c r="E693" i="3"/>
  <c r="F693" i="3"/>
  <c r="G693" i="3"/>
  <c r="H693" i="3"/>
  <c r="J693" i="3"/>
  <c r="K693" i="3"/>
  <c r="L693" i="3"/>
  <c r="M693" i="3"/>
  <c r="AG693" i="3"/>
  <c r="AQ693" i="3"/>
  <c r="C694" i="3"/>
  <c r="D694" i="3"/>
  <c r="E694" i="3"/>
  <c r="F694" i="3"/>
  <c r="G694" i="3"/>
  <c r="H694" i="3"/>
  <c r="J694" i="3"/>
  <c r="K694" i="3"/>
  <c r="L694" i="3"/>
  <c r="M694" i="3"/>
  <c r="AG694" i="3"/>
  <c r="AQ694" i="3"/>
  <c r="C695" i="3"/>
  <c r="D695" i="3"/>
  <c r="E695" i="3"/>
  <c r="F695" i="3"/>
  <c r="G695" i="3"/>
  <c r="H695" i="3"/>
  <c r="J695" i="3"/>
  <c r="K695" i="3"/>
  <c r="L695" i="3"/>
  <c r="M695" i="3"/>
  <c r="AG695" i="3"/>
  <c r="AQ695" i="3"/>
  <c r="C696" i="3"/>
  <c r="D696" i="3"/>
  <c r="E696" i="3"/>
  <c r="F696" i="3"/>
  <c r="G696" i="3"/>
  <c r="H696" i="3"/>
  <c r="J696" i="3"/>
  <c r="K696" i="3"/>
  <c r="L696" i="3"/>
  <c r="M696" i="3"/>
  <c r="AG696" i="3"/>
  <c r="AQ696" i="3"/>
  <c r="C697" i="3"/>
  <c r="D697" i="3"/>
  <c r="E697" i="3"/>
  <c r="F697" i="3"/>
  <c r="G697" i="3"/>
  <c r="H697" i="3"/>
  <c r="J697" i="3"/>
  <c r="K697" i="3"/>
  <c r="L697" i="3"/>
  <c r="M697" i="3"/>
  <c r="AG697" i="3"/>
  <c r="AQ697" i="3"/>
  <c r="C698" i="3"/>
  <c r="D698" i="3"/>
  <c r="E698" i="3"/>
  <c r="F698" i="3"/>
  <c r="G698" i="3"/>
  <c r="H698" i="3"/>
  <c r="J698" i="3"/>
  <c r="K698" i="3"/>
  <c r="L698" i="3"/>
  <c r="M698" i="3"/>
  <c r="AG698" i="3"/>
  <c r="AQ698" i="3"/>
  <c r="C699" i="3"/>
  <c r="D699" i="3"/>
  <c r="E699" i="3"/>
  <c r="F699" i="3"/>
  <c r="G699" i="3"/>
  <c r="H699" i="3"/>
  <c r="J699" i="3"/>
  <c r="K699" i="3"/>
  <c r="L699" i="3"/>
  <c r="M699" i="3"/>
  <c r="AG699" i="3"/>
  <c r="AQ699" i="3"/>
  <c r="C700" i="3"/>
  <c r="D700" i="3"/>
  <c r="E700" i="3"/>
  <c r="F700" i="3"/>
  <c r="G700" i="3"/>
  <c r="H700" i="3"/>
  <c r="J700" i="3"/>
  <c r="K700" i="3"/>
  <c r="L700" i="3"/>
  <c r="M700" i="3"/>
  <c r="AG700" i="3"/>
  <c r="AQ700" i="3"/>
  <c r="C701" i="3"/>
  <c r="D701" i="3"/>
  <c r="E701" i="3"/>
  <c r="F701" i="3"/>
  <c r="G701" i="3"/>
  <c r="H701" i="3"/>
  <c r="J701" i="3"/>
  <c r="K701" i="3"/>
  <c r="L701" i="3"/>
  <c r="M701" i="3"/>
  <c r="AG701" i="3"/>
  <c r="AQ701" i="3"/>
  <c r="C702" i="3"/>
  <c r="D702" i="3"/>
  <c r="E702" i="3"/>
  <c r="F702" i="3"/>
  <c r="G702" i="3"/>
  <c r="H702" i="3"/>
  <c r="J702" i="3"/>
  <c r="K702" i="3"/>
  <c r="L702" i="3"/>
  <c r="M702" i="3"/>
  <c r="AG702" i="3"/>
  <c r="AQ702" i="3"/>
  <c r="C703" i="3"/>
  <c r="D703" i="3"/>
  <c r="E703" i="3"/>
  <c r="F703" i="3"/>
  <c r="G703" i="3"/>
  <c r="H703" i="3"/>
  <c r="J703" i="3"/>
  <c r="K703" i="3"/>
  <c r="L703" i="3"/>
  <c r="M703" i="3"/>
  <c r="AG703" i="3"/>
  <c r="AQ703" i="3"/>
  <c r="C704" i="3"/>
  <c r="D704" i="3"/>
  <c r="E704" i="3"/>
  <c r="F704" i="3"/>
  <c r="G704" i="3"/>
  <c r="H704" i="3"/>
  <c r="J704" i="3"/>
  <c r="K704" i="3"/>
  <c r="L704" i="3"/>
  <c r="M704" i="3"/>
  <c r="AG704" i="3"/>
  <c r="AQ704" i="3"/>
  <c r="C705" i="3"/>
  <c r="D705" i="3"/>
  <c r="E705" i="3"/>
  <c r="F705" i="3"/>
  <c r="G705" i="3"/>
  <c r="H705" i="3"/>
  <c r="J705" i="3"/>
  <c r="K705" i="3"/>
  <c r="L705" i="3"/>
  <c r="M705" i="3"/>
  <c r="AG705" i="3"/>
  <c r="AQ705" i="3"/>
  <c r="C706" i="3"/>
  <c r="D706" i="3"/>
  <c r="E706" i="3"/>
  <c r="F706" i="3"/>
  <c r="G706" i="3"/>
  <c r="H706" i="3"/>
  <c r="J706" i="3"/>
  <c r="K706" i="3"/>
  <c r="L706" i="3"/>
  <c r="M706" i="3"/>
  <c r="AG706" i="3"/>
  <c r="AQ706" i="3"/>
  <c r="C707" i="3"/>
  <c r="D707" i="3"/>
  <c r="E707" i="3"/>
  <c r="F707" i="3"/>
  <c r="G707" i="3"/>
  <c r="H707" i="3"/>
  <c r="J707" i="3"/>
  <c r="K707" i="3"/>
  <c r="L707" i="3"/>
  <c r="M707" i="3"/>
  <c r="AG707" i="3"/>
  <c r="AQ707" i="3"/>
  <c r="C708" i="3"/>
  <c r="D708" i="3"/>
  <c r="E708" i="3"/>
  <c r="F708" i="3"/>
  <c r="G708" i="3"/>
  <c r="H708" i="3"/>
  <c r="J708" i="3"/>
  <c r="K708" i="3"/>
  <c r="L708" i="3"/>
  <c r="M708" i="3"/>
  <c r="AG708" i="3"/>
  <c r="AQ708" i="3"/>
  <c r="C709" i="3"/>
  <c r="D709" i="3"/>
  <c r="E709" i="3"/>
  <c r="F709" i="3"/>
  <c r="G709" i="3"/>
  <c r="H709" i="3"/>
  <c r="J709" i="3"/>
  <c r="K709" i="3"/>
  <c r="L709" i="3"/>
  <c r="M709" i="3"/>
  <c r="AG709" i="3"/>
  <c r="AQ709" i="3"/>
  <c r="C710" i="3"/>
  <c r="D710" i="3"/>
  <c r="E710" i="3"/>
  <c r="F710" i="3"/>
  <c r="G710" i="3"/>
  <c r="H710" i="3"/>
  <c r="J710" i="3"/>
  <c r="K710" i="3"/>
  <c r="L710" i="3"/>
  <c r="M710" i="3"/>
  <c r="AG710" i="3"/>
  <c r="AQ710" i="3"/>
  <c r="C711" i="3"/>
  <c r="D711" i="3"/>
  <c r="E711" i="3"/>
  <c r="F711" i="3"/>
  <c r="G711" i="3"/>
  <c r="H711" i="3"/>
  <c r="J711" i="3"/>
  <c r="K711" i="3"/>
  <c r="L711" i="3"/>
  <c r="M711" i="3"/>
  <c r="AG711" i="3"/>
  <c r="AQ711" i="3"/>
  <c r="C712" i="3"/>
  <c r="D712" i="3"/>
  <c r="E712" i="3"/>
  <c r="F712" i="3"/>
  <c r="G712" i="3"/>
  <c r="H712" i="3"/>
  <c r="J712" i="3"/>
  <c r="K712" i="3"/>
  <c r="L712" i="3"/>
  <c r="M712" i="3"/>
  <c r="AG712" i="3"/>
  <c r="AQ712" i="3"/>
  <c r="C713" i="3"/>
  <c r="D713" i="3"/>
  <c r="E713" i="3"/>
  <c r="F713" i="3"/>
  <c r="G713" i="3"/>
  <c r="H713" i="3"/>
  <c r="J713" i="3"/>
  <c r="K713" i="3"/>
  <c r="L713" i="3"/>
  <c r="M713" i="3"/>
  <c r="AG713" i="3"/>
  <c r="AQ713" i="3"/>
  <c r="C714" i="3"/>
  <c r="D714" i="3"/>
  <c r="E714" i="3"/>
  <c r="F714" i="3"/>
  <c r="G714" i="3"/>
  <c r="H714" i="3"/>
  <c r="J714" i="3"/>
  <c r="K714" i="3"/>
  <c r="L714" i="3"/>
  <c r="M714" i="3"/>
  <c r="AG714" i="3"/>
  <c r="AQ714" i="3"/>
  <c r="C715" i="3"/>
  <c r="D715" i="3"/>
  <c r="E715" i="3"/>
  <c r="F715" i="3"/>
  <c r="G715" i="3"/>
  <c r="H715" i="3"/>
  <c r="J715" i="3"/>
  <c r="K715" i="3"/>
  <c r="L715" i="3"/>
  <c r="M715" i="3"/>
  <c r="AG715" i="3"/>
  <c r="AQ715" i="3"/>
  <c r="C716" i="3"/>
  <c r="D716" i="3"/>
  <c r="E716" i="3"/>
  <c r="F716" i="3"/>
  <c r="G716" i="3"/>
  <c r="H716" i="3"/>
  <c r="J716" i="3"/>
  <c r="K716" i="3"/>
  <c r="L716" i="3"/>
  <c r="M716" i="3"/>
  <c r="AG716" i="3"/>
  <c r="AQ716" i="3"/>
  <c r="C717" i="3"/>
  <c r="D717" i="3"/>
  <c r="E717" i="3"/>
  <c r="F717" i="3"/>
  <c r="G717" i="3"/>
  <c r="H717" i="3"/>
  <c r="J717" i="3"/>
  <c r="K717" i="3"/>
  <c r="L717" i="3"/>
  <c r="M717" i="3"/>
  <c r="AG717" i="3"/>
  <c r="AQ717" i="3"/>
  <c r="C718" i="3"/>
  <c r="D718" i="3"/>
  <c r="E718" i="3"/>
  <c r="F718" i="3"/>
  <c r="G718" i="3"/>
  <c r="H718" i="3"/>
  <c r="J718" i="3"/>
  <c r="K718" i="3"/>
  <c r="L718" i="3"/>
  <c r="M718" i="3"/>
  <c r="AG718" i="3"/>
  <c r="AQ718" i="3"/>
  <c r="C719" i="3"/>
  <c r="D719" i="3"/>
  <c r="E719" i="3"/>
  <c r="F719" i="3"/>
  <c r="G719" i="3"/>
  <c r="H719" i="3"/>
  <c r="J719" i="3"/>
  <c r="K719" i="3"/>
  <c r="L719" i="3"/>
  <c r="M719" i="3"/>
  <c r="AG719" i="3"/>
  <c r="AQ719" i="3"/>
  <c r="C720" i="3"/>
  <c r="D720" i="3"/>
  <c r="E720" i="3"/>
  <c r="F720" i="3"/>
  <c r="G720" i="3"/>
  <c r="H720" i="3"/>
  <c r="J720" i="3"/>
  <c r="K720" i="3"/>
  <c r="L720" i="3"/>
  <c r="M720" i="3"/>
  <c r="AG720" i="3"/>
  <c r="AQ720" i="3"/>
  <c r="C721" i="3"/>
  <c r="D721" i="3"/>
  <c r="E721" i="3"/>
  <c r="F721" i="3"/>
  <c r="G721" i="3"/>
  <c r="H721" i="3"/>
  <c r="J721" i="3"/>
  <c r="K721" i="3"/>
  <c r="L721" i="3"/>
  <c r="M721" i="3"/>
  <c r="AG721" i="3"/>
  <c r="AQ721" i="3"/>
  <c r="C722" i="3"/>
  <c r="D722" i="3"/>
  <c r="E722" i="3"/>
  <c r="F722" i="3"/>
  <c r="G722" i="3"/>
  <c r="H722" i="3"/>
  <c r="J722" i="3"/>
  <c r="K722" i="3"/>
  <c r="L722" i="3"/>
  <c r="M722" i="3"/>
  <c r="AG722" i="3"/>
  <c r="AQ722" i="3"/>
  <c r="C723" i="3"/>
  <c r="D723" i="3"/>
  <c r="E723" i="3"/>
  <c r="F723" i="3"/>
  <c r="G723" i="3"/>
  <c r="H723" i="3"/>
  <c r="J723" i="3"/>
  <c r="K723" i="3"/>
  <c r="L723" i="3"/>
  <c r="M723" i="3"/>
  <c r="AG723" i="3"/>
  <c r="AQ723" i="3"/>
  <c r="C724" i="3"/>
  <c r="D724" i="3"/>
  <c r="E724" i="3"/>
  <c r="F724" i="3"/>
  <c r="G724" i="3"/>
  <c r="H724" i="3"/>
  <c r="J724" i="3"/>
  <c r="K724" i="3"/>
  <c r="L724" i="3"/>
  <c r="M724" i="3"/>
  <c r="AG724" i="3"/>
  <c r="AQ724" i="3"/>
  <c r="C725" i="3"/>
  <c r="D725" i="3"/>
  <c r="E725" i="3"/>
  <c r="F725" i="3"/>
  <c r="G725" i="3"/>
  <c r="H725" i="3"/>
  <c r="J725" i="3"/>
  <c r="K725" i="3"/>
  <c r="L725" i="3"/>
  <c r="M725" i="3"/>
  <c r="AG725" i="3"/>
  <c r="AQ725" i="3"/>
  <c r="C726" i="3"/>
  <c r="D726" i="3"/>
  <c r="E726" i="3"/>
  <c r="F726" i="3"/>
  <c r="G726" i="3"/>
  <c r="H726" i="3"/>
  <c r="J726" i="3"/>
  <c r="K726" i="3"/>
  <c r="L726" i="3"/>
  <c r="M726" i="3"/>
  <c r="AG726" i="3"/>
  <c r="AQ726" i="3"/>
  <c r="C727" i="3"/>
  <c r="D727" i="3"/>
  <c r="E727" i="3"/>
  <c r="F727" i="3"/>
  <c r="G727" i="3"/>
  <c r="H727" i="3"/>
  <c r="J727" i="3"/>
  <c r="K727" i="3"/>
  <c r="L727" i="3"/>
  <c r="M727" i="3"/>
  <c r="AG727" i="3"/>
  <c r="AQ727" i="3"/>
  <c r="C728" i="3"/>
  <c r="D728" i="3"/>
  <c r="E728" i="3"/>
  <c r="F728" i="3"/>
  <c r="G728" i="3"/>
  <c r="H728" i="3"/>
  <c r="J728" i="3"/>
  <c r="K728" i="3"/>
  <c r="L728" i="3"/>
  <c r="M728" i="3"/>
  <c r="AG728" i="3"/>
  <c r="AQ728" i="3"/>
  <c r="C729" i="3"/>
  <c r="D729" i="3"/>
  <c r="E729" i="3"/>
  <c r="F729" i="3"/>
  <c r="G729" i="3"/>
  <c r="H729" i="3"/>
  <c r="J729" i="3"/>
  <c r="K729" i="3"/>
  <c r="L729" i="3"/>
  <c r="M729" i="3"/>
  <c r="AG729" i="3"/>
  <c r="AQ729" i="3"/>
  <c r="C730" i="3"/>
  <c r="D730" i="3"/>
  <c r="E730" i="3"/>
  <c r="F730" i="3"/>
  <c r="G730" i="3"/>
  <c r="H730" i="3"/>
  <c r="J730" i="3"/>
  <c r="K730" i="3"/>
  <c r="L730" i="3"/>
  <c r="M730" i="3"/>
  <c r="AG730" i="3"/>
  <c r="AQ730" i="3"/>
  <c r="C731" i="3"/>
  <c r="D731" i="3"/>
  <c r="E731" i="3"/>
  <c r="F731" i="3"/>
  <c r="G731" i="3"/>
  <c r="H731" i="3"/>
  <c r="J731" i="3"/>
  <c r="K731" i="3"/>
  <c r="L731" i="3"/>
  <c r="M731" i="3"/>
  <c r="AG731" i="3"/>
  <c r="AQ731" i="3"/>
  <c r="C732" i="3"/>
  <c r="D732" i="3"/>
  <c r="E732" i="3"/>
  <c r="F732" i="3"/>
  <c r="G732" i="3"/>
  <c r="H732" i="3"/>
  <c r="J732" i="3"/>
  <c r="K732" i="3"/>
  <c r="L732" i="3"/>
  <c r="M732" i="3"/>
  <c r="AG732" i="3"/>
  <c r="AQ732" i="3"/>
  <c r="C733" i="3"/>
  <c r="D733" i="3"/>
  <c r="E733" i="3"/>
  <c r="F733" i="3"/>
  <c r="G733" i="3"/>
  <c r="H733" i="3"/>
  <c r="J733" i="3"/>
  <c r="K733" i="3"/>
  <c r="L733" i="3"/>
  <c r="M733" i="3"/>
  <c r="AG733" i="3"/>
  <c r="AQ733" i="3"/>
  <c r="C734" i="3"/>
  <c r="D734" i="3"/>
  <c r="E734" i="3"/>
  <c r="F734" i="3"/>
  <c r="G734" i="3"/>
  <c r="H734" i="3"/>
  <c r="J734" i="3"/>
  <c r="K734" i="3"/>
  <c r="L734" i="3"/>
  <c r="M734" i="3"/>
  <c r="AG734" i="3"/>
  <c r="AQ734" i="3"/>
  <c r="C735" i="3"/>
  <c r="D735" i="3"/>
  <c r="E735" i="3"/>
  <c r="F735" i="3"/>
  <c r="G735" i="3"/>
  <c r="H735" i="3"/>
  <c r="J735" i="3"/>
  <c r="K735" i="3"/>
  <c r="L735" i="3"/>
  <c r="M735" i="3"/>
  <c r="AG735" i="3"/>
  <c r="AQ735" i="3"/>
  <c r="C736" i="3"/>
  <c r="D736" i="3"/>
  <c r="E736" i="3"/>
  <c r="F736" i="3"/>
  <c r="G736" i="3"/>
  <c r="H736" i="3"/>
  <c r="J736" i="3"/>
  <c r="K736" i="3"/>
  <c r="L736" i="3"/>
  <c r="M736" i="3"/>
  <c r="AG736" i="3"/>
  <c r="AQ736" i="3"/>
  <c r="C737" i="3"/>
  <c r="D737" i="3"/>
  <c r="E737" i="3"/>
  <c r="F737" i="3"/>
  <c r="G737" i="3"/>
  <c r="H737" i="3"/>
  <c r="J737" i="3"/>
  <c r="K737" i="3"/>
  <c r="L737" i="3"/>
  <c r="M737" i="3"/>
  <c r="AG737" i="3"/>
  <c r="AQ737" i="3"/>
  <c r="C738" i="3"/>
  <c r="D738" i="3"/>
  <c r="E738" i="3"/>
  <c r="F738" i="3"/>
  <c r="G738" i="3"/>
  <c r="H738" i="3"/>
  <c r="J738" i="3"/>
  <c r="K738" i="3"/>
  <c r="L738" i="3"/>
  <c r="M738" i="3"/>
  <c r="AG738" i="3"/>
  <c r="AQ738" i="3"/>
  <c r="C739" i="3"/>
  <c r="D739" i="3"/>
  <c r="E739" i="3"/>
  <c r="F739" i="3"/>
  <c r="G739" i="3"/>
  <c r="H739" i="3"/>
  <c r="J739" i="3"/>
  <c r="K739" i="3"/>
  <c r="L739" i="3"/>
  <c r="M739" i="3"/>
  <c r="AG739" i="3"/>
  <c r="AQ739" i="3"/>
  <c r="C740" i="3"/>
  <c r="D740" i="3"/>
  <c r="E740" i="3"/>
  <c r="F740" i="3"/>
  <c r="G740" i="3"/>
  <c r="H740" i="3"/>
  <c r="J740" i="3"/>
  <c r="K740" i="3"/>
  <c r="L740" i="3"/>
  <c r="M740" i="3"/>
  <c r="AG740" i="3"/>
  <c r="AQ740" i="3"/>
  <c r="C741" i="3"/>
  <c r="D741" i="3"/>
  <c r="E741" i="3"/>
  <c r="F741" i="3"/>
  <c r="G741" i="3"/>
  <c r="H741" i="3"/>
  <c r="J741" i="3"/>
  <c r="K741" i="3"/>
  <c r="L741" i="3"/>
  <c r="M741" i="3"/>
  <c r="AG741" i="3"/>
  <c r="AQ741" i="3"/>
  <c r="C742" i="3"/>
  <c r="D742" i="3"/>
  <c r="E742" i="3"/>
  <c r="F742" i="3"/>
  <c r="G742" i="3"/>
  <c r="H742" i="3"/>
  <c r="J742" i="3"/>
  <c r="K742" i="3"/>
  <c r="L742" i="3"/>
  <c r="M742" i="3"/>
  <c r="AG742" i="3"/>
  <c r="AQ742" i="3"/>
  <c r="C743" i="3"/>
  <c r="D743" i="3"/>
  <c r="E743" i="3"/>
  <c r="F743" i="3"/>
  <c r="G743" i="3"/>
  <c r="H743" i="3"/>
  <c r="J743" i="3"/>
  <c r="K743" i="3"/>
  <c r="L743" i="3"/>
  <c r="M743" i="3"/>
  <c r="AG743" i="3"/>
  <c r="AQ743" i="3"/>
  <c r="C744" i="3"/>
  <c r="D744" i="3"/>
  <c r="E744" i="3"/>
  <c r="F744" i="3"/>
  <c r="G744" i="3"/>
  <c r="H744" i="3"/>
  <c r="J744" i="3"/>
  <c r="K744" i="3"/>
  <c r="L744" i="3"/>
  <c r="M744" i="3"/>
  <c r="AG744" i="3"/>
  <c r="AQ744" i="3"/>
  <c r="C745" i="3"/>
  <c r="D745" i="3"/>
  <c r="E745" i="3"/>
  <c r="F745" i="3"/>
  <c r="G745" i="3"/>
  <c r="H745" i="3"/>
  <c r="J745" i="3"/>
  <c r="K745" i="3"/>
  <c r="L745" i="3"/>
  <c r="M745" i="3"/>
  <c r="AG745" i="3"/>
  <c r="AQ745" i="3"/>
  <c r="C746" i="3"/>
  <c r="D746" i="3"/>
  <c r="E746" i="3"/>
  <c r="F746" i="3"/>
  <c r="G746" i="3"/>
  <c r="H746" i="3"/>
  <c r="J746" i="3"/>
  <c r="K746" i="3"/>
  <c r="L746" i="3"/>
  <c r="M746" i="3"/>
  <c r="AG746" i="3"/>
  <c r="AQ746" i="3"/>
  <c r="C747" i="3"/>
  <c r="D747" i="3"/>
  <c r="E747" i="3"/>
  <c r="F747" i="3"/>
  <c r="G747" i="3"/>
  <c r="H747" i="3"/>
  <c r="J747" i="3"/>
  <c r="K747" i="3"/>
  <c r="L747" i="3"/>
  <c r="M747" i="3"/>
  <c r="AG747" i="3"/>
  <c r="AQ747" i="3"/>
  <c r="C748" i="3"/>
  <c r="D748" i="3"/>
  <c r="E748" i="3"/>
  <c r="F748" i="3"/>
  <c r="G748" i="3"/>
  <c r="H748" i="3"/>
  <c r="J748" i="3"/>
  <c r="K748" i="3"/>
  <c r="L748" i="3"/>
  <c r="M748" i="3"/>
  <c r="AG748" i="3"/>
  <c r="AQ748" i="3"/>
  <c r="C749" i="3"/>
  <c r="D749" i="3"/>
  <c r="E749" i="3"/>
  <c r="F749" i="3"/>
  <c r="G749" i="3"/>
  <c r="H749" i="3"/>
  <c r="J749" i="3"/>
  <c r="K749" i="3"/>
  <c r="L749" i="3"/>
  <c r="M749" i="3"/>
  <c r="AG749" i="3"/>
  <c r="AQ749" i="3"/>
  <c r="C750" i="3"/>
  <c r="D750" i="3"/>
  <c r="E750" i="3"/>
  <c r="F750" i="3"/>
  <c r="G750" i="3"/>
  <c r="H750" i="3"/>
  <c r="J750" i="3"/>
  <c r="K750" i="3"/>
  <c r="L750" i="3"/>
  <c r="M750" i="3"/>
  <c r="AG750" i="3"/>
  <c r="AQ750" i="3"/>
  <c r="C751" i="3"/>
  <c r="D751" i="3"/>
  <c r="E751" i="3"/>
  <c r="F751" i="3"/>
  <c r="G751" i="3"/>
  <c r="H751" i="3"/>
  <c r="J751" i="3"/>
  <c r="K751" i="3"/>
  <c r="L751" i="3"/>
  <c r="M751" i="3"/>
  <c r="AG751" i="3"/>
  <c r="AQ751" i="3"/>
  <c r="C752" i="3"/>
  <c r="D752" i="3"/>
  <c r="E752" i="3"/>
  <c r="F752" i="3"/>
  <c r="G752" i="3"/>
  <c r="H752" i="3"/>
  <c r="J752" i="3"/>
  <c r="K752" i="3"/>
  <c r="L752" i="3"/>
  <c r="M752" i="3"/>
  <c r="AG752" i="3"/>
  <c r="AQ752" i="3"/>
  <c r="C753" i="3"/>
  <c r="D753" i="3"/>
  <c r="E753" i="3"/>
  <c r="F753" i="3"/>
  <c r="G753" i="3"/>
  <c r="H753" i="3"/>
  <c r="J753" i="3"/>
  <c r="K753" i="3"/>
  <c r="L753" i="3"/>
  <c r="M753" i="3"/>
  <c r="AG753" i="3"/>
  <c r="AQ753" i="3"/>
  <c r="C754" i="3"/>
  <c r="D754" i="3"/>
  <c r="E754" i="3"/>
  <c r="F754" i="3"/>
  <c r="G754" i="3"/>
  <c r="H754" i="3"/>
  <c r="J754" i="3"/>
  <c r="K754" i="3"/>
  <c r="L754" i="3"/>
  <c r="M754" i="3"/>
  <c r="AG754" i="3"/>
  <c r="AQ754" i="3"/>
  <c r="C755" i="3"/>
  <c r="D755" i="3"/>
  <c r="E755" i="3"/>
  <c r="F755" i="3"/>
  <c r="G755" i="3"/>
  <c r="H755" i="3"/>
  <c r="J755" i="3"/>
  <c r="K755" i="3"/>
  <c r="L755" i="3"/>
  <c r="M755" i="3"/>
  <c r="AG755" i="3"/>
  <c r="AQ755" i="3"/>
  <c r="C756" i="3"/>
  <c r="D756" i="3"/>
  <c r="E756" i="3"/>
  <c r="F756" i="3"/>
  <c r="G756" i="3"/>
  <c r="H756" i="3"/>
  <c r="J756" i="3"/>
  <c r="K756" i="3"/>
  <c r="L756" i="3"/>
  <c r="M756" i="3"/>
  <c r="AG756" i="3"/>
  <c r="AQ756" i="3"/>
  <c r="C757" i="3"/>
  <c r="D757" i="3"/>
  <c r="E757" i="3"/>
  <c r="F757" i="3"/>
  <c r="G757" i="3"/>
  <c r="H757" i="3"/>
  <c r="J757" i="3"/>
  <c r="K757" i="3"/>
  <c r="L757" i="3"/>
  <c r="M757" i="3"/>
  <c r="AG757" i="3"/>
  <c r="AQ757" i="3"/>
  <c r="C758" i="3"/>
  <c r="D758" i="3"/>
  <c r="E758" i="3"/>
  <c r="F758" i="3"/>
  <c r="G758" i="3"/>
  <c r="H758" i="3"/>
  <c r="J758" i="3"/>
  <c r="K758" i="3"/>
  <c r="L758" i="3"/>
  <c r="M758" i="3"/>
  <c r="AG758" i="3"/>
  <c r="AQ758" i="3"/>
  <c r="C759" i="3"/>
  <c r="D759" i="3"/>
  <c r="E759" i="3"/>
  <c r="F759" i="3"/>
  <c r="G759" i="3"/>
  <c r="H759" i="3"/>
  <c r="J759" i="3"/>
  <c r="K759" i="3"/>
  <c r="L759" i="3"/>
  <c r="M759" i="3"/>
  <c r="AG759" i="3"/>
  <c r="AQ759" i="3"/>
  <c r="C760" i="3"/>
  <c r="D760" i="3"/>
  <c r="E760" i="3"/>
  <c r="F760" i="3"/>
  <c r="G760" i="3"/>
  <c r="H760" i="3"/>
  <c r="J760" i="3"/>
  <c r="K760" i="3"/>
  <c r="L760" i="3"/>
  <c r="M760" i="3"/>
  <c r="AG760" i="3"/>
  <c r="AQ760" i="3"/>
  <c r="C761" i="3"/>
  <c r="D761" i="3"/>
  <c r="E761" i="3"/>
  <c r="F761" i="3"/>
  <c r="G761" i="3"/>
  <c r="H761" i="3"/>
  <c r="J761" i="3"/>
  <c r="K761" i="3"/>
  <c r="L761" i="3"/>
  <c r="M761" i="3"/>
  <c r="AG761" i="3"/>
  <c r="AQ761" i="3"/>
  <c r="C762" i="3"/>
  <c r="D762" i="3"/>
  <c r="E762" i="3"/>
  <c r="F762" i="3"/>
  <c r="G762" i="3"/>
  <c r="H762" i="3"/>
  <c r="J762" i="3"/>
  <c r="K762" i="3"/>
  <c r="L762" i="3"/>
  <c r="M762" i="3"/>
  <c r="AG762" i="3"/>
  <c r="AQ762" i="3"/>
  <c r="C763" i="3"/>
  <c r="D763" i="3"/>
  <c r="E763" i="3"/>
  <c r="F763" i="3"/>
  <c r="G763" i="3"/>
  <c r="H763" i="3"/>
  <c r="J763" i="3"/>
  <c r="K763" i="3"/>
  <c r="L763" i="3"/>
  <c r="M763" i="3"/>
  <c r="AG763" i="3"/>
  <c r="AQ763" i="3"/>
  <c r="C764" i="3"/>
  <c r="D764" i="3"/>
  <c r="E764" i="3"/>
  <c r="F764" i="3"/>
  <c r="G764" i="3"/>
  <c r="H764" i="3"/>
  <c r="J764" i="3"/>
  <c r="K764" i="3"/>
  <c r="L764" i="3"/>
  <c r="M764" i="3"/>
  <c r="AG764" i="3"/>
  <c r="AQ764" i="3"/>
  <c r="C765" i="3"/>
  <c r="D765" i="3"/>
  <c r="E765" i="3"/>
  <c r="F765" i="3"/>
  <c r="G765" i="3"/>
  <c r="H765" i="3"/>
  <c r="J765" i="3"/>
  <c r="K765" i="3"/>
  <c r="L765" i="3"/>
  <c r="M765" i="3"/>
  <c r="AG765" i="3"/>
  <c r="AQ765" i="3"/>
  <c r="C766" i="3"/>
  <c r="D766" i="3"/>
  <c r="E766" i="3"/>
  <c r="F766" i="3"/>
  <c r="G766" i="3"/>
  <c r="H766" i="3"/>
  <c r="J766" i="3"/>
  <c r="K766" i="3"/>
  <c r="L766" i="3"/>
  <c r="M766" i="3"/>
  <c r="AG766" i="3"/>
  <c r="AQ766" i="3"/>
  <c r="C767" i="3"/>
  <c r="D767" i="3"/>
  <c r="E767" i="3"/>
  <c r="F767" i="3"/>
  <c r="G767" i="3"/>
  <c r="H767" i="3"/>
  <c r="J767" i="3"/>
  <c r="K767" i="3"/>
  <c r="L767" i="3"/>
  <c r="M767" i="3"/>
  <c r="AG767" i="3"/>
  <c r="AQ767" i="3"/>
  <c r="C768" i="3"/>
  <c r="D768" i="3"/>
  <c r="E768" i="3"/>
  <c r="F768" i="3"/>
  <c r="G768" i="3"/>
  <c r="H768" i="3"/>
  <c r="J768" i="3"/>
  <c r="K768" i="3"/>
  <c r="L768" i="3"/>
  <c r="M768" i="3"/>
  <c r="AG768" i="3"/>
  <c r="AQ768" i="3"/>
  <c r="C769" i="3"/>
  <c r="D769" i="3"/>
  <c r="E769" i="3"/>
  <c r="F769" i="3"/>
  <c r="G769" i="3"/>
  <c r="H769" i="3"/>
  <c r="J769" i="3"/>
  <c r="K769" i="3"/>
  <c r="L769" i="3"/>
  <c r="M769" i="3"/>
  <c r="AG769" i="3"/>
  <c r="AQ769" i="3"/>
  <c r="C770" i="3"/>
  <c r="D770" i="3"/>
  <c r="E770" i="3"/>
  <c r="F770" i="3"/>
  <c r="G770" i="3"/>
  <c r="H770" i="3"/>
  <c r="J770" i="3"/>
  <c r="K770" i="3"/>
  <c r="L770" i="3"/>
  <c r="M770" i="3"/>
  <c r="AG770" i="3"/>
  <c r="AQ770" i="3"/>
  <c r="C771" i="3"/>
  <c r="D771" i="3"/>
  <c r="E771" i="3"/>
  <c r="F771" i="3"/>
  <c r="G771" i="3"/>
  <c r="H771" i="3"/>
  <c r="J771" i="3"/>
  <c r="K771" i="3"/>
  <c r="L771" i="3"/>
  <c r="M771" i="3"/>
  <c r="AG771" i="3"/>
  <c r="AQ771" i="3"/>
  <c r="C772" i="3"/>
  <c r="D772" i="3"/>
  <c r="E772" i="3"/>
  <c r="F772" i="3"/>
  <c r="G772" i="3"/>
  <c r="H772" i="3"/>
  <c r="J772" i="3"/>
  <c r="K772" i="3"/>
  <c r="L772" i="3"/>
  <c r="M772" i="3"/>
  <c r="AG772" i="3"/>
  <c r="AQ772" i="3"/>
  <c r="C773" i="3"/>
  <c r="D773" i="3"/>
  <c r="E773" i="3"/>
  <c r="F773" i="3"/>
  <c r="G773" i="3"/>
  <c r="H773" i="3"/>
  <c r="J773" i="3"/>
  <c r="K773" i="3"/>
  <c r="L773" i="3"/>
  <c r="M773" i="3"/>
  <c r="AG773" i="3"/>
  <c r="AQ773" i="3"/>
  <c r="C774" i="3"/>
  <c r="D774" i="3"/>
  <c r="E774" i="3"/>
  <c r="F774" i="3"/>
  <c r="G774" i="3"/>
  <c r="H774" i="3"/>
  <c r="J774" i="3"/>
  <c r="K774" i="3"/>
  <c r="L774" i="3"/>
  <c r="M774" i="3"/>
  <c r="AG774" i="3"/>
  <c r="AQ774" i="3"/>
  <c r="C775" i="3"/>
  <c r="D775" i="3"/>
  <c r="E775" i="3"/>
  <c r="F775" i="3"/>
  <c r="G775" i="3"/>
  <c r="H775" i="3"/>
  <c r="J775" i="3"/>
  <c r="K775" i="3"/>
  <c r="L775" i="3"/>
  <c r="M775" i="3"/>
  <c r="AG775" i="3"/>
  <c r="AQ775" i="3"/>
  <c r="C776" i="3"/>
  <c r="D776" i="3"/>
  <c r="E776" i="3"/>
  <c r="F776" i="3"/>
  <c r="G776" i="3"/>
  <c r="H776" i="3"/>
  <c r="J776" i="3"/>
  <c r="K776" i="3"/>
  <c r="L776" i="3"/>
  <c r="M776" i="3"/>
  <c r="AG776" i="3"/>
  <c r="AQ776" i="3"/>
  <c r="C777" i="3"/>
  <c r="D777" i="3"/>
  <c r="E777" i="3"/>
  <c r="F777" i="3"/>
  <c r="G777" i="3"/>
  <c r="H777" i="3"/>
  <c r="J777" i="3"/>
  <c r="K777" i="3"/>
  <c r="L777" i="3"/>
  <c r="M777" i="3"/>
  <c r="AG777" i="3"/>
  <c r="AQ777" i="3"/>
  <c r="C778" i="3"/>
  <c r="D778" i="3"/>
  <c r="E778" i="3"/>
  <c r="F778" i="3"/>
  <c r="G778" i="3"/>
  <c r="H778" i="3"/>
  <c r="J778" i="3"/>
  <c r="K778" i="3"/>
  <c r="L778" i="3"/>
  <c r="M778" i="3"/>
  <c r="AG778" i="3"/>
  <c r="AQ778" i="3"/>
  <c r="C779" i="3"/>
  <c r="D779" i="3"/>
  <c r="E779" i="3"/>
  <c r="F779" i="3"/>
  <c r="G779" i="3"/>
  <c r="H779" i="3"/>
  <c r="J779" i="3"/>
  <c r="K779" i="3"/>
  <c r="L779" i="3"/>
  <c r="M779" i="3"/>
  <c r="AG779" i="3"/>
  <c r="AQ779" i="3"/>
  <c r="C780" i="3"/>
  <c r="D780" i="3"/>
  <c r="E780" i="3"/>
  <c r="F780" i="3"/>
  <c r="G780" i="3"/>
  <c r="H780" i="3"/>
  <c r="J780" i="3"/>
  <c r="K780" i="3"/>
  <c r="L780" i="3"/>
  <c r="M780" i="3"/>
  <c r="AG780" i="3"/>
  <c r="AQ780" i="3"/>
  <c r="C781" i="3"/>
  <c r="D781" i="3"/>
  <c r="E781" i="3"/>
  <c r="F781" i="3"/>
  <c r="G781" i="3"/>
  <c r="H781" i="3"/>
  <c r="J781" i="3"/>
  <c r="K781" i="3"/>
  <c r="L781" i="3"/>
  <c r="M781" i="3"/>
  <c r="AG781" i="3"/>
  <c r="AQ781" i="3"/>
  <c r="C782" i="3"/>
  <c r="D782" i="3"/>
  <c r="E782" i="3"/>
  <c r="F782" i="3"/>
  <c r="G782" i="3"/>
  <c r="H782" i="3"/>
  <c r="J782" i="3"/>
  <c r="K782" i="3"/>
  <c r="L782" i="3"/>
  <c r="M782" i="3"/>
  <c r="AG782" i="3"/>
  <c r="AQ782" i="3"/>
  <c r="C783" i="3"/>
  <c r="D783" i="3"/>
  <c r="E783" i="3"/>
  <c r="F783" i="3"/>
  <c r="G783" i="3"/>
  <c r="H783" i="3"/>
  <c r="J783" i="3"/>
  <c r="K783" i="3"/>
  <c r="L783" i="3"/>
  <c r="M783" i="3"/>
  <c r="AG783" i="3"/>
  <c r="AQ783" i="3"/>
  <c r="C784" i="3"/>
  <c r="D784" i="3"/>
  <c r="E784" i="3"/>
  <c r="F784" i="3"/>
  <c r="G784" i="3"/>
  <c r="H784" i="3"/>
  <c r="J784" i="3"/>
  <c r="K784" i="3"/>
  <c r="L784" i="3"/>
  <c r="M784" i="3"/>
  <c r="AG784" i="3"/>
  <c r="AQ784" i="3"/>
  <c r="C785" i="3"/>
  <c r="D785" i="3"/>
  <c r="E785" i="3"/>
  <c r="F785" i="3"/>
  <c r="G785" i="3"/>
  <c r="H785" i="3"/>
  <c r="J785" i="3"/>
  <c r="K785" i="3"/>
  <c r="L785" i="3"/>
  <c r="M785" i="3"/>
  <c r="AG785" i="3"/>
  <c r="AQ785" i="3"/>
  <c r="C786" i="3"/>
  <c r="D786" i="3"/>
  <c r="E786" i="3"/>
  <c r="F786" i="3"/>
  <c r="G786" i="3"/>
  <c r="H786" i="3"/>
  <c r="J786" i="3"/>
  <c r="K786" i="3"/>
  <c r="L786" i="3"/>
  <c r="M786" i="3"/>
  <c r="AG786" i="3"/>
  <c r="AQ786" i="3"/>
  <c r="C787" i="3"/>
  <c r="D787" i="3"/>
  <c r="E787" i="3"/>
  <c r="F787" i="3"/>
  <c r="G787" i="3"/>
  <c r="H787" i="3"/>
  <c r="J787" i="3"/>
  <c r="K787" i="3"/>
  <c r="L787" i="3"/>
  <c r="M787" i="3"/>
  <c r="AG787" i="3"/>
  <c r="AQ787" i="3"/>
  <c r="C788" i="3"/>
  <c r="D788" i="3"/>
  <c r="E788" i="3"/>
  <c r="F788" i="3"/>
  <c r="G788" i="3"/>
  <c r="H788" i="3"/>
  <c r="J788" i="3"/>
  <c r="K788" i="3"/>
  <c r="L788" i="3"/>
  <c r="M788" i="3"/>
  <c r="AG788" i="3"/>
  <c r="AQ788" i="3"/>
  <c r="C789" i="3"/>
  <c r="D789" i="3"/>
  <c r="E789" i="3"/>
  <c r="F789" i="3"/>
  <c r="G789" i="3"/>
  <c r="H789" i="3"/>
  <c r="J789" i="3"/>
  <c r="K789" i="3"/>
  <c r="L789" i="3"/>
  <c r="M789" i="3"/>
  <c r="AG789" i="3"/>
  <c r="AQ789" i="3"/>
  <c r="C790" i="3"/>
  <c r="D790" i="3"/>
  <c r="E790" i="3"/>
  <c r="F790" i="3"/>
  <c r="G790" i="3"/>
  <c r="H790" i="3"/>
  <c r="J790" i="3"/>
  <c r="K790" i="3"/>
  <c r="L790" i="3"/>
  <c r="M790" i="3"/>
  <c r="AG790" i="3"/>
  <c r="AQ790" i="3"/>
  <c r="C791" i="3"/>
  <c r="D791" i="3"/>
  <c r="E791" i="3"/>
  <c r="F791" i="3"/>
  <c r="G791" i="3"/>
  <c r="H791" i="3"/>
  <c r="J791" i="3"/>
  <c r="K791" i="3"/>
  <c r="L791" i="3"/>
  <c r="M791" i="3"/>
  <c r="AG791" i="3"/>
  <c r="AQ791" i="3"/>
  <c r="C792" i="3"/>
  <c r="D792" i="3"/>
  <c r="E792" i="3"/>
  <c r="F792" i="3"/>
  <c r="G792" i="3"/>
  <c r="H792" i="3"/>
  <c r="J792" i="3"/>
  <c r="K792" i="3"/>
  <c r="L792" i="3"/>
  <c r="M792" i="3"/>
  <c r="AG792" i="3"/>
  <c r="AQ792" i="3"/>
  <c r="C793" i="3"/>
  <c r="D793" i="3"/>
  <c r="E793" i="3"/>
  <c r="F793" i="3"/>
  <c r="G793" i="3"/>
  <c r="H793" i="3"/>
  <c r="J793" i="3"/>
  <c r="K793" i="3"/>
  <c r="L793" i="3"/>
  <c r="M793" i="3"/>
  <c r="AG793" i="3"/>
  <c r="AQ793" i="3"/>
  <c r="C794" i="3"/>
  <c r="D794" i="3"/>
  <c r="E794" i="3"/>
  <c r="F794" i="3"/>
  <c r="G794" i="3"/>
  <c r="H794" i="3"/>
  <c r="J794" i="3"/>
  <c r="K794" i="3"/>
  <c r="L794" i="3"/>
  <c r="M794" i="3"/>
  <c r="AG794" i="3"/>
  <c r="AQ794" i="3"/>
  <c r="C795" i="3"/>
  <c r="D795" i="3"/>
  <c r="E795" i="3"/>
  <c r="F795" i="3"/>
  <c r="G795" i="3"/>
  <c r="H795" i="3"/>
  <c r="J795" i="3"/>
  <c r="K795" i="3"/>
  <c r="L795" i="3"/>
  <c r="M795" i="3"/>
  <c r="AG795" i="3"/>
  <c r="AQ795" i="3"/>
  <c r="C796" i="3"/>
  <c r="D796" i="3"/>
  <c r="E796" i="3"/>
  <c r="F796" i="3"/>
  <c r="G796" i="3"/>
  <c r="H796" i="3"/>
  <c r="J796" i="3"/>
  <c r="K796" i="3"/>
  <c r="L796" i="3"/>
  <c r="M796" i="3"/>
  <c r="AG796" i="3"/>
  <c r="AQ796" i="3"/>
  <c r="C797" i="3"/>
  <c r="D797" i="3"/>
  <c r="E797" i="3"/>
  <c r="F797" i="3"/>
  <c r="G797" i="3"/>
  <c r="H797" i="3"/>
  <c r="J797" i="3"/>
  <c r="K797" i="3"/>
  <c r="L797" i="3"/>
  <c r="M797" i="3"/>
  <c r="AG797" i="3"/>
  <c r="AQ797" i="3"/>
  <c r="C798" i="3"/>
  <c r="D798" i="3"/>
  <c r="E798" i="3"/>
  <c r="F798" i="3"/>
  <c r="G798" i="3"/>
  <c r="H798" i="3"/>
  <c r="J798" i="3"/>
  <c r="K798" i="3"/>
  <c r="L798" i="3"/>
  <c r="M798" i="3"/>
  <c r="AG798" i="3"/>
  <c r="AQ798" i="3"/>
  <c r="C799" i="3"/>
  <c r="D799" i="3"/>
  <c r="E799" i="3"/>
  <c r="F799" i="3"/>
  <c r="G799" i="3"/>
  <c r="H799" i="3"/>
  <c r="J799" i="3"/>
  <c r="K799" i="3"/>
  <c r="L799" i="3"/>
  <c r="M799" i="3"/>
  <c r="AG799" i="3"/>
  <c r="AQ799" i="3"/>
  <c r="C800" i="3"/>
  <c r="D800" i="3"/>
  <c r="E800" i="3"/>
  <c r="F800" i="3"/>
  <c r="G800" i="3"/>
  <c r="H800" i="3"/>
  <c r="J800" i="3"/>
  <c r="K800" i="3"/>
  <c r="L800" i="3"/>
  <c r="M800" i="3"/>
  <c r="AG800" i="3"/>
  <c r="AQ800" i="3"/>
  <c r="C801" i="3"/>
  <c r="D801" i="3"/>
  <c r="E801" i="3"/>
  <c r="F801" i="3"/>
  <c r="G801" i="3"/>
  <c r="H801" i="3"/>
  <c r="J801" i="3"/>
  <c r="K801" i="3"/>
  <c r="L801" i="3"/>
  <c r="M801" i="3"/>
  <c r="AG801" i="3"/>
  <c r="AQ801" i="3"/>
  <c r="C802" i="3"/>
  <c r="D802" i="3"/>
  <c r="E802" i="3"/>
  <c r="F802" i="3"/>
  <c r="G802" i="3"/>
  <c r="H802" i="3"/>
  <c r="J802" i="3"/>
  <c r="K802" i="3"/>
  <c r="L802" i="3"/>
  <c r="M802" i="3"/>
  <c r="AG802" i="3"/>
  <c r="AQ802" i="3"/>
  <c r="C803" i="3"/>
  <c r="D803" i="3"/>
  <c r="E803" i="3"/>
  <c r="F803" i="3"/>
  <c r="G803" i="3"/>
  <c r="H803" i="3"/>
  <c r="J803" i="3"/>
  <c r="K803" i="3"/>
  <c r="L803" i="3"/>
  <c r="M803" i="3"/>
  <c r="AG803" i="3"/>
  <c r="AQ803" i="3"/>
  <c r="C804" i="3"/>
  <c r="D804" i="3"/>
  <c r="E804" i="3"/>
  <c r="F804" i="3"/>
  <c r="G804" i="3"/>
  <c r="H804" i="3"/>
  <c r="J804" i="3"/>
  <c r="K804" i="3"/>
  <c r="L804" i="3"/>
  <c r="M804" i="3"/>
  <c r="AG804" i="3"/>
  <c r="AQ804" i="3"/>
  <c r="C805" i="3"/>
  <c r="D805" i="3"/>
  <c r="E805" i="3"/>
  <c r="F805" i="3"/>
  <c r="G805" i="3"/>
  <c r="H805" i="3"/>
  <c r="J805" i="3"/>
  <c r="K805" i="3"/>
  <c r="L805" i="3"/>
  <c r="M805" i="3"/>
  <c r="AG805" i="3"/>
  <c r="AQ805" i="3"/>
  <c r="C806" i="3"/>
  <c r="D806" i="3"/>
  <c r="E806" i="3"/>
  <c r="F806" i="3"/>
  <c r="G806" i="3"/>
  <c r="H806" i="3"/>
  <c r="J806" i="3"/>
  <c r="K806" i="3"/>
  <c r="L806" i="3"/>
  <c r="M806" i="3"/>
  <c r="AG806" i="3"/>
  <c r="AQ806" i="3"/>
  <c r="C807" i="3"/>
  <c r="D807" i="3"/>
  <c r="E807" i="3"/>
  <c r="F807" i="3"/>
  <c r="G807" i="3"/>
  <c r="H807" i="3"/>
  <c r="J807" i="3"/>
  <c r="K807" i="3"/>
  <c r="L807" i="3"/>
  <c r="M807" i="3"/>
  <c r="AG807" i="3"/>
  <c r="AQ807" i="3"/>
  <c r="C808" i="3"/>
  <c r="D808" i="3"/>
  <c r="E808" i="3"/>
  <c r="F808" i="3"/>
  <c r="G808" i="3"/>
  <c r="H808" i="3"/>
  <c r="J808" i="3"/>
  <c r="K808" i="3"/>
  <c r="L808" i="3"/>
  <c r="M808" i="3"/>
  <c r="AG808" i="3"/>
  <c r="AQ808" i="3"/>
  <c r="C809" i="3"/>
  <c r="D809" i="3"/>
  <c r="E809" i="3"/>
  <c r="F809" i="3"/>
  <c r="G809" i="3"/>
  <c r="H809" i="3"/>
  <c r="J809" i="3"/>
  <c r="K809" i="3"/>
  <c r="L809" i="3"/>
  <c r="M809" i="3"/>
  <c r="AG809" i="3"/>
  <c r="AQ809" i="3"/>
  <c r="C810" i="3"/>
  <c r="D810" i="3"/>
  <c r="E810" i="3"/>
  <c r="F810" i="3"/>
  <c r="G810" i="3"/>
  <c r="H810" i="3"/>
  <c r="J810" i="3"/>
  <c r="K810" i="3"/>
  <c r="L810" i="3"/>
  <c r="M810" i="3"/>
  <c r="AG810" i="3"/>
  <c r="AQ810" i="3"/>
  <c r="C811" i="3"/>
  <c r="D811" i="3"/>
  <c r="E811" i="3"/>
  <c r="F811" i="3"/>
  <c r="G811" i="3"/>
  <c r="H811" i="3"/>
  <c r="J811" i="3"/>
  <c r="K811" i="3"/>
  <c r="L811" i="3"/>
  <c r="M811" i="3"/>
  <c r="AG811" i="3"/>
  <c r="AQ811" i="3"/>
  <c r="C812" i="3"/>
  <c r="D812" i="3"/>
  <c r="E812" i="3"/>
  <c r="F812" i="3"/>
  <c r="G812" i="3"/>
  <c r="H812" i="3"/>
  <c r="J812" i="3"/>
  <c r="K812" i="3"/>
  <c r="L812" i="3"/>
  <c r="M812" i="3"/>
  <c r="AG812" i="3"/>
  <c r="AQ812" i="3"/>
  <c r="C813" i="3"/>
  <c r="D813" i="3"/>
  <c r="E813" i="3"/>
  <c r="F813" i="3"/>
  <c r="G813" i="3"/>
  <c r="H813" i="3"/>
  <c r="J813" i="3"/>
  <c r="K813" i="3"/>
  <c r="L813" i="3"/>
  <c r="M813" i="3"/>
  <c r="AG813" i="3"/>
  <c r="AQ813" i="3"/>
  <c r="C814" i="3"/>
  <c r="D814" i="3"/>
  <c r="E814" i="3"/>
  <c r="F814" i="3"/>
  <c r="G814" i="3"/>
  <c r="H814" i="3"/>
  <c r="J814" i="3"/>
  <c r="K814" i="3"/>
  <c r="L814" i="3"/>
  <c r="M814" i="3"/>
  <c r="AG814" i="3"/>
  <c r="AQ814" i="3"/>
  <c r="C815" i="3"/>
  <c r="D815" i="3"/>
  <c r="E815" i="3"/>
  <c r="F815" i="3"/>
  <c r="G815" i="3"/>
  <c r="H815" i="3"/>
  <c r="J815" i="3"/>
  <c r="K815" i="3"/>
  <c r="L815" i="3"/>
  <c r="M815" i="3"/>
  <c r="AG815" i="3"/>
  <c r="AQ815" i="3"/>
  <c r="C816" i="3"/>
  <c r="D816" i="3"/>
  <c r="E816" i="3"/>
  <c r="F816" i="3"/>
  <c r="G816" i="3"/>
  <c r="H816" i="3"/>
  <c r="J816" i="3"/>
  <c r="K816" i="3"/>
  <c r="L816" i="3"/>
  <c r="M816" i="3"/>
  <c r="AG816" i="3"/>
  <c r="AQ816" i="3"/>
  <c r="C817" i="3"/>
  <c r="D817" i="3"/>
  <c r="E817" i="3"/>
  <c r="F817" i="3"/>
  <c r="G817" i="3"/>
  <c r="H817" i="3"/>
  <c r="J817" i="3"/>
  <c r="K817" i="3"/>
  <c r="L817" i="3"/>
  <c r="M817" i="3"/>
  <c r="AG817" i="3"/>
  <c r="AQ817" i="3"/>
  <c r="C818" i="3"/>
  <c r="D818" i="3"/>
  <c r="E818" i="3"/>
  <c r="F818" i="3"/>
  <c r="G818" i="3"/>
  <c r="H818" i="3"/>
  <c r="J818" i="3"/>
  <c r="K818" i="3"/>
  <c r="L818" i="3"/>
  <c r="M818" i="3"/>
  <c r="AG818" i="3"/>
  <c r="AQ818" i="3"/>
  <c r="C819" i="3"/>
  <c r="D819" i="3"/>
  <c r="E819" i="3"/>
  <c r="F819" i="3"/>
  <c r="G819" i="3"/>
  <c r="H819" i="3"/>
  <c r="J819" i="3"/>
  <c r="K819" i="3"/>
  <c r="L819" i="3"/>
  <c r="M819" i="3"/>
  <c r="AG819" i="3"/>
  <c r="AQ819" i="3"/>
  <c r="C820" i="3"/>
  <c r="D820" i="3"/>
  <c r="E820" i="3"/>
  <c r="F820" i="3"/>
  <c r="G820" i="3"/>
  <c r="H820" i="3"/>
  <c r="J820" i="3"/>
  <c r="K820" i="3"/>
  <c r="L820" i="3"/>
  <c r="M820" i="3"/>
  <c r="AG820" i="3"/>
  <c r="AQ820" i="3"/>
  <c r="C821" i="3"/>
  <c r="D821" i="3"/>
  <c r="E821" i="3"/>
  <c r="F821" i="3"/>
  <c r="G821" i="3"/>
  <c r="H821" i="3"/>
  <c r="J821" i="3"/>
  <c r="K821" i="3"/>
  <c r="L821" i="3"/>
  <c r="M821" i="3"/>
  <c r="AG821" i="3"/>
  <c r="AQ821" i="3"/>
  <c r="C822" i="3"/>
  <c r="D822" i="3"/>
  <c r="E822" i="3"/>
  <c r="F822" i="3"/>
  <c r="G822" i="3"/>
  <c r="H822" i="3"/>
  <c r="J822" i="3"/>
  <c r="K822" i="3"/>
  <c r="L822" i="3"/>
  <c r="M822" i="3"/>
  <c r="AG822" i="3"/>
  <c r="AQ822" i="3"/>
  <c r="C823" i="3"/>
  <c r="D823" i="3"/>
  <c r="E823" i="3"/>
  <c r="F823" i="3"/>
  <c r="G823" i="3"/>
  <c r="H823" i="3"/>
  <c r="J823" i="3"/>
  <c r="K823" i="3"/>
  <c r="L823" i="3"/>
  <c r="M823" i="3"/>
  <c r="AG823" i="3"/>
  <c r="AQ823" i="3"/>
  <c r="C824" i="3"/>
  <c r="D824" i="3"/>
  <c r="E824" i="3"/>
  <c r="F824" i="3"/>
  <c r="G824" i="3"/>
  <c r="H824" i="3"/>
  <c r="J824" i="3"/>
  <c r="K824" i="3"/>
  <c r="L824" i="3"/>
  <c r="M824" i="3"/>
  <c r="AG824" i="3"/>
  <c r="AQ824" i="3"/>
  <c r="C825" i="3"/>
  <c r="D825" i="3"/>
  <c r="E825" i="3"/>
  <c r="F825" i="3"/>
  <c r="G825" i="3"/>
  <c r="H825" i="3"/>
  <c r="J825" i="3"/>
  <c r="K825" i="3"/>
  <c r="L825" i="3"/>
  <c r="M825" i="3"/>
  <c r="AG825" i="3"/>
  <c r="AQ825" i="3"/>
  <c r="C826" i="3"/>
  <c r="D826" i="3"/>
  <c r="E826" i="3"/>
  <c r="F826" i="3"/>
  <c r="G826" i="3"/>
  <c r="H826" i="3"/>
  <c r="J826" i="3"/>
  <c r="K826" i="3"/>
  <c r="L826" i="3"/>
  <c r="M826" i="3"/>
  <c r="AG826" i="3"/>
  <c r="AQ826" i="3"/>
  <c r="C827" i="3"/>
  <c r="D827" i="3"/>
  <c r="E827" i="3"/>
  <c r="F827" i="3"/>
  <c r="G827" i="3"/>
  <c r="H827" i="3"/>
  <c r="J827" i="3"/>
  <c r="K827" i="3"/>
  <c r="L827" i="3"/>
  <c r="M827" i="3"/>
  <c r="AG827" i="3"/>
  <c r="AQ827" i="3"/>
  <c r="C828" i="3"/>
  <c r="D828" i="3"/>
  <c r="E828" i="3"/>
  <c r="F828" i="3"/>
  <c r="G828" i="3"/>
  <c r="H828" i="3"/>
  <c r="J828" i="3"/>
  <c r="K828" i="3"/>
  <c r="L828" i="3"/>
  <c r="M828" i="3"/>
  <c r="AG828" i="3"/>
  <c r="AQ828" i="3"/>
  <c r="C829" i="3"/>
  <c r="D829" i="3"/>
  <c r="E829" i="3"/>
  <c r="F829" i="3"/>
  <c r="G829" i="3"/>
  <c r="H829" i="3"/>
  <c r="J829" i="3"/>
  <c r="K829" i="3"/>
  <c r="L829" i="3"/>
  <c r="M829" i="3"/>
  <c r="AG829" i="3"/>
  <c r="AQ829" i="3"/>
  <c r="C830" i="3"/>
  <c r="D830" i="3"/>
  <c r="E830" i="3"/>
  <c r="F830" i="3"/>
  <c r="G830" i="3"/>
  <c r="H830" i="3"/>
  <c r="J830" i="3"/>
  <c r="K830" i="3"/>
  <c r="L830" i="3"/>
  <c r="M830" i="3"/>
  <c r="AG830" i="3"/>
  <c r="AQ830" i="3"/>
  <c r="C831" i="3"/>
  <c r="D831" i="3"/>
  <c r="E831" i="3"/>
  <c r="F831" i="3"/>
  <c r="G831" i="3"/>
  <c r="H831" i="3"/>
  <c r="J831" i="3"/>
  <c r="K831" i="3"/>
  <c r="L831" i="3"/>
  <c r="M831" i="3"/>
  <c r="AG831" i="3"/>
  <c r="AQ831" i="3"/>
  <c r="C832" i="3"/>
  <c r="D832" i="3"/>
  <c r="E832" i="3"/>
  <c r="F832" i="3"/>
  <c r="G832" i="3"/>
  <c r="H832" i="3"/>
  <c r="J832" i="3"/>
  <c r="K832" i="3"/>
  <c r="L832" i="3"/>
  <c r="M832" i="3"/>
  <c r="AG832" i="3"/>
  <c r="AQ832" i="3"/>
  <c r="C833" i="3"/>
  <c r="D833" i="3"/>
  <c r="E833" i="3"/>
  <c r="F833" i="3"/>
  <c r="G833" i="3"/>
  <c r="H833" i="3"/>
  <c r="J833" i="3"/>
  <c r="K833" i="3"/>
  <c r="L833" i="3"/>
  <c r="M833" i="3"/>
  <c r="AG833" i="3"/>
  <c r="AQ833" i="3"/>
  <c r="C834" i="3"/>
  <c r="D834" i="3"/>
  <c r="E834" i="3"/>
  <c r="F834" i="3"/>
  <c r="G834" i="3"/>
  <c r="H834" i="3"/>
  <c r="J834" i="3"/>
  <c r="K834" i="3"/>
  <c r="L834" i="3"/>
  <c r="M834" i="3"/>
  <c r="AG834" i="3"/>
  <c r="AQ834" i="3"/>
  <c r="C835" i="3"/>
  <c r="D835" i="3"/>
  <c r="E835" i="3"/>
  <c r="F835" i="3"/>
  <c r="G835" i="3"/>
  <c r="H835" i="3"/>
  <c r="J835" i="3"/>
  <c r="K835" i="3"/>
  <c r="L835" i="3"/>
  <c r="M835" i="3"/>
  <c r="AG835" i="3"/>
  <c r="AQ835" i="3"/>
  <c r="C836" i="3"/>
  <c r="D836" i="3"/>
  <c r="E836" i="3"/>
  <c r="F836" i="3"/>
  <c r="G836" i="3"/>
  <c r="H836" i="3"/>
  <c r="J836" i="3"/>
  <c r="K836" i="3"/>
  <c r="L836" i="3"/>
  <c r="M836" i="3"/>
  <c r="AG836" i="3"/>
  <c r="AQ836" i="3"/>
  <c r="C837" i="3"/>
  <c r="D837" i="3"/>
  <c r="E837" i="3"/>
  <c r="F837" i="3"/>
  <c r="G837" i="3"/>
  <c r="H837" i="3"/>
  <c r="J837" i="3"/>
  <c r="K837" i="3"/>
  <c r="L837" i="3"/>
  <c r="M837" i="3"/>
  <c r="AG837" i="3"/>
  <c r="AQ837" i="3"/>
  <c r="C838" i="3"/>
  <c r="D838" i="3"/>
  <c r="E838" i="3"/>
  <c r="F838" i="3"/>
  <c r="G838" i="3"/>
  <c r="H838" i="3"/>
  <c r="J838" i="3"/>
  <c r="K838" i="3"/>
  <c r="L838" i="3"/>
  <c r="M838" i="3"/>
  <c r="AG838" i="3"/>
  <c r="AQ838" i="3"/>
  <c r="C839" i="3"/>
  <c r="D839" i="3"/>
  <c r="E839" i="3"/>
  <c r="F839" i="3"/>
  <c r="G839" i="3"/>
  <c r="H839" i="3"/>
  <c r="J839" i="3"/>
  <c r="K839" i="3"/>
  <c r="L839" i="3"/>
  <c r="M839" i="3"/>
  <c r="AG839" i="3"/>
  <c r="AQ839" i="3"/>
  <c r="C840" i="3"/>
  <c r="D840" i="3"/>
  <c r="E840" i="3"/>
  <c r="F840" i="3"/>
  <c r="G840" i="3"/>
  <c r="H840" i="3"/>
  <c r="J840" i="3"/>
  <c r="K840" i="3"/>
  <c r="L840" i="3"/>
  <c r="M840" i="3"/>
  <c r="AG840" i="3"/>
  <c r="AQ840" i="3"/>
  <c r="C841" i="3"/>
  <c r="D841" i="3"/>
  <c r="E841" i="3"/>
  <c r="F841" i="3"/>
  <c r="G841" i="3"/>
  <c r="H841" i="3"/>
  <c r="J841" i="3"/>
  <c r="K841" i="3"/>
  <c r="L841" i="3"/>
  <c r="M841" i="3"/>
  <c r="AG841" i="3"/>
  <c r="AQ841" i="3"/>
  <c r="C842" i="3"/>
  <c r="D842" i="3"/>
  <c r="E842" i="3"/>
  <c r="F842" i="3"/>
  <c r="G842" i="3"/>
  <c r="H842" i="3"/>
  <c r="J842" i="3"/>
  <c r="K842" i="3"/>
  <c r="L842" i="3"/>
  <c r="M842" i="3"/>
  <c r="AG842" i="3"/>
  <c r="AQ842" i="3"/>
  <c r="C843" i="3"/>
  <c r="D843" i="3"/>
  <c r="E843" i="3"/>
  <c r="F843" i="3"/>
  <c r="G843" i="3"/>
  <c r="H843" i="3"/>
  <c r="J843" i="3"/>
  <c r="K843" i="3"/>
  <c r="L843" i="3"/>
  <c r="M843" i="3"/>
  <c r="AG843" i="3"/>
  <c r="AQ843" i="3"/>
  <c r="C844" i="3"/>
  <c r="D844" i="3"/>
  <c r="E844" i="3"/>
  <c r="F844" i="3"/>
  <c r="G844" i="3"/>
  <c r="H844" i="3"/>
  <c r="J844" i="3"/>
  <c r="K844" i="3"/>
  <c r="L844" i="3"/>
  <c r="M844" i="3"/>
  <c r="AG844" i="3"/>
  <c r="AQ844" i="3"/>
  <c r="C845" i="3"/>
  <c r="D845" i="3"/>
  <c r="E845" i="3"/>
  <c r="F845" i="3"/>
  <c r="G845" i="3"/>
  <c r="H845" i="3"/>
  <c r="J845" i="3"/>
  <c r="K845" i="3"/>
  <c r="L845" i="3"/>
  <c r="M845" i="3"/>
  <c r="AG845" i="3"/>
  <c r="AQ845" i="3"/>
  <c r="C846" i="3"/>
  <c r="D846" i="3"/>
  <c r="E846" i="3"/>
  <c r="F846" i="3"/>
  <c r="G846" i="3"/>
  <c r="H846" i="3"/>
  <c r="J846" i="3"/>
  <c r="K846" i="3"/>
  <c r="L846" i="3"/>
  <c r="M846" i="3"/>
  <c r="AG846" i="3"/>
  <c r="AQ846" i="3"/>
  <c r="C847" i="3"/>
  <c r="D847" i="3"/>
  <c r="E847" i="3"/>
  <c r="F847" i="3"/>
  <c r="G847" i="3"/>
  <c r="H847" i="3"/>
  <c r="J847" i="3"/>
  <c r="K847" i="3"/>
  <c r="L847" i="3"/>
  <c r="M847" i="3"/>
  <c r="AG847" i="3"/>
  <c r="AQ847" i="3"/>
  <c r="C848" i="3"/>
  <c r="D848" i="3"/>
  <c r="E848" i="3"/>
  <c r="F848" i="3"/>
  <c r="G848" i="3"/>
  <c r="H848" i="3"/>
  <c r="J848" i="3"/>
  <c r="K848" i="3"/>
  <c r="L848" i="3"/>
  <c r="M848" i="3"/>
  <c r="AG848" i="3"/>
  <c r="AQ848" i="3"/>
  <c r="C849" i="3"/>
  <c r="D849" i="3"/>
  <c r="E849" i="3"/>
  <c r="F849" i="3"/>
  <c r="G849" i="3"/>
  <c r="H849" i="3"/>
  <c r="J849" i="3"/>
  <c r="K849" i="3"/>
  <c r="L849" i="3"/>
  <c r="M849" i="3"/>
  <c r="AG849" i="3"/>
  <c r="AQ849" i="3"/>
  <c r="C850" i="3"/>
  <c r="D850" i="3"/>
  <c r="E850" i="3"/>
  <c r="F850" i="3"/>
  <c r="G850" i="3"/>
  <c r="H850" i="3"/>
  <c r="J850" i="3"/>
  <c r="K850" i="3"/>
  <c r="L850" i="3"/>
  <c r="M850" i="3"/>
  <c r="AG850" i="3"/>
  <c r="AQ850" i="3"/>
  <c r="C851" i="3"/>
  <c r="D851" i="3"/>
  <c r="E851" i="3"/>
  <c r="F851" i="3"/>
  <c r="G851" i="3"/>
  <c r="H851" i="3"/>
  <c r="J851" i="3"/>
  <c r="K851" i="3"/>
  <c r="L851" i="3"/>
  <c r="M851" i="3"/>
  <c r="AG851" i="3"/>
  <c r="AQ851" i="3"/>
  <c r="C852" i="3"/>
  <c r="D852" i="3"/>
  <c r="E852" i="3"/>
  <c r="F852" i="3"/>
  <c r="G852" i="3"/>
  <c r="H852" i="3"/>
  <c r="J852" i="3"/>
  <c r="K852" i="3"/>
  <c r="L852" i="3"/>
  <c r="M852" i="3"/>
  <c r="AG852" i="3"/>
  <c r="AQ852" i="3"/>
  <c r="C853" i="3"/>
  <c r="D853" i="3"/>
  <c r="E853" i="3"/>
  <c r="F853" i="3"/>
  <c r="G853" i="3"/>
  <c r="H853" i="3"/>
  <c r="J853" i="3"/>
  <c r="K853" i="3"/>
  <c r="L853" i="3"/>
  <c r="M853" i="3"/>
  <c r="AG853" i="3"/>
  <c r="AQ853" i="3"/>
  <c r="C854" i="3"/>
  <c r="D854" i="3"/>
  <c r="E854" i="3"/>
  <c r="F854" i="3"/>
  <c r="G854" i="3"/>
  <c r="H854" i="3"/>
  <c r="J854" i="3"/>
  <c r="K854" i="3"/>
  <c r="L854" i="3"/>
  <c r="M854" i="3"/>
  <c r="AG854" i="3"/>
  <c r="AQ854" i="3"/>
  <c r="C855" i="3"/>
  <c r="D855" i="3"/>
  <c r="E855" i="3"/>
  <c r="F855" i="3"/>
  <c r="G855" i="3"/>
  <c r="H855" i="3"/>
  <c r="J855" i="3"/>
  <c r="K855" i="3"/>
  <c r="L855" i="3"/>
  <c r="M855" i="3"/>
  <c r="AG855" i="3"/>
  <c r="AQ855" i="3"/>
  <c r="C856" i="3"/>
  <c r="D856" i="3"/>
  <c r="E856" i="3"/>
  <c r="F856" i="3"/>
  <c r="G856" i="3"/>
  <c r="H856" i="3"/>
  <c r="J856" i="3"/>
  <c r="K856" i="3"/>
  <c r="L856" i="3"/>
  <c r="M856" i="3"/>
  <c r="AG856" i="3"/>
  <c r="AQ856" i="3"/>
  <c r="C857" i="3"/>
  <c r="D857" i="3"/>
  <c r="E857" i="3"/>
  <c r="F857" i="3"/>
  <c r="G857" i="3"/>
  <c r="H857" i="3"/>
  <c r="J857" i="3"/>
  <c r="K857" i="3"/>
  <c r="L857" i="3"/>
  <c r="M857" i="3"/>
  <c r="AG857" i="3"/>
  <c r="AQ857" i="3"/>
  <c r="C858" i="3"/>
  <c r="D858" i="3"/>
  <c r="E858" i="3"/>
  <c r="F858" i="3"/>
  <c r="G858" i="3"/>
  <c r="H858" i="3"/>
  <c r="J858" i="3"/>
  <c r="K858" i="3"/>
  <c r="L858" i="3"/>
  <c r="M858" i="3"/>
  <c r="AG858" i="3"/>
  <c r="AQ858" i="3"/>
  <c r="C859" i="3"/>
  <c r="D859" i="3"/>
  <c r="E859" i="3"/>
  <c r="F859" i="3"/>
  <c r="G859" i="3"/>
  <c r="H859" i="3"/>
  <c r="J859" i="3"/>
  <c r="K859" i="3"/>
  <c r="L859" i="3"/>
  <c r="M859" i="3"/>
  <c r="AG859" i="3"/>
  <c r="AQ859" i="3"/>
  <c r="C860" i="3"/>
  <c r="D860" i="3"/>
  <c r="E860" i="3"/>
  <c r="F860" i="3"/>
  <c r="G860" i="3"/>
  <c r="H860" i="3"/>
  <c r="J860" i="3"/>
  <c r="K860" i="3"/>
  <c r="L860" i="3"/>
  <c r="M860" i="3"/>
  <c r="AG860" i="3"/>
  <c r="AQ860" i="3"/>
  <c r="C861" i="3"/>
  <c r="D861" i="3"/>
  <c r="E861" i="3"/>
  <c r="F861" i="3"/>
  <c r="G861" i="3"/>
  <c r="H861" i="3"/>
  <c r="J861" i="3"/>
  <c r="K861" i="3"/>
  <c r="L861" i="3"/>
  <c r="M861" i="3"/>
  <c r="AG861" i="3"/>
  <c r="AQ861" i="3"/>
  <c r="C862" i="3"/>
  <c r="D862" i="3"/>
  <c r="E862" i="3"/>
  <c r="F862" i="3"/>
  <c r="G862" i="3"/>
  <c r="H862" i="3"/>
  <c r="J862" i="3"/>
  <c r="K862" i="3"/>
  <c r="L862" i="3"/>
  <c r="M862" i="3"/>
  <c r="AG862" i="3"/>
  <c r="AQ862" i="3"/>
  <c r="N863" i="3"/>
  <c r="O863" i="3"/>
  <c r="U863" i="3"/>
  <c r="C863" i="3"/>
  <c r="D863" i="3"/>
  <c r="E863" i="3"/>
  <c r="F863" i="3"/>
  <c r="G863" i="3"/>
  <c r="H863" i="3"/>
  <c r="J863" i="3"/>
  <c r="K863" i="3"/>
  <c r="L863" i="3"/>
  <c r="M863" i="3"/>
  <c r="AG863" i="3"/>
  <c r="C865" i="3"/>
  <c r="D865" i="3"/>
  <c r="E865" i="3"/>
  <c r="F865" i="3"/>
  <c r="G865" i="3"/>
  <c r="H865" i="3"/>
  <c r="J865" i="3"/>
  <c r="K865" i="3"/>
  <c r="L865" i="3"/>
  <c r="M865" i="3"/>
  <c r="AG865" i="3"/>
  <c r="AQ865" i="3"/>
  <c r="C866" i="3"/>
  <c r="D866" i="3"/>
  <c r="E866" i="3"/>
  <c r="F866" i="3"/>
  <c r="G866" i="3"/>
  <c r="H866" i="3"/>
  <c r="J866" i="3"/>
  <c r="K866" i="3"/>
  <c r="L866" i="3"/>
  <c r="M866" i="3"/>
  <c r="AG866" i="3"/>
  <c r="AQ866" i="3"/>
  <c r="C867" i="3"/>
  <c r="D867" i="3"/>
  <c r="E867" i="3"/>
  <c r="F867" i="3"/>
  <c r="G867" i="3"/>
  <c r="H867" i="3"/>
  <c r="J867" i="3"/>
  <c r="K867" i="3"/>
  <c r="L867" i="3"/>
  <c r="M867" i="3"/>
  <c r="AG867" i="3"/>
  <c r="AQ867" i="3"/>
  <c r="C868" i="3"/>
  <c r="D868" i="3"/>
  <c r="E868" i="3"/>
  <c r="F868" i="3"/>
  <c r="G868" i="3"/>
  <c r="H868" i="3"/>
  <c r="J868" i="3"/>
  <c r="K868" i="3"/>
  <c r="L868" i="3"/>
  <c r="M868" i="3"/>
  <c r="AG868" i="3"/>
  <c r="AQ868" i="3"/>
  <c r="C869" i="3"/>
  <c r="D869" i="3"/>
  <c r="E869" i="3"/>
  <c r="F869" i="3"/>
  <c r="G869" i="3"/>
  <c r="H869" i="3"/>
  <c r="J869" i="3"/>
  <c r="K869" i="3"/>
  <c r="L869" i="3"/>
  <c r="M869" i="3"/>
  <c r="AG869" i="3"/>
  <c r="AQ869" i="3"/>
  <c r="C870" i="3"/>
  <c r="D870" i="3"/>
  <c r="E870" i="3"/>
  <c r="F870" i="3"/>
  <c r="G870" i="3"/>
  <c r="H870" i="3"/>
  <c r="J870" i="3"/>
  <c r="K870" i="3"/>
  <c r="L870" i="3"/>
  <c r="M870" i="3"/>
  <c r="AG870" i="3"/>
  <c r="AQ870" i="3"/>
  <c r="C871" i="3"/>
  <c r="D871" i="3"/>
  <c r="E871" i="3"/>
  <c r="F871" i="3"/>
  <c r="G871" i="3"/>
  <c r="H871" i="3"/>
  <c r="J871" i="3"/>
  <c r="K871" i="3"/>
  <c r="L871" i="3"/>
  <c r="M871" i="3"/>
  <c r="AG871" i="3"/>
  <c r="AQ871" i="3"/>
  <c r="C872" i="3"/>
  <c r="D872" i="3"/>
  <c r="E872" i="3"/>
  <c r="F872" i="3"/>
  <c r="G872" i="3"/>
  <c r="H872" i="3"/>
  <c r="J872" i="3"/>
  <c r="K872" i="3"/>
  <c r="L872" i="3"/>
  <c r="M872" i="3"/>
  <c r="AG872" i="3"/>
  <c r="AQ872" i="3"/>
  <c r="C873" i="3"/>
  <c r="D873" i="3"/>
  <c r="E873" i="3"/>
  <c r="F873" i="3"/>
  <c r="G873" i="3"/>
  <c r="H873" i="3"/>
  <c r="J873" i="3"/>
  <c r="K873" i="3"/>
  <c r="L873" i="3"/>
  <c r="M873" i="3"/>
  <c r="AG873" i="3"/>
  <c r="AQ873" i="3"/>
  <c r="C874" i="3"/>
  <c r="D874" i="3"/>
  <c r="E874" i="3"/>
  <c r="F874" i="3"/>
  <c r="G874" i="3"/>
  <c r="H874" i="3"/>
  <c r="J874" i="3"/>
  <c r="K874" i="3"/>
  <c r="L874" i="3"/>
  <c r="M874" i="3"/>
  <c r="AG874" i="3"/>
  <c r="AQ874" i="3"/>
  <c r="C875" i="3"/>
  <c r="D875" i="3"/>
  <c r="E875" i="3"/>
  <c r="F875" i="3"/>
  <c r="G875" i="3"/>
  <c r="H875" i="3"/>
  <c r="J875" i="3"/>
  <c r="K875" i="3"/>
  <c r="L875" i="3"/>
  <c r="M875" i="3"/>
  <c r="AG875" i="3"/>
  <c r="AQ875" i="3"/>
  <c r="C876" i="3"/>
  <c r="D876" i="3"/>
  <c r="E876" i="3"/>
  <c r="F876" i="3"/>
  <c r="G876" i="3"/>
  <c r="H876" i="3"/>
  <c r="J876" i="3"/>
  <c r="K876" i="3"/>
  <c r="L876" i="3"/>
  <c r="M876" i="3"/>
  <c r="AG876" i="3"/>
  <c r="AQ876" i="3"/>
  <c r="C877" i="3"/>
  <c r="D877" i="3"/>
  <c r="E877" i="3"/>
  <c r="F877" i="3"/>
  <c r="G877" i="3"/>
  <c r="H877" i="3"/>
  <c r="J877" i="3"/>
  <c r="K877" i="3"/>
  <c r="L877" i="3"/>
  <c r="M877" i="3"/>
  <c r="AG877" i="3"/>
  <c r="AQ877" i="3"/>
  <c r="C878" i="3"/>
  <c r="D878" i="3"/>
  <c r="E878" i="3"/>
  <c r="F878" i="3"/>
  <c r="G878" i="3"/>
  <c r="H878" i="3"/>
  <c r="J878" i="3"/>
  <c r="K878" i="3"/>
  <c r="L878" i="3"/>
  <c r="M878" i="3"/>
  <c r="AG878" i="3"/>
  <c r="AQ878" i="3"/>
  <c r="C879" i="3"/>
  <c r="D879" i="3"/>
  <c r="E879" i="3"/>
  <c r="F879" i="3"/>
  <c r="G879" i="3"/>
  <c r="H879" i="3"/>
  <c r="J879" i="3"/>
  <c r="K879" i="3"/>
  <c r="L879" i="3"/>
  <c r="M879" i="3"/>
  <c r="AG879" i="3"/>
  <c r="AQ879" i="3"/>
  <c r="C880" i="3"/>
  <c r="D880" i="3"/>
  <c r="E880" i="3"/>
  <c r="F880" i="3"/>
  <c r="G880" i="3"/>
  <c r="H880" i="3"/>
  <c r="J880" i="3"/>
  <c r="K880" i="3"/>
  <c r="L880" i="3"/>
  <c r="M880" i="3"/>
  <c r="AG880" i="3"/>
  <c r="AQ880" i="3"/>
  <c r="C881" i="3"/>
  <c r="D881" i="3"/>
  <c r="E881" i="3"/>
  <c r="F881" i="3"/>
  <c r="G881" i="3"/>
  <c r="H881" i="3"/>
  <c r="J881" i="3"/>
  <c r="K881" i="3"/>
  <c r="L881" i="3"/>
  <c r="M881" i="3"/>
  <c r="AG881" i="3"/>
  <c r="AQ881" i="3"/>
  <c r="C882" i="3"/>
  <c r="D882" i="3"/>
  <c r="E882" i="3"/>
  <c r="F882" i="3"/>
  <c r="G882" i="3"/>
  <c r="H882" i="3"/>
  <c r="J882" i="3"/>
  <c r="K882" i="3"/>
  <c r="L882" i="3"/>
  <c r="M882" i="3"/>
  <c r="AG882" i="3"/>
  <c r="AQ882" i="3"/>
  <c r="C883" i="3"/>
  <c r="D883" i="3"/>
  <c r="E883" i="3"/>
  <c r="F883" i="3"/>
  <c r="G883" i="3"/>
  <c r="H883" i="3"/>
  <c r="J883" i="3"/>
  <c r="K883" i="3"/>
  <c r="L883" i="3"/>
  <c r="M883" i="3"/>
  <c r="AG883" i="3"/>
  <c r="AQ883" i="3"/>
  <c r="C884" i="3"/>
  <c r="D884" i="3"/>
  <c r="E884" i="3"/>
  <c r="F884" i="3"/>
  <c r="G884" i="3"/>
  <c r="H884" i="3"/>
  <c r="J884" i="3"/>
  <c r="K884" i="3"/>
  <c r="L884" i="3"/>
  <c r="M884" i="3"/>
  <c r="AG884" i="3"/>
  <c r="AQ884" i="3"/>
  <c r="C885" i="3"/>
  <c r="D885" i="3"/>
  <c r="E885" i="3"/>
  <c r="F885" i="3"/>
  <c r="G885" i="3"/>
  <c r="H885" i="3"/>
  <c r="J885" i="3"/>
  <c r="K885" i="3"/>
  <c r="L885" i="3"/>
  <c r="M885" i="3"/>
  <c r="AG885" i="3"/>
  <c r="AQ885" i="3"/>
  <c r="C886" i="3"/>
  <c r="D886" i="3"/>
  <c r="E886" i="3"/>
  <c r="F886" i="3"/>
  <c r="G886" i="3"/>
  <c r="H886" i="3"/>
  <c r="J886" i="3"/>
  <c r="K886" i="3"/>
  <c r="L886" i="3"/>
  <c r="M886" i="3"/>
  <c r="AG886" i="3"/>
  <c r="AQ886" i="3"/>
  <c r="C887" i="3"/>
  <c r="D887" i="3"/>
  <c r="E887" i="3"/>
  <c r="F887" i="3"/>
  <c r="G887" i="3"/>
  <c r="H887" i="3"/>
  <c r="J887" i="3"/>
  <c r="K887" i="3"/>
  <c r="L887" i="3"/>
  <c r="M887" i="3"/>
  <c r="AG887" i="3"/>
  <c r="AQ887" i="3"/>
  <c r="C888" i="3"/>
  <c r="D888" i="3"/>
  <c r="E888" i="3"/>
  <c r="F888" i="3"/>
  <c r="G888" i="3"/>
  <c r="H888" i="3"/>
  <c r="J888" i="3"/>
  <c r="K888" i="3"/>
  <c r="L888" i="3"/>
  <c r="M888" i="3"/>
  <c r="AG888" i="3"/>
  <c r="AQ888" i="3"/>
  <c r="C889" i="3"/>
  <c r="D889" i="3"/>
  <c r="E889" i="3"/>
  <c r="F889" i="3"/>
  <c r="G889" i="3"/>
  <c r="H889" i="3"/>
  <c r="J889" i="3"/>
  <c r="K889" i="3"/>
  <c r="L889" i="3"/>
  <c r="M889" i="3"/>
  <c r="AG889" i="3"/>
  <c r="AQ889" i="3"/>
  <c r="C890" i="3"/>
  <c r="D890" i="3"/>
  <c r="E890" i="3"/>
  <c r="F890" i="3"/>
  <c r="G890" i="3"/>
  <c r="H890" i="3"/>
  <c r="J890" i="3"/>
  <c r="K890" i="3"/>
  <c r="L890" i="3"/>
  <c r="M890" i="3"/>
  <c r="AG890" i="3"/>
  <c r="AQ890" i="3"/>
  <c r="C891" i="3"/>
  <c r="D891" i="3"/>
  <c r="E891" i="3"/>
  <c r="F891" i="3"/>
  <c r="G891" i="3"/>
  <c r="H891" i="3"/>
  <c r="J891" i="3"/>
  <c r="K891" i="3"/>
  <c r="L891" i="3"/>
  <c r="M891" i="3"/>
  <c r="AG891" i="3"/>
  <c r="AQ891" i="3"/>
  <c r="C892" i="3"/>
  <c r="D892" i="3"/>
  <c r="E892" i="3"/>
  <c r="F892" i="3"/>
  <c r="G892" i="3"/>
  <c r="H892" i="3"/>
  <c r="J892" i="3"/>
  <c r="K892" i="3"/>
  <c r="L892" i="3"/>
  <c r="M892" i="3"/>
  <c r="AG892" i="3"/>
  <c r="AQ892" i="3"/>
  <c r="C893" i="3"/>
  <c r="D893" i="3"/>
  <c r="E893" i="3"/>
  <c r="F893" i="3"/>
  <c r="G893" i="3"/>
  <c r="H893" i="3"/>
  <c r="J893" i="3"/>
  <c r="K893" i="3"/>
  <c r="L893" i="3"/>
  <c r="M893" i="3"/>
  <c r="AG893" i="3"/>
  <c r="AQ893" i="3"/>
  <c r="C894" i="3"/>
  <c r="D894" i="3"/>
  <c r="E894" i="3"/>
  <c r="F894" i="3"/>
  <c r="G894" i="3"/>
  <c r="H894" i="3"/>
  <c r="J894" i="3"/>
  <c r="K894" i="3"/>
  <c r="L894" i="3"/>
  <c r="M894" i="3"/>
  <c r="AG894" i="3"/>
  <c r="AQ894" i="3"/>
  <c r="C895" i="3"/>
  <c r="D895" i="3"/>
  <c r="E895" i="3"/>
  <c r="F895" i="3"/>
  <c r="G895" i="3"/>
  <c r="H895" i="3"/>
  <c r="J895" i="3"/>
  <c r="K895" i="3"/>
  <c r="L895" i="3"/>
  <c r="M895" i="3"/>
  <c r="AG895" i="3"/>
  <c r="AQ895" i="3"/>
  <c r="C896" i="3"/>
  <c r="D896" i="3"/>
  <c r="E896" i="3"/>
  <c r="F896" i="3"/>
  <c r="G896" i="3"/>
  <c r="H896" i="3"/>
  <c r="J896" i="3"/>
  <c r="K896" i="3"/>
  <c r="L896" i="3"/>
  <c r="M896" i="3"/>
  <c r="AG896" i="3"/>
  <c r="AQ896" i="3"/>
  <c r="C897" i="3"/>
  <c r="D897" i="3"/>
  <c r="E897" i="3"/>
  <c r="F897" i="3"/>
  <c r="G897" i="3"/>
  <c r="H897" i="3"/>
  <c r="J897" i="3"/>
  <c r="K897" i="3"/>
  <c r="L897" i="3"/>
  <c r="M897" i="3"/>
  <c r="AG897" i="3"/>
  <c r="AQ897" i="3"/>
  <c r="C898" i="3"/>
  <c r="D898" i="3"/>
  <c r="E898" i="3"/>
  <c r="F898" i="3"/>
  <c r="G898" i="3"/>
  <c r="H898" i="3"/>
  <c r="J898" i="3"/>
  <c r="K898" i="3"/>
  <c r="L898" i="3"/>
  <c r="M898" i="3"/>
  <c r="AG898" i="3"/>
  <c r="AQ898" i="3"/>
  <c r="C899" i="3"/>
  <c r="D899" i="3"/>
  <c r="E899" i="3"/>
  <c r="F899" i="3"/>
  <c r="G899" i="3"/>
  <c r="H899" i="3"/>
  <c r="J899" i="3"/>
  <c r="K899" i="3"/>
  <c r="L899" i="3"/>
  <c r="M899" i="3"/>
  <c r="AG899" i="3"/>
  <c r="AQ899" i="3"/>
  <c r="C900" i="3"/>
  <c r="D900" i="3"/>
  <c r="E900" i="3"/>
  <c r="F900" i="3"/>
  <c r="G900" i="3"/>
  <c r="H900" i="3"/>
  <c r="J900" i="3"/>
  <c r="K900" i="3"/>
  <c r="L900" i="3"/>
  <c r="M900" i="3"/>
  <c r="AG900" i="3"/>
  <c r="AQ900" i="3"/>
  <c r="C901" i="3"/>
  <c r="D901" i="3"/>
  <c r="E901" i="3"/>
  <c r="F901" i="3"/>
  <c r="G901" i="3"/>
  <c r="H901" i="3"/>
  <c r="J901" i="3"/>
  <c r="K901" i="3"/>
  <c r="L901" i="3"/>
  <c r="M901" i="3"/>
  <c r="AG901" i="3"/>
  <c r="AQ901" i="3"/>
  <c r="C902" i="3"/>
  <c r="D902" i="3"/>
  <c r="E902" i="3"/>
  <c r="F902" i="3"/>
  <c r="G902" i="3"/>
  <c r="H902" i="3"/>
  <c r="J902" i="3"/>
  <c r="K902" i="3"/>
  <c r="L902" i="3"/>
  <c r="M902" i="3"/>
  <c r="AG902" i="3"/>
  <c r="AQ902" i="3"/>
  <c r="C903" i="3"/>
  <c r="D903" i="3"/>
  <c r="E903" i="3"/>
  <c r="F903" i="3"/>
  <c r="G903" i="3"/>
  <c r="H903" i="3"/>
  <c r="J903" i="3"/>
  <c r="K903" i="3"/>
  <c r="L903" i="3"/>
  <c r="M903" i="3"/>
  <c r="AG903" i="3"/>
  <c r="AQ903" i="3"/>
  <c r="C904" i="3"/>
  <c r="D904" i="3"/>
  <c r="E904" i="3"/>
  <c r="F904" i="3"/>
  <c r="G904" i="3"/>
  <c r="H904" i="3"/>
  <c r="J904" i="3"/>
  <c r="K904" i="3"/>
  <c r="L904" i="3"/>
  <c r="M904" i="3"/>
  <c r="AG904" i="3"/>
  <c r="AQ904" i="3"/>
  <c r="C905" i="3"/>
  <c r="D905" i="3"/>
  <c r="E905" i="3"/>
  <c r="F905" i="3"/>
  <c r="G905" i="3"/>
  <c r="H905" i="3"/>
  <c r="J905" i="3"/>
  <c r="K905" i="3"/>
  <c r="L905" i="3"/>
  <c r="M905" i="3"/>
  <c r="AG905" i="3"/>
  <c r="AQ905" i="3"/>
  <c r="C906" i="3"/>
  <c r="D906" i="3"/>
  <c r="E906" i="3"/>
  <c r="F906" i="3"/>
  <c r="G906" i="3"/>
  <c r="H906" i="3"/>
  <c r="J906" i="3"/>
  <c r="K906" i="3"/>
  <c r="L906" i="3"/>
  <c r="M906" i="3"/>
  <c r="AG906" i="3"/>
  <c r="AQ906" i="3"/>
  <c r="C907" i="3"/>
  <c r="D907" i="3"/>
  <c r="E907" i="3"/>
  <c r="F907" i="3"/>
  <c r="G907" i="3"/>
  <c r="H907" i="3"/>
  <c r="J907" i="3"/>
  <c r="K907" i="3"/>
  <c r="L907" i="3"/>
  <c r="M907" i="3"/>
  <c r="AG907" i="3"/>
  <c r="AQ907" i="3"/>
  <c r="C908" i="3"/>
  <c r="D908" i="3"/>
  <c r="E908" i="3"/>
  <c r="F908" i="3"/>
  <c r="G908" i="3"/>
  <c r="H908" i="3"/>
  <c r="J908" i="3"/>
  <c r="K908" i="3"/>
  <c r="L908" i="3"/>
  <c r="M908" i="3"/>
  <c r="AG908" i="3"/>
  <c r="AQ908" i="3"/>
  <c r="C909" i="3"/>
  <c r="D909" i="3"/>
  <c r="E909" i="3"/>
  <c r="F909" i="3"/>
  <c r="G909" i="3"/>
  <c r="H909" i="3"/>
  <c r="J909" i="3"/>
  <c r="K909" i="3"/>
  <c r="L909" i="3"/>
  <c r="M909" i="3"/>
  <c r="AG909" i="3"/>
  <c r="AQ909" i="3"/>
  <c r="C910" i="3"/>
  <c r="D910" i="3"/>
  <c r="E910" i="3"/>
  <c r="F910" i="3"/>
  <c r="G910" i="3"/>
  <c r="H910" i="3"/>
  <c r="J910" i="3"/>
  <c r="K910" i="3"/>
  <c r="L910" i="3"/>
  <c r="M910" i="3"/>
  <c r="AG910" i="3"/>
  <c r="AQ910" i="3"/>
  <c r="C911" i="3"/>
  <c r="D911" i="3"/>
  <c r="E911" i="3"/>
  <c r="F911" i="3"/>
  <c r="G911" i="3"/>
  <c r="H911" i="3"/>
  <c r="J911" i="3"/>
  <c r="K911" i="3"/>
  <c r="L911" i="3"/>
  <c r="M911" i="3"/>
  <c r="AG911" i="3"/>
  <c r="AQ911" i="3"/>
  <c r="C912" i="3"/>
  <c r="D912" i="3"/>
  <c r="E912" i="3"/>
  <c r="F912" i="3"/>
  <c r="G912" i="3"/>
  <c r="H912" i="3"/>
  <c r="J912" i="3"/>
  <c r="K912" i="3"/>
  <c r="L912" i="3"/>
  <c r="M912" i="3"/>
  <c r="AG912" i="3"/>
  <c r="AQ912" i="3"/>
  <c r="C913" i="3"/>
  <c r="D913" i="3"/>
  <c r="E913" i="3"/>
  <c r="F913" i="3"/>
  <c r="G913" i="3"/>
  <c r="H913" i="3"/>
  <c r="J913" i="3"/>
  <c r="K913" i="3"/>
  <c r="L913" i="3"/>
  <c r="M913" i="3"/>
  <c r="AG913" i="3"/>
  <c r="AQ913" i="3"/>
  <c r="C914" i="3"/>
  <c r="D914" i="3"/>
  <c r="E914" i="3"/>
  <c r="F914" i="3"/>
  <c r="G914" i="3"/>
  <c r="H914" i="3"/>
  <c r="J914" i="3"/>
  <c r="K914" i="3"/>
  <c r="L914" i="3"/>
  <c r="M914" i="3"/>
  <c r="AG914" i="3"/>
  <c r="AQ914" i="3"/>
  <c r="C915" i="3"/>
  <c r="D915" i="3"/>
  <c r="E915" i="3"/>
  <c r="F915" i="3"/>
  <c r="G915" i="3"/>
  <c r="H915" i="3"/>
  <c r="J915" i="3"/>
  <c r="K915" i="3"/>
  <c r="L915" i="3"/>
  <c r="M915" i="3"/>
  <c r="AG915" i="3"/>
  <c r="AQ915" i="3"/>
  <c r="C916" i="3"/>
  <c r="D916" i="3"/>
  <c r="E916" i="3"/>
  <c r="F916" i="3"/>
  <c r="G916" i="3"/>
  <c r="H916" i="3"/>
  <c r="J916" i="3"/>
  <c r="K916" i="3"/>
  <c r="L916" i="3"/>
  <c r="M916" i="3"/>
  <c r="AG916" i="3"/>
  <c r="AQ916" i="3"/>
  <c r="C917" i="3"/>
  <c r="D917" i="3"/>
  <c r="E917" i="3"/>
  <c r="F917" i="3"/>
  <c r="G917" i="3"/>
  <c r="H917" i="3"/>
  <c r="J917" i="3"/>
  <c r="K917" i="3"/>
  <c r="L917" i="3"/>
  <c r="M917" i="3"/>
  <c r="AG917" i="3"/>
  <c r="AQ917" i="3"/>
  <c r="C918" i="3"/>
  <c r="D918" i="3"/>
  <c r="E918" i="3"/>
  <c r="F918" i="3"/>
  <c r="G918" i="3"/>
  <c r="H918" i="3"/>
  <c r="J918" i="3"/>
  <c r="K918" i="3"/>
  <c r="L918" i="3"/>
  <c r="M918" i="3"/>
  <c r="AG918" i="3"/>
  <c r="AQ918" i="3"/>
  <c r="C919" i="3"/>
  <c r="D919" i="3"/>
  <c r="E919" i="3"/>
  <c r="F919" i="3"/>
  <c r="G919" i="3"/>
  <c r="H919" i="3"/>
  <c r="J919" i="3"/>
  <c r="K919" i="3"/>
  <c r="L919" i="3"/>
  <c r="M919" i="3"/>
  <c r="AG919" i="3"/>
  <c r="AQ919" i="3"/>
  <c r="C920" i="3"/>
  <c r="D920" i="3"/>
  <c r="E920" i="3"/>
  <c r="F920" i="3"/>
  <c r="G920" i="3"/>
  <c r="H920" i="3"/>
  <c r="J920" i="3"/>
  <c r="K920" i="3"/>
  <c r="L920" i="3"/>
  <c r="M920" i="3"/>
  <c r="AG920" i="3"/>
  <c r="AQ920" i="3"/>
  <c r="C921" i="3"/>
  <c r="D921" i="3"/>
  <c r="E921" i="3"/>
  <c r="F921" i="3"/>
  <c r="G921" i="3"/>
  <c r="H921" i="3"/>
  <c r="J921" i="3"/>
  <c r="K921" i="3"/>
  <c r="L921" i="3"/>
  <c r="M921" i="3"/>
  <c r="AG921" i="3"/>
  <c r="AQ921" i="3"/>
  <c r="C922" i="3"/>
  <c r="D922" i="3"/>
  <c r="E922" i="3"/>
  <c r="F922" i="3"/>
  <c r="G922" i="3"/>
  <c r="H922" i="3"/>
  <c r="J922" i="3"/>
  <c r="K922" i="3"/>
  <c r="L922" i="3"/>
  <c r="M922" i="3"/>
  <c r="AG922" i="3"/>
  <c r="AQ922" i="3"/>
  <c r="C923" i="3"/>
  <c r="D923" i="3"/>
  <c r="E923" i="3"/>
  <c r="F923" i="3"/>
  <c r="G923" i="3"/>
  <c r="H923" i="3"/>
  <c r="J923" i="3"/>
  <c r="K923" i="3"/>
  <c r="L923" i="3"/>
  <c r="M923" i="3"/>
  <c r="AG923" i="3"/>
  <c r="AQ923" i="3"/>
  <c r="C924" i="3"/>
  <c r="D924" i="3"/>
  <c r="E924" i="3"/>
  <c r="F924" i="3"/>
  <c r="G924" i="3"/>
  <c r="H924" i="3"/>
  <c r="J924" i="3"/>
  <c r="K924" i="3"/>
  <c r="L924" i="3"/>
  <c r="M924" i="3"/>
  <c r="AG924" i="3"/>
  <c r="AQ924" i="3"/>
  <c r="C925" i="3"/>
  <c r="D925" i="3"/>
  <c r="E925" i="3"/>
  <c r="F925" i="3"/>
  <c r="G925" i="3"/>
  <c r="H925" i="3"/>
  <c r="J925" i="3"/>
  <c r="K925" i="3"/>
  <c r="L925" i="3"/>
  <c r="M925" i="3"/>
  <c r="AG925" i="3"/>
  <c r="AQ925" i="3"/>
  <c r="C926" i="3"/>
  <c r="D926" i="3"/>
  <c r="E926" i="3"/>
  <c r="F926" i="3"/>
  <c r="G926" i="3"/>
  <c r="H926" i="3"/>
  <c r="J926" i="3"/>
  <c r="K926" i="3"/>
  <c r="L926" i="3"/>
  <c r="M926" i="3"/>
  <c r="AG926" i="3"/>
  <c r="AQ926" i="3"/>
  <c r="C927" i="3"/>
  <c r="D927" i="3"/>
  <c r="E927" i="3"/>
  <c r="F927" i="3"/>
  <c r="G927" i="3"/>
  <c r="H927" i="3"/>
  <c r="J927" i="3"/>
  <c r="K927" i="3"/>
  <c r="L927" i="3"/>
  <c r="M927" i="3"/>
  <c r="AG927" i="3"/>
  <c r="AQ927" i="3"/>
  <c r="C928" i="3"/>
  <c r="D928" i="3"/>
  <c r="E928" i="3"/>
  <c r="F928" i="3"/>
  <c r="G928" i="3"/>
  <c r="H928" i="3"/>
  <c r="J928" i="3"/>
  <c r="K928" i="3"/>
  <c r="L928" i="3"/>
  <c r="M928" i="3"/>
  <c r="AG928" i="3"/>
  <c r="AQ928" i="3"/>
  <c r="C929" i="3"/>
  <c r="D929" i="3"/>
  <c r="E929" i="3"/>
  <c r="F929" i="3"/>
  <c r="G929" i="3"/>
  <c r="H929" i="3"/>
  <c r="J929" i="3"/>
  <c r="K929" i="3"/>
  <c r="L929" i="3"/>
  <c r="M929" i="3"/>
  <c r="AG929" i="3"/>
  <c r="AQ929" i="3"/>
  <c r="C930" i="3"/>
  <c r="D930" i="3"/>
  <c r="E930" i="3"/>
  <c r="F930" i="3"/>
  <c r="G930" i="3"/>
  <c r="H930" i="3"/>
  <c r="J930" i="3"/>
  <c r="K930" i="3"/>
  <c r="L930" i="3"/>
  <c r="M930" i="3"/>
  <c r="AG930" i="3"/>
  <c r="AQ930" i="3"/>
  <c r="C931" i="3"/>
  <c r="D931" i="3"/>
  <c r="E931" i="3"/>
  <c r="F931" i="3"/>
  <c r="G931" i="3"/>
  <c r="H931" i="3"/>
  <c r="J931" i="3"/>
  <c r="K931" i="3"/>
  <c r="L931" i="3"/>
  <c r="M931" i="3"/>
  <c r="AG931" i="3"/>
  <c r="AQ931" i="3"/>
  <c r="C932" i="3"/>
  <c r="D932" i="3"/>
  <c r="E932" i="3"/>
  <c r="F932" i="3"/>
  <c r="G932" i="3"/>
  <c r="H932" i="3"/>
  <c r="J932" i="3"/>
  <c r="K932" i="3"/>
  <c r="L932" i="3"/>
  <c r="M932" i="3"/>
  <c r="AG932" i="3"/>
  <c r="AQ932" i="3"/>
  <c r="C933" i="3"/>
  <c r="D933" i="3"/>
  <c r="E933" i="3"/>
  <c r="F933" i="3"/>
  <c r="G933" i="3"/>
  <c r="H933" i="3"/>
  <c r="J933" i="3"/>
  <c r="K933" i="3"/>
  <c r="L933" i="3"/>
  <c r="M933" i="3"/>
  <c r="AG933" i="3"/>
  <c r="AQ933" i="3"/>
  <c r="C934" i="3"/>
  <c r="D934" i="3"/>
  <c r="E934" i="3"/>
  <c r="F934" i="3"/>
  <c r="G934" i="3"/>
  <c r="H934" i="3"/>
  <c r="J934" i="3"/>
  <c r="K934" i="3"/>
  <c r="L934" i="3"/>
  <c r="M934" i="3"/>
  <c r="AG934" i="3"/>
  <c r="AQ934" i="3"/>
  <c r="C935" i="3"/>
  <c r="D935" i="3"/>
  <c r="E935" i="3"/>
  <c r="F935" i="3"/>
  <c r="G935" i="3"/>
  <c r="H935" i="3"/>
  <c r="J935" i="3"/>
  <c r="K935" i="3"/>
  <c r="L935" i="3"/>
  <c r="M935" i="3"/>
  <c r="AG935" i="3"/>
  <c r="AQ935" i="3"/>
  <c r="C936" i="3"/>
  <c r="D936" i="3"/>
  <c r="E936" i="3"/>
  <c r="F936" i="3"/>
  <c r="G936" i="3"/>
  <c r="H936" i="3"/>
  <c r="J936" i="3"/>
  <c r="K936" i="3"/>
  <c r="L936" i="3"/>
  <c r="M936" i="3"/>
  <c r="AG936" i="3"/>
  <c r="AQ936" i="3"/>
  <c r="C937" i="3"/>
  <c r="D937" i="3"/>
  <c r="E937" i="3"/>
  <c r="F937" i="3"/>
  <c r="G937" i="3"/>
  <c r="H937" i="3"/>
  <c r="J937" i="3"/>
  <c r="K937" i="3"/>
  <c r="L937" i="3"/>
  <c r="M937" i="3"/>
  <c r="AG937" i="3"/>
  <c r="AQ937" i="3"/>
  <c r="C938" i="3"/>
  <c r="D938" i="3"/>
  <c r="E938" i="3"/>
  <c r="F938" i="3"/>
  <c r="G938" i="3"/>
  <c r="H938" i="3"/>
  <c r="J938" i="3"/>
  <c r="K938" i="3"/>
  <c r="L938" i="3"/>
  <c r="M938" i="3"/>
  <c r="AG938" i="3"/>
  <c r="AQ938" i="3"/>
  <c r="C939" i="3"/>
  <c r="D939" i="3"/>
  <c r="E939" i="3"/>
  <c r="F939" i="3"/>
  <c r="G939" i="3"/>
  <c r="H939" i="3"/>
  <c r="J939" i="3"/>
  <c r="K939" i="3"/>
  <c r="L939" i="3"/>
  <c r="M939" i="3"/>
  <c r="AG939" i="3"/>
  <c r="AQ939" i="3"/>
  <c r="C940" i="3"/>
  <c r="D940" i="3"/>
  <c r="E940" i="3"/>
  <c r="F940" i="3"/>
  <c r="G940" i="3"/>
  <c r="H940" i="3"/>
  <c r="J940" i="3"/>
  <c r="K940" i="3"/>
  <c r="L940" i="3"/>
  <c r="M940" i="3"/>
  <c r="AG940" i="3"/>
  <c r="AQ940" i="3"/>
  <c r="C941" i="3"/>
  <c r="D941" i="3"/>
  <c r="E941" i="3"/>
  <c r="F941" i="3"/>
  <c r="G941" i="3"/>
  <c r="H941" i="3"/>
  <c r="J941" i="3"/>
  <c r="K941" i="3"/>
  <c r="L941" i="3"/>
  <c r="M941" i="3"/>
  <c r="AG941" i="3"/>
  <c r="AQ941" i="3"/>
  <c r="C942" i="3"/>
  <c r="D942" i="3"/>
  <c r="E942" i="3"/>
  <c r="F942" i="3"/>
  <c r="G942" i="3"/>
  <c r="H942" i="3"/>
  <c r="J942" i="3"/>
  <c r="K942" i="3"/>
  <c r="L942" i="3"/>
  <c r="M942" i="3"/>
  <c r="AG942" i="3"/>
  <c r="AQ942" i="3"/>
  <c r="C943" i="3"/>
  <c r="D943" i="3"/>
  <c r="E943" i="3"/>
  <c r="F943" i="3"/>
  <c r="G943" i="3"/>
  <c r="H943" i="3"/>
  <c r="J943" i="3"/>
  <c r="K943" i="3"/>
  <c r="L943" i="3"/>
  <c r="M943" i="3"/>
  <c r="AG943" i="3"/>
  <c r="AQ943" i="3"/>
  <c r="C944" i="3"/>
  <c r="D944" i="3"/>
  <c r="E944" i="3"/>
  <c r="F944" i="3"/>
  <c r="G944" i="3"/>
  <c r="H944" i="3"/>
  <c r="J944" i="3"/>
  <c r="K944" i="3"/>
  <c r="L944" i="3"/>
  <c r="M944" i="3"/>
  <c r="AG944" i="3"/>
  <c r="AQ944" i="3"/>
  <c r="C945" i="3"/>
  <c r="D945" i="3"/>
  <c r="E945" i="3"/>
  <c r="F945" i="3"/>
  <c r="G945" i="3"/>
  <c r="H945" i="3"/>
  <c r="J945" i="3"/>
  <c r="K945" i="3"/>
  <c r="L945" i="3"/>
  <c r="M945" i="3"/>
  <c r="AG945" i="3"/>
  <c r="AQ945" i="3"/>
  <c r="C946" i="3"/>
  <c r="D946" i="3"/>
  <c r="E946" i="3"/>
  <c r="F946" i="3"/>
  <c r="G946" i="3"/>
  <c r="H946" i="3"/>
  <c r="J946" i="3"/>
  <c r="K946" i="3"/>
  <c r="L946" i="3"/>
  <c r="M946" i="3"/>
  <c r="AG946" i="3"/>
  <c r="AQ946" i="3"/>
  <c r="C947" i="3"/>
  <c r="D947" i="3"/>
  <c r="E947" i="3"/>
  <c r="F947" i="3"/>
  <c r="G947" i="3"/>
  <c r="H947" i="3"/>
  <c r="J947" i="3"/>
  <c r="K947" i="3"/>
  <c r="L947" i="3"/>
  <c r="M947" i="3"/>
  <c r="AG947" i="3"/>
  <c r="AQ947" i="3"/>
  <c r="C948" i="3"/>
  <c r="D948" i="3"/>
  <c r="E948" i="3"/>
  <c r="F948" i="3"/>
  <c r="G948" i="3"/>
  <c r="H948" i="3"/>
  <c r="J948" i="3"/>
  <c r="K948" i="3"/>
  <c r="L948" i="3"/>
  <c r="M948" i="3"/>
  <c r="AG948" i="3"/>
  <c r="AQ948" i="3"/>
  <c r="C949" i="3"/>
  <c r="D949" i="3"/>
  <c r="E949" i="3"/>
  <c r="F949" i="3"/>
  <c r="G949" i="3"/>
  <c r="H949" i="3"/>
  <c r="J949" i="3"/>
  <c r="K949" i="3"/>
  <c r="L949" i="3"/>
  <c r="M949" i="3"/>
  <c r="AG949" i="3"/>
  <c r="AQ949" i="3"/>
  <c r="C950" i="3"/>
  <c r="D950" i="3"/>
  <c r="E950" i="3"/>
  <c r="F950" i="3"/>
  <c r="G950" i="3"/>
  <c r="H950" i="3"/>
  <c r="J950" i="3"/>
  <c r="K950" i="3"/>
  <c r="L950" i="3"/>
  <c r="M950" i="3"/>
  <c r="AG950" i="3"/>
  <c r="AQ950" i="3"/>
  <c r="C951" i="3"/>
  <c r="D951" i="3"/>
  <c r="E951" i="3"/>
  <c r="F951" i="3"/>
  <c r="G951" i="3"/>
  <c r="H951" i="3"/>
  <c r="J951" i="3"/>
  <c r="K951" i="3"/>
  <c r="L951" i="3"/>
  <c r="M951" i="3"/>
  <c r="AG951" i="3"/>
  <c r="AQ951" i="3"/>
  <c r="C952" i="3"/>
  <c r="D952" i="3"/>
  <c r="E952" i="3"/>
  <c r="F952" i="3"/>
  <c r="G952" i="3"/>
  <c r="H952" i="3"/>
  <c r="J952" i="3"/>
  <c r="K952" i="3"/>
  <c r="L952" i="3"/>
  <c r="M952" i="3"/>
  <c r="AG952" i="3"/>
  <c r="AQ952" i="3"/>
  <c r="C953" i="3"/>
  <c r="D953" i="3"/>
  <c r="E953" i="3"/>
  <c r="F953" i="3"/>
  <c r="G953" i="3"/>
  <c r="H953" i="3"/>
  <c r="J953" i="3"/>
  <c r="K953" i="3"/>
  <c r="L953" i="3"/>
  <c r="M953" i="3"/>
  <c r="AG953" i="3"/>
  <c r="AQ953" i="3"/>
  <c r="C954" i="3"/>
  <c r="D954" i="3"/>
  <c r="E954" i="3"/>
  <c r="F954" i="3"/>
  <c r="G954" i="3"/>
  <c r="H954" i="3"/>
  <c r="J954" i="3"/>
  <c r="K954" i="3"/>
  <c r="L954" i="3"/>
  <c r="M954" i="3"/>
  <c r="AG954" i="3"/>
  <c r="AQ954" i="3"/>
  <c r="C955" i="3"/>
  <c r="D955" i="3"/>
  <c r="E955" i="3"/>
  <c r="F955" i="3"/>
  <c r="G955" i="3"/>
  <c r="H955" i="3"/>
  <c r="J955" i="3"/>
  <c r="K955" i="3"/>
  <c r="L955" i="3"/>
  <c r="M955" i="3"/>
  <c r="AG955" i="3"/>
  <c r="AQ955" i="3"/>
  <c r="C956" i="3"/>
  <c r="D956" i="3"/>
  <c r="E956" i="3"/>
  <c r="F956" i="3"/>
  <c r="G956" i="3"/>
  <c r="H956" i="3"/>
  <c r="J956" i="3"/>
  <c r="K956" i="3"/>
  <c r="L956" i="3"/>
  <c r="M956" i="3"/>
  <c r="AG956" i="3"/>
  <c r="AQ956" i="3"/>
  <c r="C957" i="3"/>
  <c r="D957" i="3"/>
  <c r="E957" i="3"/>
  <c r="F957" i="3"/>
  <c r="G957" i="3"/>
  <c r="H957" i="3"/>
  <c r="J957" i="3"/>
  <c r="K957" i="3"/>
  <c r="L957" i="3"/>
  <c r="M957" i="3"/>
  <c r="AG957" i="3"/>
  <c r="AQ957" i="3"/>
  <c r="C958" i="3"/>
  <c r="D958" i="3"/>
  <c r="E958" i="3"/>
  <c r="F958" i="3"/>
  <c r="G958" i="3"/>
  <c r="H958" i="3"/>
  <c r="J958" i="3"/>
  <c r="K958" i="3"/>
  <c r="L958" i="3"/>
  <c r="M958" i="3"/>
  <c r="AG958" i="3"/>
  <c r="AQ958" i="3"/>
  <c r="C959" i="3"/>
  <c r="D959" i="3"/>
  <c r="E959" i="3"/>
  <c r="F959" i="3"/>
  <c r="G959" i="3"/>
  <c r="H959" i="3"/>
  <c r="J959" i="3"/>
  <c r="K959" i="3"/>
  <c r="L959" i="3"/>
  <c r="M959" i="3"/>
  <c r="AG959" i="3"/>
  <c r="AQ959" i="3"/>
  <c r="C960" i="3"/>
  <c r="D960" i="3"/>
  <c r="E960" i="3"/>
  <c r="F960" i="3"/>
  <c r="G960" i="3"/>
  <c r="H960" i="3"/>
  <c r="J960" i="3"/>
  <c r="K960" i="3"/>
  <c r="L960" i="3"/>
  <c r="M960" i="3"/>
  <c r="AG960" i="3"/>
  <c r="AQ960" i="3"/>
  <c r="C961" i="3"/>
  <c r="D961" i="3"/>
  <c r="E961" i="3"/>
  <c r="F961" i="3"/>
  <c r="G961" i="3"/>
  <c r="H961" i="3"/>
  <c r="J961" i="3"/>
  <c r="K961" i="3"/>
  <c r="L961" i="3"/>
  <c r="M961" i="3"/>
  <c r="AG961" i="3"/>
  <c r="AQ961" i="3"/>
  <c r="C962" i="3"/>
  <c r="D962" i="3"/>
  <c r="E962" i="3"/>
  <c r="F962" i="3"/>
  <c r="G962" i="3"/>
  <c r="H962" i="3"/>
  <c r="J962" i="3"/>
  <c r="K962" i="3"/>
  <c r="L962" i="3"/>
  <c r="M962" i="3"/>
  <c r="AG962" i="3"/>
  <c r="AQ962" i="3"/>
  <c r="C963" i="3"/>
  <c r="D963" i="3"/>
  <c r="E963" i="3"/>
  <c r="F963" i="3"/>
  <c r="G963" i="3"/>
  <c r="H963" i="3"/>
  <c r="J963" i="3"/>
  <c r="K963" i="3"/>
  <c r="L963" i="3"/>
  <c r="M963" i="3"/>
  <c r="AG963" i="3"/>
  <c r="AQ963" i="3"/>
  <c r="C964" i="3"/>
  <c r="D964" i="3"/>
  <c r="E964" i="3"/>
  <c r="F964" i="3"/>
  <c r="G964" i="3"/>
  <c r="H964" i="3"/>
  <c r="J964" i="3"/>
  <c r="K964" i="3"/>
  <c r="L964" i="3"/>
  <c r="M964" i="3"/>
  <c r="AG964" i="3"/>
  <c r="AQ964" i="3"/>
  <c r="C965" i="3"/>
  <c r="D965" i="3"/>
  <c r="E965" i="3"/>
  <c r="F965" i="3"/>
  <c r="G965" i="3"/>
  <c r="H965" i="3"/>
  <c r="J965" i="3"/>
  <c r="K965" i="3"/>
  <c r="L965" i="3"/>
  <c r="M965" i="3"/>
  <c r="AG965" i="3"/>
  <c r="AQ965" i="3"/>
  <c r="C966" i="3"/>
  <c r="D966" i="3"/>
  <c r="E966" i="3"/>
  <c r="F966" i="3"/>
  <c r="G966" i="3"/>
  <c r="H966" i="3"/>
  <c r="J966" i="3"/>
  <c r="K966" i="3"/>
  <c r="L966" i="3"/>
  <c r="M966" i="3"/>
  <c r="AG966" i="3"/>
  <c r="AQ966" i="3"/>
  <c r="C967" i="3"/>
  <c r="D967" i="3"/>
  <c r="E967" i="3"/>
  <c r="F967" i="3"/>
  <c r="G967" i="3"/>
  <c r="H967" i="3"/>
  <c r="J967" i="3"/>
  <c r="K967" i="3"/>
  <c r="L967" i="3"/>
  <c r="M967" i="3"/>
  <c r="AG967" i="3"/>
  <c r="AQ967" i="3"/>
  <c r="C968" i="3"/>
  <c r="D968" i="3"/>
  <c r="E968" i="3"/>
  <c r="F968" i="3"/>
  <c r="G968" i="3"/>
  <c r="H968" i="3"/>
  <c r="J968" i="3"/>
  <c r="K968" i="3"/>
  <c r="L968" i="3"/>
  <c r="M968" i="3"/>
  <c r="AG968" i="3"/>
  <c r="AQ968" i="3"/>
  <c r="C969" i="3"/>
  <c r="D969" i="3"/>
  <c r="E969" i="3"/>
  <c r="F969" i="3"/>
  <c r="G969" i="3"/>
  <c r="H969" i="3"/>
  <c r="J969" i="3"/>
  <c r="K969" i="3"/>
  <c r="L969" i="3"/>
  <c r="M969" i="3"/>
  <c r="AG969" i="3"/>
  <c r="AQ969" i="3"/>
  <c r="C970" i="3"/>
  <c r="D970" i="3"/>
  <c r="E970" i="3"/>
  <c r="F970" i="3"/>
  <c r="G970" i="3"/>
  <c r="H970" i="3"/>
  <c r="J970" i="3"/>
  <c r="K970" i="3"/>
  <c r="L970" i="3"/>
  <c r="M970" i="3"/>
  <c r="AG970" i="3"/>
  <c r="AQ970" i="3"/>
  <c r="C971" i="3"/>
  <c r="D971" i="3"/>
  <c r="E971" i="3"/>
  <c r="F971" i="3"/>
  <c r="G971" i="3"/>
  <c r="H971" i="3"/>
  <c r="J971" i="3"/>
  <c r="K971" i="3"/>
  <c r="L971" i="3"/>
  <c r="M971" i="3"/>
  <c r="AG971" i="3"/>
  <c r="AQ971" i="3"/>
  <c r="C972" i="3"/>
  <c r="D972" i="3"/>
  <c r="E972" i="3"/>
  <c r="F972" i="3"/>
  <c r="G972" i="3"/>
  <c r="H972" i="3"/>
  <c r="J972" i="3"/>
  <c r="K972" i="3"/>
  <c r="L972" i="3"/>
  <c r="M972" i="3"/>
  <c r="AG972" i="3"/>
  <c r="AQ972" i="3"/>
  <c r="C973" i="3"/>
  <c r="D973" i="3"/>
  <c r="E973" i="3"/>
  <c r="F973" i="3"/>
  <c r="G973" i="3"/>
  <c r="H973" i="3"/>
  <c r="J973" i="3"/>
  <c r="K973" i="3"/>
  <c r="L973" i="3"/>
  <c r="M973" i="3"/>
  <c r="AG973" i="3"/>
  <c r="AQ973" i="3"/>
  <c r="C974" i="3"/>
  <c r="D974" i="3"/>
  <c r="E974" i="3"/>
  <c r="F974" i="3"/>
  <c r="G974" i="3"/>
  <c r="H974" i="3"/>
  <c r="J974" i="3"/>
  <c r="K974" i="3"/>
  <c r="L974" i="3"/>
  <c r="M974" i="3"/>
  <c r="AG974" i="3"/>
  <c r="AQ974" i="3"/>
  <c r="C975" i="3"/>
  <c r="D975" i="3"/>
  <c r="E975" i="3"/>
  <c r="F975" i="3"/>
  <c r="G975" i="3"/>
  <c r="H975" i="3"/>
  <c r="J975" i="3"/>
  <c r="K975" i="3"/>
  <c r="L975" i="3"/>
  <c r="M975" i="3"/>
  <c r="AG975" i="3"/>
  <c r="AQ975" i="3"/>
  <c r="C976" i="3"/>
  <c r="D976" i="3"/>
  <c r="E976" i="3"/>
  <c r="F976" i="3"/>
  <c r="G976" i="3"/>
  <c r="H976" i="3"/>
  <c r="J976" i="3"/>
  <c r="K976" i="3"/>
  <c r="L976" i="3"/>
  <c r="M976" i="3"/>
  <c r="AG976" i="3"/>
  <c r="AQ976" i="3"/>
  <c r="C977" i="3"/>
  <c r="D977" i="3"/>
  <c r="E977" i="3"/>
  <c r="F977" i="3"/>
  <c r="G977" i="3"/>
  <c r="H977" i="3"/>
  <c r="J977" i="3"/>
  <c r="K977" i="3"/>
  <c r="L977" i="3"/>
  <c r="M977" i="3"/>
  <c r="AG977" i="3"/>
  <c r="AQ977" i="3"/>
  <c r="C978" i="3"/>
  <c r="D978" i="3"/>
  <c r="E978" i="3"/>
  <c r="F978" i="3"/>
  <c r="G978" i="3"/>
  <c r="H978" i="3"/>
  <c r="J978" i="3"/>
  <c r="K978" i="3"/>
  <c r="L978" i="3"/>
  <c r="M978" i="3"/>
  <c r="AG978" i="3"/>
  <c r="AQ978" i="3"/>
  <c r="C979" i="3"/>
  <c r="D979" i="3"/>
  <c r="E979" i="3"/>
  <c r="F979" i="3"/>
  <c r="G979" i="3"/>
  <c r="H979" i="3"/>
  <c r="J979" i="3"/>
  <c r="K979" i="3"/>
  <c r="L979" i="3"/>
  <c r="M979" i="3"/>
  <c r="AG979" i="3"/>
  <c r="AQ979" i="3"/>
  <c r="C980" i="3"/>
  <c r="D980" i="3"/>
  <c r="E980" i="3"/>
  <c r="F980" i="3"/>
  <c r="G980" i="3"/>
  <c r="H980" i="3"/>
  <c r="J980" i="3"/>
  <c r="K980" i="3"/>
  <c r="L980" i="3"/>
  <c r="M980" i="3"/>
  <c r="AG980" i="3"/>
  <c r="AQ980" i="3"/>
  <c r="C981" i="3"/>
  <c r="D981" i="3"/>
  <c r="E981" i="3"/>
  <c r="F981" i="3"/>
  <c r="G981" i="3"/>
  <c r="H981" i="3"/>
  <c r="J981" i="3"/>
  <c r="K981" i="3"/>
  <c r="L981" i="3"/>
  <c r="M981" i="3"/>
  <c r="AG981" i="3"/>
  <c r="AQ981" i="3"/>
  <c r="C982" i="3"/>
  <c r="D982" i="3"/>
  <c r="E982" i="3"/>
  <c r="F982" i="3"/>
  <c r="G982" i="3"/>
  <c r="H982" i="3"/>
  <c r="J982" i="3"/>
  <c r="K982" i="3"/>
  <c r="L982" i="3"/>
  <c r="M982" i="3"/>
  <c r="AG982" i="3"/>
  <c r="AQ982" i="3"/>
  <c r="C983" i="3"/>
  <c r="D983" i="3"/>
  <c r="E983" i="3"/>
  <c r="F983" i="3"/>
  <c r="G983" i="3"/>
  <c r="H983" i="3"/>
  <c r="J983" i="3"/>
  <c r="K983" i="3"/>
  <c r="L983" i="3"/>
  <c r="M983" i="3"/>
  <c r="AG983" i="3"/>
  <c r="AQ983" i="3"/>
  <c r="C984" i="3"/>
  <c r="D984" i="3"/>
  <c r="E984" i="3"/>
  <c r="F984" i="3"/>
  <c r="G984" i="3"/>
  <c r="H984" i="3"/>
  <c r="J984" i="3"/>
  <c r="K984" i="3"/>
  <c r="L984" i="3"/>
  <c r="M984" i="3"/>
  <c r="AG984" i="3"/>
  <c r="AQ984" i="3"/>
  <c r="C985" i="3"/>
  <c r="D985" i="3"/>
  <c r="E985" i="3"/>
  <c r="F985" i="3"/>
  <c r="G985" i="3"/>
  <c r="H985" i="3"/>
  <c r="J985" i="3"/>
  <c r="K985" i="3"/>
  <c r="L985" i="3"/>
  <c r="M985" i="3"/>
  <c r="AG985" i="3"/>
  <c r="AQ985" i="3"/>
  <c r="C986" i="3"/>
  <c r="D986" i="3"/>
  <c r="E986" i="3"/>
  <c r="F986" i="3"/>
  <c r="G986" i="3"/>
  <c r="H986" i="3"/>
  <c r="J986" i="3"/>
  <c r="K986" i="3"/>
  <c r="L986" i="3"/>
  <c r="M986" i="3"/>
  <c r="AG986" i="3"/>
  <c r="AQ986" i="3"/>
  <c r="C987" i="3"/>
  <c r="D987" i="3"/>
  <c r="E987" i="3"/>
  <c r="F987" i="3"/>
  <c r="G987" i="3"/>
  <c r="H987" i="3"/>
  <c r="J987" i="3"/>
  <c r="K987" i="3"/>
  <c r="L987" i="3"/>
  <c r="M987" i="3"/>
  <c r="AG987" i="3"/>
  <c r="AQ987" i="3"/>
  <c r="C988" i="3"/>
  <c r="D988" i="3"/>
  <c r="E988" i="3"/>
  <c r="F988" i="3"/>
  <c r="G988" i="3"/>
  <c r="H988" i="3"/>
  <c r="J988" i="3"/>
  <c r="K988" i="3"/>
  <c r="L988" i="3"/>
  <c r="M988" i="3"/>
  <c r="AG988" i="3"/>
  <c r="AQ988" i="3"/>
  <c r="C989" i="3"/>
  <c r="D989" i="3"/>
  <c r="E989" i="3"/>
  <c r="F989" i="3"/>
  <c r="G989" i="3"/>
  <c r="H989" i="3"/>
  <c r="J989" i="3"/>
  <c r="K989" i="3"/>
  <c r="L989" i="3"/>
  <c r="M989" i="3"/>
  <c r="AG989" i="3"/>
  <c r="AQ989" i="3"/>
  <c r="C990" i="3"/>
  <c r="D990" i="3"/>
  <c r="E990" i="3"/>
  <c r="F990" i="3"/>
  <c r="G990" i="3"/>
  <c r="H990" i="3"/>
  <c r="J990" i="3"/>
  <c r="K990" i="3"/>
  <c r="L990" i="3"/>
  <c r="M990" i="3"/>
  <c r="AG990" i="3"/>
  <c r="AQ990" i="3"/>
  <c r="C991" i="3"/>
  <c r="D991" i="3"/>
  <c r="E991" i="3"/>
  <c r="F991" i="3"/>
  <c r="G991" i="3"/>
  <c r="H991" i="3"/>
  <c r="J991" i="3"/>
  <c r="K991" i="3"/>
  <c r="L991" i="3"/>
  <c r="M991" i="3"/>
  <c r="AG991" i="3"/>
  <c r="AQ991" i="3"/>
  <c r="C992" i="3"/>
  <c r="D992" i="3"/>
  <c r="E992" i="3"/>
  <c r="F992" i="3"/>
  <c r="G992" i="3"/>
  <c r="H992" i="3"/>
  <c r="J992" i="3"/>
  <c r="K992" i="3"/>
  <c r="L992" i="3"/>
  <c r="M992" i="3"/>
  <c r="AG992" i="3"/>
  <c r="AQ992" i="3"/>
  <c r="C993" i="3"/>
  <c r="D993" i="3"/>
  <c r="E993" i="3"/>
  <c r="F993" i="3"/>
  <c r="G993" i="3"/>
  <c r="H993" i="3"/>
  <c r="J993" i="3"/>
  <c r="K993" i="3"/>
  <c r="L993" i="3"/>
  <c r="M993" i="3"/>
  <c r="AG993" i="3"/>
  <c r="AQ993" i="3"/>
  <c r="C994" i="3"/>
  <c r="D994" i="3"/>
  <c r="E994" i="3"/>
  <c r="F994" i="3"/>
  <c r="G994" i="3"/>
  <c r="H994" i="3"/>
  <c r="J994" i="3"/>
  <c r="K994" i="3"/>
  <c r="L994" i="3"/>
  <c r="M994" i="3"/>
  <c r="AG994" i="3"/>
  <c r="AQ994" i="3"/>
  <c r="C995" i="3"/>
  <c r="D995" i="3"/>
  <c r="E995" i="3"/>
  <c r="F995" i="3"/>
  <c r="G995" i="3"/>
  <c r="H995" i="3"/>
  <c r="J995" i="3"/>
  <c r="K995" i="3"/>
  <c r="L995" i="3"/>
  <c r="M995" i="3"/>
  <c r="AG995" i="3"/>
  <c r="AQ995" i="3"/>
  <c r="C996" i="3"/>
  <c r="D996" i="3"/>
  <c r="E996" i="3"/>
  <c r="F996" i="3"/>
  <c r="G996" i="3"/>
  <c r="H996" i="3"/>
  <c r="J996" i="3"/>
  <c r="K996" i="3"/>
  <c r="L996" i="3"/>
  <c r="M996" i="3"/>
  <c r="AG996" i="3"/>
  <c r="AQ996" i="3"/>
  <c r="C997" i="3"/>
  <c r="D997" i="3"/>
  <c r="E997" i="3"/>
  <c r="F997" i="3"/>
  <c r="G997" i="3"/>
  <c r="H997" i="3"/>
  <c r="J997" i="3"/>
  <c r="K997" i="3"/>
  <c r="L997" i="3"/>
  <c r="M997" i="3"/>
  <c r="AG997" i="3"/>
  <c r="AQ997" i="3"/>
  <c r="C998" i="3"/>
  <c r="D998" i="3"/>
  <c r="E998" i="3"/>
  <c r="F998" i="3"/>
  <c r="G998" i="3"/>
  <c r="H998" i="3"/>
  <c r="J998" i="3"/>
  <c r="K998" i="3"/>
  <c r="L998" i="3"/>
  <c r="M998" i="3"/>
  <c r="AG998" i="3"/>
  <c r="AQ998" i="3"/>
  <c r="C999" i="3"/>
  <c r="D999" i="3"/>
  <c r="E999" i="3"/>
  <c r="F999" i="3"/>
  <c r="G999" i="3"/>
  <c r="H999" i="3"/>
  <c r="J999" i="3"/>
  <c r="K999" i="3"/>
  <c r="L999" i="3"/>
  <c r="M999" i="3"/>
  <c r="AG999" i="3"/>
  <c r="AQ999" i="3"/>
  <c r="C1000" i="3"/>
  <c r="D1000" i="3"/>
  <c r="E1000" i="3"/>
  <c r="F1000" i="3"/>
  <c r="G1000" i="3"/>
  <c r="H1000" i="3"/>
  <c r="J1000" i="3"/>
  <c r="K1000" i="3"/>
  <c r="L1000" i="3"/>
  <c r="M1000" i="3"/>
  <c r="AG1000" i="3"/>
  <c r="AQ1000" i="3"/>
  <c r="C1001" i="3"/>
  <c r="D1001" i="3"/>
  <c r="E1001" i="3"/>
  <c r="F1001" i="3"/>
  <c r="G1001" i="3"/>
  <c r="H1001" i="3"/>
  <c r="J1001" i="3"/>
  <c r="K1001" i="3"/>
  <c r="L1001" i="3"/>
  <c r="M1001" i="3"/>
  <c r="AG1001" i="3"/>
  <c r="AQ1001" i="3"/>
  <c r="C1002" i="3"/>
  <c r="D1002" i="3"/>
  <c r="E1002" i="3"/>
  <c r="F1002" i="3"/>
  <c r="G1002" i="3"/>
  <c r="H1002" i="3"/>
  <c r="J1002" i="3"/>
  <c r="K1002" i="3"/>
  <c r="L1002" i="3"/>
  <c r="M1002" i="3"/>
  <c r="AG1002" i="3"/>
  <c r="AQ1002" i="3"/>
  <c r="C1003" i="3"/>
  <c r="D1003" i="3"/>
  <c r="E1003" i="3"/>
  <c r="F1003" i="3"/>
  <c r="G1003" i="3"/>
  <c r="H1003" i="3"/>
  <c r="J1003" i="3"/>
  <c r="K1003" i="3"/>
  <c r="L1003" i="3"/>
  <c r="M1003" i="3"/>
  <c r="AG1003" i="3"/>
  <c r="AQ1003" i="3"/>
  <c r="C1004" i="3"/>
  <c r="D1004" i="3"/>
  <c r="E1004" i="3"/>
  <c r="F1004" i="3"/>
  <c r="G1004" i="3"/>
  <c r="H1004" i="3"/>
  <c r="J1004" i="3"/>
  <c r="K1004" i="3"/>
  <c r="L1004" i="3"/>
  <c r="M1004" i="3"/>
  <c r="AG1004" i="3"/>
  <c r="AQ1004" i="3"/>
  <c r="C1005" i="3"/>
  <c r="D1005" i="3"/>
  <c r="E1005" i="3"/>
  <c r="F1005" i="3"/>
  <c r="G1005" i="3"/>
  <c r="H1005" i="3"/>
  <c r="J1005" i="3"/>
  <c r="K1005" i="3"/>
  <c r="L1005" i="3"/>
  <c r="M1005" i="3"/>
  <c r="AG1005" i="3"/>
  <c r="AQ1005" i="3"/>
  <c r="C1006" i="3"/>
  <c r="D1006" i="3"/>
  <c r="E1006" i="3"/>
  <c r="F1006" i="3"/>
  <c r="G1006" i="3"/>
  <c r="H1006" i="3"/>
  <c r="J1006" i="3"/>
  <c r="K1006" i="3"/>
  <c r="L1006" i="3"/>
  <c r="M1006" i="3"/>
  <c r="AG1006" i="3"/>
  <c r="AQ1006" i="3"/>
  <c r="C1007" i="3"/>
  <c r="D1007" i="3"/>
  <c r="E1007" i="3"/>
  <c r="F1007" i="3"/>
  <c r="G1007" i="3"/>
  <c r="H1007" i="3"/>
  <c r="J1007" i="3"/>
  <c r="K1007" i="3"/>
  <c r="L1007" i="3"/>
  <c r="M1007" i="3"/>
  <c r="AG1007" i="3"/>
  <c r="AQ1007" i="3"/>
  <c r="C1008" i="3"/>
  <c r="D1008" i="3"/>
  <c r="E1008" i="3"/>
  <c r="F1008" i="3"/>
  <c r="G1008" i="3"/>
  <c r="H1008" i="3"/>
  <c r="J1008" i="3"/>
  <c r="K1008" i="3"/>
  <c r="L1008" i="3"/>
  <c r="M1008" i="3"/>
  <c r="AG1008" i="3"/>
  <c r="AQ1008" i="3"/>
  <c r="C1009" i="3"/>
  <c r="D1009" i="3"/>
  <c r="E1009" i="3"/>
  <c r="F1009" i="3"/>
  <c r="G1009" i="3"/>
  <c r="H1009" i="3"/>
  <c r="J1009" i="3"/>
  <c r="K1009" i="3"/>
  <c r="L1009" i="3"/>
  <c r="M1009" i="3"/>
  <c r="AG1009" i="3"/>
  <c r="AQ1009" i="3"/>
  <c r="C1010" i="3"/>
  <c r="D1010" i="3"/>
  <c r="E1010" i="3"/>
  <c r="F1010" i="3"/>
  <c r="G1010" i="3"/>
  <c r="H1010" i="3"/>
  <c r="J1010" i="3"/>
  <c r="K1010" i="3"/>
  <c r="L1010" i="3"/>
  <c r="M1010" i="3"/>
  <c r="AG1010" i="3"/>
  <c r="AQ1010" i="3"/>
  <c r="C1011" i="3"/>
  <c r="D1011" i="3"/>
  <c r="E1011" i="3"/>
  <c r="F1011" i="3"/>
  <c r="G1011" i="3"/>
  <c r="H1011" i="3"/>
  <c r="J1011" i="3"/>
  <c r="K1011" i="3"/>
  <c r="L1011" i="3"/>
  <c r="M1011" i="3"/>
  <c r="AG1011" i="3"/>
  <c r="AQ1011" i="3"/>
  <c r="C1012" i="3"/>
  <c r="D1012" i="3"/>
  <c r="E1012" i="3"/>
  <c r="F1012" i="3"/>
  <c r="G1012" i="3"/>
  <c r="H1012" i="3"/>
  <c r="J1012" i="3"/>
  <c r="K1012" i="3"/>
  <c r="L1012" i="3"/>
  <c r="M1012" i="3"/>
  <c r="AG1012" i="3"/>
  <c r="AQ1012" i="3"/>
  <c r="C1013" i="3"/>
  <c r="D1013" i="3"/>
  <c r="E1013" i="3"/>
  <c r="F1013" i="3"/>
  <c r="G1013" i="3"/>
  <c r="H1013" i="3"/>
  <c r="J1013" i="3"/>
  <c r="K1013" i="3"/>
  <c r="L1013" i="3"/>
  <c r="M1013" i="3"/>
  <c r="AG1013" i="3"/>
  <c r="AQ1013" i="3"/>
  <c r="C1014" i="3"/>
  <c r="D1014" i="3"/>
  <c r="E1014" i="3"/>
  <c r="F1014" i="3"/>
  <c r="G1014" i="3"/>
  <c r="H1014" i="3"/>
  <c r="J1014" i="3"/>
  <c r="K1014" i="3"/>
  <c r="L1014" i="3"/>
  <c r="M1014" i="3"/>
  <c r="AG1014" i="3"/>
  <c r="AQ1014" i="3"/>
  <c r="C1015" i="3"/>
  <c r="D1015" i="3"/>
  <c r="E1015" i="3"/>
  <c r="F1015" i="3"/>
  <c r="G1015" i="3"/>
  <c r="H1015" i="3"/>
  <c r="J1015" i="3"/>
  <c r="K1015" i="3"/>
  <c r="L1015" i="3"/>
  <c r="M1015" i="3"/>
  <c r="AG1015" i="3"/>
  <c r="AQ1015" i="3"/>
  <c r="C1016" i="3"/>
  <c r="D1016" i="3"/>
  <c r="E1016" i="3"/>
  <c r="F1016" i="3"/>
  <c r="G1016" i="3"/>
  <c r="H1016" i="3"/>
  <c r="J1016" i="3"/>
  <c r="K1016" i="3"/>
  <c r="L1016" i="3"/>
  <c r="M1016" i="3"/>
  <c r="AG1016" i="3"/>
  <c r="AQ1016" i="3"/>
  <c r="C1017" i="3"/>
  <c r="D1017" i="3"/>
  <c r="E1017" i="3"/>
  <c r="F1017" i="3"/>
  <c r="G1017" i="3"/>
  <c r="H1017" i="3"/>
  <c r="J1017" i="3"/>
  <c r="K1017" i="3"/>
  <c r="L1017" i="3"/>
  <c r="M1017" i="3"/>
  <c r="AG1017" i="3"/>
  <c r="AQ1017" i="3"/>
  <c r="C1018" i="3"/>
  <c r="D1018" i="3"/>
  <c r="E1018" i="3"/>
  <c r="F1018" i="3"/>
  <c r="G1018" i="3"/>
  <c r="H1018" i="3"/>
  <c r="J1018" i="3"/>
  <c r="K1018" i="3"/>
  <c r="L1018" i="3"/>
  <c r="M1018" i="3"/>
  <c r="AG1018" i="3"/>
  <c r="AQ1018" i="3"/>
  <c r="C1019" i="3"/>
  <c r="D1019" i="3"/>
  <c r="E1019" i="3"/>
  <c r="F1019" i="3"/>
  <c r="G1019" i="3"/>
  <c r="H1019" i="3"/>
  <c r="J1019" i="3"/>
  <c r="K1019" i="3"/>
  <c r="L1019" i="3"/>
  <c r="M1019" i="3"/>
  <c r="AG1019" i="3"/>
  <c r="AQ1019" i="3"/>
  <c r="C1020" i="3"/>
  <c r="D1020" i="3"/>
  <c r="E1020" i="3"/>
  <c r="F1020" i="3"/>
  <c r="G1020" i="3"/>
  <c r="H1020" i="3"/>
  <c r="J1020" i="3"/>
  <c r="K1020" i="3"/>
  <c r="L1020" i="3"/>
  <c r="M1020" i="3"/>
  <c r="AG1020" i="3"/>
  <c r="AQ1020" i="3"/>
  <c r="C1021" i="3"/>
  <c r="D1021" i="3"/>
  <c r="E1021" i="3"/>
  <c r="F1021" i="3"/>
  <c r="G1021" i="3"/>
  <c r="H1021" i="3"/>
  <c r="J1021" i="3"/>
  <c r="K1021" i="3"/>
  <c r="L1021" i="3"/>
  <c r="M1021" i="3"/>
  <c r="AG1021" i="3"/>
  <c r="AQ1021" i="3"/>
  <c r="C1022" i="3"/>
  <c r="D1022" i="3"/>
  <c r="E1022" i="3"/>
  <c r="F1022" i="3"/>
  <c r="G1022" i="3"/>
  <c r="H1022" i="3"/>
  <c r="J1022" i="3"/>
  <c r="K1022" i="3"/>
  <c r="L1022" i="3"/>
  <c r="M1022" i="3"/>
  <c r="AG1022" i="3"/>
  <c r="AQ1022" i="3"/>
  <c r="C1023" i="3"/>
  <c r="D1023" i="3"/>
  <c r="E1023" i="3"/>
  <c r="F1023" i="3"/>
  <c r="G1023" i="3"/>
  <c r="H1023" i="3"/>
  <c r="J1023" i="3"/>
  <c r="K1023" i="3"/>
  <c r="L1023" i="3"/>
  <c r="M1023" i="3"/>
  <c r="AG1023" i="3"/>
  <c r="AQ1023" i="3"/>
  <c r="C1024" i="3"/>
  <c r="D1024" i="3"/>
  <c r="E1024" i="3"/>
  <c r="F1024" i="3"/>
  <c r="G1024" i="3"/>
  <c r="H1024" i="3"/>
  <c r="J1024" i="3"/>
  <c r="K1024" i="3"/>
  <c r="L1024" i="3"/>
  <c r="M1024" i="3"/>
  <c r="AG1024" i="3"/>
  <c r="AQ1024" i="3"/>
  <c r="C1025" i="3"/>
  <c r="D1025" i="3"/>
  <c r="E1025" i="3"/>
  <c r="F1025" i="3"/>
  <c r="G1025" i="3"/>
  <c r="H1025" i="3"/>
  <c r="J1025" i="3"/>
  <c r="K1025" i="3"/>
  <c r="L1025" i="3"/>
  <c r="M1025" i="3"/>
  <c r="AG1025" i="3"/>
  <c r="AQ1025" i="3"/>
  <c r="C1026" i="3"/>
  <c r="D1026" i="3"/>
  <c r="E1026" i="3"/>
  <c r="F1026" i="3"/>
  <c r="G1026" i="3"/>
  <c r="H1026" i="3"/>
  <c r="J1026" i="3"/>
  <c r="K1026" i="3"/>
  <c r="L1026" i="3"/>
  <c r="M1026" i="3"/>
  <c r="AG1026" i="3"/>
  <c r="AQ1026" i="3"/>
  <c r="C1027" i="3"/>
  <c r="D1027" i="3"/>
  <c r="E1027" i="3"/>
  <c r="F1027" i="3"/>
  <c r="G1027" i="3"/>
  <c r="H1027" i="3"/>
  <c r="J1027" i="3"/>
  <c r="K1027" i="3"/>
  <c r="L1027" i="3"/>
  <c r="M1027" i="3"/>
  <c r="AG1027" i="3"/>
  <c r="AQ1027" i="3"/>
  <c r="C1028" i="3"/>
  <c r="D1028" i="3"/>
  <c r="E1028" i="3"/>
  <c r="F1028" i="3"/>
  <c r="G1028" i="3"/>
  <c r="H1028" i="3"/>
  <c r="J1028" i="3"/>
  <c r="K1028" i="3"/>
  <c r="L1028" i="3"/>
  <c r="M1028" i="3"/>
  <c r="AG1028" i="3"/>
  <c r="AQ1028" i="3"/>
  <c r="C1029" i="3"/>
  <c r="D1029" i="3"/>
  <c r="E1029" i="3"/>
  <c r="F1029" i="3"/>
  <c r="G1029" i="3"/>
  <c r="H1029" i="3"/>
  <c r="J1029" i="3"/>
  <c r="K1029" i="3"/>
  <c r="L1029" i="3"/>
  <c r="M1029" i="3"/>
  <c r="AG1029" i="3"/>
  <c r="AQ1029" i="3"/>
  <c r="C1030" i="3"/>
  <c r="D1030" i="3"/>
  <c r="E1030" i="3"/>
  <c r="F1030" i="3"/>
  <c r="G1030" i="3"/>
  <c r="H1030" i="3"/>
  <c r="J1030" i="3"/>
  <c r="K1030" i="3"/>
  <c r="L1030" i="3"/>
  <c r="M1030" i="3"/>
  <c r="AG1030" i="3"/>
  <c r="AQ1030" i="3"/>
  <c r="C1031" i="3"/>
  <c r="D1031" i="3"/>
  <c r="E1031" i="3"/>
  <c r="F1031" i="3"/>
  <c r="G1031" i="3"/>
  <c r="H1031" i="3"/>
  <c r="J1031" i="3"/>
  <c r="K1031" i="3"/>
  <c r="L1031" i="3"/>
  <c r="M1031" i="3"/>
  <c r="AG1031" i="3"/>
  <c r="AQ1031" i="3"/>
  <c r="C1032" i="3"/>
  <c r="D1032" i="3"/>
  <c r="E1032" i="3"/>
  <c r="F1032" i="3"/>
  <c r="G1032" i="3"/>
  <c r="H1032" i="3"/>
  <c r="J1032" i="3"/>
  <c r="K1032" i="3"/>
  <c r="L1032" i="3"/>
  <c r="M1032" i="3"/>
  <c r="AG1032" i="3"/>
  <c r="AQ1032" i="3"/>
  <c r="C1033" i="3"/>
  <c r="D1033" i="3"/>
  <c r="E1033" i="3"/>
  <c r="F1033" i="3"/>
  <c r="G1033" i="3"/>
  <c r="H1033" i="3"/>
  <c r="J1033" i="3"/>
  <c r="K1033" i="3"/>
  <c r="L1033" i="3"/>
  <c r="M1033" i="3"/>
  <c r="AG1033" i="3"/>
  <c r="AQ1033" i="3"/>
  <c r="C1034" i="3"/>
  <c r="D1034" i="3"/>
  <c r="E1034" i="3"/>
  <c r="F1034" i="3"/>
  <c r="G1034" i="3"/>
  <c r="H1034" i="3"/>
  <c r="J1034" i="3"/>
  <c r="K1034" i="3"/>
  <c r="L1034" i="3"/>
  <c r="M1034" i="3"/>
  <c r="AG1034" i="3"/>
  <c r="AQ1034" i="3"/>
  <c r="C1035" i="3"/>
  <c r="D1035" i="3"/>
  <c r="E1035" i="3"/>
  <c r="F1035" i="3"/>
  <c r="G1035" i="3"/>
  <c r="H1035" i="3"/>
  <c r="J1035" i="3"/>
  <c r="K1035" i="3"/>
  <c r="L1035" i="3"/>
  <c r="M1035" i="3"/>
  <c r="AG1035" i="3"/>
  <c r="AQ1035" i="3"/>
  <c r="C1036" i="3"/>
  <c r="D1036" i="3"/>
  <c r="E1036" i="3"/>
  <c r="F1036" i="3"/>
  <c r="G1036" i="3"/>
  <c r="H1036" i="3"/>
  <c r="J1036" i="3"/>
  <c r="K1036" i="3"/>
  <c r="L1036" i="3"/>
  <c r="M1036" i="3"/>
  <c r="AG1036" i="3"/>
  <c r="AQ1036" i="3"/>
  <c r="C1037" i="3"/>
  <c r="D1037" i="3"/>
  <c r="E1037" i="3"/>
  <c r="F1037" i="3"/>
  <c r="G1037" i="3"/>
  <c r="H1037" i="3"/>
  <c r="J1037" i="3"/>
  <c r="K1037" i="3"/>
  <c r="L1037" i="3"/>
  <c r="M1037" i="3"/>
  <c r="AG1037" i="3"/>
  <c r="AQ1037" i="3"/>
  <c r="C1038" i="3"/>
  <c r="D1038" i="3"/>
  <c r="E1038" i="3"/>
  <c r="F1038" i="3"/>
  <c r="G1038" i="3"/>
  <c r="H1038" i="3"/>
  <c r="J1038" i="3"/>
  <c r="K1038" i="3"/>
  <c r="L1038" i="3"/>
  <c r="M1038" i="3"/>
  <c r="AG1038" i="3"/>
  <c r="AQ1038" i="3"/>
  <c r="C1039" i="3"/>
  <c r="D1039" i="3"/>
  <c r="E1039" i="3"/>
  <c r="F1039" i="3"/>
  <c r="G1039" i="3"/>
  <c r="H1039" i="3"/>
  <c r="J1039" i="3"/>
  <c r="K1039" i="3"/>
  <c r="L1039" i="3"/>
  <c r="M1039" i="3"/>
  <c r="AG1039" i="3"/>
  <c r="AQ1039" i="3"/>
  <c r="C1040" i="3"/>
  <c r="D1040" i="3"/>
  <c r="E1040" i="3"/>
  <c r="F1040" i="3"/>
  <c r="G1040" i="3"/>
  <c r="H1040" i="3"/>
  <c r="J1040" i="3"/>
  <c r="K1040" i="3"/>
  <c r="L1040" i="3"/>
  <c r="M1040" i="3"/>
  <c r="AG1040" i="3"/>
  <c r="AQ1040" i="3"/>
  <c r="C1041" i="3"/>
  <c r="D1041" i="3"/>
  <c r="E1041" i="3"/>
  <c r="F1041" i="3"/>
  <c r="G1041" i="3"/>
  <c r="H1041" i="3"/>
  <c r="J1041" i="3"/>
  <c r="K1041" i="3"/>
  <c r="L1041" i="3"/>
  <c r="M1041" i="3"/>
  <c r="AG1041" i="3"/>
  <c r="AQ1041" i="3"/>
  <c r="C1042" i="3"/>
  <c r="D1042" i="3"/>
  <c r="E1042" i="3"/>
  <c r="F1042" i="3"/>
  <c r="G1042" i="3"/>
  <c r="H1042" i="3"/>
  <c r="J1042" i="3"/>
  <c r="K1042" i="3"/>
  <c r="L1042" i="3"/>
  <c r="M1042" i="3"/>
  <c r="AG1042" i="3"/>
  <c r="AQ1042" i="3"/>
  <c r="C1043" i="3"/>
  <c r="D1043" i="3"/>
  <c r="E1043" i="3"/>
  <c r="F1043" i="3"/>
  <c r="G1043" i="3"/>
  <c r="H1043" i="3"/>
  <c r="J1043" i="3"/>
  <c r="K1043" i="3"/>
  <c r="L1043" i="3"/>
  <c r="M1043" i="3"/>
  <c r="AG1043" i="3"/>
  <c r="AQ1043" i="3"/>
  <c r="C1044" i="3"/>
  <c r="D1044" i="3"/>
  <c r="E1044" i="3"/>
  <c r="F1044" i="3"/>
  <c r="G1044" i="3"/>
  <c r="H1044" i="3"/>
  <c r="J1044" i="3"/>
  <c r="K1044" i="3"/>
  <c r="L1044" i="3"/>
  <c r="M1044" i="3"/>
  <c r="AG1044" i="3"/>
  <c r="AQ1044" i="3"/>
  <c r="C1045" i="3"/>
  <c r="D1045" i="3"/>
  <c r="E1045" i="3"/>
  <c r="F1045" i="3"/>
  <c r="G1045" i="3"/>
  <c r="H1045" i="3"/>
  <c r="J1045" i="3"/>
  <c r="K1045" i="3"/>
  <c r="L1045" i="3"/>
  <c r="M1045" i="3"/>
  <c r="AG1045" i="3"/>
  <c r="AQ1045" i="3"/>
  <c r="C1046" i="3"/>
  <c r="D1046" i="3"/>
  <c r="E1046" i="3"/>
  <c r="F1046" i="3"/>
  <c r="G1046" i="3"/>
  <c r="H1046" i="3"/>
  <c r="J1046" i="3"/>
  <c r="K1046" i="3"/>
  <c r="L1046" i="3"/>
  <c r="M1046" i="3"/>
  <c r="AG1046" i="3"/>
  <c r="AQ1046" i="3"/>
  <c r="C1047" i="3"/>
  <c r="D1047" i="3"/>
  <c r="E1047" i="3"/>
  <c r="F1047" i="3"/>
  <c r="G1047" i="3"/>
  <c r="H1047" i="3"/>
  <c r="J1047" i="3"/>
  <c r="K1047" i="3"/>
  <c r="L1047" i="3"/>
  <c r="M1047" i="3"/>
  <c r="AG1047" i="3"/>
  <c r="AQ1047" i="3"/>
  <c r="C1048" i="3"/>
  <c r="D1048" i="3"/>
  <c r="E1048" i="3"/>
  <c r="F1048" i="3"/>
  <c r="G1048" i="3"/>
  <c r="H1048" i="3"/>
  <c r="J1048" i="3"/>
  <c r="K1048" i="3"/>
  <c r="L1048" i="3"/>
  <c r="M1048" i="3"/>
  <c r="AG1048" i="3"/>
  <c r="AQ1048" i="3"/>
  <c r="C1049" i="3"/>
  <c r="D1049" i="3"/>
  <c r="E1049" i="3"/>
  <c r="F1049" i="3"/>
  <c r="G1049" i="3"/>
  <c r="H1049" i="3"/>
  <c r="J1049" i="3"/>
  <c r="K1049" i="3"/>
  <c r="L1049" i="3"/>
  <c r="M1049" i="3"/>
  <c r="AG1049" i="3"/>
  <c r="AQ1049" i="3"/>
  <c r="C1050" i="3"/>
  <c r="D1050" i="3"/>
  <c r="E1050" i="3"/>
  <c r="F1050" i="3"/>
  <c r="G1050" i="3"/>
  <c r="H1050" i="3"/>
  <c r="J1050" i="3"/>
  <c r="K1050" i="3"/>
  <c r="L1050" i="3"/>
  <c r="M1050" i="3"/>
  <c r="AG1050" i="3"/>
  <c r="AQ1050" i="3"/>
  <c r="C1051" i="3"/>
  <c r="D1051" i="3"/>
  <c r="E1051" i="3"/>
  <c r="F1051" i="3"/>
  <c r="G1051" i="3"/>
  <c r="H1051" i="3"/>
  <c r="J1051" i="3"/>
  <c r="K1051" i="3"/>
  <c r="L1051" i="3"/>
  <c r="M1051" i="3"/>
  <c r="AG1051" i="3"/>
  <c r="AQ1051" i="3"/>
  <c r="C1052" i="3"/>
  <c r="D1052" i="3"/>
  <c r="E1052" i="3"/>
  <c r="F1052" i="3"/>
  <c r="G1052" i="3"/>
  <c r="H1052" i="3"/>
  <c r="J1052" i="3"/>
  <c r="K1052" i="3"/>
  <c r="L1052" i="3"/>
  <c r="M1052" i="3"/>
  <c r="AG1052" i="3"/>
  <c r="AQ1052" i="3"/>
  <c r="C1053" i="3"/>
  <c r="D1053" i="3"/>
  <c r="E1053" i="3"/>
  <c r="F1053" i="3"/>
  <c r="G1053" i="3"/>
  <c r="H1053" i="3"/>
  <c r="J1053" i="3"/>
  <c r="K1053" i="3"/>
  <c r="L1053" i="3"/>
  <c r="M1053" i="3"/>
  <c r="AG1053" i="3"/>
  <c r="AQ1053" i="3"/>
  <c r="C1054" i="3"/>
  <c r="D1054" i="3"/>
  <c r="E1054" i="3"/>
  <c r="F1054" i="3"/>
  <c r="G1054" i="3"/>
  <c r="H1054" i="3"/>
  <c r="J1054" i="3"/>
  <c r="K1054" i="3"/>
  <c r="L1054" i="3"/>
  <c r="M1054" i="3"/>
  <c r="AG1054" i="3"/>
  <c r="AQ1054" i="3"/>
  <c r="C1055" i="3"/>
  <c r="D1055" i="3"/>
  <c r="E1055" i="3"/>
  <c r="F1055" i="3"/>
  <c r="G1055" i="3"/>
  <c r="H1055" i="3"/>
  <c r="J1055" i="3"/>
  <c r="K1055" i="3"/>
  <c r="L1055" i="3"/>
  <c r="M1055" i="3"/>
  <c r="AG1055" i="3"/>
  <c r="AQ1055" i="3"/>
  <c r="C1056" i="3"/>
  <c r="D1056" i="3"/>
  <c r="E1056" i="3"/>
  <c r="F1056" i="3"/>
  <c r="G1056" i="3"/>
  <c r="H1056" i="3"/>
  <c r="J1056" i="3"/>
  <c r="K1056" i="3"/>
  <c r="L1056" i="3"/>
  <c r="M1056" i="3"/>
  <c r="AG1056" i="3"/>
  <c r="AQ1056" i="3"/>
  <c r="C1057" i="3"/>
  <c r="D1057" i="3"/>
  <c r="E1057" i="3"/>
  <c r="F1057" i="3"/>
  <c r="G1057" i="3"/>
  <c r="H1057" i="3"/>
  <c r="J1057" i="3"/>
  <c r="K1057" i="3"/>
  <c r="L1057" i="3"/>
  <c r="M1057" i="3"/>
  <c r="AG1057" i="3"/>
  <c r="AQ1057" i="3"/>
  <c r="C1058" i="3"/>
  <c r="D1058" i="3"/>
  <c r="E1058" i="3"/>
  <c r="F1058" i="3"/>
  <c r="G1058" i="3"/>
  <c r="H1058" i="3"/>
  <c r="J1058" i="3"/>
  <c r="K1058" i="3"/>
  <c r="L1058" i="3"/>
  <c r="M1058" i="3"/>
  <c r="AG1058" i="3"/>
  <c r="AQ1058" i="3"/>
  <c r="C1059" i="3"/>
  <c r="D1059" i="3"/>
  <c r="E1059" i="3"/>
  <c r="F1059" i="3"/>
  <c r="G1059" i="3"/>
  <c r="H1059" i="3"/>
  <c r="J1059" i="3"/>
  <c r="K1059" i="3"/>
  <c r="L1059" i="3"/>
  <c r="M1059" i="3"/>
  <c r="AG1059" i="3"/>
  <c r="AQ1059" i="3"/>
  <c r="C1060" i="3"/>
  <c r="D1060" i="3"/>
  <c r="E1060" i="3"/>
  <c r="F1060" i="3"/>
  <c r="G1060" i="3"/>
  <c r="H1060" i="3"/>
  <c r="J1060" i="3"/>
  <c r="K1060" i="3"/>
  <c r="L1060" i="3"/>
  <c r="M1060" i="3"/>
  <c r="AG1060" i="3"/>
  <c r="AQ1060" i="3"/>
  <c r="C1061" i="3"/>
  <c r="D1061" i="3"/>
  <c r="E1061" i="3"/>
  <c r="F1061" i="3"/>
  <c r="G1061" i="3"/>
  <c r="H1061" i="3"/>
  <c r="J1061" i="3"/>
  <c r="K1061" i="3"/>
  <c r="L1061" i="3"/>
  <c r="M1061" i="3"/>
  <c r="AG1061" i="3"/>
  <c r="AQ1061" i="3"/>
  <c r="C1062" i="3"/>
  <c r="D1062" i="3"/>
  <c r="E1062" i="3"/>
  <c r="F1062" i="3"/>
  <c r="G1062" i="3"/>
  <c r="H1062" i="3"/>
  <c r="J1062" i="3"/>
  <c r="K1062" i="3"/>
  <c r="L1062" i="3"/>
  <c r="M1062" i="3"/>
  <c r="AG1062" i="3"/>
  <c r="AQ1062" i="3"/>
  <c r="C1063" i="3"/>
  <c r="D1063" i="3"/>
  <c r="E1063" i="3"/>
  <c r="F1063" i="3"/>
  <c r="G1063" i="3"/>
  <c r="H1063" i="3"/>
  <c r="J1063" i="3"/>
  <c r="K1063" i="3"/>
  <c r="L1063" i="3"/>
  <c r="M1063" i="3"/>
  <c r="AG1063" i="3"/>
  <c r="AQ1063" i="3"/>
  <c r="C1064" i="3"/>
  <c r="D1064" i="3"/>
  <c r="E1064" i="3"/>
  <c r="F1064" i="3"/>
  <c r="G1064" i="3"/>
  <c r="H1064" i="3"/>
  <c r="J1064" i="3"/>
  <c r="K1064" i="3"/>
  <c r="L1064" i="3"/>
  <c r="M1064" i="3"/>
  <c r="AG1064" i="3"/>
  <c r="AQ1064" i="3"/>
  <c r="C1065" i="3"/>
  <c r="D1065" i="3"/>
  <c r="E1065" i="3"/>
  <c r="F1065" i="3"/>
  <c r="G1065" i="3"/>
  <c r="H1065" i="3"/>
  <c r="J1065" i="3"/>
  <c r="K1065" i="3"/>
  <c r="L1065" i="3"/>
  <c r="M1065" i="3"/>
  <c r="AG1065" i="3"/>
  <c r="AQ1065" i="3"/>
  <c r="C1066" i="3"/>
  <c r="D1066" i="3"/>
  <c r="E1066" i="3"/>
  <c r="F1066" i="3"/>
  <c r="G1066" i="3"/>
  <c r="H1066" i="3"/>
  <c r="J1066" i="3"/>
  <c r="K1066" i="3"/>
  <c r="L1066" i="3"/>
  <c r="M1066" i="3"/>
  <c r="AG1066" i="3"/>
  <c r="AQ1066" i="3"/>
  <c r="C1067" i="3"/>
  <c r="D1067" i="3"/>
  <c r="E1067" i="3"/>
  <c r="F1067" i="3"/>
  <c r="G1067" i="3"/>
  <c r="H1067" i="3"/>
  <c r="J1067" i="3"/>
  <c r="K1067" i="3"/>
  <c r="L1067" i="3"/>
  <c r="M1067" i="3"/>
  <c r="AG1067" i="3"/>
  <c r="AQ1067" i="3"/>
  <c r="C1068" i="3"/>
  <c r="D1068" i="3"/>
  <c r="E1068" i="3"/>
  <c r="F1068" i="3"/>
  <c r="G1068" i="3"/>
  <c r="H1068" i="3"/>
  <c r="J1068" i="3"/>
  <c r="K1068" i="3"/>
  <c r="L1068" i="3"/>
  <c r="M1068" i="3"/>
  <c r="AG1068" i="3"/>
  <c r="AQ1068" i="3"/>
  <c r="C1069" i="3"/>
  <c r="D1069" i="3"/>
  <c r="E1069" i="3"/>
  <c r="F1069" i="3"/>
  <c r="G1069" i="3"/>
  <c r="H1069" i="3"/>
  <c r="J1069" i="3"/>
  <c r="K1069" i="3"/>
  <c r="L1069" i="3"/>
  <c r="M1069" i="3"/>
  <c r="AG1069" i="3"/>
  <c r="AQ1069" i="3"/>
  <c r="C1070" i="3"/>
  <c r="D1070" i="3"/>
  <c r="E1070" i="3"/>
  <c r="F1070" i="3"/>
  <c r="G1070" i="3"/>
  <c r="H1070" i="3"/>
  <c r="J1070" i="3"/>
  <c r="K1070" i="3"/>
  <c r="L1070" i="3"/>
  <c r="M1070" i="3"/>
  <c r="AG1070" i="3"/>
  <c r="AQ1070" i="3"/>
  <c r="C1071" i="3"/>
  <c r="D1071" i="3"/>
  <c r="E1071" i="3"/>
  <c r="F1071" i="3"/>
  <c r="G1071" i="3"/>
  <c r="H1071" i="3"/>
  <c r="J1071" i="3"/>
  <c r="K1071" i="3"/>
  <c r="L1071" i="3"/>
  <c r="M1071" i="3"/>
  <c r="AG1071" i="3"/>
  <c r="AQ1071" i="3"/>
  <c r="C1072" i="3"/>
  <c r="D1072" i="3"/>
  <c r="E1072" i="3"/>
  <c r="F1072" i="3"/>
  <c r="G1072" i="3"/>
  <c r="H1072" i="3"/>
  <c r="J1072" i="3"/>
  <c r="K1072" i="3"/>
  <c r="L1072" i="3"/>
  <c r="M1072" i="3"/>
  <c r="AG1072" i="3"/>
  <c r="AQ1072" i="3"/>
  <c r="C1073" i="3"/>
  <c r="D1073" i="3"/>
  <c r="E1073" i="3"/>
  <c r="F1073" i="3"/>
  <c r="G1073" i="3"/>
  <c r="H1073" i="3"/>
  <c r="J1073" i="3"/>
  <c r="K1073" i="3"/>
  <c r="L1073" i="3"/>
  <c r="M1073" i="3"/>
  <c r="AG1073" i="3"/>
  <c r="AQ1073" i="3"/>
  <c r="C1074" i="3"/>
  <c r="D1074" i="3"/>
  <c r="E1074" i="3"/>
  <c r="F1074" i="3"/>
  <c r="G1074" i="3"/>
  <c r="H1074" i="3"/>
  <c r="J1074" i="3"/>
  <c r="K1074" i="3"/>
  <c r="L1074" i="3"/>
  <c r="M1074" i="3"/>
  <c r="AG1074" i="3"/>
  <c r="AQ1074" i="3"/>
  <c r="C1075" i="3"/>
  <c r="D1075" i="3"/>
  <c r="E1075" i="3"/>
  <c r="F1075" i="3"/>
  <c r="G1075" i="3"/>
  <c r="H1075" i="3"/>
  <c r="J1075" i="3"/>
  <c r="K1075" i="3"/>
  <c r="L1075" i="3"/>
  <c r="M1075" i="3"/>
  <c r="AG1075" i="3"/>
  <c r="AQ1075" i="3"/>
  <c r="C1076" i="3"/>
  <c r="D1076" i="3"/>
  <c r="E1076" i="3"/>
  <c r="F1076" i="3"/>
  <c r="G1076" i="3"/>
  <c r="H1076" i="3"/>
  <c r="J1076" i="3"/>
  <c r="K1076" i="3"/>
  <c r="L1076" i="3"/>
  <c r="M1076" i="3"/>
  <c r="AG1076" i="3"/>
  <c r="AQ1076" i="3"/>
  <c r="C1077" i="3"/>
  <c r="D1077" i="3"/>
  <c r="E1077" i="3"/>
  <c r="F1077" i="3"/>
  <c r="G1077" i="3"/>
  <c r="H1077" i="3"/>
  <c r="J1077" i="3"/>
  <c r="K1077" i="3"/>
  <c r="L1077" i="3"/>
  <c r="M1077" i="3"/>
  <c r="AG1077" i="3"/>
  <c r="AQ1077" i="3"/>
  <c r="C1078" i="3"/>
  <c r="D1078" i="3"/>
  <c r="E1078" i="3"/>
  <c r="F1078" i="3"/>
  <c r="G1078" i="3"/>
  <c r="H1078" i="3"/>
  <c r="J1078" i="3"/>
  <c r="K1078" i="3"/>
  <c r="L1078" i="3"/>
  <c r="M1078" i="3"/>
  <c r="AG1078" i="3"/>
  <c r="AQ1078" i="3"/>
  <c r="C1079" i="3"/>
  <c r="D1079" i="3"/>
  <c r="E1079" i="3"/>
  <c r="F1079" i="3"/>
  <c r="G1079" i="3"/>
  <c r="H1079" i="3"/>
  <c r="J1079" i="3"/>
  <c r="K1079" i="3"/>
  <c r="L1079" i="3"/>
  <c r="M1079" i="3"/>
  <c r="AG1079" i="3"/>
  <c r="AQ1079" i="3"/>
  <c r="C1080" i="3"/>
  <c r="D1080" i="3"/>
  <c r="E1080" i="3"/>
  <c r="F1080" i="3"/>
  <c r="G1080" i="3"/>
  <c r="H1080" i="3"/>
  <c r="J1080" i="3"/>
  <c r="K1080" i="3"/>
  <c r="L1080" i="3"/>
  <c r="M1080" i="3"/>
  <c r="AG1080" i="3"/>
  <c r="AQ1080" i="3"/>
  <c r="C1081" i="3"/>
  <c r="D1081" i="3"/>
  <c r="E1081" i="3"/>
  <c r="F1081" i="3"/>
  <c r="G1081" i="3"/>
  <c r="H1081" i="3"/>
  <c r="J1081" i="3"/>
  <c r="K1081" i="3"/>
  <c r="L1081" i="3"/>
  <c r="M1081" i="3"/>
  <c r="AG1081" i="3"/>
  <c r="AQ1081" i="3"/>
  <c r="C1082" i="3"/>
  <c r="D1082" i="3"/>
  <c r="E1082" i="3"/>
  <c r="F1082" i="3"/>
  <c r="G1082" i="3"/>
  <c r="H1082" i="3"/>
  <c r="J1082" i="3"/>
  <c r="K1082" i="3"/>
  <c r="L1082" i="3"/>
  <c r="M1082" i="3"/>
  <c r="AG1082" i="3"/>
  <c r="AQ1082" i="3"/>
  <c r="C1083" i="3"/>
  <c r="D1083" i="3"/>
  <c r="E1083" i="3"/>
  <c r="F1083" i="3"/>
  <c r="G1083" i="3"/>
  <c r="H1083" i="3"/>
  <c r="J1083" i="3"/>
  <c r="K1083" i="3"/>
  <c r="L1083" i="3"/>
  <c r="M1083" i="3"/>
  <c r="AG1083" i="3"/>
  <c r="AQ1083" i="3"/>
  <c r="C1084" i="3"/>
  <c r="D1084" i="3"/>
  <c r="E1084" i="3"/>
  <c r="F1084" i="3"/>
  <c r="G1084" i="3"/>
  <c r="H1084" i="3"/>
  <c r="J1084" i="3"/>
  <c r="K1084" i="3"/>
  <c r="L1084" i="3"/>
  <c r="M1084" i="3"/>
  <c r="AG1084" i="3"/>
  <c r="AQ1084" i="3"/>
  <c r="C1085" i="3"/>
  <c r="D1085" i="3"/>
  <c r="E1085" i="3"/>
  <c r="F1085" i="3"/>
  <c r="G1085" i="3"/>
  <c r="H1085" i="3"/>
  <c r="J1085" i="3"/>
  <c r="K1085" i="3"/>
  <c r="L1085" i="3"/>
  <c r="M1085" i="3"/>
  <c r="AG1085" i="3"/>
  <c r="AQ1085" i="3"/>
  <c r="C1086" i="3"/>
  <c r="D1086" i="3"/>
  <c r="E1086" i="3"/>
  <c r="F1086" i="3"/>
  <c r="G1086" i="3"/>
  <c r="H1086" i="3"/>
  <c r="J1086" i="3"/>
  <c r="K1086" i="3"/>
  <c r="L1086" i="3"/>
  <c r="M1086" i="3"/>
  <c r="AG1086" i="3"/>
  <c r="AQ1086" i="3"/>
  <c r="C1087" i="3"/>
  <c r="D1087" i="3"/>
  <c r="E1087" i="3"/>
  <c r="F1087" i="3"/>
  <c r="G1087" i="3"/>
  <c r="H1087" i="3"/>
  <c r="J1087" i="3"/>
  <c r="K1087" i="3"/>
  <c r="L1087" i="3"/>
  <c r="M1087" i="3"/>
  <c r="AG1087" i="3"/>
  <c r="AQ1087" i="3"/>
  <c r="C1088" i="3"/>
  <c r="D1088" i="3"/>
  <c r="E1088" i="3"/>
  <c r="F1088" i="3"/>
  <c r="G1088" i="3"/>
  <c r="H1088" i="3"/>
  <c r="J1088" i="3"/>
  <c r="K1088" i="3"/>
  <c r="L1088" i="3"/>
  <c r="M1088" i="3"/>
  <c r="AG1088" i="3"/>
  <c r="AQ1088" i="3"/>
  <c r="C1089" i="3"/>
  <c r="D1089" i="3"/>
  <c r="E1089" i="3"/>
  <c r="F1089" i="3"/>
  <c r="G1089" i="3"/>
  <c r="H1089" i="3"/>
  <c r="J1089" i="3"/>
  <c r="K1089" i="3"/>
  <c r="L1089" i="3"/>
  <c r="M1089" i="3"/>
  <c r="AG1089" i="3"/>
  <c r="AQ1089" i="3"/>
  <c r="C1090" i="3"/>
  <c r="D1090" i="3"/>
  <c r="E1090" i="3"/>
  <c r="F1090" i="3"/>
  <c r="G1090" i="3"/>
  <c r="H1090" i="3"/>
  <c r="J1090" i="3"/>
  <c r="K1090" i="3"/>
  <c r="L1090" i="3"/>
  <c r="M1090" i="3"/>
  <c r="AG1090" i="3"/>
  <c r="AQ1090" i="3"/>
  <c r="C1091" i="3"/>
  <c r="D1091" i="3"/>
  <c r="E1091" i="3"/>
  <c r="F1091" i="3"/>
  <c r="G1091" i="3"/>
  <c r="H1091" i="3"/>
  <c r="J1091" i="3"/>
  <c r="K1091" i="3"/>
  <c r="L1091" i="3"/>
  <c r="M1091" i="3"/>
  <c r="AG1091" i="3"/>
  <c r="AQ1091" i="3"/>
  <c r="C1092" i="3"/>
  <c r="D1092" i="3"/>
  <c r="E1092" i="3"/>
  <c r="F1092" i="3"/>
  <c r="G1092" i="3"/>
  <c r="H1092" i="3"/>
  <c r="J1092" i="3"/>
  <c r="K1092" i="3"/>
  <c r="L1092" i="3"/>
  <c r="M1092" i="3"/>
  <c r="AG1092" i="3"/>
  <c r="AQ1092" i="3"/>
  <c r="C1093" i="3"/>
  <c r="D1093" i="3"/>
  <c r="E1093" i="3"/>
  <c r="F1093" i="3"/>
  <c r="G1093" i="3"/>
  <c r="H1093" i="3"/>
  <c r="J1093" i="3"/>
  <c r="K1093" i="3"/>
  <c r="L1093" i="3"/>
  <c r="M1093" i="3"/>
  <c r="AG1093" i="3"/>
  <c r="AQ1093" i="3"/>
  <c r="C1094" i="3"/>
  <c r="D1094" i="3"/>
  <c r="E1094" i="3"/>
  <c r="F1094" i="3"/>
  <c r="G1094" i="3"/>
  <c r="H1094" i="3"/>
  <c r="J1094" i="3"/>
  <c r="K1094" i="3"/>
  <c r="L1094" i="3"/>
  <c r="M1094" i="3"/>
  <c r="AG1094" i="3"/>
  <c r="AQ1094" i="3"/>
  <c r="C1095" i="3"/>
  <c r="D1095" i="3"/>
  <c r="E1095" i="3"/>
  <c r="F1095" i="3"/>
  <c r="G1095" i="3"/>
  <c r="H1095" i="3"/>
  <c r="J1095" i="3"/>
  <c r="K1095" i="3"/>
  <c r="L1095" i="3"/>
  <c r="M1095" i="3"/>
  <c r="AG1095" i="3"/>
  <c r="AQ1095" i="3"/>
  <c r="C1096" i="3"/>
  <c r="D1096" i="3"/>
  <c r="E1096" i="3"/>
  <c r="F1096" i="3"/>
  <c r="G1096" i="3"/>
  <c r="H1096" i="3"/>
  <c r="J1096" i="3"/>
  <c r="K1096" i="3"/>
  <c r="L1096" i="3"/>
  <c r="M1096" i="3"/>
  <c r="AG1096" i="3"/>
  <c r="AQ1096" i="3"/>
  <c r="C1097" i="3"/>
  <c r="D1097" i="3"/>
  <c r="E1097" i="3"/>
  <c r="F1097" i="3"/>
  <c r="G1097" i="3"/>
  <c r="H1097" i="3"/>
  <c r="J1097" i="3"/>
  <c r="K1097" i="3"/>
  <c r="L1097" i="3"/>
  <c r="M1097" i="3"/>
  <c r="AG1097" i="3"/>
  <c r="AQ1097" i="3"/>
  <c r="C1098" i="3"/>
  <c r="D1098" i="3"/>
  <c r="E1098" i="3"/>
  <c r="F1098" i="3"/>
  <c r="G1098" i="3"/>
  <c r="H1098" i="3"/>
  <c r="J1098" i="3"/>
  <c r="K1098" i="3"/>
  <c r="L1098" i="3"/>
  <c r="M1098" i="3"/>
  <c r="AG1098" i="3"/>
  <c r="AQ1098" i="3"/>
  <c r="C1099" i="3"/>
  <c r="D1099" i="3"/>
  <c r="E1099" i="3"/>
  <c r="F1099" i="3"/>
  <c r="G1099" i="3"/>
  <c r="H1099" i="3"/>
  <c r="J1099" i="3"/>
  <c r="K1099" i="3"/>
  <c r="L1099" i="3"/>
  <c r="M1099" i="3"/>
  <c r="AG1099" i="3"/>
  <c r="AQ1099" i="3"/>
  <c r="C1100" i="3"/>
  <c r="D1100" i="3"/>
  <c r="E1100" i="3"/>
  <c r="F1100" i="3"/>
  <c r="G1100" i="3"/>
  <c r="H1100" i="3"/>
  <c r="J1100" i="3"/>
  <c r="K1100" i="3"/>
  <c r="L1100" i="3"/>
  <c r="M1100" i="3"/>
  <c r="AG1100" i="3"/>
  <c r="AQ1100" i="3"/>
  <c r="C1101" i="3"/>
  <c r="D1101" i="3"/>
  <c r="E1101" i="3"/>
  <c r="F1101" i="3"/>
  <c r="G1101" i="3"/>
  <c r="H1101" i="3"/>
  <c r="J1101" i="3"/>
  <c r="K1101" i="3"/>
  <c r="L1101" i="3"/>
  <c r="M1101" i="3"/>
  <c r="AG1101" i="3"/>
  <c r="AQ1101" i="3"/>
  <c r="C1102" i="3"/>
  <c r="D1102" i="3"/>
  <c r="E1102" i="3"/>
  <c r="F1102" i="3"/>
  <c r="G1102" i="3"/>
  <c r="H1102" i="3"/>
  <c r="J1102" i="3"/>
  <c r="K1102" i="3"/>
  <c r="L1102" i="3"/>
  <c r="M1102" i="3"/>
  <c r="AG1102" i="3"/>
  <c r="AQ1102" i="3"/>
  <c r="C1103" i="3"/>
  <c r="D1103" i="3"/>
  <c r="E1103" i="3"/>
  <c r="F1103" i="3"/>
  <c r="G1103" i="3"/>
  <c r="H1103" i="3"/>
  <c r="J1103" i="3"/>
  <c r="K1103" i="3"/>
  <c r="L1103" i="3"/>
  <c r="M1103" i="3"/>
  <c r="AG1103" i="3"/>
  <c r="AQ1103" i="3"/>
  <c r="C1104" i="3"/>
  <c r="D1104" i="3"/>
  <c r="E1104" i="3"/>
  <c r="F1104" i="3"/>
  <c r="G1104" i="3"/>
  <c r="H1104" i="3"/>
  <c r="J1104" i="3"/>
  <c r="K1104" i="3"/>
  <c r="L1104" i="3"/>
  <c r="M1104" i="3"/>
  <c r="AG1104" i="3"/>
  <c r="AQ1104" i="3"/>
  <c r="C1105" i="3"/>
  <c r="D1105" i="3"/>
  <c r="E1105" i="3"/>
  <c r="F1105" i="3"/>
  <c r="G1105" i="3"/>
  <c r="H1105" i="3"/>
  <c r="J1105" i="3"/>
  <c r="K1105" i="3"/>
  <c r="L1105" i="3"/>
  <c r="M1105" i="3"/>
  <c r="AG1105" i="3"/>
  <c r="AQ1105" i="3"/>
  <c r="N1106" i="3"/>
  <c r="O1106" i="3"/>
  <c r="Q1106" i="3"/>
  <c r="C1106" i="3"/>
  <c r="D1106" i="3"/>
  <c r="E1106" i="3"/>
  <c r="F1106" i="3"/>
  <c r="G1106" i="3"/>
  <c r="H1106" i="3"/>
  <c r="J1106" i="3"/>
  <c r="K1106" i="3"/>
  <c r="L1106" i="3"/>
  <c r="M1106" i="3"/>
  <c r="AG1106" i="3"/>
  <c r="C1108" i="3"/>
  <c r="D1108" i="3"/>
  <c r="E1108" i="3"/>
  <c r="F1108" i="3"/>
  <c r="G1108" i="3"/>
  <c r="H1108" i="3"/>
  <c r="J1108" i="3"/>
  <c r="K1108" i="3"/>
  <c r="L1108" i="3"/>
  <c r="M1108" i="3"/>
  <c r="AG1108" i="3"/>
  <c r="AQ1108" i="3"/>
  <c r="C1109" i="3"/>
  <c r="D1109" i="3"/>
  <c r="E1109" i="3"/>
  <c r="F1109" i="3"/>
  <c r="G1109" i="3"/>
  <c r="H1109" i="3"/>
  <c r="J1109" i="3"/>
  <c r="K1109" i="3"/>
  <c r="L1109" i="3"/>
  <c r="M1109" i="3"/>
  <c r="AG1109" i="3"/>
  <c r="AQ1109" i="3"/>
  <c r="C1110" i="3"/>
  <c r="D1110" i="3"/>
  <c r="E1110" i="3"/>
  <c r="F1110" i="3"/>
  <c r="G1110" i="3"/>
  <c r="H1110" i="3"/>
  <c r="J1110" i="3"/>
  <c r="K1110" i="3"/>
  <c r="L1110" i="3"/>
  <c r="M1110" i="3"/>
  <c r="AG1110" i="3"/>
  <c r="AQ1110" i="3"/>
  <c r="C1111" i="3"/>
  <c r="D1111" i="3"/>
  <c r="E1111" i="3"/>
  <c r="F1111" i="3"/>
  <c r="G1111" i="3"/>
  <c r="H1111" i="3"/>
  <c r="J1111" i="3"/>
  <c r="K1111" i="3"/>
  <c r="L1111" i="3"/>
  <c r="M1111" i="3"/>
  <c r="AG1111" i="3"/>
  <c r="AQ1111" i="3"/>
  <c r="C1112" i="3"/>
  <c r="D1112" i="3"/>
  <c r="E1112" i="3"/>
  <c r="F1112" i="3"/>
  <c r="G1112" i="3"/>
  <c r="H1112" i="3"/>
  <c r="J1112" i="3"/>
  <c r="K1112" i="3"/>
  <c r="L1112" i="3"/>
  <c r="M1112" i="3"/>
  <c r="AG1112" i="3"/>
  <c r="AQ1112" i="3"/>
  <c r="C1113" i="3"/>
  <c r="D1113" i="3"/>
  <c r="E1113" i="3"/>
  <c r="F1113" i="3"/>
  <c r="G1113" i="3"/>
  <c r="H1113" i="3"/>
  <c r="J1113" i="3"/>
  <c r="K1113" i="3"/>
  <c r="L1113" i="3"/>
  <c r="M1113" i="3"/>
  <c r="AG1113" i="3"/>
  <c r="AQ1113" i="3"/>
  <c r="C1114" i="3"/>
  <c r="D1114" i="3"/>
  <c r="E1114" i="3"/>
  <c r="F1114" i="3"/>
  <c r="G1114" i="3"/>
  <c r="H1114" i="3"/>
  <c r="J1114" i="3"/>
  <c r="K1114" i="3"/>
  <c r="L1114" i="3"/>
  <c r="M1114" i="3"/>
  <c r="AG1114" i="3"/>
  <c r="AQ1114" i="3"/>
  <c r="C1115" i="3"/>
  <c r="D1115" i="3"/>
  <c r="E1115" i="3"/>
  <c r="F1115" i="3"/>
  <c r="G1115" i="3"/>
  <c r="H1115" i="3"/>
  <c r="J1115" i="3"/>
  <c r="K1115" i="3"/>
  <c r="L1115" i="3"/>
  <c r="M1115" i="3"/>
  <c r="AG1115" i="3"/>
  <c r="AQ1115" i="3"/>
  <c r="C1116" i="3"/>
  <c r="D1116" i="3"/>
  <c r="E1116" i="3"/>
  <c r="F1116" i="3"/>
  <c r="G1116" i="3"/>
  <c r="H1116" i="3"/>
  <c r="J1116" i="3"/>
  <c r="K1116" i="3"/>
  <c r="L1116" i="3"/>
  <c r="M1116" i="3"/>
  <c r="AG1116" i="3"/>
  <c r="AQ1116" i="3"/>
  <c r="C1117" i="3"/>
  <c r="D1117" i="3"/>
  <c r="E1117" i="3"/>
  <c r="F1117" i="3"/>
  <c r="G1117" i="3"/>
  <c r="H1117" i="3"/>
  <c r="J1117" i="3"/>
  <c r="K1117" i="3"/>
  <c r="L1117" i="3"/>
  <c r="M1117" i="3"/>
  <c r="AG1117" i="3"/>
  <c r="AQ1117" i="3"/>
  <c r="C1118" i="3"/>
  <c r="D1118" i="3"/>
  <c r="E1118" i="3"/>
  <c r="F1118" i="3"/>
  <c r="G1118" i="3"/>
  <c r="H1118" i="3"/>
  <c r="J1118" i="3"/>
  <c r="K1118" i="3"/>
  <c r="L1118" i="3"/>
  <c r="M1118" i="3"/>
  <c r="AG1118" i="3"/>
  <c r="AQ1118" i="3"/>
  <c r="C1119" i="3"/>
  <c r="D1119" i="3"/>
  <c r="E1119" i="3"/>
  <c r="F1119" i="3"/>
  <c r="G1119" i="3"/>
  <c r="H1119" i="3"/>
  <c r="J1119" i="3"/>
  <c r="K1119" i="3"/>
  <c r="L1119" i="3"/>
  <c r="M1119" i="3"/>
  <c r="AG1119" i="3"/>
  <c r="AQ1119" i="3"/>
  <c r="C1120" i="3"/>
  <c r="D1120" i="3"/>
  <c r="E1120" i="3"/>
  <c r="F1120" i="3"/>
  <c r="G1120" i="3"/>
  <c r="H1120" i="3"/>
  <c r="J1120" i="3"/>
  <c r="K1120" i="3"/>
  <c r="L1120" i="3"/>
  <c r="M1120" i="3"/>
  <c r="AG1120" i="3"/>
  <c r="AQ1120" i="3"/>
  <c r="C1121" i="3"/>
  <c r="D1121" i="3"/>
  <c r="E1121" i="3"/>
  <c r="F1121" i="3"/>
  <c r="G1121" i="3"/>
  <c r="H1121" i="3"/>
  <c r="J1121" i="3"/>
  <c r="K1121" i="3"/>
  <c r="L1121" i="3"/>
  <c r="M1121" i="3"/>
  <c r="AG1121" i="3"/>
  <c r="AQ1121" i="3"/>
  <c r="C1122" i="3"/>
  <c r="D1122" i="3"/>
  <c r="E1122" i="3"/>
  <c r="F1122" i="3"/>
  <c r="G1122" i="3"/>
  <c r="H1122" i="3"/>
  <c r="J1122" i="3"/>
  <c r="K1122" i="3"/>
  <c r="L1122" i="3"/>
  <c r="M1122" i="3"/>
  <c r="AG1122" i="3"/>
  <c r="AQ1122" i="3"/>
  <c r="C1123" i="3"/>
  <c r="D1123" i="3"/>
  <c r="E1123" i="3"/>
  <c r="F1123" i="3"/>
  <c r="G1123" i="3"/>
  <c r="H1123" i="3"/>
  <c r="J1123" i="3"/>
  <c r="K1123" i="3"/>
  <c r="L1123" i="3"/>
  <c r="M1123" i="3"/>
  <c r="AG1123" i="3"/>
  <c r="AQ1123" i="3"/>
  <c r="C1124" i="3"/>
  <c r="D1124" i="3"/>
  <c r="E1124" i="3"/>
  <c r="F1124" i="3"/>
  <c r="G1124" i="3"/>
  <c r="H1124" i="3"/>
  <c r="J1124" i="3"/>
  <c r="K1124" i="3"/>
  <c r="L1124" i="3"/>
  <c r="M1124" i="3"/>
  <c r="AG1124" i="3"/>
  <c r="AQ1124" i="3"/>
  <c r="C1125" i="3"/>
  <c r="D1125" i="3"/>
  <c r="E1125" i="3"/>
  <c r="F1125" i="3"/>
  <c r="G1125" i="3"/>
  <c r="H1125" i="3"/>
  <c r="J1125" i="3"/>
  <c r="K1125" i="3"/>
  <c r="L1125" i="3"/>
  <c r="M1125" i="3"/>
  <c r="AG1125" i="3"/>
  <c r="AQ1125" i="3"/>
  <c r="C1126" i="3"/>
  <c r="D1126" i="3"/>
  <c r="E1126" i="3"/>
  <c r="F1126" i="3"/>
  <c r="G1126" i="3"/>
  <c r="H1126" i="3"/>
  <c r="J1126" i="3"/>
  <c r="K1126" i="3"/>
  <c r="L1126" i="3"/>
  <c r="M1126" i="3"/>
  <c r="AG1126" i="3"/>
  <c r="AQ1126" i="3"/>
  <c r="C1127" i="3"/>
  <c r="D1127" i="3"/>
  <c r="E1127" i="3"/>
  <c r="F1127" i="3"/>
  <c r="G1127" i="3"/>
  <c r="H1127" i="3"/>
  <c r="J1127" i="3"/>
  <c r="K1127" i="3"/>
  <c r="L1127" i="3"/>
  <c r="M1127" i="3"/>
  <c r="AG1127" i="3"/>
  <c r="AQ1127" i="3"/>
  <c r="C1128" i="3"/>
  <c r="D1128" i="3"/>
  <c r="E1128" i="3"/>
  <c r="F1128" i="3"/>
  <c r="G1128" i="3"/>
  <c r="H1128" i="3"/>
  <c r="J1128" i="3"/>
  <c r="K1128" i="3"/>
  <c r="L1128" i="3"/>
  <c r="M1128" i="3"/>
  <c r="AG1128" i="3"/>
  <c r="AQ1128" i="3"/>
  <c r="C1129" i="3"/>
  <c r="D1129" i="3"/>
  <c r="E1129" i="3"/>
  <c r="F1129" i="3"/>
  <c r="G1129" i="3"/>
  <c r="H1129" i="3"/>
  <c r="J1129" i="3"/>
  <c r="K1129" i="3"/>
  <c r="L1129" i="3"/>
  <c r="M1129" i="3"/>
  <c r="AG1129" i="3"/>
  <c r="AQ1129" i="3"/>
  <c r="C1130" i="3"/>
  <c r="D1130" i="3"/>
  <c r="E1130" i="3"/>
  <c r="F1130" i="3"/>
  <c r="G1130" i="3"/>
  <c r="H1130" i="3"/>
  <c r="J1130" i="3"/>
  <c r="K1130" i="3"/>
  <c r="L1130" i="3"/>
  <c r="M1130" i="3"/>
  <c r="AG1130" i="3"/>
  <c r="AQ1130" i="3"/>
  <c r="C1131" i="3"/>
  <c r="D1131" i="3"/>
  <c r="E1131" i="3"/>
  <c r="F1131" i="3"/>
  <c r="G1131" i="3"/>
  <c r="H1131" i="3"/>
  <c r="J1131" i="3"/>
  <c r="K1131" i="3"/>
  <c r="L1131" i="3"/>
  <c r="M1131" i="3"/>
  <c r="AG1131" i="3"/>
  <c r="AQ1131" i="3"/>
  <c r="C1132" i="3"/>
  <c r="D1132" i="3"/>
  <c r="E1132" i="3"/>
  <c r="F1132" i="3"/>
  <c r="G1132" i="3"/>
  <c r="H1132" i="3"/>
  <c r="J1132" i="3"/>
  <c r="K1132" i="3"/>
  <c r="L1132" i="3"/>
  <c r="M1132" i="3"/>
  <c r="AG1132" i="3"/>
  <c r="AQ1132" i="3"/>
  <c r="C1133" i="3"/>
  <c r="D1133" i="3"/>
  <c r="E1133" i="3"/>
  <c r="F1133" i="3"/>
  <c r="G1133" i="3"/>
  <c r="H1133" i="3"/>
  <c r="J1133" i="3"/>
  <c r="K1133" i="3"/>
  <c r="L1133" i="3"/>
  <c r="M1133" i="3"/>
  <c r="AG1133" i="3"/>
  <c r="AQ1133" i="3"/>
  <c r="C1134" i="3"/>
  <c r="D1134" i="3"/>
  <c r="E1134" i="3"/>
  <c r="F1134" i="3"/>
  <c r="G1134" i="3"/>
  <c r="H1134" i="3"/>
  <c r="J1134" i="3"/>
  <c r="K1134" i="3"/>
  <c r="L1134" i="3"/>
  <c r="M1134" i="3"/>
  <c r="AG1134" i="3"/>
  <c r="AQ1134" i="3"/>
  <c r="C1135" i="3"/>
  <c r="D1135" i="3"/>
  <c r="E1135" i="3"/>
  <c r="F1135" i="3"/>
  <c r="G1135" i="3"/>
  <c r="H1135" i="3"/>
  <c r="J1135" i="3"/>
  <c r="K1135" i="3"/>
  <c r="L1135" i="3"/>
  <c r="M1135" i="3"/>
  <c r="AG1135" i="3"/>
  <c r="AQ1135" i="3"/>
  <c r="C1136" i="3"/>
  <c r="D1136" i="3"/>
  <c r="E1136" i="3"/>
  <c r="F1136" i="3"/>
  <c r="G1136" i="3"/>
  <c r="H1136" i="3"/>
  <c r="J1136" i="3"/>
  <c r="K1136" i="3"/>
  <c r="L1136" i="3"/>
  <c r="M1136" i="3"/>
  <c r="AG1136" i="3"/>
  <c r="AQ1136" i="3"/>
  <c r="C1137" i="3"/>
  <c r="D1137" i="3"/>
  <c r="E1137" i="3"/>
  <c r="F1137" i="3"/>
  <c r="G1137" i="3"/>
  <c r="H1137" i="3"/>
  <c r="J1137" i="3"/>
  <c r="K1137" i="3"/>
  <c r="L1137" i="3"/>
  <c r="M1137" i="3"/>
  <c r="AG1137" i="3"/>
  <c r="AQ1137" i="3"/>
  <c r="C1138" i="3"/>
  <c r="D1138" i="3"/>
  <c r="E1138" i="3"/>
  <c r="F1138" i="3"/>
  <c r="G1138" i="3"/>
  <c r="H1138" i="3"/>
  <c r="J1138" i="3"/>
  <c r="K1138" i="3"/>
  <c r="L1138" i="3"/>
  <c r="M1138" i="3"/>
  <c r="AG1138" i="3"/>
  <c r="AQ1138" i="3"/>
  <c r="C1139" i="3"/>
  <c r="D1139" i="3"/>
  <c r="E1139" i="3"/>
  <c r="F1139" i="3"/>
  <c r="G1139" i="3"/>
  <c r="H1139" i="3"/>
  <c r="J1139" i="3"/>
  <c r="K1139" i="3"/>
  <c r="L1139" i="3"/>
  <c r="M1139" i="3"/>
  <c r="AG1139" i="3"/>
  <c r="AQ1139" i="3"/>
  <c r="C1140" i="3"/>
  <c r="D1140" i="3"/>
  <c r="E1140" i="3"/>
  <c r="F1140" i="3"/>
  <c r="G1140" i="3"/>
  <c r="H1140" i="3"/>
  <c r="J1140" i="3"/>
  <c r="K1140" i="3"/>
  <c r="L1140" i="3"/>
  <c r="M1140" i="3"/>
  <c r="AG1140" i="3"/>
  <c r="AQ1140" i="3"/>
  <c r="C1141" i="3"/>
  <c r="D1141" i="3"/>
  <c r="E1141" i="3"/>
  <c r="F1141" i="3"/>
  <c r="G1141" i="3"/>
  <c r="H1141" i="3"/>
  <c r="J1141" i="3"/>
  <c r="K1141" i="3"/>
  <c r="L1141" i="3"/>
  <c r="M1141" i="3"/>
  <c r="AG1141" i="3"/>
  <c r="AQ1141" i="3"/>
  <c r="C1142" i="3"/>
  <c r="D1142" i="3"/>
  <c r="E1142" i="3"/>
  <c r="F1142" i="3"/>
  <c r="G1142" i="3"/>
  <c r="H1142" i="3"/>
  <c r="J1142" i="3"/>
  <c r="K1142" i="3"/>
  <c r="L1142" i="3"/>
  <c r="M1142" i="3"/>
  <c r="AG1142" i="3"/>
  <c r="AQ1142" i="3"/>
  <c r="C1143" i="3"/>
  <c r="D1143" i="3"/>
  <c r="E1143" i="3"/>
  <c r="F1143" i="3"/>
  <c r="G1143" i="3"/>
  <c r="H1143" i="3"/>
  <c r="J1143" i="3"/>
  <c r="K1143" i="3"/>
  <c r="L1143" i="3"/>
  <c r="M1143" i="3"/>
  <c r="AG1143" i="3"/>
  <c r="AQ1143" i="3"/>
  <c r="C1144" i="3"/>
  <c r="D1144" i="3"/>
  <c r="E1144" i="3"/>
  <c r="F1144" i="3"/>
  <c r="G1144" i="3"/>
  <c r="H1144" i="3"/>
  <c r="J1144" i="3"/>
  <c r="K1144" i="3"/>
  <c r="L1144" i="3"/>
  <c r="M1144" i="3"/>
  <c r="AG1144" i="3"/>
  <c r="AQ1144" i="3"/>
  <c r="C1145" i="3"/>
  <c r="D1145" i="3"/>
  <c r="E1145" i="3"/>
  <c r="F1145" i="3"/>
  <c r="G1145" i="3"/>
  <c r="H1145" i="3"/>
  <c r="J1145" i="3"/>
  <c r="K1145" i="3"/>
  <c r="L1145" i="3"/>
  <c r="M1145" i="3"/>
  <c r="AG1145" i="3"/>
  <c r="AQ1145" i="3"/>
  <c r="C1146" i="3"/>
  <c r="D1146" i="3"/>
  <c r="E1146" i="3"/>
  <c r="F1146" i="3"/>
  <c r="G1146" i="3"/>
  <c r="H1146" i="3"/>
  <c r="J1146" i="3"/>
  <c r="K1146" i="3"/>
  <c r="L1146" i="3"/>
  <c r="M1146" i="3"/>
  <c r="AG1146" i="3"/>
  <c r="AQ1146" i="3"/>
  <c r="N1147" i="3"/>
  <c r="O1147" i="3"/>
  <c r="C1147" i="3"/>
  <c r="D1147" i="3"/>
  <c r="E1147" i="3"/>
  <c r="F1147" i="3"/>
  <c r="G1147" i="3"/>
  <c r="H1147" i="3"/>
  <c r="J1147" i="3"/>
  <c r="K1147" i="3"/>
  <c r="L1147" i="3"/>
  <c r="M1147" i="3"/>
  <c r="AG1147" i="3"/>
  <c r="AG1152" i="3"/>
  <c r="AO1152" i="3"/>
  <c r="AG1153" i="3"/>
  <c r="AO1153" i="3"/>
  <c r="AG1154" i="3"/>
  <c r="AO1154" i="3"/>
  <c r="AG1155" i="3"/>
  <c r="AO1155" i="3"/>
  <c r="AG1156" i="3"/>
  <c r="AO1156" i="3"/>
  <c r="AG1157" i="3"/>
  <c r="AO1157" i="3"/>
  <c r="AG1158" i="3"/>
  <c r="AO1158" i="3"/>
  <c r="AG1159" i="3"/>
  <c r="AO1159" i="3"/>
  <c r="AG1160" i="3"/>
  <c r="AO1160" i="3"/>
  <c r="AG1161" i="3"/>
  <c r="AO1161" i="3"/>
  <c r="AG1162" i="3"/>
  <c r="AO1162" i="3"/>
  <c r="AG1163" i="3"/>
  <c r="AO1163" i="3"/>
  <c r="AG1164" i="3"/>
  <c r="AO1164" i="3"/>
  <c r="AG1165" i="3"/>
  <c r="AO1165" i="3"/>
  <c r="AG1166" i="3"/>
  <c r="AO1166" i="3"/>
  <c r="AG1167" i="3"/>
  <c r="AO1167" i="3"/>
  <c r="AG1168" i="3"/>
  <c r="AO1168" i="3"/>
  <c r="AG1169" i="3"/>
  <c r="AO1169" i="3"/>
  <c r="AG1173" i="3"/>
  <c r="AO1173" i="3"/>
  <c r="AG1174" i="3"/>
  <c r="AO1174" i="3"/>
  <c r="AG1175" i="3"/>
  <c r="AO1175" i="3"/>
  <c r="AG1176" i="3"/>
  <c r="AO1176" i="3"/>
  <c r="AG1177" i="3"/>
  <c r="AO1177" i="3"/>
  <c r="AG1178" i="3"/>
  <c r="AO1178" i="3"/>
  <c r="AG1179" i="3"/>
  <c r="AO1179" i="3"/>
  <c r="AG1180" i="3"/>
  <c r="AO1180" i="3"/>
  <c r="AG1181" i="3"/>
  <c r="AO1181" i="3"/>
  <c r="AG1182" i="3"/>
  <c r="AO1182" i="3"/>
  <c r="AG1183" i="3"/>
  <c r="AO1183" i="3"/>
  <c r="AG1184" i="3"/>
  <c r="AO1184" i="3"/>
  <c r="AG1185" i="3"/>
  <c r="AO1185" i="3"/>
  <c r="AG1186" i="3"/>
  <c r="AO1186" i="3"/>
  <c r="AG1187" i="3"/>
  <c r="AO1187" i="3"/>
  <c r="AG1188" i="3"/>
  <c r="AO1188" i="3"/>
  <c r="AG1189" i="3"/>
  <c r="AO1189" i="3"/>
  <c r="AG1190" i="3"/>
  <c r="AO1190" i="3"/>
  <c r="AG1191" i="3"/>
  <c r="AO1191" i="3"/>
  <c r="AG1192" i="3"/>
  <c r="AO1192" i="3"/>
  <c r="AG1193" i="3"/>
  <c r="AO1193" i="3"/>
  <c r="AG1194" i="3"/>
  <c r="AO1194" i="3"/>
  <c r="AG1195" i="3"/>
  <c r="AO1195" i="3"/>
  <c r="AG1196" i="3"/>
  <c r="AO1196" i="3"/>
  <c r="AG1197" i="3"/>
  <c r="AO1197" i="3"/>
  <c r="AG1198" i="3"/>
  <c r="AO1198" i="3"/>
  <c r="AG1199" i="3"/>
  <c r="AO1199" i="3"/>
  <c r="AG1200" i="3"/>
  <c r="AO1200" i="3"/>
  <c r="AG1201" i="3"/>
  <c r="AO1201" i="3"/>
  <c r="AG1202" i="3"/>
  <c r="AO1202" i="3"/>
  <c r="AG1203" i="3"/>
  <c r="AO1203" i="3"/>
  <c r="AG1204" i="3"/>
  <c r="AO1204" i="3"/>
  <c r="AG1205" i="3"/>
  <c r="AO1205" i="3"/>
  <c r="AG1206" i="3"/>
  <c r="AO1206" i="3"/>
  <c r="AG1207" i="3"/>
  <c r="AO1207" i="3"/>
  <c r="AG1208" i="3"/>
  <c r="AO1208" i="3"/>
  <c r="AG1209" i="3"/>
  <c r="AO1209" i="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E37" i="4"/>
  <c r="F37" i="4"/>
  <c r="G37" i="4"/>
  <c r="I37" i="4"/>
  <c r="K37" i="4"/>
  <c r="L37" i="4"/>
  <c r="M37" i="4"/>
  <c r="N37" i="4"/>
  <c r="O37" i="4"/>
  <c r="P37" i="4"/>
  <c r="F38" i="4"/>
  <c r="G38" i="4"/>
  <c r="K49" i="4"/>
  <c r="L49" i="4"/>
  <c r="M49" i="4"/>
  <c r="N49" i="4"/>
  <c r="O49" i="4"/>
  <c r="P49" i="4"/>
  <c r="K61" i="4"/>
  <c r="L61" i="4"/>
  <c r="M61" i="4"/>
  <c r="N61" i="4"/>
  <c r="O61" i="4"/>
  <c r="G70" i="4"/>
  <c r="E28" i="7"/>
  <c r="E83" i="4"/>
  <c r="C63" i="7"/>
  <c r="F83" i="4"/>
  <c r="B63" i="7"/>
  <c r="F84" i="4"/>
  <c r="D63" i="7"/>
  <c r="F85" i="4"/>
  <c r="F86" i="4"/>
  <c r="G83" i="4"/>
  <c r="A28" i="7"/>
  <c r="E84" i="4"/>
  <c r="G84" i="4"/>
  <c r="I28" i="7"/>
  <c r="E85" i="4"/>
  <c r="G85" i="4"/>
  <c r="G86" i="4"/>
  <c r="E96" i="4"/>
  <c r="C68" i="7"/>
  <c r="F96" i="4"/>
  <c r="B68" i="7"/>
  <c r="F97" i="4"/>
  <c r="D68" i="7"/>
  <c r="F98" i="4"/>
  <c r="G96" i="4"/>
  <c r="E97" i="4"/>
  <c r="G97" i="4"/>
  <c r="E98" i="4"/>
  <c r="G98" i="4"/>
  <c r="E99" i="4"/>
  <c r="G99" i="4"/>
  <c r="E111" i="4"/>
  <c r="K109" i="4"/>
  <c r="E112" i="4"/>
  <c r="L109" i="4"/>
  <c r="E113" i="4"/>
  <c r="M109" i="4"/>
  <c r="E114" i="4"/>
  <c r="N109" i="4"/>
  <c r="E115" i="4"/>
  <c r="O109" i="4"/>
  <c r="E116" i="4"/>
  <c r="P109" i="4"/>
  <c r="E117" i="4"/>
  <c r="Q109" i="4"/>
  <c r="E118" i="4"/>
  <c r="R109" i="4"/>
  <c r="A111" i="4"/>
  <c r="B111" i="4"/>
  <c r="C111" i="4"/>
  <c r="F111" i="4"/>
  <c r="G111" i="4"/>
  <c r="I111" i="4"/>
  <c r="J111" i="4"/>
  <c r="A112" i="4"/>
  <c r="B112" i="4"/>
  <c r="C112" i="4"/>
  <c r="F112" i="4"/>
  <c r="G112" i="4"/>
  <c r="I112" i="4"/>
  <c r="J112" i="4"/>
  <c r="A113" i="4"/>
  <c r="B113" i="4"/>
  <c r="C113" i="4"/>
  <c r="F113" i="4"/>
  <c r="G113" i="4"/>
  <c r="I113" i="4"/>
  <c r="J113" i="4"/>
  <c r="A114" i="4"/>
  <c r="B114" i="4"/>
  <c r="C114" i="4"/>
  <c r="F114" i="4"/>
  <c r="G114" i="4"/>
  <c r="I114" i="4"/>
  <c r="J114" i="4"/>
  <c r="A115" i="4"/>
  <c r="B115" i="4"/>
  <c r="C115" i="4"/>
  <c r="F115" i="4"/>
  <c r="G115" i="4"/>
  <c r="I115" i="4"/>
  <c r="J115" i="4"/>
  <c r="A116" i="4"/>
  <c r="B116" i="4"/>
  <c r="C116" i="4"/>
  <c r="F116" i="4"/>
  <c r="G116" i="4"/>
  <c r="I116" i="4"/>
  <c r="J116" i="4"/>
  <c r="A117" i="4"/>
  <c r="B117" i="4"/>
  <c r="C117" i="4"/>
  <c r="F117" i="4"/>
  <c r="G117" i="4"/>
  <c r="I117" i="4"/>
  <c r="J117" i="4"/>
  <c r="A118" i="4"/>
  <c r="B118" i="4"/>
  <c r="C118" i="4"/>
  <c r="F118" i="4"/>
  <c r="G118" i="4"/>
  <c r="I118" i="4"/>
  <c r="J118" i="4"/>
  <c r="A119" i="4"/>
  <c r="B119" i="4"/>
  <c r="C119" i="4"/>
  <c r="E119" i="4"/>
  <c r="F119" i="4"/>
  <c r="G119" i="4"/>
  <c r="I119" i="4"/>
  <c r="J119" i="4"/>
  <c r="A120" i="4"/>
  <c r="B120" i="4"/>
  <c r="C120" i="4"/>
  <c r="E120" i="4"/>
  <c r="F120" i="4"/>
  <c r="G120" i="4"/>
  <c r="I120" i="4"/>
  <c r="J120" i="4"/>
  <c r="A121" i="4"/>
  <c r="B121" i="4"/>
  <c r="C121" i="4"/>
  <c r="E121" i="4"/>
  <c r="F121" i="4"/>
  <c r="G121" i="4"/>
  <c r="I121" i="4"/>
  <c r="J121" i="4"/>
  <c r="K121" i="4"/>
  <c r="L121" i="4"/>
  <c r="M121" i="4"/>
  <c r="E122" i="4"/>
  <c r="N121" i="4"/>
  <c r="E123" i="4"/>
  <c r="O121" i="4"/>
  <c r="E124" i="4"/>
  <c r="P121" i="4"/>
  <c r="E125" i="4"/>
  <c r="Q121" i="4"/>
  <c r="E126" i="4"/>
  <c r="R121" i="4"/>
  <c r="A122" i="4"/>
  <c r="B122" i="4"/>
  <c r="C122" i="4"/>
  <c r="F122" i="4"/>
  <c r="G122" i="4"/>
  <c r="I122" i="4"/>
  <c r="J122" i="4"/>
  <c r="A123" i="4"/>
  <c r="B123" i="4"/>
  <c r="C123" i="4"/>
  <c r="F123" i="4"/>
  <c r="G123" i="4"/>
  <c r="I123" i="4"/>
  <c r="J123" i="4"/>
  <c r="A124" i="4"/>
  <c r="B124" i="4"/>
  <c r="C124" i="4"/>
  <c r="F124" i="4"/>
  <c r="G124" i="4"/>
  <c r="I124" i="4"/>
  <c r="J124" i="4"/>
  <c r="A125" i="4"/>
  <c r="B125" i="4"/>
  <c r="C125" i="4"/>
  <c r="F125" i="4"/>
  <c r="G125" i="4"/>
  <c r="I125" i="4"/>
  <c r="J125" i="4"/>
  <c r="A126" i="4"/>
  <c r="B126" i="4"/>
  <c r="C126" i="4"/>
  <c r="F126" i="4"/>
  <c r="G126" i="4"/>
  <c r="I126" i="4"/>
  <c r="J126" i="4"/>
  <c r="E137" i="4"/>
  <c r="K135" i="4"/>
  <c r="E138" i="4"/>
  <c r="L135" i="4"/>
  <c r="E139" i="4"/>
  <c r="M135" i="4"/>
  <c r="E140" i="4"/>
  <c r="N135" i="4"/>
  <c r="E141" i="4"/>
  <c r="O135" i="4"/>
  <c r="E142" i="4"/>
  <c r="P135" i="4"/>
  <c r="E143" i="4"/>
  <c r="Q135" i="4"/>
  <c r="A137" i="4"/>
  <c r="B137" i="4"/>
  <c r="C137" i="4"/>
  <c r="F137" i="4"/>
  <c r="G137" i="4"/>
  <c r="I137" i="4"/>
  <c r="J137" i="4"/>
  <c r="A138" i="4"/>
  <c r="B138" i="4"/>
  <c r="C138" i="4"/>
  <c r="F138" i="4"/>
  <c r="G138" i="4"/>
  <c r="I138" i="4"/>
  <c r="J138" i="4"/>
  <c r="A139" i="4"/>
  <c r="B139" i="4"/>
  <c r="C139" i="4"/>
  <c r="F139" i="4"/>
  <c r="G139" i="4"/>
  <c r="I139" i="4"/>
  <c r="J139" i="4"/>
  <c r="A140" i="4"/>
  <c r="B140" i="4"/>
  <c r="C140" i="4"/>
  <c r="F140" i="4"/>
  <c r="G140" i="4"/>
  <c r="I140" i="4"/>
  <c r="J140" i="4"/>
  <c r="A141" i="4"/>
  <c r="B141" i="4"/>
  <c r="C141" i="4"/>
  <c r="F141" i="4"/>
  <c r="G141" i="4"/>
  <c r="I141" i="4"/>
  <c r="J141" i="4"/>
  <c r="A142" i="4"/>
  <c r="B142" i="4"/>
  <c r="C142" i="4"/>
  <c r="F142" i="4"/>
  <c r="G142" i="4"/>
  <c r="I142" i="4"/>
  <c r="J142" i="4"/>
  <c r="A143" i="4"/>
  <c r="B143" i="4"/>
  <c r="C143" i="4"/>
  <c r="F143" i="4"/>
  <c r="G143" i="4"/>
  <c r="I143" i="4"/>
  <c r="J143" i="4"/>
  <c r="A144" i="4"/>
  <c r="B144" i="4"/>
  <c r="C144" i="4"/>
  <c r="E144" i="4"/>
  <c r="F144" i="4"/>
  <c r="G144" i="4"/>
  <c r="I144" i="4"/>
  <c r="J144" i="4"/>
  <c r="A145" i="4"/>
  <c r="B145" i="4"/>
  <c r="C145" i="4"/>
  <c r="E145" i="4"/>
  <c r="F145" i="4"/>
  <c r="G145" i="4"/>
  <c r="I145" i="4"/>
  <c r="J145" i="4"/>
  <c r="A146" i="4"/>
  <c r="B146" i="4"/>
  <c r="C146" i="4"/>
  <c r="E146" i="4"/>
  <c r="F146" i="4"/>
  <c r="G146" i="4"/>
  <c r="I146" i="4"/>
  <c r="J146" i="4"/>
  <c r="A147" i="4"/>
  <c r="B147" i="4"/>
  <c r="C147" i="4"/>
  <c r="E147" i="4"/>
  <c r="F147" i="4"/>
  <c r="G147" i="4"/>
  <c r="I147" i="4"/>
  <c r="J147" i="4"/>
  <c r="K147" i="4"/>
  <c r="L147" i="4"/>
  <c r="M147" i="4"/>
  <c r="N147" i="4"/>
  <c r="E148" i="4"/>
  <c r="O147" i="4"/>
  <c r="E149" i="4"/>
  <c r="P147" i="4"/>
  <c r="E150" i="4"/>
  <c r="Q147" i="4"/>
  <c r="A148" i="4"/>
  <c r="B148" i="4"/>
  <c r="C148" i="4"/>
  <c r="F148" i="4"/>
  <c r="G148" i="4"/>
  <c r="I148" i="4"/>
  <c r="J148" i="4"/>
  <c r="A149" i="4"/>
  <c r="B149" i="4"/>
  <c r="C149" i="4"/>
  <c r="F149" i="4"/>
  <c r="G149" i="4"/>
  <c r="I149" i="4"/>
  <c r="J149" i="4"/>
  <c r="A150" i="4"/>
  <c r="B150" i="4"/>
  <c r="C150" i="4"/>
  <c r="F150" i="4"/>
  <c r="G150" i="4"/>
  <c r="I150" i="4"/>
  <c r="J150" i="4"/>
  <c r="E163" i="4"/>
  <c r="K161" i="4"/>
  <c r="E164" i="4"/>
  <c r="L161" i="4"/>
  <c r="E165" i="4"/>
  <c r="M161" i="4"/>
  <c r="E166" i="4"/>
  <c r="N161" i="4"/>
  <c r="E167" i="4"/>
  <c r="O161" i="4"/>
  <c r="E168" i="4"/>
  <c r="P161" i="4"/>
  <c r="E169" i="4"/>
  <c r="Q161" i="4"/>
  <c r="A163" i="4"/>
  <c r="B163" i="4"/>
  <c r="C163" i="4"/>
  <c r="F163" i="4"/>
  <c r="G163" i="4"/>
  <c r="I163" i="4"/>
  <c r="J163" i="4"/>
  <c r="A164" i="4"/>
  <c r="B164" i="4"/>
  <c r="C164" i="4"/>
  <c r="F164" i="4"/>
  <c r="G164" i="4"/>
  <c r="I164" i="4"/>
  <c r="J164" i="4"/>
  <c r="A165" i="4"/>
  <c r="B165" i="4"/>
  <c r="C165" i="4"/>
  <c r="F165" i="4"/>
  <c r="G165" i="4"/>
  <c r="I165" i="4"/>
  <c r="J165" i="4"/>
  <c r="A166" i="4"/>
  <c r="B166" i="4"/>
  <c r="C166" i="4"/>
  <c r="F166" i="4"/>
  <c r="G166" i="4"/>
  <c r="I166" i="4"/>
  <c r="J166" i="4"/>
  <c r="A167" i="4"/>
  <c r="B167" i="4"/>
  <c r="C167" i="4"/>
  <c r="F167" i="4"/>
  <c r="G167" i="4"/>
  <c r="I167" i="4"/>
  <c r="J167" i="4"/>
  <c r="A168" i="4"/>
  <c r="B168" i="4"/>
  <c r="C168" i="4"/>
  <c r="F168" i="4"/>
  <c r="G168" i="4"/>
  <c r="I168" i="4"/>
  <c r="J168" i="4"/>
  <c r="A169" i="4"/>
  <c r="B169" i="4"/>
  <c r="C169" i="4"/>
  <c r="F169" i="4"/>
  <c r="G169" i="4"/>
  <c r="I169" i="4"/>
  <c r="J169" i="4"/>
  <c r="A170" i="4"/>
  <c r="B170" i="4"/>
  <c r="C170" i="4"/>
  <c r="E170" i="4"/>
  <c r="F170" i="4"/>
  <c r="G170" i="4"/>
  <c r="I170" i="4"/>
  <c r="J170" i="4"/>
  <c r="A171" i="4"/>
  <c r="B171" i="4"/>
  <c r="C171" i="4"/>
  <c r="E171" i="4"/>
  <c r="F171" i="4"/>
  <c r="G171" i="4"/>
  <c r="I171" i="4"/>
  <c r="J171" i="4"/>
  <c r="A172" i="4"/>
  <c r="B172" i="4"/>
  <c r="C172" i="4"/>
  <c r="E172" i="4"/>
  <c r="F172" i="4"/>
  <c r="G172" i="4"/>
  <c r="I172" i="4"/>
  <c r="J172" i="4"/>
  <c r="K173" i="4"/>
  <c r="L173" i="4"/>
  <c r="M173" i="4"/>
  <c r="E189" i="4"/>
  <c r="K187" i="4"/>
  <c r="E190" i="4"/>
  <c r="L187" i="4"/>
  <c r="E191" i="4"/>
  <c r="M187" i="4"/>
  <c r="E192" i="4"/>
  <c r="N187" i="4"/>
  <c r="E193" i="4"/>
  <c r="O187" i="4"/>
  <c r="A189" i="4"/>
  <c r="B189" i="4"/>
  <c r="C189" i="4"/>
  <c r="F189" i="4"/>
  <c r="G189" i="4"/>
  <c r="I189" i="4"/>
  <c r="J189" i="4"/>
  <c r="A190" i="4"/>
  <c r="B190" i="4"/>
  <c r="C190" i="4"/>
  <c r="F190" i="4"/>
  <c r="G190" i="4"/>
  <c r="I190" i="4"/>
  <c r="J190" i="4"/>
  <c r="A191" i="4"/>
  <c r="B191" i="4"/>
  <c r="C191" i="4"/>
  <c r="F191" i="4"/>
  <c r="G191" i="4"/>
  <c r="I191" i="4"/>
  <c r="J191" i="4"/>
  <c r="A192" i="4"/>
  <c r="B192" i="4"/>
  <c r="C192" i="4"/>
  <c r="F192" i="4"/>
  <c r="G192" i="4"/>
  <c r="I192" i="4"/>
  <c r="J192" i="4"/>
  <c r="A193" i="4"/>
  <c r="B193" i="4"/>
  <c r="C193" i="4"/>
  <c r="F193" i="4"/>
  <c r="G193" i="4"/>
  <c r="I193" i="4"/>
  <c r="J193" i="4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C35" i="5"/>
  <c r="D35" i="5"/>
  <c r="E35" i="5"/>
  <c r="F35" i="5"/>
  <c r="J35" i="5"/>
  <c r="K35" i="5"/>
  <c r="L35" i="5"/>
  <c r="M35" i="5"/>
  <c r="Q35" i="5"/>
  <c r="R35" i="5"/>
  <c r="S35" i="5"/>
  <c r="T35" i="5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D3" i="8"/>
  <c r="D4" i="8"/>
  <c r="D5" i="8"/>
  <c r="D6" i="8"/>
  <c r="D7" i="8"/>
  <c r="D8" i="8"/>
  <c r="D9" i="8"/>
  <c r="D10" i="8"/>
  <c r="D11" i="8"/>
  <c r="D12" i="8"/>
  <c r="D13" i="8"/>
  <c r="F17" i="8"/>
  <c r="F18" i="8"/>
  <c r="F19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71" i="8"/>
  <c r="F72" i="8"/>
  <c r="F73" i="8"/>
  <c r="F74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</calcChain>
</file>

<file path=xl/comments1.xml><?xml version="1.0" encoding="utf-8"?>
<comments xmlns="http://schemas.openxmlformats.org/spreadsheetml/2006/main">
  <authors>
    <author>Dave Leip</author>
  </authors>
  <commentList>
    <comment ref="N6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sums to 694,639</t>
        </r>
      </text>
    </comment>
    <comment ref="N75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Canvass: 535,975.  Figures in Sioux County swapped in Canvass per Sioux County Auditor.</t>
        </r>
      </text>
    </comment>
    <comment ref="O75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Canvass: 446,869.  Figures in Sioux County swapped in Canvass per Sioux County Auditor.</t>
        </r>
      </text>
    </comment>
    <comment ref="A80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Kansas City</t>
        </r>
      </text>
    </comment>
    <comment ref="O13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sums to 274,244
</t>
        </r>
      </text>
    </comment>
    <comment ref="N150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source has 25,023 on summary page and 25,033 on county page.  Town data sum to 25,033</t>
        </r>
      </text>
    </comment>
    <comment ref="N15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Source has 91,299 on county summary page.  10 more listed for Hillsborough County total on town detail page.  Town data sum to figure on county page.</t>
        </r>
      </text>
    </comment>
    <comment ref="O16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sum to 1,087,331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A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E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F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G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M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P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<sst xmlns="http://schemas.openxmlformats.org/spreadsheetml/2006/main" count="18413" uniqueCount="2854">
  <si>
    <t>Summers</t>
  </si>
  <si>
    <t>South Boston</t>
  </si>
  <si>
    <t>pp. 4-12</t>
  </si>
  <si>
    <t>United States Senate</t>
  </si>
  <si>
    <t>Harvey B. Ganit</t>
  </si>
  <si>
    <t>Jesse A. Helms</t>
  </si>
  <si>
    <t>Rich Stuart</t>
  </si>
  <si>
    <t>Ganit</t>
  </si>
  <si>
    <t>Helms</t>
  </si>
  <si>
    <t>Stuart</t>
  </si>
  <si>
    <t>Canvass of Returns of General Election Held on November 6, 1990 - State of New Mexico</t>
  </si>
  <si>
    <t>Johnson</t>
  </si>
  <si>
    <t>Washtenaw</t>
  </si>
  <si>
    <t>Jerome</t>
  </si>
  <si>
    <t>Winston</t>
  </si>
  <si>
    <t>T</t>
  </si>
  <si>
    <t>Ashe</t>
  </si>
  <si>
    <t>Dimmit</t>
  </si>
  <si>
    <t>Donley</t>
  </si>
  <si>
    <t>Twilegar</t>
  </si>
  <si>
    <t>1990 General Election Statwide</t>
  </si>
  <si>
    <t>Governor</t>
  </si>
  <si>
    <t>Sam Nunn</t>
  </si>
  <si>
    <t>Nunn</t>
  </si>
  <si>
    <t>1990 General Election Results U.S. Senate</t>
  </si>
  <si>
    <t>Richard B. Harper, Jr.</t>
  </si>
  <si>
    <t>Michigan Manual 1991-1992</t>
  </si>
  <si>
    <t>Carl Levin</t>
  </si>
  <si>
    <t>Sudbury</t>
  </si>
  <si>
    <t>Vernon</t>
  </si>
  <si>
    <t>Dixville</t>
  </si>
  <si>
    <t>Dublin</t>
  </si>
  <si>
    <t>ME</t>
  </si>
  <si>
    <t>Workers World</t>
  </si>
  <si>
    <t>Michigan Legislative Service Bureau</t>
  </si>
  <si>
    <t>Grassroots</t>
  </si>
  <si>
    <t>ref</t>
  </si>
  <si>
    <t>Winneshiek</t>
  </si>
  <si>
    <t>Alford</t>
  </si>
  <si>
    <t>Otero</t>
  </si>
  <si>
    <t>Barrington</t>
  </si>
  <si>
    <t>Liberty</t>
  </si>
  <si>
    <t>Webster</t>
  </si>
  <si>
    <t>Bridgton</t>
  </si>
  <si>
    <t>Comal</t>
  </si>
  <si>
    <t>Dedham</t>
  </si>
  <si>
    <t>Rangeley</t>
  </si>
  <si>
    <t>District 2</t>
  </si>
  <si>
    <t>District 3</t>
  </si>
  <si>
    <t>Madrid</t>
  </si>
  <si>
    <t>Ben Hill</t>
  </si>
  <si>
    <t>Morrison</t>
  </si>
  <si>
    <t>Major</t>
  </si>
  <si>
    <t>Harvey</t>
  </si>
  <si>
    <t>Alcona</t>
  </si>
  <si>
    <t>Source</t>
  </si>
  <si>
    <t>Author1</t>
  </si>
  <si>
    <t>Moultonborough</t>
  </si>
  <si>
    <t>Gerald P. Chapman</t>
  </si>
  <si>
    <t>Tom R. Benavides</t>
  </si>
  <si>
    <t>Pete V. Domenici</t>
  </si>
  <si>
    <t>Domenici</t>
  </si>
  <si>
    <t>Benavides</t>
  </si>
  <si>
    <t>Cheatham</t>
  </si>
  <si>
    <t>Piatt</t>
  </si>
  <si>
    <t>Shirley</t>
  </si>
  <si>
    <t>Codington</t>
  </si>
  <si>
    <t>Rowley</t>
  </si>
  <si>
    <t>Royalston</t>
  </si>
  <si>
    <t>p. 365</t>
  </si>
  <si>
    <t>Allen C. Kolstad</t>
  </si>
  <si>
    <t>Westley F. Deitchler</t>
  </si>
  <si>
    <t>Kolstad</t>
  </si>
  <si>
    <t>Deitchler</t>
  </si>
  <si>
    <t>Baucus</t>
  </si>
  <si>
    <t>1990 General</t>
  </si>
  <si>
    <t>Barbara Roberts</t>
  </si>
  <si>
    <t>U.S. Senator</t>
  </si>
  <si>
    <t>p. 3</t>
  </si>
  <si>
    <t>Harry Lonsdale</t>
  </si>
  <si>
    <t>Palo Alto</t>
  </si>
  <si>
    <t>Hitchcock</t>
  </si>
  <si>
    <t>Stone</t>
  </si>
  <si>
    <t>Morgan</t>
  </si>
  <si>
    <t>Libertarian</t>
  </si>
  <si>
    <t>Greenbrier</t>
  </si>
  <si>
    <t>Ziebach</t>
  </si>
  <si>
    <t>Milan</t>
  </si>
  <si>
    <t>Joan Haberle</t>
  </si>
  <si>
    <t>Official List Votes Cast for United States Senator</t>
  </si>
  <si>
    <t>State of New Jersey Results of the General Election Held November 6, 1990</t>
  </si>
  <si>
    <t>General Election Returns/County by County Totals Report November 27 1990 U.S. Senator</t>
  </si>
  <si>
    <t>pp. 1-5</t>
  </si>
  <si>
    <t>AIS Marksense 115</t>
  </si>
  <si>
    <t>Porter</t>
  </si>
  <si>
    <t>Kinney</t>
  </si>
  <si>
    <t>Mississippi Official and Statistical Register 1992-1996</t>
  </si>
  <si>
    <t>Dick Molpus</t>
  </si>
  <si>
    <t>pub.</t>
  </si>
  <si>
    <t>LSAD_TRANS</t>
  </si>
  <si>
    <t>Rock</t>
  </si>
  <si>
    <t>Alton</t>
  </si>
  <si>
    <t>Campbell</t>
  </si>
  <si>
    <t>Colorado</t>
  </si>
  <si>
    <t>Comanche</t>
  </si>
  <si>
    <t>DeSoto</t>
  </si>
  <si>
    <t>Gilford</t>
  </si>
  <si>
    <t>Putnam</t>
  </si>
  <si>
    <t>Oxbow</t>
  </si>
  <si>
    <t>Grainger</t>
  </si>
  <si>
    <t>Shoup Lever Machines</t>
  </si>
  <si>
    <t>Victoria</t>
  </si>
  <si>
    <t>Itasca</t>
  </si>
  <si>
    <t>Lake View</t>
  </si>
  <si>
    <t>Texas Secretary of State. Elections Division</t>
  </si>
  <si>
    <t>Highest % of Vote and Lose</t>
  </si>
  <si>
    <t>D</t>
  </si>
  <si>
    <t>Quitman</t>
  </si>
  <si>
    <t>Camp</t>
  </si>
  <si>
    <t>Carson</t>
  </si>
  <si>
    <t>Karnes</t>
  </si>
  <si>
    <t>New London</t>
  </si>
  <si>
    <t>Tolland</t>
  </si>
  <si>
    <t>Anson</t>
  </si>
  <si>
    <t>St. Albans</t>
  </si>
  <si>
    <t>Abstract of Votes Cast for United States Senate in the General Election Held on November 6, 1990</t>
  </si>
  <si>
    <t>David Pryor</t>
  </si>
  <si>
    <t>Betty White</t>
  </si>
  <si>
    <t>Pryor</t>
  </si>
  <si>
    <t>1990 Arkansas General Election - U.S. Senator</t>
  </si>
  <si>
    <t>Arkansas Election Results 1990</t>
  </si>
  <si>
    <t>W. J. "Bill" McCuen</t>
  </si>
  <si>
    <t>p. 45</t>
  </si>
  <si>
    <t>Commonwealth of Virginia Official Election Results 1990</t>
  </si>
  <si>
    <t>Michael G. Brown</t>
  </si>
  <si>
    <t>Secretary of the State Board of Elections</t>
  </si>
  <si>
    <t>John W. Warner</t>
  </si>
  <si>
    <t>Nancy B. Spannaus</t>
  </si>
  <si>
    <t>Carter</t>
  </si>
  <si>
    <t>Peach</t>
  </si>
  <si>
    <t>Hinsdale</t>
  </si>
  <si>
    <t>Sebastian</t>
  </si>
  <si>
    <t>Sharp</t>
  </si>
  <si>
    <t>San Jacinto</t>
  </si>
  <si>
    <t>Ogemaw</t>
  </si>
  <si>
    <t>Etna</t>
  </si>
  <si>
    <t>Alcorn</t>
  </si>
  <si>
    <t>Amite</t>
  </si>
  <si>
    <t>Dummer</t>
  </si>
  <si>
    <t>Auburn</t>
  </si>
  <si>
    <t>Avon</t>
  </si>
  <si>
    <t>Carthage</t>
  </si>
  <si>
    <t>Jo Daviess</t>
  </si>
  <si>
    <t>New Mexico Office of the Secretary of State. Bureau of Elections</t>
  </si>
  <si>
    <t>Official Abstract</t>
  </si>
  <si>
    <t>Oregon Secretary of State. Elections Division</t>
  </si>
  <si>
    <t>Macoupin</t>
  </si>
  <si>
    <t>Massac</t>
  </si>
  <si>
    <t>Franconia</t>
  </si>
  <si>
    <t>Fitzwilliam</t>
  </si>
  <si>
    <t>Milo</t>
  </si>
  <si>
    <t>Minot</t>
  </si>
  <si>
    <t>East Central Penobscot</t>
  </si>
  <si>
    <t>Greensville</t>
  </si>
  <si>
    <t>Mattapoisett</t>
  </si>
  <si>
    <t>Westerly</t>
  </si>
  <si>
    <t>Foster</t>
  </si>
  <si>
    <t>Berlin</t>
  </si>
  <si>
    <t>Crisp</t>
  </si>
  <si>
    <t>Merrill</t>
  </si>
  <si>
    <t>Official Manual</t>
  </si>
  <si>
    <t>Diebold Election System</t>
  </si>
  <si>
    <t>Sevier</t>
  </si>
  <si>
    <t>Kathy Helling</t>
  </si>
  <si>
    <t>Helling</t>
  </si>
  <si>
    <t>Alan Simpson</t>
  </si>
  <si>
    <t>Official Vote - General Election, November 6, 1990</t>
  </si>
  <si>
    <t>Daniel Akaka</t>
  </si>
  <si>
    <t>Patricia Saiki</t>
  </si>
  <si>
    <t>Ken Schoolland</t>
  </si>
  <si>
    <t>Akaka</t>
  </si>
  <si>
    <t>Saiki</t>
  </si>
  <si>
    <t>Schoolland</t>
  </si>
  <si>
    <t>Ron J. Twilegar</t>
  </si>
  <si>
    <t>Larry Craig</t>
  </si>
  <si>
    <t>Genesee</t>
  </si>
  <si>
    <t>Etowah</t>
  </si>
  <si>
    <t>Al Bartell</t>
  </si>
  <si>
    <t>Democratic-F.L.</t>
  </si>
  <si>
    <t>Robertson</t>
  </si>
  <si>
    <t>Avery</t>
  </si>
  <si>
    <t>Alamance</t>
  </si>
  <si>
    <t>Alexander</t>
  </si>
  <si>
    <t>Treutlen</t>
  </si>
  <si>
    <t>Pawnee</t>
  </si>
  <si>
    <t>Loup</t>
  </si>
  <si>
    <t>Candia</t>
  </si>
  <si>
    <t>Breathitt</t>
  </si>
  <si>
    <t>Dorchester</t>
  </si>
  <si>
    <t>Sandy River</t>
  </si>
  <si>
    <t>Seboeis</t>
  </si>
  <si>
    <t>G. Harvey I. Sloane</t>
  </si>
  <si>
    <t>Mitch McConnell</t>
  </si>
  <si>
    <t>Sloane</t>
  </si>
  <si>
    <t>McConnell</t>
  </si>
  <si>
    <t>Hall</t>
  </si>
  <si>
    <t>Lynnfield</t>
  </si>
  <si>
    <t>Yellowstone</t>
  </si>
  <si>
    <t>Bacon</t>
  </si>
  <si>
    <t>Votes</t>
  </si>
  <si>
    <t>Grantham</t>
  </si>
  <si>
    <t>Lonsdale</t>
  </si>
  <si>
    <t>Mark O. Hatfield</t>
  </si>
  <si>
    <t>Daniel Masias (Una)</t>
  </si>
  <si>
    <t>Lanesborough</t>
  </si>
  <si>
    <t>Woodland</t>
  </si>
  <si>
    <t>East Providence</t>
  </si>
  <si>
    <t>Exeter</t>
  </si>
  <si>
    <t>Orlin G. Cole</t>
  </si>
  <si>
    <t>Subdivision</t>
  </si>
  <si>
    <t>Town FIPS</t>
  </si>
  <si>
    <t>Leyden</t>
  </si>
  <si>
    <t>Littleton</t>
  </si>
  <si>
    <t>Poweshiek</t>
  </si>
  <si>
    <t>Winnebago</t>
  </si>
  <si>
    <t>Newberry</t>
  </si>
  <si>
    <t>Garden</t>
  </si>
  <si>
    <t>Wright</t>
  </si>
  <si>
    <t>Ionia</t>
  </si>
  <si>
    <t>District 24</t>
  </si>
  <si>
    <t>District 25</t>
  </si>
  <si>
    <t>Official Canvass of Votes General Election November 6, 1990 U.S. Senate</t>
  </si>
  <si>
    <t>pp. 884-885</t>
  </si>
  <si>
    <t>George Walker(Rep</t>
  </si>
  <si>
    <t>dem</t>
  </si>
  <si>
    <t>Maine Department of the Secretary of State. Bureau of Corporations, Elections, and Commissions</t>
  </si>
  <si>
    <t>GA</t>
  </si>
  <si>
    <t>Appling</t>
  </si>
  <si>
    <t>Bill Schuette</t>
  </si>
  <si>
    <t>Susan Farquhar</t>
  </si>
  <si>
    <t>Schuette</t>
  </si>
  <si>
    <t>Farquhar</t>
  </si>
  <si>
    <t>Levin</t>
  </si>
  <si>
    <t>rep</t>
  </si>
  <si>
    <t>ind</t>
  </si>
  <si>
    <t>lib</t>
  </si>
  <si>
    <t>cst</t>
  </si>
  <si>
    <t>Georgia Secretary of State</t>
  </si>
  <si>
    <t>Idaho Secretary of State</t>
  </si>
  <si>
    <t>Kansas Secretary of State. Division of Elections and Legislative Matters</t>
  </si>
  <si>
    <t>Rosebud</t>
  </si>
  <si>
    <t>Wabaunsee</t>
  </si>
  <si>
    <t>Maury</t>
  </si>
  <si>
    <t>Dixon</t>
  </si>
  <si>
    <t>Hubbard</t>
  </si>
  <si>
    <t>East Kingston</t>
  </si>
  <si>
    <t>Taliaferro</t>
  </si>
  <si>
    <t>Moscow</t>
  </si>
  <si>
    <t>Colebrook</t>
  </si>
  <si>
    <t>LA</t>
  </si>
  <si>
    <t>Kaufman</t>
  </si>
  <si>
    <t>Matthew Jamison</t>
  </si>
  <si>
    <t>Randall</t>
  </si>
  <si>
    <t>Crockett</t>
  </si>
  <si>
    <t>1991 Wyoming Official Directory and 1990 Election Returns</t>
  </si>
  <si>
    <t>Kathy Karpan</t>
  </si>
  <si>
    <t>Commissioner of Elections</t>
  </si>
  <si>
    <t>prep.</t>
  </si>
  <si>
    <t>State of Delaware Official Results of General Election 1990</t>
  </si>
  <si>
    <t>District 18</t>
  </si>
  <si>
    <t>District 19</t>
  </si>
  <si>
    <t>District 20</t>
  </si>
  <si>
    <t>District 21</t>
  </si>
  <si>
    <t>District 22</t>
  </si>
  <si>
    <t>District 23</t>
  </si>
  <si>
    <t>Type</t>
  </si>
  <si>
    <t>Web Page</t>
  </si>
  <si>
    <t>X</t>
  </si>
  <si>
    <t>De Baca</t>
  </si>
  <si>
    <t>Louisiana Secretary of State. Elections Division</t>
  </si>
  <si>
    <t>Author1 Title</t>
  </si>
  <si>
    <t>Author2</t>
  </si>
  <si>
    <t>Author2 Title</t>
  </si>
  <si>
    <t>Comp</t>
  </si>
  <si>
    <t>Upson</t>
  </si>
  <si>
    <t>Frio</t>
  </si>
  <si>
    <t>Chesterville</t>
  </si>
  <si>
    <t>Vote Difference</t>
  </si>
  <si>
    <t>Gallatin</t>
  </si>
  <si>
    <t>Wood</t>
  </si>
  <si>
    <t>Gogebic</t>
  </si>
  <si>
    <t>Stanley</t>
  </si>
  <si>
    <t>Bethel</t>
  </si>
  <si>
    <t>Stearns</t>
  </si>
  <si>
    <t>Arkansas</t>
  </si>
  <si>
    <t>Southeast Piscataquis</t>
  </si>
  <si>
    <t>Seboomook Lake</t>
  </si>
  <si>
    <t>Mobile</t>
  </si>
  <si>
    <t>Monroe</t>
  </si>
  <si>
    <t>Bamberg</t>
  </si>
  <si>
    <t>Garland</t>
  </si>
  <si>
    <t>Hawley</t>
  </si>
  <si>
    <t>Hodgdon</t>
  </si>
  <si>
    <t>Burt</t>
  </si>
  <si>
    <t>Portsmouth</t>
  </si>
  <si>
    <t>T17 R5</t>
  </si>
  <si>
    <t>Petersham</t>
  </si>
  <si>
    <t>Angelina</t>
  </si>
  <si>
    <t>State of Hawaii Office of the Lieutenant Governor</t>
  </si>
  <si>
    <t>Results of votes cast: general election and special election for the Office of Hawaiian Affairs, November 6, 1990</t>
  </si>
  <si>
    <t>Cannon</t>
  </si>
  <si>
    <t>Dyer</t>
  </si>
  <si>
    <t>Middlefield</t>
  </si>
  <si>
    <t>Perham</t>
  </si>
  <si>
    <t>New Marlborough</t>
  </si>
  <si>
    <t>Addison</t>
  </si>
  <si>
    <t>Bennington</t>
  </si>
  <si>
    <t>Lynn</t>
  </si>
  <si>
    <t>Riley</t>
  </si>
  <si>
    <t>The Forks</t>
  </si>
  <si>
    <t>Chisago</t>
  </si>
  <si>
    <t>Shenandoah</t>
  </si>
  <si>
    <t>Currituck</t>
  </si>
  <si>
    <t>Matinicus Isle</t>
  </si>
  <si>
    <t>Woonsocket</t>
  </si>
  <si>
    <t>Blanks/Undervotes</t>
  </si>
  <si>
    <t>Void/Overvotes</t>
  </si>
  <si>
    <t>Gardner</t>
  </si>
  <si>
    <t>Dallas</t>
  </si>
  <si>
    <t>DeKalb</t>
  </si>
  <si>
    <t>Article Title</t>
  </si>
  <si>
    <t>Complete Title</t>
  </si>
  <si>
    <t>Carbon</t>
  </si>
  <si>
    <t>Belmont</t>
  </si>
  <si>
    <t>Grand Lake Stream</t>
  </si>
  <si>
    <t>Itawamba</t>
  </si>
  <si>
    <t>Grafton</t>
  </si>
  <si>
    <t>Carrabassett Valley</t>
  </si>
  <si>
    <t>Barnwell</t>
  </si>
  <si>
    <t>Norman</t>
  </si>
  <si>
    <t>Beaufort</t>
  </si>
  <si>
    <t>Grimes</t>
  </si>
  <si>
    <t>Pottawatomie</t>
  </si>
  <si>
    <t>Freetown</t>
  </si>
  <si>
    <t>Pondera</t>
  </si>
  <si>
    <t>Nashville</t>
  </si>
  <si>
    <t>Overton</t>
  </si>
  <si>
    <t>New Jersey Department of Law and Public Safety. Division of Elections</t>
  </si>
  <si>
    <t>Kankakee</t>
  </si>
  <si>
    <t>Lancaster</t>
  </si>
  <si>
    <t>Woodford</t>
  </si>
  <si>
    <t>Haskell</t>
  </si>
  <si>
    <t>Crittenden</t>
  </si>
  <si>
    <t>East Carroll</t>
  </si>
  <si>
    <t>Judith Basin</t>
  </si>
  <si>
    <t>St. Martin</t>
  </si>
  <si>
    <t>St. Mary</t>
  </si>
  <si>
    <t>Dyer Brook</t>
  </si>
  <si>
    <t>Isabella</t>
  </si>
  <si>
    <t>Magoffin</t>
  </si>
  <si>
    <t>Cochran</t>
  </si>
  <si>
    <t>Bath</t>
  </si>
  <si>
    <t>Gaines</t>
  </si>
  <si>
    <t>Worth</t>
  </si>
  <si>
    <t>Pleasant Ridge</t>
  </si>
  <si>
    <t>Reed</t>
  </si>
  <si>
    <t>St. John</t>
  </si>
  <si>
    <t>Publisher</t>
  </si>
  <si>
    <t>Year</t>
  </si>
  <si>
    <t>Barren</t>
  </si>
  <si>
    <t>Hartford</t>
  </si>
  <si>
    <t>Mellette</t>
  </si>
  <si>
    <t>Weston</t>
  </si>
  <si>
    <t>Polk</t>
  </si>
  <si>
    <t>Eagle</t>
  </si>
  <si>
    <t>Big Stone</t>
  </si>
  <si>
    <t>Strong</t>
  </si>
  <si>
    <t>Woodville</t>
  </si>
  <si>
    <t>Woolwich</t>
  </si>
  <si>
    <t>Lipscomb</t>
  </si>
  <si>
    <t>Berrien</t>
  </si>
  <si>
    <t>Le Flore</t>
  </si>
  <si>
    <t>Largest Margin of Victory</t>
  </si>
  <si>
    <t>Allen</t>
  </si>
  <si>
    <t>IL</t>
  </si>
  <si>
    <t>Marlboro</t>
  </si>
  <si>
    <t>State Code</t>
  </si>
  <si>
    <t>Brazos</t>
  </si>
  <si>
    <t>Lapeer</t>
  </si>
  <si>
    <t>Antrim</t>
  </si>
  <si>
    <t>Mapleton</t>
  </si>
  <si>
    <t>Merrimack</t>
  </si>
  <si>
    <t>Albemarle</t>
  </si>
  <si>
    <t>Norfolk</t>
  </si>
  <si>
    <t>Wayne</t>
  </si>
  <si>
    <t>Cass</t>
  </si>
  <si>
    <t>Parish</t>
  </si>
  <si>
    <t>Breckinridge</t>
  </si>
  <si>
    <t>Sarpy</t>
  </si>
  <si>
    <t>Kalamazoo</t>
  </si>
  <si>
    <t>Georgetown</t>
  </si>
  <si>
    <t>Mahaska</t>
  </si>
  <si>
    <t>West Greenwich</t>
  </si>
  <si>
    <t>Tama</t>
  </si>
  <si>
    <t>Dwight Henson (Una)</t>
  </si>
  <si>
    <t>AIS 150 Marksense</t>
  </si>
  <si>
    <t>Pulaski</t>
  </si>
  <si>
    <t>Green</t>
  </si>
  <si>
    <t>Blanks</t>
  </si>
  <si>
    <t>Passamaquoddy Indian Township</t>
  </si>
  <si>
    <t>Abbot</t>
  </si>
  <si>
    <t>Vote2</t>
  </si>
  <si>
    <t>Vote3</t>
  </si>
  <si>
    <t>McLennan</t>
  </si>
  <si>
    <t>Hardeman</t>
  </si>
  <si>
    <t>Wesley</t>
  </si>
  <si>
    <t>Highland</t>
  </si>
  <si>
    <t>Rockport</t>
  </si>
  <si>
    <t>Sherborn</t>
  </si>
  <si>
    <t>Wales</t>
  </si>
  <si>
    <t>Ascension</t>
  </si>
  <si>
    <t>Leelanau</t>
  </si>
  <si>
    <t>Kandiyohi</t>
  </si>
  <si>
    <t>Wallace</t>
  </si>
  <si>
    <t>Bledsoe</t>
  </si>
  <si>
    <t>Cyr</t>
  </si>
  <si>
    <t>Sutton</t>
  </si>
  <si>
    <t>Andrews</t>
  </si>
  <si>
    <t>Thurston</t>
  </si>
  <si>
    <t>Bingham</t>
  </si>
  <si>
    <t>State of Delaware Department of Elections</t>
  </si>
  <si>
    <t>Madawaska Lake</t>
  </si>
  <si>
    <t>Will</t>
  </si>
  <si>
    <t>Rains</t>
  </si>
  <si>
    <t>McDowell</t>
  </si>
  <si>
    <t>Sac</t>
  </si>
  <si>
    <t>Clifton Forge</t>
  </si>
  <si>
    <t>Bremen</t>
  </si>
  <si>
    <t>Swisher</t>
  </si>
  <si>
    <t>Butte</t>
  </si>
  <si>
    <t>Westbrook</t>
  </si>
  <si>
    <t>Hunt</t>
  </si>
  <si>
    <t>Bear Lake</t>
  </si>
  <si>
    <t>Benewah</t>
  </si>
  <si>
    <t>Dick Williams</t>
  </si>
  <si>
    <t>Nancy Landon Kassebaum</t>
  </si>
  <si>
    <t>Kassebaum</t>
  </si>
  <si>
    <t>Williams</t>
  </si>
  <si>
    <t>1990 Kansas General Election Results</t>
  </si>
  <si>
    <t>District 15</t>
  </si>
  <si>
    <t>District 16</t>
  </si>
  <si>
    <t>Max Baucus</t>
  </si>
  <si>
    <t>Calkins</t>
  </si>
  <si>
    <t>Official Results of General Election for Statewide Offices November 6, 1990</t>
  </si>
  <si>
    <t>p. 2</t>
  </si>
  <si>
    <t>Official Abstract of Votes General Election November 6, 1990</t>
  </si>
  <si>
    <t>Hugh Parmer</t>
  </si>
  <si>
    <t>Gary Johnson</t>
  </si>
  <si>
    <t>Ira Calkins</t>
  </si>
  <si>
    <t>Gramm</t>
  </si>
  <si>
    <t>Margin (%)</t>
  </si>
  <si>
    <t>Fleming</t>
  </si>
  <si>
    <t>Deuel</t>
  </si>
  <si>
    <t>Winterville</t>
  </si>
  <si>
    <t>Malden</t>
  </si>
  <si>
    <t>McCormick</t>
  </si>
  <si>
    <t>Orange</t>
  </si>
  <si>
    <t>West Bridgewater</t>
  </si>
  <si>
    <t>West Brookfield</t>
  </si>
  <si>
    <t>Gary Cooper (Una)</t>
  </si>
  <si>
    <t>Staunton</t>
  </si>
  <si>
    <t>Coke</t>
  </si>
  <si>
    <t>New Shoreham</t>
  </si>
  <si>
    <t>Lyman</t>
  </si>
  <si>
    <t>Hooker</t>
  </si>
  <si>
    <t>Haverhill</t>
  </si>
  <si>
    <t>Sampson</t>
  </si>
  <si>
    <t>Vote1</t>
  </si>
  <si>
    <t>Kanabec</t>
  </si>
  <si>
    <t>New Durham</t>
  </si>
  <si>
    <t>District 26</t>
  </si>
  <si>
    <t>District 27</t>
  </si>
  <si>
    <t>Rockcastle</t>
  </si>
  <si>
    <t>Lenox</t>
  </si>
  <si>
    <t>Seabrook</t>
  </si>
  <si>
    <t>Vinalhaven</t>
  </si>
  <si>
    <t>Ashland</t>
  </si>
  <si>
    <t>Beltrami</t>
  </si>
  <si>
    <t>Hubbardston</t>
  </si>
  <si>
    <t>Hull</t>
  </si>
  <si>
    <t>Leominster</t>
  </si>
  <si>
    <t>Jim Hogg</t>
  </si>
  <si>
    <t>Osage</t>
  </si>
  <si>
    <t>Wyoming Secretary of State. Election Administration</t>
  </si>
  <si>
    <t>South Carolina State Election Commission</t>
  </si>
  <si>
    <t>Carteret</t>
  </si>
  <si>
    <t>McLean</t>
  </si>
  <si>
    <t>Runnels</t>
  </si>
  <si>
    <t>Umatilla</t>
  </si>
  <si>
    <t>Prowers</t>
  </si>
  <si>
    <t>Monson</t>
  </si>
  <si>
    <t>Carver</t>
  </si>
  <si>
    <t>North Kingstown</t>
  </si>
  <si>
    <t>Logan</t>
  </si>
  <si>
    <t>Scott</t>
  </si>
  <si>
    <t>New Salem</t>
  </si>
  <si>
    <t>Olmsted</t>
  </si>
  <si>
    <t>Tillman</t>
  </si>
  <si>
    <t xml:space="preserve">BRC Optech IV-C/200 </t>
  </si>
  <si>
    <t xml:space="preserve">BRC Optech IV-C/400 </t>
  </si>
  <si>
    <t>Virginia Beach</t>
  </si>
  <si>
    <t>Claiborne</t>
  </si>
  <si>
    <t>Denton</t>
  </si>
  <si>
    <t>Fluvanna</t>
  </si>
  <si>
    <t>Thad Cochran</t>
  </si>
  <si>
    <t>Official Register</t>
  </si>
  <si>
    <t>Cabell</t>
  </si>
  <si>
    <t>Thayer</t>
  </si>
  <si>
    <t>Manassas Park</t>
  </si>
  <si>
    <t>Roane</t>
  </si>
  <si>
    <t>Natrona</t>
  </si>
  <si>
    <t>Trinity</t>
  </si>
  <si>
    <t>Iowa</t>
  </si>
  <si>
    <t>IA</t>
  </si>
  <si>
    <t>Tisbury</t>
  </si>
  <si>
    <t>Clear Creek</t>
  </si>
  <si>
    <t>Total</t>
  </si>
  <si>
    <t>City</t>
  </si>
  <si>
    <t>East Millinocket</t>
  </si>
  <si>
    <t>East Machias</t>
  </si>
  <si>
    <t>Antelope</t>
  </si>
  <si>
    <t>Kanawha</t>
  </si>
  <si>
    <t>Telfair</t>
  </si>
  <si>
    <t>Montana</t>
  </si>
  <si>
    <t>Counties</t>
  </si>
  <si>
    <t>Wagoner</t>
  </si>
  <si>
    <t>Preston</t>
  </si>
  <si>
    <t>Charlton</t>
  </si>
  <si>
    <t>Wexford</t>
  </si>
  <si>
    <t>Caldwell</t>
  </si>
  <si>
    <t>Calloway</t>
  </si>
  <si>
    <t>Miller</t>
  </si>
  <si>
    <t>Berkshire</t>
  </si>
  <si>
    <t>TN</t>
  </si>
  <si>
    <t>Carlton</t>
  </si>
  <si>
    <t>Petroleum</t>
  </si>
  <si>
    <t>New Braintree</t>
  </si>
  <si>
    <t>Keweenaw</t>
  </si>
  <si>
    <t>Providence</t>
  </si>
  <si>
    <t>Waterboro</t>
  </si>
  <si>
    <t>Story</t>
  </si>
  <si>
    <t>Bolton</t>
  </si>
  <si>
    <t>Rio Grande</t>
  </si>
  <si>
    <t>Braintree</t>
  </si>
  <si>
    <t>Jones</t>
  </si>
  <si>
    <t>Golden Valley</t>
  </si>
  <si>
    <t>Clackamas</t>
  </si>
  <si>
    <t>Clatsop</t>
  </si>
  <si>
    <t>Swan's Island</t>
  </si>
  <si>
    <t>Pointe Coupee</t>
  </si>
  <si>
    <t>Attala</t>
  </si>
  <si>
    <t>Kennebunkport</t>
  </si>
  <si>
    <t>Grant</t>
  </si>
  <si>
    <t>Southwest Harbor</t>
  </si>
  <si>
    <t>Brewster</t>
  </si>
  <si>
    <t>Keokuk</t>
  </si>
  <si>
    <t>Wise</t>
  </si>
  <si>
    <t>Missoula</t>
  </si>
  <si>
    <t>Onslow</t>
  </si>
  <si>
    <t>Norway</t>
  </si>
  <si>
    <t>Mackinac</t>
  </si>
  <si>
    <t>Masardis</t>
  </si>
  <si>
    <t>Faulk</t>
  </si>
  <si>
    <t>Harmony</t>
  </si>
  <si>
    <t>King</t>
  </si>
  <si>
    <t>Dougherty</t>
  </si>
  <si>
    <t>Coleman</t>
  </si>
  <si>
    <t>Ector</t>
  </si>
  <si>
    <t>Gill</t>
  </si>
  <si>
    <t>Waite</t>
  </si>
  <si>
    <t>Wallowa</t>
  </si>
  <si>
    <t>Newburyport</t>
  </si>
  <si>
    <t>Sequoyah</t>
  </si>
  <si>
    <t>Verona</t>
  </si>
  <si>
    <t>Newport News</t>
  </si>
  <si>
    <t>Petersburg</t>
  </si>
  <si>
    <t>Minnesota Office of the Secretary of State. Elections Division</t>
  </si>
  <si>
    <t>Kingman</t>
  </si>
  <si>
    <t>ES&amp;S Punch Card</t>
  </si>
  <si>
    <t>Middlesex</t>
  </si>
  <si>
    <t>EV</t>
  </si>
  <si>
    <t>Blaine</t>
  </si>
  <si>
    <t>Bartow</t>
  </si>
  <si>
    <t>Square Lake</t>
  </si>
  <si>
    <t>Watonwan</t>
  </si>
  <si>
    <t>Decatur</t>
  </si>
  <si>
    <t>Elmore</t>
  </si>
  <si>
    <t>Platte</t>
  </si>
  <si>
    <t>Turner</t>
  </si>
  <si>
    <t>Twiggs</t>
  </si>
  <si>
    <t>Gwinnett</t>
  </si>
  <si>
    <t>Powder River</t>
  </si>
  <si>
    <t>Conecuh</t>
  </si>
  <si>
    <t>District 13</t>
  </si>
  <si>
    <t>District 14</t>
  </si>
  <si>
    <t>Hamblen</t>
  </si>
  <si>
    <t>Camas</t>
  </si>
  <si>
    <t>Adair</t>
  </si>
  <si>
    <t>Chattooga</t>
  </si>
  <si>
    <t>Pierce</t>
  </si>
  <si>
    <t>District 17</t>
  </si>
  <si>
    <t>Kittson</t>
  </si>
  <si>
    <t>Passaic</t>
  </si>
  <si>
    <t>Margin of Victory</t>
  </si>
  <si>
    <t>Canyon</t>
  </si>
  <si>
    <t>Yamhill</t>
  </si>
  <si>
    <t>New Bedford</t>
  </si>
  <si>
    <t>Houghton</t>
  </si>
  <si>
    <t>Swanville</t>
  </si>
  <si>
    <t>Sweden</t>
  </si>
  <si>
    <t>States with Highest Percent of Vote</t>
  </si>
  <si>
    <t>Arthur</t>
  </si>
  <si>
    <t>Banner</t>
  </si>
  <si>
    <t>Nebraska Secretary of State</t>
  </si>
  <si>
    <t>Tom Green</t>
  </si>
  <si>
    <t>Eastbrook</t>
  </si>
  <si>
    <t>Charles City</t>
  </si>
  <si>
    <t>Mower</t>
  </si>
  <si>
    <t>Collin</t>
  </si>
  <si>
    <t>Josephine</t>
  </si>
  <si>
    <t>Williamsburg</t>
  </si>
  <si>
    <t>Lyon</t>
  </si>
  <si>
    <t>Ottawa</t>
  </si>
  <si>
    <t>Francestown</t>
  </si>
  <si>
    <t>District 1</t>
  </si>
  <si>
    <t>Holt</t>
  </si>
  <si>
    <t>Owsley</t>
  </si>
  <si>
    <t>Vote4</t>
  </si>
  <si>
    <t>Stewartstown</t>
  </si>
  <si>
    <t>Goochland</t>
  </si>
  <si>
    <t>Cleburne</t>
  </si>
  <si>
    <t>Pages</t>
  </si>
  <si>
    <t>San Saba</t>
  </si>
  <si>
    <t>Owyhee</t>
  </si>
  <si>
    <t>Morrill</t>
  </si>
  <si>
    <t>Monhegan</t>
  </si>
  <si>
    <t>Moro</t>
  </si>
  <si>
    <t>Sangamon</t>
  </si>
  <si>
    <t>Hamlin</t>
  </si>
  <si>
    <t>Schley</t>
  </si>
  <si>
    <t>Stark</t>
  </si>
  <si>
    <t>Pittsburg</t>
  </si>
  <si>
    <t>Hampton</t>
  </si>
  <si>
    <t>Richland</t>
  </si>
  <si>
    <t>Orleans</t>
  </si>
  <si>
    <t>Mingo</t>
  </si>
  <si>
    <t>Frontier</t>
  </si>
  <si>
    <t>Guthrie</t>
  </si>
  <si>
    <t>Hemphill</t>
  </si>
  <si>
    <t>Vermilion</t>
  </si>
  <si>
    <t>Furnas</t>
  </si>
  <si>
    <t>Gage</t>
  </si>
  <si>
    <t>St. Louis</t>
  </si>
  <si>
    <t>Wasco</t>
  </si>
  <si>
    <t>Otter Tail</t>
  </si>
  <si>
    <t>Salisbury</t>
  </si>
  <si>
    <t>Mt. Washington</t>
  </si>
  <si>
    <t>ES&amp;S Optech III-P Eagle</t>
  </si>
  <si>
    <t>Lake of the Woods</t>
  </si>
  <si>
    <t>Rappahannock</t>
  </si>
  <si>
    <t>Canadian</t>
  </si>
  <si>
    <t>Colrain</t>
  </si>
  <si>
    <t>Sanders</t>
  </si>
  <si>
    <t>Kootenai</t>
  </si>
  <si>
    <t>West Newbury</t>
  </si>
  <si>
    <t>Oneida</t>
  </si>
  <si>
    <t>Chesterfield</t>
  </si>
  <si>
    <t>Oakham</t>
  </si>
  <si>
    <t>Norwell</t>
  </si>
  <si>
    <t>Coles</t>
  </si>
  <si>
    <t>Muskogee</t>
  </si>
  <si>
    <t>Warner</t>
  </si>
  <si>
    <t>Luna</t>
  </si>
  <si>
    <t>Cimarron</t>
  </si>
  <si>
    <t>Gooding</t>
  </si>
  <si>
    <t>Jefferson Davis</t>
  </si>
  <si>
    <t>New Sharon</t>
  </si>
  <si>
    <t>Leake</t>
  </si>
  <si>
    <t>Revere</t>
  </si>
  <si>
    <t>Tift</t>
  </si>
  <si>
    <t>Hockley</t>
  </si>
  <si>
    <t>Allenstown</t>
  </si>
  <si>
    <t>Dixs Grant</t>
  </si>
  <si>
    <t>Northampton</t>
  </si>
  <si>
    <t>Gorham</t>
  </si>
  <si>
    <t>Kane</t>
  </si>
  <si>
    <t>Coahoma</t>
  </si>
  <si>
    <t>Ohio</t>
  </si>
  <si>
    <t>Lenawee</t>
  </si>
  <si>
    <t>Limerick</t>
  </si>
  <si>
    <t>Concord</t>
  </si>
  <si>
    <t>Keya Paha</t>
  </si>
  <si>
    <t>Goodhue</t>
  </si>
  <si>
    <t>Chatham</t>
  </si>
  <si>
    <t>Virginia State Board of Elections</t>
  </si>
  <si>
    <t>Estill</t>
  </si>
  <si>
    <t>Coosa</t>
  </si>
  <si>
    <t>Closest States</t>
  </si>
  <si>
    <t>Chilton</t>
  </si>
  <si>
    <t>Stoddard</t>
  </si>
  <si>
    <t>Tallahatchie</t>
  </si>
  <si>
    <t>Goffstown</t>
  </si>
  <si>
    <t>Lunenburg</t>
  </si>
  <si>
    <t>North Hampton</t>
  </si>
  <si>
    <t>Freeport</t>
  </si>
  <si>
    <t>Ellsworth</t>
  </si>
  <si>
    <t>Smith</t>
  </si>
  <si>
    <t>Scurry</t>
  </si>
  <si>
    <t>Ashley</t>
  </si>
  <si>
    <t>Sunflower</t>
  </si>
  <si>
    <t>Luce</t>
  </si>
  <si>
    <t>Ayer</t>
  </si>
  <si>
    <t>Barre</t>
  </si>
  <si>
    <t>Sanborn</t>
  </si>
  <si>
    <t>Spink</t>
  </si>
  <si>
    <t>AR</t>
  </si>
  <si>
    <t>Chippewa</t>
  </si>
  <si>
    <t>Lamb</t>
  </si>
  <si>
    <t>Kenduskeag</t>
  </si>
  <si>
    <t>Kittery</t>
  </si>
  <si>
    <t>Lagrange</t>
  </si>
  <si>
    <t>Milford</t>
  </si>
  <si>
    <t>Dennistown</t>
  </si>
  <si>
    <t>Glenwood</t>
  </si>
  <si>
    <t>Baileyville</t>
  </si>
  <si>
    <t>West Warwick</t>
  </si>
  <si>
    <t>Leverett</t>
  </si>
  <si>
    <t>Walworth</t>
  </si>
  <si>
    <t>Eastland</t>
  </si>
  <si>
    <t>Beaver</t>
  </si>
  <si>
    <t>Truro</t>
  </si>
  <si>
    <t>Saunders</t>
  </si>
  <si>
    <t>Sunderland</t>
  </si>
  <si>
    <t>Christian</t>
  </si>
  <si>
    <t>&gt;50%</t>
  </si>
  <si>
    <t>&gt;60%</t>
  </si>
  <si>
    <t>&gt;70%</t>
  </si>
  <si>
    <t>Nottingham</t>
  </si>
  <si>
    <t>Des Moines</t>
  </si>
  <si>
    <t>Stafford</t>
  </si>
  <si>
    <t>Osborn</t>
  </si>
  <si>
    <t>Schoolcraft</t>
  </si>
  <si>
    <t>Whitney</t>
  </si>
  <si>
    <t>Twombly</t>
  </si>
  <si>
    <t>Westford</t>
  </si>
  <si>
    <t>Dewey</t>
  </si>
  <si>
    <t>Swain</t>
  </si>
  <si>
    <t>Wyandotte</t>
  </si>
  <si>
    <t>Massachusetts Secretary of the Commonwealth. Elections Division</t>
  </si>
  <si>
    <t>Joseph R. Biden, Jr.</t>
  </si>
  <si>
    <t>M. Jane Brady</t>
  </si>
  <si>
    <t>Lee Rosenbaum</t>
  </si>
  <si>
    <t>Biden</t>
  </si>
  <si>
    <t>Brady</t>
  </si>
  <si>
    <t>Rosenbaum</t>
  </si>
  <si>
    <t>Spannaus</t>
  </si>
  <si>
    <t>Phil Gramm</t>
  </si>
  <si>
    <t>First Place</t>
  </si>
  <si>
    <t>Blackstone</t>
  </si>
  <si>
    <t>Wadena</t>
  </si>
  <si>
    <t>Waseca</t>
  </si>
  <si>
    <t>Kentucky</t>
  </si>
  <si>
    <t>New Hampton</t>
  </si>
  <si>
    <t>TX</t>
  </si>
  <si>
    <t>Bucksport</t>
  </si>
  <si>
    <t>State</t>
  </si>
  <si>
    <t>Loudon</t>
  </si>
  <si>
    <t>Noxubee</t>
  </si>
  <si>
    <t>Milton</t>
  </si>
  <si>
    <t>Merrick</t>
  </si>
  <si>
    <t>Raul Acosta (Rep)</t>
  </si>
  <si>
    <t>Daniel Barnett (Una)</t>
  </si>
  <si>
    <t>Joyce Broughton (Rep)</t>
  </si>
  <si>
    <t>Meagher</t>
  </si>
  <si>
    <t>Mississippi Secretary of State</t>
  </si>
  <si>
    <t>Stewart</t>
  </si>
  <si>
    <t>Gladwin</t>
  </si>
  <si>
    <t>Central Falls</t>
  </si>
  <si>
    <t>Accomack</t>
  </si>
  <si>
    <t>Elbert</t>
  </si>
  <si>
    <t>Cedar</t>
  </si>
  <si>
    <t>Flathead</t>
  </si>
  <si>
    <t>Routt</t>
  </si>
  <si>
    <t>Concordia</t>
  </si>
  <si>
    <t>Wyoming</t>
  </si>
  <si>
    <t>Mahnomen</t>
  </si>
  <si>
    <t>Townsend</t>
  </si>
  <si>
    <t>Van Zandt</t>
  </si>
  <si>
    <t>Willacy</t>
  </si>
  <si>
    <t>St. Bernard</t>
  </si>
  <si>
    <t>Fayette</t>
  </si>
  <si>
    <t>Ingham</t>
  </si>
  <si>
    <t>Columbia Falls</t>
  </si>
  <si>
    <t>VA</t>
  </si>
  <si>
    <t>Letcher</t>
  </si>
  <si>
    <t>Steele</t>
  </si>
  <si>
    <t>St. John the Baptist</t>
  </si>
  <si>
    <t>Uinta</t>
  </si>
  <si>
    <t xml:space="preserve">CES Votomatic         </t>
  </si>
  <si>
    <t xml:space="preserve">AIS 315 </t>
  </si>
  <si>
    <t xml:space="preserve">AIS 115 </t>
  </si>
  <si>
    <t xml:space="preserve">CES Votomatic </t>
  </si>
  <si>
    <t>Plainfield</t>
  </si>
  <si>
    <t>Heard</t>
  </si>
  <si>
    <t>Kensington</t>
  </si>
  <si>
    <t>Sully</t>
  </si>
  <si>
    <t>North Providence</t>
  </si>
  <si>
    <t>Monongalia</t>
  </si>
  <si>
    <t>Tarrant</t>
  </si>
  <si>
    <t>Hand</t>
  </si>
  <si>
    <t>Wabasha</t>
  </si>
  <si>
    <t>Georgia</t>
  </si>
  <si>
    <t>Norwood</t>
  </si>
  <si>
    <t>Global Accu-Vote/Optical Scan</t>
  </si>
  <si>
    <t>Coos</t>
  </si>
  <si>
    <t>Ida</t>
  </si>
  <si>
    <t>Mount Chase</t>
  </si>
  <si>
    <t>Marion</t>
  </si>
  <si>
    <t>Ware</t>
  </si>
  <si>
    <t>Boone</t>
  </si>
  <si>
    <t>Gordon</t>
  </si>
  <si>
    <t>Waller</t>
  </si>
  <si>
    <t>Hennepin</t>
  </si>
  <si>
    <t>Optical Scan - ES&amp;S </t>
  </si>
  <si>
    <t>NE</t>
  </si>
  <si>
    <t>Winona</t>
  </si>
  <si>
    <t>Winkler</t>
  </si>
  <si>
    <t>Hempstead</t>
  </si>
  <si>
    <t>Medway</t>
  </si>
  <si>
    <t>Mississippi</t>
  </si>
  <si>
    <t>Dayton</t>
  </si>
  <si>
    <t>Adams</t>
  </si>
  <si>
    <t>Alamosa</t>
  </si>
  <si>
    <t>Rutland</t>
  </si>
  <si>
    <t>Willimantic</t>
  </si>
  <si>
    <t>Robbinston</t>
  </si>
  <si>
    <t>Cabarrus</t>
  </si>
  <si>
    <t>Wilmington</t>
  </si>
  <si>
    <t>Cottle</t>
  </si>
  <si>
    <t>Detroit</t>
  </si>
  <si>
    <t>Conway</t>
  </si>
  <si>
    <t>NM</t>
  </si>
  <si>
    <t>Burnet</t>
  </si>
  <si>
    <t>Coryell</t>
  </si>
  <si>
    <t>Pendleton</t>
  </si>
  <si>
    <t>Yoakum</t>
  </si>
  <si>
    <t>McClain</t>
  </si>
  <si>
    <t>McCurtain</t>
  </si>
  <si>
    <t>Chaffee</t>
  </si>
  <si>
    <t>Odell township</t>
  </si>
  <si>
    <t>Collingsworth</t>
  </si>
  <si>
    <t>Rice</t>
  </si>
  <si>
    <t>Marquette</t>
  </si>
  <si>
    <t>Mashpee</t>
  </si>
  <si>
    <t>Curry</t>
  </si>
  <si>
    <t>St. Landry</t>
  </si>
  <si>
    <t>Alfalfa</t>
  </si>
  <si>
    <t>Archuleta</t>
  </si>
  <si>
    <t>Powhatan</t>
  </si>
  <si>
    <t>Scotts Bluff</t>
  </si>
  <si>
    <t>2nd</t>
  </si>
  <si>
    <t>Dinwiddie</t>
  </si>
  <si>
    <t>Hillsdale</t>
  </si>
  <si>
    <t>Albany</t>
  </si>
  <si>
    <t>Presque Isle</t>
  </si>
  <si>
    <t>Codyville</t>
  </si>
  <si>
    <t>Tuscaloosa</t>
  </si>
  <si>
    <t>Dodge</t>
  </si>
  <si>
    <t>Stevens</t>
  </si>
  <si>
    <t>AIS 115</t>
  </si>
  <si>
    <t>Caroline</t>
  </si>
  <si>
    <t>Greenland</t>
  </si>
  <si>
    <t>Power</t>
  </si>
  <si>
    <t>Wolfeboro</t>
  </si>
  <si>
    <t>Centerville</t>
  </si>
  <si>
    <t>Winslow</t>
  </si>
  <si>
    <t>Mitchell</t>
  </si>
  <si>
    <t xml:space="preserve">BRC Optech III-P Eagle </t>
  </si>
  <si>
    <t>Oval</t>
  </si>
  <si>
    <t>Arrow</t>
  </si>
  <si>
    <t>Tuftonboro</t>
  </si>
  <si>
    <t>Shoup Lever Machine and Paper</t>
  </si>
  <si>
    <t>Shrewsbury</t>
  </si>
  <si>
    <t>Cherry</t>
  </si>
  <si>
    <t>Hodgeman</t>
  </si>
  <si>
    <t>North Washington</t>
  </si>
  <si>
    <t>Stratham</t>
  </si>
  <si>
    <t>Shackelford</t>
  </si>
  <si>
    <t>Somervell</t>
  </si>
  <si>
    <t>Orland</t>
  </si>
  <si>
    <t>Orono</t>
  </si>
  <si>
    <t>Hyde</t>
  </si>
  <si>
    <t>Jerauld</t>
  </si>
  <si>
    <t>Party</t>
  </si>
  <si>
    <t>ST</t>
  </si>
  <si>
    <t>CTY</t>
  </si>
  <si>
    <t>Minnehaha</t>
  </si>
  <si>
    <t>Waynesboro</t>
  </si>
  <si>
    <t>Horry</t>
  </si>
  <si>
    <t>Office of the Secretary of State State of Alabama. Elections Division</t>
  </si>
  <si>
    <t>W</t>
  </si>
  <si>
    <t>Arkansas Secretary of State. Elections</t>
  </si>
  <si>
    <t>Soc. Workers</t>
  </si>
  <si>
    <t>District 5</t>
  </si>
  <si>
    <t>District 6</t>
  </si>
  <si>
    <t>District 7</t>
  </si>
  <si>
    <t>Secretary</t>
  </si>
  <si>
    <t>Greenwood</t>
  </si>
  <si>
    <t>Hudspeth</t>
  </si>
  <si>
    <t>Nebraska</t>
  </si>
  <si>
    <t>District 11</t>
  </si>
  <si>
    <t>District 12</t>
  </si>
  <si>
    <t>Macwahoc</t>
  </si>
  <si>
    <t>Magalloway</t>
  </si>
  <si>
    <t>Martinsville</t>
  </si>
  <si>
    <t>Southampton</t>
  </si>
  <si>
    <t>Casey</t>
  </si>
  <si>
    <t>Republican</t>
  </si>
  <si>
    <t>Hickman</t>
  </si>
  <si>
    <t>Hopkins</t>
  </si>
  <si>
    <t>Pleasant Point</t>
  </si>
  <si>
    <t>Walton</t>
  </si>
  <si>
    <t>Craig</t>
  </si>
  <si>
    <t>Won?</t>
  </si>
  <si>
    <t>Jackson</t>
  </si>
  <si>
    <t>Multnomah</t>
  </si>
  <si>
    <t>Lucas</t>
  </si>
  <si>
    <t>Graham</t>
  </si>
  <si>
    <t>Plaquemines</t>
  </si>
  <si>
    <t>Payette</t>
  </si>
  <si>
    <t>Macomb</t>
  </si>
  <si>
    <t>Manistee</t>
  </si>
  <si>
    <t>Harnett</t>
  </si>
  <si>
    <t>Ballard</t>
  </si>
  <si>
    <t>Montana Secretary of State</t>
  </si>
  <si>
    <t>Gilliam</t>
  </si>
  <si>
    <t>Tate</t>
  </si>
  <si>
    <t>Knox</t>
  </si>
  <si>
    <t>Whiteside</t>
  </si>
  <si>
    <t>Lewis and Clark</t>
  </si>
  <si>
    <t>Rusk</t>
  </si>
  <si>
    <t>Latah</t>
  </si>
  <si>
    <t>Montville</t>
  </si>
  <si>
    <t>Hamilton</t>
  </si>
  <si>
    <t>Llano</t>
  </si>
  <si>
    <t>Acadia</t>
  </si>
  <si>
    <t>Issaquena</t>
  </si>
  <si>
    <t>Paulding</t>
  </si>
  <si>
    <t>Marlborough</t>
  </si>
  <si>
    <t>Armstrong</t>
  </si>
  <si>
    <t>Eaton</t>
  </si>
  <si>
    <t>Pine</t>
  </si>
  <si>
    <t>Punch Card</t>
  </si>
  <si>
    <t>Winchester</t>
  </si>
  <si>
    <t>Pickett</t>
  </si>
  <si>
    <t>Neosho</t>
  </si>
  <si>
    <t>Candler</t>
  </si>
  <si>
    <t>Penobscot Indian Island</t>
  </si>
  <si>
    <t>MCD</t>
  </si>
  <si>
    <t>Reservation</t>
  </si>
  <si>
    <t>Richardson</t>
  </si>
  <si>
    <t>Ellis</t>
  </si>
  <si>
    <t>Stokes</t>
  </si>
  <si>
    <t>Talmadge</t>
  </si>
  <si>
    <t>Sedgwick</t>
  </si>
  <si>
    <t>Bedford</t>
  </si>
  <si>
    <t>Robeson</t>
  </si>
  <si>
    <t>Beckham</t>
  </si>
  <si>
    <t>Douglas</t>
  </si>
  <si>
    <t>Koochiching</t>
  </si>
  <si>
    <t>Marshall</t>
  </si>
  <si>
    <t>Lubbock</t>
  </si>
  <si>
    <t>Muscatine</t>
  </si>
  <si>
    <t>CES Punch Card</t>
  </si>
  <si>
    <t>Ogle</t>
  </si>
  <si>
    <t>Kingfisher</t>
  </si>
  <si>
    <t>East Brookfield</t>
  </si>
  <si>
    <t>Gray</t>
  </si>
  <si>
    <t>Aransas</t>
  </si>
  <si>
    <t>Sanilac</t>
  </si>
  <si>
    <t>Pinkham's Grant</t>
  </si>
  <si>
    <t>Yazoo</t>
  </si>
  <si>
    <t>Wayland</t>
  </si>
  <si>
    <t>Wellesley</t>
  </si>
  <si>
    <t>Starr</t>
  </si>
  <si>
    <t>White</t>
  </si>
  <si>
    <t>County</t>
  </si>
  <si>
    <t>Northwood</t>
  </si>
  <si>
    <t>Prairie</t>
  </si>
  <si>
    <t>Norridgewock</t>
  </si>
  <si>
    <t>Edmunds</t>
  </si>
  <si>
    <t>Thorndike</t>
  </si>
  <si>
    <t>Manchester</t>
  </si>
  <si>
    <t>Sargents Purchase</t>
  </si>
  <si>
    <t>Acushnet</t>
  </si>
  <si>
    <t>Dracut</t>
  </si>
  <si>
    <t>Level</t>
  </si>
  <si>
    <t>Bienville</t>
  </si>
  <si>
    <t>Pop Vote</t>
  </si>
  <si>
    <t>Fort Bend</t>
  </si>
  <si>
    <t>Amity</t>
  </si>
  <si>
    <t>Chicopee</t>
  </si>
  <si>
    <t>Edgar</t>
  </si>
  <si>
    <t>Buena Vista</t>
  </si>
  <si>
    <t>Emmet</t>
  </si>
  <si>
    <t>Peru</t>
  </si>
  <si>
    <t>Central Somerset</t>
  </si>
  <si>
    <t>Mechanic Falls</t>
  </si>
  <si>
    <t>Whitfield</t>
  </si>
  <si>
    <t>Prentiss</t>
  </si>
  <si>
    <t>MS</t>
  </si>
  <si>
    <t>Rhode Island</t>
  </si>
  <si>
    <t>Blanchard</t>
  </si>
  <si>
    <t>Island Falls</t>
  </si>
  <si>
    <t>Menard</t>
  </si>
  <si>
    <t>Fort Fairfield</t>
  </si>
  <si>
    <t>Millbury</t>
  </si>
  <si>
    <t>Lamar</t>
  </si>
  <si>
    <t>Terrell</t>
  </si>
  <si>
    <t>Kearny</t>
  </si>
  <si>
    <t>Chickasaw</t>
  </si>
  <si>
    <t>Escambia</t>
  </si>
  <si>
    <t>Fairhaven</t>
  </si>
  <si>
    <t>Falmouth</t>
  </si>
  <si>
    <t>Nelson</t>
  </si>
  <si>
    <t>Monterey</t>
  </si>
  <si>
    <t>Waterville</t>
  </si>
  <si>
    <t>Warren</t>
  </si>
  <si>
    <t>Yellow Medicine</t>
  </si>
  <si>
    <t>Huron</t>
  </si>
  <si>
    <t>Nobles</t>
  </si>
  <si>
    <t>Le Sueur</t>
  </si>
  <si>
    <t>Moultrie</t>
  </si>
  <si>
    <t>Catron</t>
  </si>
  <si>
    <t>Aurora</t>
  </si>
  <si>
    <t>Bulloch</t>
  </si>
  <si>
    <t>Howland</t>
  </si>
  <si>
    <t>Marshfield</t>
  </si>
  <si>
    <t>Towns</t>
  </si>
  <si>
    <t>Egremont</t>
  </si>
  <si>
    <t>Edwards</t>
  </si>
  <si>
    <t>Elk</t>
  </si>
  <si>
    <t>Marblehead</t>
  </si>
  <si>
    <t>Atkinson and Gilmanton Academy Grant</t>
  </si>
  <si>
    <t>Westminster</t>
  </si>
  <si>
    <t>Fall River</t>
  </si>
  <si>
    <t>Washita</t>
  </si>
  <si>
    <t>Natchitoches</t>
  </si>
  <si>
    <t>Brooklin</t>
  </si>
  <si>
    <t>Barry</t>
  </si>
  <si>
    <t>Travis</t>
  </si>
  <si>
    <t>Robert Greenheck (Rep)</t>
  </si>
  <si>
    <t>McCreary</t>
  </si>
  <si>
    <t>Tillamook</t>
  </si>
  <si>
    <t>Assumption</t>
  </si>
  <si>
    <t>States</t>
  </si>
  <si>
    <t>Davidson</t>
  </si>
  <si>
    <t>Brazoria</t>
  </si>
  <si>
    <t>Sharon</t>
  </si>
  <si>
    <t>Stratford</t>
  </si>
  <si>
    <t>Brookings</t>
  </si>
  <si>
    <t>Floyd</t>
  </si>
  <si>
    <t>Forsyth</t>
  </si>
  <si>
    <t>Hart</t>
  </si>
  <si>
    <t>Monona</t>
  </si>
  <si>
    <t>Sabine</t>
  </si>
  <si>
    <t>Dixmont</t>
  </si>
  <si>
    <t>Terry</t>
  </si>
  <si>
    <t>Cranston</t>
  </si>
  <si>
    <t>Sioux</t>
  </si>
  <si>
    <t>Prince George</t>
  </si>
  <si>
    <t>Pittston</t>
  </si>
  <si>
    <t>Poland</t>
  </si>
  <si>
    <t>Trousdale</t>
  </si>
  <si>
    <t>Unicoi</t>
  </si>
  <si>
    <t>Democratic</t>
  </si>
  <si>
    <t>Bolivar</t>
  </si>
  <si>
    <t>Rapides</t>
  </si>
  <si>
    <t>West Forks</t>
  </si>
  <si>
    <t>Newton</t>
  </si>
  <si>
    <t>Oconee</t>
  </si>
  <si>
    <t>ELECTronic 1242 DRE and Danaher Controls</t>
  </si>
  <si>
    <t>Kent</t>
  </si>
  <si>
    <t>State1</t>
  </si>
  <si>
    <t>State2</t>
  </si>
  <si>
    <t>State3</t>
  </si>
  <si>
    <t>State4</t>
  </si>
  <si>
    <t>Waldoboro</t>
  </si>
  <si>
    <t>Springfield</t>
  </si>
  <si>
    <t>Braxton</t>
  </si>
  <si>
    <t>New Jersey</t>
  </si>
  <si>
    <t>Farmington</t>
  </si>
  <si>
    <t>Thomas</t>
  </si>
  <si>
    <t>Rome</t>
  </si>
  <si>
    <t>Laurens</t>
  </si>
  <si>
    <t>Cape May</t>
  </si>
  <si>
    <t>East Feliciana</t>
  </si>
  <si>
    <t>Crowley</t>
  </si>
  <si>
    <t>East Central Washington</t>
  </si>
  <si>
    <t>Fitchburg</t>
  </si>
  <si>
    <t>Anderson</t>
  </si>
  <si>
    <t>Barber</t>
  </si>
  <si>
    <t>Iberia</t>
  </si>
  <si>
    <t>North Carolina State Board of Elections</t>
  </si>
  <si>
    <t>Fulton</t>
  </si>
  <si>
    <t>Habersham</t>
  </si>
  <si>
    <t>Nolan</t>
  </si>
  <si>
    <t>Whately</t>
  </si>
  <si>
    <t>Yancey</t>
  </si>
  <si>
    <t>Webb</t>
  </si>
  <si>
    <t>Lac Qui Parle</t>
  </si>
  <si>
    <t>Huerfano</t>
  </si>
  <si>
    <t>Iberville</t>
  </si>
  <si>
    <t>Crystal</t>
  </si>
  <si>
    <t>Cushing</t>
  </si>
  <si>
    <t>Park</t>
  </si>
  <si>
    <t>Shiawassee</t>
  </si>
  <si>
    <t>Kennebunk</t>
  </si>
  <si>
    <t>Holland</t>
  </si>
  <si>
    <t>Cotton</t>
  </si>
  <si>
    <t>South Oxford</t>
  </si>
  <si>
    <t>Montcalm</t>
  </si>
  <si>
    <t>Southport</t>
  </si>
  <si>
    <t>Falls Church</t>
  </si>
  <si>
    <t>Yell</t>
  </si>
  <si>
    <t>Emporia</t>
  </si>
  <si>
    <t>Muscogee</t>
  </si>
  <si>
    <t>Candidate Name</t>
  </si>
  <si>
    <t>Candidate Party</t>
  </si>
  <si>
    <t>Hadleys Purchase</t>
  </si>
  <si>
    <t>Chesapeake</t>
  </si>
  <si>
    <t>Charlotte</t>
  </si>
  <si>
    <t>Election District</t>
  </si>
  <si>
    <t>Kerr</t>
  </si>
  <si>
    <t>Roseau</t>
  </si>
  <si>
    <t>Musselshell</t>
  </si>
  <si>
    <t>Jay</t>
  </si>
  <si>
    <t>McIntosh</t>
  </si>
  <si>
    <t>Lumpkin</t>
  </si>
  <si>
    <t>Broadwater</t>
  </si>
  <si>
    <t>Beverly</t>
  </si>
  <si>
    <t>Boothbay</t>
  </si>
  <si>
    <t>Thomaston</t>
  </si>
  <si>
    <t>Brookline</t>
  </si>
  <si>
    <t>Penobscot</t>
  </si>
  <si>
    <t>Dickenson</t>
  </si>
  <si>
    <t>Hingham</t>
  </si>
  <si>
    <t>Talladega</t>
  </si>
  <si>
    <t>Bangor</t>
  </si>
  <si>
    <t>Fryeburg</t>
  </si>
  <si>
    <t>Mexico</t>
  </si>
  <si>
    <t>Milbridge</t>
  </si>
  <si>
    <t>Panola</t>
  </si>
  <si>
    <t>Machiasport</t>
  </si>
  <si>
    <t>Edgartown</t>
  </si>
  <si>
    <t>Mineral</t>
  </si>
  <si>
    <t>Moffat</t>
  </si>
  <si>
    <t>Harrison</t>
  </si>
  <si>
    <t>Carlisle</t>
  </si>
  <si>
    <t>Converse</t>
  </si>
  <si>
    <t>Location</t>
  </si>
  <si>
    <t>Purchase</t>
  </si>
  <si>
    <t>Todd</t>
  </si>
  <si>
    <t>1st</t>
  </si>
  <si>
    <t>Dover-Foxcroft</t>
  </si>
  <si>
    <t>Andover</t>
  </si>
  <si>
    <t>Whiting</t>
  </si>
  <si>
    <t>North Yarmouth</t>
  </si>
  <si>
    <t>Stanton</t>
  </si>
  <si>
    <t>Cheboygan</t>
  </si>
  <si>
    <t>Taylor</t>
  </si>
  <si>
    <t>Barrow</t>
  </si>
  <si>
    <t>Gratiot</t>
  </si>
  <si>
    <t>Otisfield</t>
  </si>
  <si>
    <t>Muhlenberg</t>
  </si>
  <si>
    <t>Sebec</t>
  </si>
  <si>
    <t>Great Barrington</t>
  </si>
  <si>
    <t>Greenfield</t>
  </si>
  <si>
    <t>Groveland</t>
  </si>
  <si>
    <t>Benzie</t>
  </si>
  <si>
    <t>Tunica</t>
  </si>
  <si>
    <t>Lewiston</t>
  </si>
  <si>
    <t>Paper</t>
  </si>
  <si>
    <t>Hiram</t>
  </si>
  <si>
    <t>Gregory</t>
  </si>
  <si>
    <t>Haakon</t>
  </si>
  <si>
    <t>Dennysville</t>
  </si>
  <si>
    <t>Tippah</t>
  </si>
  <si>
    <t>Ocean</t>
  </si>
  <si>
    <t>St. Francis</t>
  </si>
  <si>
    <t>Gilead</t>
  </si>
  <si>
    <t>Hatfield</t>
  </si>
  <si>
    <t>Bullock</t>
  </si>
  <si>
    <t>Butler</t>
  </si>
  <si>
    <t>Atascosa</t>
  </si>
  <si>
    <t>Swift</t>
  </si>
  <si>
    <t>Meeker</t>
  </si>
  <si>
    <t>Boulder</t>
  </si>
  <si>
    <t>Coffey</t>
  </si>
  <si>
    <t>Weymouth</t>
  </si>
  <si>
    <t>Avoyelles</t>
  </si>
  <si>
    <t>Cary</t>
  </si>
  <si>
    <t>Fairfield</t>
  </si>
  <si>
    <t>Caswell</t>
  </si>
  <si>
    <t>Sinclair</t>
  </si>
  <si>
    <t>Voting District</t>
  </si>
  <si>
    <t>Tennessee Secretary of State. Division of Elections</t>
  </si>
  <si>
    <t>Kalkaska</t>
  </si>
  <si>
    <t>Jessamine</t>
  </si>
  <si>
    <t>Wheeler</t>
  </si>
  <si>
    <t>Dawes</t>
  </si>
  <si>
    <t>District 8</t>
  </si>
  <si>
    <t>District 9</t>
  </si>
  <si>
    <t>District 10</t>
  </si>
  <si>
    <t>Kingsbury</t>
  </si>
  <si>
    <t>Henderson</t>
  </si>
  <si>
    <t>No. 21</t>
  </si>
  <si>
    <t>Evans</t>
  </si>
  <si>
    <t>UT</t>
  </si>
  <si>
    <t>Coplin</t>
  </si>
  <si>
    <t>Crow Wing</t>
  </si>
  <si>
    <t>Faribault</t>
  </si>
  <si>
    <t>Middleborough</t>
  </si>
  <si>
    <t>Nahant</t>
  </si>
  <si>
    <t>Rockland</t>
  </si>
  <si>
    <t>Tangipahoa</t>
  </si>
  <si>
    <t>Kendall</t>
  </si>
  <si>
    <t>Madawaska</t>
  </si>
  <si>
    <t>Ouachita</t>
  </si>
  <si>
    <t>Lebanon</t>
  </si>
  <si>
    <t>Lynchburg</t>
  </si>
  <si>
    <t>Worcester</t>
  </si>
  <si>
    <t>Washington</t>
  </si>
  <si>
    <t>Wilcox</t>
  </si>
  <si>
    <t>Appanoose</t>
  </si>
  <si>
    <t>Kenton</t>
  </si>
  <si>
    <t>Knott</t>
  </si>
  <si>
    <t>Essex</t>
  </si>
  <si>
    <t>Waterford</t>
  </si>
  <si>
    <t>Noble</t>
  </si>
  <si>
    <t>Illinois</t>
  </si>
  <si>
    <t>State of Alaska Division of Elections</t>
  </si>
  <si>
    <t>Arenac</t>
  </si>
  <si>
    <t>Eddington</t>
  </si>
  <si>
    <t>Green's Grant</t>
  </si>
  <si>
    <t>Hopewell</t>
  </si>
  <si>
    <t>Trimble</t>
  </si>
  <si>
    <t>Wolfe</t>
  </si>
  <si>
    <t>Davis</t>
  </si>
  <si>
    <t>Rooks</t>
  </si>
  <si>
    <t>Atkinson</t>
  </si>
  <si>
    <t>Princeton</t>
  </si>
  <si>
    <t>Parsonsfield</t>
  </si>
  <si>
    <t>Roger Mills</t>
  </si>
  <si>
    <t>Rogers</t>
  </si>
  <si>
    <t>Butts</t>
  </si>
  <si>
    <t>Massachusetts</t>
  </si>
  <si>
    <t>MA</t>
  </si>
  <si>
    <t>Winthrop</t>
  </si>
  <si>
    <t>Person</t>
  </si>
  <si>
    <t>Coffee</t>
  </si>
  <si>
    <t>Leicester</t>
  </si>
  <si>
    <t>Concho</t>
  </si>
  <si>
    <t>Templeton</t>
  </si>
  <si>
    <t>Newington</t>
  </si>
  <si>
    <t>Greenville</t>
  </si>
  <si>
    <t>Winter Harbor</t>
  </si>
  <si>
    <t>Greer</t>
  </si>
  <si>
    <t>Love</t>
  </si>
  <si>
    <t>Stanly</t>
  </si>
  <si>
    <t>Pender</t>
  </si>
  <si>
    <t>Harpswell</t>
  </si>
  <si>
    <t>Niobrara</t>
  </si>
  <si>
    <t>Kit Carson</t>
  </si>
  <si>
    <t>Ripley</t>
  </si>
  <si>
    <t>Sumner</t>
  </si>
  <si>
    <t>Pasquotank</t>
  </si>
  <si>
    <t>Southwick</t>
  </si>
  <si>
    <t>Garfield</t>
  </si>
  <si>
    <t>Natick</t>
  </si>
  <si>
    <t>Keene</t>
  </si>
  <si>
    <t>Danvers</t>
  </si>
  <si>
    <t>Wilton</t>
  </si>
  <si>
    <t>Black Hawk</t>
  </si>
  <si>
    <t>Treasure</t>
  </si>
  <si>
    <t>Rutherford</t>
  </si>
  <si>
    <t>Socialist Workers</t>
  </si>
  <si>
    <t>Yuma</t>
  </si>
  <si>
    <t>Bernalillo</t>
  </si>
  <si>
    <t>ES&amp;SOptech III-P Eagle</t>
  </si>
  <si>
    <t>Mansfield</t>
  </si>
  <si>
    <t>Swansea</t>
  </si>
  <si>
    <t>Gosnold</t>
  </si>
  <si>
    <t>&gt;90%</t>
  </si>
  <si>
    <t>Everett</t>
  </si>
  <si>
    <t>Dennis</t>
  </si>
  <si>
    <t>Dighton</t>
  </si>
  <si>
    <t>South Hampton</t>
  </si>
  <si>
    <t>Voter Turnout (VAP)</t>
  </si>
  <si>
    <t>Northeast Somerset</t>
  </si>
  <si>
    <t>Darlington</t>
  </si>
  <si>
    <t>Tuscola</t>
  </si>
  <si>
    <t>Pontotoc</t>
  </si>
  <si>
    <t>Patten</t>
  </si>
  <si>
    <t>Allendale</t>
  </si>
  <si>
    <t>Morehouse</t>
  </si>
  <si>
    <t>Wallagrass</t>
  </si>
  <si>
    <t>Buckland</t>
  </si>
  <si>
    <t>Gregg</t>
  </si>
  <si>
    <t>Winterport</t>
  </si>
  <si>
    <t>Orford</t>
  </si>
  <si>
    <t>Colbert</t>
  </si>
  <si>
    <t>Summit</t>
  </si>
  <si>
    <t>Teller</t>
  </si>
  <si>
    <t>Surry</t>
  </si>
  <si>
    <t>Date</t>
  </si>
  <si>
    <t>Hanover</t>
  </si>
  <si>
    <t>North Franklin</t>
  </si>
  <si>
    <t>Sheridan</t>
  </si>
  <si>
    <t>Rochester</t>
  </si>
  <si>
    <t>Canton</t>
  </si>
  <si>
    <t>Obion</t>
  </si>
  <si>
    <t>Westhampton</t>
  </si>
  <si>
    <t>Westport</t>
  </si>
  <si>
    <t>Stephenson</t>
  </si>
  <si>
    <t>Gibson</t>
  </si>
  <si>
    <t>Windham</t>
  </si>
  <si>
    <t>Third Place</t>
  </si>
  <si>
    <t>Brownfield</t>
  </si>
  <si>
    <t>Burnham</t>
  </si>
  <si>
    <t>Winner</t>
  </si>
  <si>
    <t>Searsport</t>
  </si>
  <si>
    <t>Whitley</t>
  </si>
  <si>
    <t>Tyringham</t>
  </si>
  <si>
    <t>East Central Franklin</t>
  </si>
  <si>
    <t>Old Town</t>
  </si>
  <si>
    <t>Jewell</t>
  </si>
  <si>
    <t>Alleghany</t>
  </si>
  <si>
    <t>Iredell</t>
  </si>
  <si>
    <t>Otoe</t>
  </si>
  <si>
    <t>Woods</t>
  </si>
  <si>
    <t>Dalton</t>
  </si>
  <si>
    <t>Sequatchie</t>
  </si>
  <si>
    <t>Great Pond</t>
  </si>
  <si>
    <t>Republic</t>
  </si>
  <si>
    <t>Kingfield</t>
  </si>
  <si>
    <t>Parker</t>
  </si>
  <si>
    <t>Caribou</t>
  </si>
  <si>
    <t>Walthall</t>
  </si>
  <si>
    <t>Gilmer</t>
  </si>
  <si>
    <t>Lonoke</t>
  </si>
  <si>
    <t>Hampton Falls</t>
  </si>
  <si>
    <t>Cook</t>
  </si>
  <si>
    <t>Millville</t>
  </si>
  <si>
    <t>Levant</t>
  </si>
  <si>
    <t>Swanzey</t>
  </si>
  <si>
    <t>Second College Grant</t>
  </si>
  <si>
    <t>Screven</t>
  </si>
  <si>
    <t>Red Willow</t>
  </si>
  <si>
    <t>Presidio</t>
  </si>
  <si>
    <t>Miami</t>
  </si>
  <si>
    <t>Kiowa</t>
  </si>
  <si>
    <t>McCone</t>
  </si>
  <si>
    <t>Epping</t>
  </si>
  <si>
    <t>West Virginia Secretary of State</t>
  </si>
  <si>
    <t>FIPS</t>
  </si>
  <si>
    <t>Denver</t>
  </si>
  <si>
    <t>DuPage</t>
  </si>
  <si>
    <t>&gt;80%</t>
  </si>
  <si>
    <t>Colleton</t>
  </si>
  <si>
    <t>South Berwick</t>
  </si>
  <si>
    <t>Harrisonburg</t>
  </si>
  <si>
    <t>Hartley</t>
  </si>
  <si>
    <t>District 4</t>
  </si>
  <si>
    <t>St. James</t>
  </si>
  <si>
    <t>Sibley</t>
  </si>
  <si>
    <t>Wichita</t>
  </si>
  <si>
    <t>Young</t>
  </si>
  <si>
    <t>Dolores</t>
  </si>
  <si>
    <t>Mercer</t>
  </si>
  <si>
    <t>Clifton</t>
  </si>
  <si>
    <t>Glynn</t>
  </si>
  <si>
    <t>Pitkin</t>
  </si>
  <si>
    <t>Leavenworth</t>
  </si>
  <si>
    <t>Casco</t>
  </si>
  <si>
    <t>Castine</t>
  </si>
  <si>
    <t>Hibberts</t>
  </si>
  <si>
    <t>No. 8 S.D.</t>
  </si>
  <si>
    <t>Alaska</t>
  </si>
  <si>
    <t>Limington</t>
  </si>
  <si>
    <t>gore</t>
  </si>
  <si>
    <t>Rockwood</t>
  </si>
  <si>
    <t>South Dakota Secretary of State</t>
  </si>
  <si>
    <t>Androscoggin</t>
  </si>
  <si>
    <t>Wilkinson</t>
  </si>
  <si>
    <t>Kimble</t>
  </si>
  <si>
    <t>Morton</t>
  </si>
  <si>
    <t>Callahan</t>
  </si>
  <si>
    <t>King and Queen</t>
  </si>
  <si>
    <t>Gilsum</t>
  </si>
  <si>
    <t>Ramsey</t>
  </si>
  <si>
    <t>Beans Grant</t>
  </si>
  <si>
    <t>Duxbury</t>
  </si>
  <si>
    <t>Maverick</t>
  </si>
  <si>
    <t>Gloucester</t>
  </si>
  <si>
    <t>Monmouth</t>
  </si>
  <si>
    <t>Hale</t>
  </si>
  <si>
    <t>Rockingham</t>
  </si>
  <si>
    <t>Kennebec</t>
  </si>
  <si>
    <t>Huntington</t>
  </si>
  <si>
    <t>Blandford</t>
  </si>
  <si>
    <t>Allagash</t>
  </si>
  <si>
    <t>Argyle</t>
  </si>
  <si>
    <t>Creek</t>
  </si>
  <si>
    <t>Erath</t>
  </si>
  <si>
    <t>No.</t>
  </si>
  <si>
    <t>Northport</t>
  </si>
  <si>
    <t>Navarro</t>
  </si>
  <si>
    <t>George</t>
  </si>
  <si>
    <t>Grenada</t>
  </si>
  <si>
    <t>Brookton</t>
  </si>
  <si>
    <t>ID</t>
  </si>
  <si>
    <t>Bossier</t>
  </si>
  <si>
    <t>Harlan</t>
  </si>
  <si>
    <t>Corson</t>
  </si>
  <si>
    <t>Holmes</t>
  </si>
  <si>
    <t>Hartland</t>
  </si>
  <si>
    <t>Paxton</t>
  </si>
  <si>
    <t>Machias</t>
  </si>
  <si>
    <t>Prince Edward</t>
  </si>
  <si>
    <t>East Greenwich</t>
  </si>
  <si>
    <t>Northumberland</t>
  </si>
  <si>
    <t>New Hapmshire</t>
  </si>
  <si>
    <t>Wakefield</t>
  </si>
  <si>
    <t>Grundy</t>
  </si>
  <si>
    <t>Titus</t>
  </si>
  <si>
    <t>West Stockbridge</t>
  </si>
  <si>
    <t>Torrance</t>
  </si>
  <si>
    <t>Valencia</t>
  </si>
  <si>
    <t>Shawnee</t>
  </si>
  <si>
    <t>Castle Hill</t>
  </si>
  <si>
    <t>Sherman</t>
  </si>
  <si>
    <t>Cheyenne</t>
  </si>
  <si>
    <t>Rowan</t>
  </si>
  <si>
    <t>Simpson</t>
  </si>
  <si>
    <t>Mille Lacs</t>
  </si>
  <si>
    <t>Crawfords Purchase</t>
  </si>
  <si>
    <t>Missaukee</t>
  </si>
  <si>
    <t>Starks</t>
  </si>
  <si>
    <t>Madbury</t>
  </si>
  <si>
    <t>Marlow</t>
  </si>
  <si>
    <t>Linn</t>
  </si>
  <si>
    <t>Arapahoe</t>
  </si>
  <si>
    <t>Wythe</t>
  </si>
  <si>
    <t>Attleboro</t>
  </si>
  <si>
    <t>Ontonagon</t>
  </si>
  <si>
    <t>New Canada</t>
  </si>
  <si>
    <t>Dudley</t>
  </si>
  <si>
    <t>South Franklin</t>
  </si>
  <si>
    <t>&lt;40%</t>
  </si>
  <si>
    <t>Oakland</t>
  </si>
  <si>
    <t>Branch</t>
  </si>
  <si>
    <t>Piermont</t>
  </si>
  <si>
    <t>Falls</t>
  </si>
  <si>
    <t>Fisher</t>
  </si>
  <si>
    <t>Charlevoix</t>
  </si>
  <si>
    <t>Henry</t>
  </si>
  <si>
    <t>Cameron</t>
  </si>
  <si>
    <t>Doniphan</t>
  </si>
  <si>
    <t>Edgecombe</t>
  </si>
  <si>
    <t>Potter</t>
  </si>
  <si>
    <t>Clarksville</t>
  </si>
  <si>
    <t>Bristol</t>
  </si>
  <si>
    <t>Keith</t>
  </si>
  <si>
    <t>Newmarket</t>
  </si>
  <si>
    <t>North Attleborough</t>
  </si>
  <si>
    <t>Harper</t>
  </si>
  <si>
    <t>Calcasieu</t>
  </si>
  <si>
    <t>Freestone</t>
  </si>
  <si>
    <t>Bowie</t>
  </si>
  <si>
    <t>Faulkner</t>
  </si>
  <si>
    <t>Augusta</t>
  </si>
  <si>
    <t>Culberson</t>
  </si>
  <si>
    <t>Beaverhead</t>
  </si>
  <si>
    <t>Agawam</t>
  </si>
  <si>
    <t>Rank</t>
  </si>
  <si>
    <t>Dexter</t>
  </si>
  <si>
    <t>East Hancock</t>
  </si>
  <si>
    <t>Schleicher</t>
  </si>
  <si>
    <t>Enfield</t>
  </si>
  <si>
    <t>Weakley</t>
  </si>
  <si>
    <t>Berkley</t>
  </si>
  <si>
    <t>Sanford</t>
  </si>
  <si>
    <t>Thornton</t>
  </si>
  <si>
    <t>Woodbury</t>
  </si>
  <si>
    <t>McDuffie</t>
  </si>
  <si>
    <t>Loudoun</t>
  </si>
  <si>
    <t>Lake</t>
  </si>
  <si>
    <t>Bleckley</t>
  </si>
  <si>
    <t>McDonough</t>
  </si>
  <si>
    <t>Counties with Lowest Percent of Vote</t>
  </si>
  <si>
    <t>Ouray</t>
  </si>
  <si>
    <t>Brownville</t>
  </si>
  <si>
    <t>Clare</t>
  </si>
  <si>
    <t>Other</t>
  </si>
  <si>
    <t>Brown</t>
  </si>
  <si>
    <t>Standish</t>
  </si>
  <si>
    <t>Winn</t>
  </si>
  <si>
    <t>Somerset</t>
  </si>
  <si>
    <t>Meade</t>
  </si>
  <si>
    <t>Morris</t>
  </si>
  <si>
    <t>Charles Mix</t>
  </si>
  <si>
    <t>Chester</t>
  </si>
  <si>
    <t>Chouteau</t>
  </si>
  <si>
    <t>Haynesville</t>
  </si>
  <si>
    <t>Greene</t>
  </si>
  <si>
    <t>Bent</t>
  </si>
  <si>
    <t>Okfuskee</t>
  </si>
  <si>
    <t>Hansford</t>
  </si>
  <si>
    <t>Fillmore</t>
  </si>
  <si>
    <t>Pawtucket</t>
  </si>
  <si>
    <t>Sussex</t>
  </si>
  <si>
    <t>Goshen</t>
  </si>
  <si>
    <t>Colorado Secretary of State</t>
  </si>
  <si>
    <t>Franklin</t>
  </si>
  <si>
    <t>Dartmouth</t>
  </si>
  <si>
    <t>Tripp</t>
  </si>
  <si>
    <t>St. Tammany</t>
  </si>
  <si>
    <t>Clearwater</t>
  </si>
  <si>
    <t>Gem</t>
  </si>
  <si>
    <t>Danbury</t>
  </si>
  <si>
    <t>Tipton</t>
  </si>
  <si>
    <t>Washburn</t>
  </si>
  <si>
    <t>James City</t>
  </si>
  <si>
    <t>South Kingstown</t>
  </si>
  <si>
    <t>De Soto</t>
  </si>
  <si>
    <t>Lafayette</t>
  </si>
  <si>
    <t>Leon</t>
  </si>
  <si>
    <t>Catahoula</t>
  </si>
  <si>
    <t>Pipestone</t>
  </si>
  <si>
    <t>Cocke</t>
  </si>
  <si>
    <t>Cherokee</t>
  </si>
  <si>
    <t>Atchison</t>
  </si>
  <si>
    <t>Wibaux</t>
  </si>
  <si>
    <t>Linneus</t>
  </si>
  <si>
    <t>Sweetwater</t>
  </si>
  <si>
    <t>Rhea</t>
  </si>
  <si>
    <t>Catawba</t>
  </si>
  <si>
    <t>Dubuque</t>
  </si>
  <si>
    <t>Ashburnham</t>
  </si>
  <si>
    <t>Sandown</t>
  </si>
  <si>
    <t>Walpole</t>
  </si>
  <si>
    <t>Lanier</t>
  </si>
  <si>
    <t>Gosper</t>
  </si>
  <si>
    <t>Dickinson</t>
  </si>
  <si>
    <t>Culpeper</t>
  </si>
  <si>
    <t>Raleigh</t>
  </si>
  <si>
    <t>Searcy</t>
  </si>
  <si>
    <t>Moose River</t>
  </si>
  <si>
    <t>Northeast Piscataquis</t>
  </si>
  <si>
    <t>Carroll</t>
  </si>
  <si>
    <t>Kemper</t>
  </si>
  <si>
    <t>Temple</t>
  </si>
  <si>
    <t>Labette</t>
  </si>
  <si>
    <t>Rabun</t>
  </si>
  <si>
    <t>Kershaw</t>
  </si>
  <si>
    <t>Atoka</t>
  </si>
  <si>
    <t>Newbury</t>
  </si>
  <si>
    <t>Baca</t>
  </si>
  <si>
    <t>Pueblo</t>
  </si>
  <si>
    <t>Tulsa</t>
  </si>
  <si>
    <t>Northwest Piscataquis</t>
  </si>
  <si>
    <t>Short Name</t>
  </si>
  <si>
    <t>Notes</t>
  </si>
  <si>
    <t>Throckmorton</t>
  </si>
  <si>
    <t>Phillips</t>
  </si>
  <si>
    <t>Aiken</t>
  </si>
  <si>
    <t>Beddington</t>
  </si>
  <si>
    <t>Lafourche</t>
  </si>
  <si>
    <t>LaSalle</t>
  </si>
  <si>
    <t>Emanuel</t>
  </si>
  <si>
    <t>Wilkin</t>
  </si>
  <si>
    <t>Effingham</t>
  </si>
  <si>
    <t>McMinn</t>
  </si>
  <si>
    <t>Wentworth's</t>
  </si>
  <si>
    <t>Low and Burbanks Grant</t>
  </si>
  <si>
    <t>Yadkin</t>
  </si>
  <si>
    <t>DeWitt</t>
  </si>
  <si>
    <t>Hampstead</t>
  </si>
  <si>
    <t>Colonial Heights</t>
  </si>
  <si>
    <t>Plympton</t>
  </si>
  <si>
    <t>San Augustine</t>
  </si>
  <si>
    <t>New Portland</t>
  </si>
  <si>
    <t>Pittsfield</t>
  </si>
  <si>
    <t>Bay</t>
  </si>
  <si>
    <t>Bradford</t>
  </si>
  <si>
    <t xml:space="preserve">AIS 15 Series Models 150 </t>
  </si>
  <si>
    <t>Sugar Hill</t>
  </si>
  <si>
    <t>South Aroostook</t>
  </si>
  <si>
    <t>West Central Franklin</t>
  </si>
  <si>
    <t>McCulloch</t>
  </si>
  <si>
    <t>Lincolnville</t>
  </si>
  <si>
    <t>Lea</t>
  </si>
  <si>
    <t>Davison</t>
  </si>
  <si>
    <t>Red River</t>
  </si>
  <si>
    <t>Wade</t>
  </si>
  <si>
    <t>Clarksburg</t>
  </si>
  <si>
    <t>Williamstown</t>
  </si>
  <si>
    <t>Mont Vernon</t>
  </si>
  <si>
    <t>Richmond</t>
  </si>
  <si>
    <t>Medfield</t>
  </si>
  <si>
    <t>Biddeford</t>
  </si>
  <si>
    <t>Newcastle</t>
  </si>
  <si>
    <t>Hope</t>
  </si>
  <si>
    <t>Michigan</t>
  </si>
  <si>
    <t>Jefferson</t>
  </si>
  <si>
    <t>Livingston</t>
  </si>
  <si>
    <t>Latimer</t>
  </si>
  <si>
    <t>Jersey</t>
  </si>
  <si>
    <t>Loving</t>
  </si>
  <si>
    <t>Orangeburg</t>
  </si>
  <si>
    <t>Saguache</t>
  </si>
  <si>
    <t>Mount Desert</t>
  </si>
  <si>
    <t>Coweta</t>
  </si>
  <si>
    <t>Costilla</t>
  </si>
  <si>
    <t>Framingham</t>
  </si>
  <si>
    <t>Banks</t>
  </si>
  <si>
    <t>Upton</t>
  </si>
  <si>
    <t>Strafford</t>
  </si>
  <si>
    <t>Montgomery</t>
  </si>
  <si>
    <t>Van Buren</t>
  </si>
  <si>
    <t>State Ranking</t>
  </si>
  <si>
    <t>Glascock</t>
  </si>
  <si>
    <t>Second Place</t>
  </si>
  <si>
    <t>Township</t>
  </si>
  <si>
    <t>Hays</t>
  </si>
  <si>
    <t>Hardy</t>
  </si>
  <si>
    <t>York</t>
  </si>
  <si>
    <t>Fentress</t>
  </si>
  <si>
    <t>Hanson</t>
  </si>
  <si>
    <t>Orient</t>
  </si>
  <si>
    <t>Public Document No. 43 Massacusetts Election Statistics 1990</t>
  </si>
  <si>
    <t>pp. 80-89</t>
  </si>
  <si>
    <t>Metcalfe</t>
  </si>
  <si>
    <t>Holden</t>
  </si>
  <si>
    <t>Brule</t>
  </si>
  <si>
    <t>Bibb</t>
  </si>
  <si>
    <t>Beaver Cove</t>
  </si>
  <si>
    <t>Cape Elizabeth</t>
  </si>
  <si>
    <t>Ogunquit</t>
  </si>
  <si>
    <t>Jeff Davis</t>
  </si>
  <si>
    <t>Tyngsborough</t>
  </si>
  <si>
    <t>Cibola</t>
  </si>
  <si>
    <t>Pearl River</t>
  </si>
  <si>
    <t>Rowe</t>
  </si>
  <si>
    <t>Rankin</t>
  </si>
  <si>
    <t>South Bristol</t>
  </si>
  <si>
    <t>Grand Isle</t>
  </si>
  <si>
    <t>Craven</t>
  </si>
  <si>
    <t>Northfield</t>
  </si>
  <si>
    <t>Aroostook</t>
  </si>
  <si>
    <t>Oklahoma State Election Board</t>
  </si>
  <si>
    <t>Stockton Springs</t>
  </si>
  <si>
    <t>Tamworth</t>
  </si>
  <si>
    <t>Corinth</t>
  </si>
  <si>
    <t>Hammond</t>
  </si>
  <si>
    <t>ES&amp;S Optech III-P Eagle and Paper</t>
  </si>
  <si>
    <t>Woburn</t>
  </si>
  <si>
    <t>Nevada</t>
  </si>
  <si>
    <t>Tallapoosa</t>
  </si>
  <si>
    <t>Garvin</t>
  </si>
  <si>
    <t>Kansas</t>
  </si>
  <si>
    <t>Covington</t>
  </si>
  <si>
    <t>Union</t>
  </si>
  <si>
    <t>Saline</t>
  </si>
  <si>
    <t>Seward</t>
  </si>
  <si>
    <t>Lexington</t>
  </si>
  <si>
    <t>St. Helena</t>
  </si>
  <si>
    <t>Blue Hill</t>
  </si>
  <si>
    <t>Connor</t>
  </si>
  <si>
    <t>Chattahoochee</t>
  </si>
  <si>
    <t>Northwest Hancock</t>
  </si>
  <si>
    <t>KS</t>
  </si>
  <si>
    <t>Radford</t>
  </si>
  <si>
    <t>Bradley</t>
  </si>
  <si>
    <t>Bridgewater</t>
  </si>
  <si>
    <t>Pennington</t>
  </si>
  <si>
    <t>North Smithfield</t>
  </si>
  <si>
    <t>Byron</t>
  </si>
  <si>
    <t>Florida</t>
  </si>
  <si>
    <t>Corinna</t>
  </si>
  <si>
    <t>Searsmont</t>
  </si>
  <si>
    <t>Waterville Valley</t>
  </si>
  <si>
    <t>Weare</t>
  </si>
  <si>
    <t>Thompson and Meserves Purchase</t>
  </si>
  <si>
    <t>Fredericksburg</t>
  </si>
  <si>
    <t>Galax</t>
  </si>
  <si>
    <t>Hertford</t>
  </si>
  <si>
    <t>Groton</t>
  </si>
  <si>
    <t>Rush</t>
  </si>
  <si>
    <t>Brantley</t>
  </si>
  <si>
    <t>Brooks</t>
  </si>
  <si>
    <t>Bryan</t>
  </si>
  <si>
    <t>St. Charles</t>
  </si>
  <si>
    <t>Greeley</t>
  </si>
  <si>
    <t>Guadalupe</t>
  </si>
  <si>
    <t>Harding</t>
  </si>
  <si>
    <t>Salem</t>
  </si>
  <si>
    <t>Kossuth</t>
  </si>
  <si>
    <t>Seekonk</t>
  </si>
  <si>
    <t>Iowa Secretary of State</t>
  </si>
  <si>
    <t>Kingston</t>
  </si>
  <si>
    <t>Gonzales</t>
  </si>
  <si>
    <t>Piscataquis</t>
  </si>
  <si>
    <t>Daniels</t>
  </si>
  <si>
    <t>Deer Lodge</t>
  </si>
  <si>
    <t>Fallon</t>
  </si>
  <si>
    <t>Neshoba</t>
  </si>
  <si>
    <t>Wenham</t>
  </si>
  <si>
    <t>Industry</t>
  </si>
  <si>
    <t>Long</t>
  </si>
  <si>
    <t>Charleston</t>
  </si>
  <si>
    <t>% Total Vote</t>
  </si>
  <si>
    <t>Oscoda</t>
  </si>
  <si>
    <t>Pocahontas</t>
  </si>
  <si>
    <t>New Boston</t>
  </si>
  <si>
    <t>Dade</t>
  </si>
  <si>
    <t>Brentwood</t>
  </si>
  <si>
    <t>Teton</t>
  </si>
  <si>
    <t>Saugus</t>
  </si>
  <si>
    <t>Somersworth</t>
  </si>
  <si>
    <t>Borden</t>
  </si>
  <si>
    <t>Newry</t>
  </si>
  <si>
    <t>&lt;10%</t>
  </si>
  <si>
    <t>&lt;20%</t>
  </si>
  <si>
    <t>Tishomingo</t>
  </si>
  <si>
    <t>Harmon</t>
  </si>
  <si>
    <t>Hallowell</t>
  </si>
  <si>
    <t>Northwest Somerset</t>
  </si>
  <si>
    <t>Henniker</t>
  </si>
  <si>
    <t>Otis</t>
  </si>
  <si>
    <t>Friendship</t>
  </si>
  <si>
    <t>Indian Township</t>
  </si>
  <si>
    <t>Gouldsboro</t>
  </si>
  <si>
    <t>Grand</t>
  </si>
  <si>
    <t>Houston</t>
  </si>
  <si>
    <t>Easthampton</t>
  </si>
  <si>
    <t>Kilkenny township</t>
  </si>
  <si>
    <t>Westborough</t>
  </si>
  <si>
    <t>Dare</t>
  </si>
  <si>
    <t>Davie</t>
  </si>
  <si>
    <t>Duplin</t>
  </si>
  <si>
    <t>Audubon</t>
  </si>
  <si>
    <t>Rio Arriba</t>
  </si>
  <si>
    <t>Roosevelt</t>
  </si>
  <si>
    <t>Smithfield</t>
  </si>
  <si>
    <t>Hopedale</t>
  </si>
  <si>
    <t>Perquimans</t>
  </si>
  <si>
    <t>Wilbraham</t>
  </si>
  <si>
    <t>Upshur</t>
  </si>
  <si>
    <t>Tennessee</t>
  </si>
  <si>
    <t>Easton</t>
  </si>
  <si>
    <t>Topsfield</t>
  </si>
  <si>
    <t>Aitkin</t>
  </si>
  <si>
    <t>Briscoe</t>
  </si>
  <si>
    <t>Archer</t>
  </si>
  <si>
    <t>Ashfield</t>
  </si>
  <si>
    <t>Athol</t>
  </si>
  <si>
    <t>Watertown</t>
  </si>
  <si>
    <t>Bonneville</t>
  </si>
  <si>
    <t>Twin Falls</t>
  </si>
  <si>
    <t>Cranberry Isles</t>
  </si>
  <si>
    <t>Croydon</t>
  </si>
  <si>
    <t>Yarmouth</t>
  </si>
  <si>
    <t>Foxborough</t>
  </si>
  <si>
    <t>Delaware</t>
  </si>
  <si>
    <t>DE</t>
  </si>
  <si>
    <t>Terrebonne</t>
  </si>
  <si>
    <t>Wellfleet</t>
  </si>
  <si>
    <t>Provincetown</t>
  </si>
  <si>
    <t>Manassas</t>
  </si>
  <si>
    <t>Granite</t>
  </si>
  <si>
    <t>Wells</t>
  </si>
  <si>
    <t>Perkins</t>
  </si>
  <si>
    <t>Lincoln</t>
  </si>
  <si>
    <t>Election Results Archive - U.S. Senate (1972-2002)</t>
  </si>
  <si>
    <t>Becket</t>
  </si>
  <si>
    <t>Oak Bluffs</t>
  </si>
  <si>
    <t>New Hampshire Department of State</t>
  </si>
  <si>
    <t>Lewis</t>
  </si>
  <si>
    <t>Minidoka</t>
  </si>
  <si>
    <t>Nez Perce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</si>
  <si>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</si>
  <si>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</si>
  <si>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</si>
  <si>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</si>
  <si>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</si>
  <si>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</si>
  <si>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</si>
  <si>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Randolph</t>
  </si>
  <si>
    <t>Russell</t>
  </si>
  <si>
    <t>Tremont</t>
  </si>
  <si>
    <t>Las Animas</t>
  </si>
  <si>
    <t>Bosque</t>
  </si>
  <si>
    <t>Nowata</t>
  </si>
  <si>
    <t>Okmulgee</t>
  </si>
  <si>
    <t>Payne</t>
  </si>
  <si>
    <t>Cowley</t>
  </si>
  <si>
    <t>Hampshire</t>
  </si>
  <si>
    <t>Garrard</t>
  </si>
  <si>
    <t>Camden</t>
  </si>
  <si>
    <t>Passamaquoddy Pleasant Point</t>
  </si>
  <si>
    <t>Un. Twp. Unity</t>
  </si>
  <si>
    <t>Hawkins</t>
  </si>
  <si>
    <t>Fannin</t>
  </si>
  <si>
    <t>Wellington</t>
  </si>
  <si>
    <t>Gilmanton</t>
  </si>
  <si>
    <t>Smyth</t>
  </si>
  <si>
    <t>Isle of Wight</t>
  </si>
  <si>
    <t>Henrico</t>
  </si>
  <si>
    <t>Access Date</t>
  </si>
  <si>
    <t>Brimfield</t>
  </si>
  <si>
    <t>#Prc</t>
  </si>
  <si>
    <t>Beauregard</t>
  </si>
  <si>
    <t>Texas</t>
  </si>
  <si>
    <t>Hersey</t>
  </si>
  <si>
    <t>Optical Scan</t>
  </si>
  <si>
    <t>McLeod</t>
  </si>
  <si>
    <t>Central Aroostook</t>
  </si>
  <si>
    <t>Williamson</t>
  </si>
  <si>
    <t>Wilkes</t>
  </si>
  <si>
    <t>Needham</t>
  </si>
  <si>
    <t>Benedicta</t>
  </si>
  <si>
    <t>Vance</t>
  </si>
  <si>
    <t>Montrose</t>
  </si>
  <si>
    <t>Gilpin</t>
  </si>
  <si>
    <t>Old Orchard Beach</t>
  </si>
  <si>
    <t>Amesbury</t>
  </si>
  <si>
    <t>Plainville</t>
  </si>
  <si>
    <t>West Tisbury</t>
  </si>
  <si>
    <t>La Plata</t>
  </si>
  <si>
    <t>Arrowsic</t>
  </si>
  <si>
    <t>Arundel</t>
  </si>
  <si>
    <t>Lemhi</t>
  </si>
  <si>
    <t>Lenoir</t>
  </si>
  <si>
    <t>Nash</t>
  </si>
  <si>
    <t>Isanti</t>
  </si>
  <si>
    <t>Grayson</t>
  </si>
  <si>
    <t>County Ranking</t>
  </si>
  <si>
    <t>Brockton</t>
  </si>
  <si>
    <t>De Witt</t>
  </si>
  <si>
    <t>Catoosa</t>
  </si>
  <si>
    <t>Leslie</t>
  </si>
  <si>
    <t>Wilmot</t>
  </si>
  <si>
    <t>Orrington</t>
  </si>
  <si>
    <t>Dukes</t>
  </si>
  <si>
    <t>Unity</t>
  </si>
  <si>
    <t>Extra Boundary Shapes</t>
  </si>
  <si>
    <t>Edinburg</t>
  </si>
  <si>
    <t>Tazewell</t>
  </si>
  <si>
    <t>Tensas</t>
  </si>
  <si>
    <t>Methuen</t>
  </si>
  <si>
    <t>Buchanan</t>
  </si>
  <si>
    <t>Paris</t>
  </si>
  <si>
    <t>Granville</t>
  </si>
  <si>
    <t>Parkman</t>
  </si>
  <si>
    <t>Anoka</t>
  </si>
  <si>
    <t>Rockwall</t>
  </si>
  <si>
    <t>Burleson</t>
  </si>
  <si>
    <t>Cerro Gordo</t>
  </si>
  <si>
    <t>Bremer</t>
  </si>
  <si>
    <t>Boundary</t>
  </si>
  <si>
    <t>Bonner</t>
  </si>
  <si>
    <t>Hood</t>
  </si>
  <si>
    <t>Halifax</t>
  </si>
  <si>
    <t>Greenup</t>
  </si>
  <si>
    <t>Tewksbury</t>
  </si>
  <si>
    <t>Dillon</t>
  </si>
  <si>
    <t>Nueces</t>
  </si>
  <si>
    <t>Eddy</t>
  </si>
  <si>
    <t>Mathews</t>
  </si>
  <si>
    <t>Success Township</t>
  </si>
  <si>
    <t>Tattnall</t>
  </si>
  <si>
    <t>New Sweden</t>
  </si>
  <si>
    <t>Bowdoin</t>
  </si>
  <si>
    <t>Dickens</t>
  </si>
  <si>
    <t>San Patricio</t>
  </si>
  <si>
    <t>New Limerick</t>
  </si>
  <si>
    <t>Cambridge</t>
  </si>
  <si>
    <t>Canaan</t>
  </si>
  <si>
    <t>Westwood</t>
  </si>
  <si>
    <t>Total Vote</t>
  </si>
  <si>
    <t>Center Harbor</t>
  </si>
  <si>
    <t>Sorrento</t>
  </si>
  <si>
    <t>Dresden</t>
  </si>
  <si>
    <t>Claremont</t>
  </si>
  <si>
    <t>McCook</t>
  </si>
  <si>
    <t>Deerfield</t>
  </si>
  <si>
    <t>Poquoson</t>
  </si>
  <si>
    <t>Delta</t>
  </si>
  <si>
    <t>West Feliciana</t>
  </si>
  <si>
    <t>Meredith</t>
  </si>
  <si>
    <t>Jim Wells</t>
  </si>
  <si>
    <t>Millis</t>
  </si>
  <si>
    <t>Palermo</t>
  </si>
  <si>
    <t>Abbeville</t>
  </si>
  <si>
    <t>Oldham</t>
  </si>
  <si>
    <t>Ringgold</t>
  </si>
  <si>
    <t>Santa Fe</t>
  </si>
  <si>
    <t>Socorro</t>
  </si>
  <si>
    <t>Boyle</t>
  </si>
  <si>
    <t>Malheur</t>
  </si>
  <si>
    <t>Kay</t>
  </si>
  <si>
    <t>Murray</t>
  </si>
  <si>
    <t>Glocester</t>
  </si>
  <si>
    <t>Millsfield</t>
  </si>
  <si>
    <t>Livermore</t>
  </si>
  <si>
    <t>Richard Eisenhour</t>
  </si>
  <si>
    <t>Nance</t>
  </si>
  <si>
    <t>Pleasants</t>
  </si>
  <si>
    <t>Charlottesville</t>
  </si>
  <si>
    <t>Edgecomb</t>
  </si>
  <si>
    <t>Scotland</t>
  </si>
  <si>
    <t>Live Oak</t>
  </si>
  <si>
    <t>McMullen</t>
  </si>
  <si>
    <t>Pitt</t>
  </si>
  <si>
    <t>Laramie</t>
  </si>
  <si>
    <t>Cobb</t>
  </si>
  <si>
    <t>West Gardiner</t>
  </si>
  <si>
    <t>Dooly</t>
  </si>
  <si>
    <t>Moody</t>
  </si>
  <si>
    <t>Roberts</t>
  </si>
  <si>
    <t>Bowerbank</t>
  </si>
  <si>
    <t>Clinch</t>
  </si>
  <si>
    <t>Populist</t>
  </si>
  <si>
    <t>North Carolina</t>
  </si>
  <si>
    <t>RI</t>
  </si>
  <si>
    <t>Silver Bow</t>
  </si>
  <si>
    <t>Johnston</t>
  </si>
  <si>
    <t>Doddridge</t>
  </si>
  <si>
    <t>Drew</t>
  </si>
  <si>
    <t>Lauderdale</t>
  </si>
  <si>
    <t>Chambers</t>
  </si>
  <si>
    <t>Landaff</t>
  </si>
  <si>
    <t>Bellingham</t>
  </si>
  <si>
    <t>McNairy</t>
  </si>
  <si>
    <t>Moore</t>
  </si>
  <si>
    <t>Passadumkeag</t>
  </si>
  <si>
    <t>Peterborough</t>
  </si>
  <si>
    <t>&lt;50%</t>
  </si>
  <si>
    <t>North Penobscot</t>
  </si>
  <si>
    <t>Beans Purchase</t>
  </si>
  <si>
    <t>Lamoine</t>
  </si>
  <si>
    <t>Leeds</t>
  </si>
  <si>
    <t>Stephens</t>
  </si>
  <si>
    <t>San Juan</t>
  </si>
  <si>
    <t>Irwin</t>
  </si>
  <si>
    <t>Mendon</t>
  </si>
  <si>
    <t>Roscommon</t>
  </si>
  <si>
    <t>Saginaw</t>
  </si>
  <si>
    <t>Phippsburg</t>
  </si>
  <si>
    <t>3rd</t>
  </si>
  <si>
    <t>Pecos</t>
  </si>
  <si>
    <t>Carmel</t>
  </si>
  <si>
    <t>Laurel</t>
  </si>
  <si>
    <t>Haywood</t>
  </si>
  <si>
    <t>% Difference</t>
  </si>
  <si>
    <t>Ness</t>
  </si>
  <si>
    <t>Rawlins</t>
  </si>
  <si>
    <t>Reno</t>
  </si>
  <si>
    <t>Hunterdon</t>
  </si>
  <si>
    <t>Meigs</t>
  </si>
  <si>
    <t>Portage Lake</t>
  </si>
  <si>
    <t>Portland</t>
  </si>
  <si>
    <t>Clarendon</t>
  </si>
  <si>
    <t>Larue</t>
  </si>
  <si>
    <t>Graves</t>
  </si>
  <si>
    <t>Criehaven</t>
  </si>
  <si>
    <t>Wilson</t>
  </si>
  <si>
    <t>Freeborn</t>
  </si>
  <si>
    <t>KY</t>
  </si>
  <si>
    <t>Geary</t>
  </si>
  <si>
    <t>Gove</t>
  </si>
  <si>
    <t>Menifee</t>
  </si>
  <si>
    <t>Idaho</t>
  </si>
  <si>
    <t>Plantation</t>
  </si>
  <si>
    <t>Swampscott</t>
  </si>
  <si>
    <t>Newfield</t>
  </si>
  <si>
    <t>Winchendon</t>
  </si>
  <si>
    <t>Livermore Falls</t>
  </si>
  <si>
    <t>Buckingham</t>
  </si>
  <si>
    <t>Trenton</t>
  </si>
  <si>
    <t>Chowan</t>
  </si>
  <si>
    <t>Stoneham</t>
  </si>
  <si>
    <t>Stockholm</t>
  </si>
  <si>
    <t>Little River</t>
  </si>
  <si>
    <t>Chandlers Purchase</t>
  </si>
  <si>
    <t>North Oxford</t>
  </si>
  <si>
    <t>Granby</t>
  </si>
  <si>
    <t>Mattawamkeag</t>
  </si>
  <si>
    <t>Pownal</t>
  </si>
  <si>
    <t>Gunnison</t>
  </si>
  <si>
    <t>Dawson</t>
  </si>
  <si>
    <t>Saco</t>
  </si>
  <si>
    <t>St. Agatha</t>
  </si>
  <si>
    <t>Appomattox</t>
  </si>
  <si>
    <t>Arlington</t>
  </si>
  <si>
    <t>Westmoreland</t>
  </si>
  <si>
    <t>Wendell</t>
  </si>
  <si>
    <t>Fairfax</t>
  </si>
  <si>
    <t>Palmer</t>
  </si>
  <si>
    <t>West Baton Rouge</t>
  </si>
  <si>
    <t>Colquitt</t>
  </si>
  <si>
    <t>Sidney</t>
  </si>
  <si>
    <t>Guilford</t>
  </si>
  <si>
    <t>Spartanburg</t>
  </si>
  <si>
    <t>Irion</t>
  </si>
  <si>
    <t>Jack</t>
  </si>
  <si>
    <t>Whitneyville</t>
  </si>
  <si>
    <t>Holbrook</t>
  </si>
  <si>
    <t>Cummington</t>
  </si>
  <si>
    <t>Harney</t>
  </si>
  <si>
    <t>Deschutes</t>
  </si>
  <si>
    <t>Garza</t>
  </si>
  <si>
    <t>Phillipston</t>
  </si>
  <si>
    <t>Colfax</t>
  </si>
  <si>
    <t>Sierra</t>
  </si>
  <si>
    <t>Wareham</t>
  </si>
  <si>
    <t>Austin</t>
  </si>
  <si>
    <t>Cohasset</t>
  </si>
  <si>
    <t>Childress</t>
  </si>
  <si>
    <t>Northwest Aroostook</t>
  </si>
  <si>
    <t>Nobleboro</t>
  </si>
  <si>
    <t>Sandoval</t>
  </si>
  <si>
    <t>West Springfield</t>
  </si>
  <si>
    <t>Cleveland</t>
  </si>
  <si>
    <t>Virginia</t>
  </si>
  <si>
    <t>Gates</t>
  </si>
  <si>
    <t>Bee</t>
  </si>
  <si>
    <t>Boothbay Harbor</t>
  </si>
  <si>
    <t>Lisbon</t>
  </si>
  <si>
    <t>Troup</t>
  </si>
  <si>
    <t>Lawrence</t>
  </si>
  <si>
    <t>McCracken</t>
  </si>
  <si>
    <t>Yalobusha</t>
  </si>
  <si>
    <t>Cloud</t>
  </si>
  <si>
    <t>Barton</t>
  </si>
  <si>
    <t>Bourbon</t>
  </si>
  <si>
    <t>Durham</t>
  </si>
  <si>
    <t>South Carolina</t>
  </si>
  <si>
    <t>Woodward</t>
  </si>
  <si>
    <t>New Mexico</t>
  </si>
  <si>
    <t>Oregon</t>
  </si>
  <si>
    <t>J. Bennett Johnston</t>
  </si>
  <si>
    <t>David Duke</t>
  </si>
  <si>
    <t>Nick Joseph Accardo</t>
  </si>
  <si>
    <t>Larry Crowe</t>
  </si>
  <si>
    <t>Duke</t>
  </si>
  <si>
    <t>Accardo</t>
  </si>
  <si>
    <t>Crowe</t>
  </si>
  <si>
    <t>El Paso</t>
  </si>
  <si>
    <t>Ward</t>
  </si>
  <si>
    <t>Official Report of the Board of State Canvassers of the State of Nebraska General Election Held November 6, 1990</t>
  </si>
  <si>
    <t>Uxbridge</t>
  </si>
  <si>
    <t>Lakeville</t>
  </si>
  <si>
    <t>Giles</t>
  </si>
  <si>
    <t>Taos</t>
  </si>
  <si>
    <t>Lavaca</t>
  </si>
  <si>
    <t>Eustis</t>
  </si>
  <si>
    <t>Iroquois</t>
  </si>
  <si>
    <t>Minnesota</t>
  </si>
  <si>
    <t>MN</t>
  </si>
  <si>
    <t>Beals</t>
  </si>
  <si>
    <t>Londonderry</t>
  </si>
  <si>
    <t>Charlemont</t>
  </si>
  <si>
    <t>Kimball</t>
  </si>
  <si>
    <t>Stefanelli</t>
  </si>
  <si>
    <t>Norton</t>
  </si>
  <si>
    <t>Bandera</t>
  </si>
  <si>
    <t>Fergus</t>
  </si>
  <si>
    <t>Glasscock</t>
  </si>
  <si>
    <t>Jamestown</t>
  </si>
  <si>
    <t>Fort Kent</t>
  </si>
  <si>
    <t>AL</t>
  </si>
  <si>
    <t>Ted Muenster</t>
  </si>
  <si>
    <t>Larry Pressler</t>
  </si>
  <si>
    <t>Dean L. Sinclair</t>
  </si>
  <si>
    <t>Governor/United States Senator</t>
  </si>
  <si>
    <t>pp. 234-241</t>
  </si>
  <si>
    <t>William M. Gardner</t>
  </si>
  <si>
    <t>Grady</t>
  </si>
  <si>
    <t>Alger</t>
  </si>
  <si>
    <t>Brighton</t>
  </si>
  <si>
    <t>Mayes</t>
  </si>
  <si>
    <t>Popular Vote</t>
  </si>
  <si>
    <t>Optical Scan - ES&amp;S</t>
  </si>
  <si>
    <t>Cutler</t>
  </si>
  <si>
    <t>Nottoway</t>
  </si>
  <si>
    <t>Page</t>
  </si>
  <si>
    <t>Mars Hill</t>
  </si>
  <si>
    <t>Iosco</t>
  </si>
  <si>
    <t>Zavala</t>
  </si>
  <si>
    <t>Optical Scan - Optech</t>
  </si>
  <si>
    <t>Nemaha</t>
  </si>
  <si>
    <t>Spencer</t>
  </si>
  <si>
    <t>Patrick</t>
  </si>
  <si>
    <t>Spotsylvania</t>
  </si>
  <si>
    <t>Dundy</t>
  </si>
  <si>
    <t>Pope</t>
  </si>
  <si>
    <t>La Salle</t>
  </si>
  <si>
    <t>Prince William</t>
  </si>
  <si>
    <t>New Hampshire</t>
  </si>
  <si>
    <t>North Berwick</t>
  </si>
  <si>
    <t>Middleton</t>
  </si>
  <si>
    <t>Ossipee</t>
  </si>
  <si>
    <t>Bastrop</t>
  </si>
  <si>
    <t>Woodson</t>
  </si>
  <si>
    <t>Gardiner</t>
  </si>
  <si>
    <t>Frankfort</t>
  </si>
  <si>
    <t>New Castle</t>
  </si>
  <si>
    <t>Plaistow</t>
  </si>
  <si>
    <t>Jonesport</t>
  </si>
  <si>
    <t>Raymond</t>
  </si>
  <si>
    <t>Rindge</t>
  </si>
  <si>
    <t>Roxbury</t>
  </si>
  <si>
    <t>Day</t>
  </si>
  <si>
    <t>Dunstable</t>
  </si>
  <si>
    <t>Bancroft</t>
  </si>
  <si>
    <t>COUSUBFP</t>
  </si>
  <si>
    <t>Albion</t>
  </si>
  <si>
    <t>Cornish</t>
  </si>
  <si>
    <t>Topsham</t>
  </si>
  <si>
    <t>Bexar</t>
  </si>
  <si>
    <t>Sturbridge</t>
  </si>
  <si>
    <t>Sagadahoc</t>
  </si>
  <si>
    <t>Campton</t>
  </si>
  <si>
    <t>Counties with Highest Percent of Vote</t>
  </si>
  <si>
    <t>Iron</t>
  </si>
  <si>
    <t>Wirt</t>
  </si>
  <si>
    <t>Clinton</t>
  </si>
  <si>
    <t>Central Hancock</t>
  </si>
  <si>
    <t>Glenburn</t>
  </si>
  <si>
    <t>Crane</t>
  </si>
  <si>
    <t>New Kent</t>
  </si>
  <si>
    <t>Frederick</t>
  </si>
  <si>
    <t>Rockdale</t>
  </si>
  <si>
    <t>Cottonwood</t>
  </si>
  <si>
    <t>CD</t>
  </si>
  <si>
    <t>New Hanover</t>
  </si>
  <si>
    <t>Harris</t>
  </si>
  <si>
    <t>SD</t>
  </si>
  <si>
    <t>Kleberg</t>
  </si>
  <si>
    <t>Matagorda</t>
  </si>
  <si>
    <t>Tiverton</t>
  </si>
  <si>
    <t>Warwick</t>
  </si>
  <si>
    <t>South Portland</t>
  </si>
  <si>
    <t>Dakota</t>
  </si>
  <si>
    <t>Bailey</t>
  </si>
  <si>
    <t>Vienna</t>
  </si>
  <si>
    <t>Whitman</t>
  </si>
  <si>
    <t>Sanbornton</t>
  </si>
  <si>
    <t>Mason</t>
  </si>
  <si>
    <t>Oglethorpe</t>
  </si>
  <si>
    <t>Baxter</t>
  </si>
  <si>
    <t>North Reading</t>
  </si>
  <si>
    <t>Osceola</t>
  </si>
  <si>
    <t>Boyd</t>
  </si>
  <si>
    <t>Hudson</t>
  </si>
  <si>
    <t>Blount</t>
  </si>
  <si>
    <t>Troy</t>
  </si>
  <si>
    <t>Sweet Grass</t>
  </si>
  <si>
    <t>Isle Au Haut</t>
  </si>
  <si>
    <t>Midland</t>
  </si>
  <si>
    <t>Hermon</t>
  </si>
  <si>
    <t>Cuming</t>
  </si>
  <si>
    <t>Clayton</t>
  </si>
  <si>
    <t>Medina</t>
  </si>
  <si>
    <t>Illinois State Board of Elections</t>
  </si>
  <si>
    <t>Crosby</t>
  </si>
  <si>
    <t>Jenkins</t>
  </si>
  <si>
    <t>Ritchie</t>
  </si>
  <si>
    <t>Chelmsford</t>
  </si>
  <si>
    <t>Howard</t>
  </si>
  <si>
    <t>Longmeadow</t>
  </si>
  <si>
    <t>Fremont</t>
  </si>
  <si>
    <t>Jonesboro</t>
  </si>
  <si>
    <t>Autauga</t>
  </si>
  <si>
    <t>Baldwin</t>
  </si>
  <si>
    <t>Barbour</t>
  </si>
  <si>
    <t>AK</t>
  </si>
  <si>
    <t>Dan Coats</t>
  </si>
  <si>
    <t>Coats</t>
  </si>
  <si>
    <t>Hopkinton</t>
  </si>
  <si>
    <t>Osborne</t>
  </si>
  <si>
    <t>New Vineyard</t>
  </si>
  <si>
    <t>Election Report</t>
  </si>
  <si>
    <t>Joseph H. Hogsett</t>
  </si>
  <si>
    <t>Secretary of State</t>
  </si>
  <si>
    <t>1990 Election Report State of Indiana</t>
  </si>
  <si>
    <t>p. 31</t>
  </si>
  <si>
    <t>United States Senator</t>
  </si>
  <si>
    <t>Eastham</t>
  </si>
  <si>
    <t>Bureau</t>
  </si>
  <si>
    <t>St. Joseph</t>
  </si>
  <si>
    <t>Humboldt</t>
  </si>
  <si>
    <t>Otsego</t>
  </si>
  <si>
    <t>Rock Island</t>
  </si>
  <si>
    <t>Quay</t>
  </si>
  <si>
    <t>Heath</t>
  </si>
  <si>
    <t>Glacier</t>
  </si>
  <si>
    <t>Haralson</t>
  </si>
  <si>
    <t>Waltham</t>
  </si>
  <si>
    <t>Mora</t>
  </si>
  <si>
    <t>Manchester-by-the-sea</t>
  </si>
  <si>
    <t>Craighead</t>
  </si>
  <si>
    <t>John L. Kucek</t>
  </si>
  <si>
    <t>pp. 1-2</t>
  </si>
  <si>
    <t>U.S. Senate and PSC</t>
  </si>
  <si>
    <t>Indian Island</t>
  </si>
  <si>
    <t>Owl's Head</t>
  </si>
  <si>
    <t>John F. Kerry</t>
  </si>
  <si>
    <t>Jim Rappaport</t>
  </si>
  <si>
    <t>Rappaport</t>
  </si>
  <si>
    <t>Kerry</t>
  </si>
  <si>
    <t>Senator in Congress</t>
  </si>
  <si>
    <t>Ipswich</t>
  </si>
  <si>
    <t>Windsor</t>
  </si>
  <si>
    <t>Charlestown</t>
  </si>
  <si>
    <t>Sterling</t>
  </si>
  <si>
    <t>Newport</t>
  </si>
  <si>
    <t>Bourne</t>
  </si>
  <si>
    <t>Boxborough</t>
  </si>
  <si>
    <t>Talbot</t>
  </si>
  <si>
    <t>Trego</t>
  </si>
  <si>
    <t>Greenbush</t>
  </si>
  <si>
    <t>Bar Harbor</t>
  </si>
  <si>
    <t>Brunswick</t>
  </si>
  <si>
    <t>Columbia</t>
  </si>
  <si>
    <t>Spalding</t>
  </si>
  <si>
    <t>#</t>
  </si>
  <si>
    <t>Senate</t>
  </si>
  <si>
    <t>Boxford</t>
  </si>
  <si>
    <t>Hinds</t>
  </si>
  <si>
    <t>Boylston</t>
  </si>
  <si>
    <t>Roanoke</t>
  </si>
  <si>
    <t>Stetson</t>
  </si>
  <si>
    <t>Oceana</t>
  </si>
  <si>
    <t>Barnstable</t>
  </si>
  <si>
    <t>Savoy</t>
  </si>
  <si>
    <t>Belknap</t>
  </si>
  <si>
    <t>Frenchboro</t>
  </si>
  <si>
    <t>Plymouth</t>
  </si>
  <si>
    <t>Erving</t>
  </si>
  <si>
    <t>Hart's Location</t>
  </si>
  <si>
    <t>Goliad</t>
  </si>
  <si>
    <t>Suffolk</t>
  </si>
  <si>
    <t>Bond</t>
  </si>
  <si>
    <t>Waldo</t>
  </si>
  <si>
    <t>Alpena</t>
  </si>
  <si>
    <t>Montague</t>
  </si>
  <si>
    <t>Eagle Lake</t>
  </si>
  <si>
    <t>Steuben</t>
  </si>
  <si>
    <t>Sullivan</t>
  </si>
  <si>
    <t>Kenedy</t>
  </si>
  <si>
    <t>Hancock</t>
  </si>
  <si>
    <t>Meddybemps</t>
  </si>
  <si>
    <t>Crawford</t>
  </si>
  <si>
    <t>Margin</t>
  </si>
  <si>
    <t>Wetzel</t>
  </si>
  <si>
    <t>Dixfield</t>
  </si>
  <si>
    <t>Woodstock</t>
  </si>
  <si>
    <t>Official Canvass</t>
  </si>
  <si>
    <t>Weld</t>
  </si>
  <si>
    <t>Sherburne</t>
  </si>
  <si>
    <t>Hood River</t>
  </si>
  <si>
    <t>Milam</t>
  </si>
  <si>
    <t>Crook</t>
  </si>
  <si>
    <t>McPherson</t>
  </si>
  <si>
    <t>Ford</t>
  </si>
  <si>
    <t>Limestone</t>
  </si>
  <si>
    <t>Toole</t>
  </si>
  <si>
    <t>McHenry</t>
  </si>
  <si>
    <t>Farmingdale</t>
  </si>
  <si>
    <t>Holliston</t>
  </si>
  <si>
    <t>Holyoke</t>
  </si>
  <si>
    <t>Lowndes</t>
  </si>
  <si>
    <t>Melrose</t>
  </si>
  <si>
    <t>Izard</t>
  </si>
  <si>
    <t>Athens</t>
  </si>
  <si>
    <t>Champaign</t>
  </si>
  <si>
    <t>Galveston</t>
  </si>
  <si>
    <t>Harwich</t>
  </si>
  <si>
    <t>Write-ins</t>
  </si>
  <si>
    <t>Frenchville</t>
  </si>
  <si>
    <t>Sublette</t>
  </si>
  <si>
    <t>Embden</t>
  </si>
  <si>
    <t>Oktibbeha</t>
  </si>
  <si>
    <t>Walker</t>
  </si>
  <si>
    <t>Rockbridge</t>
  </si>
  <si>
    <t>Hot Springs</t>
  </si>
  <si>
    <t>Bertie</t>
  </si>
  <si>
    <t>Val Verde</t>
  </si>
  <si>
    <t>Holderness</t>
  </si>
  <si>
    <t>New Ashford</t>
  </si>
  <si>
    <t>Benton</t>
  </si>
  <si>
    <t>Montmorency</t>
  </si>
  <si>
    <t>Wharton</t>
  </si>
  <si>
    <t>Somerville</t>
  </si>
  <si>
    <t>Worthington</t>
  </si>
  <si>
    <t>Mesa</t>
  </si>
  <si>
    <t>Peoria</t>
  </si>
  <si>
    <t>Monticello</t>
  </si>
  <si>
    <t>Dunbarton</t>
  </si>
  <si>
    <t>Independence</t>
  </si>
  <si>
    <t>&lt;30%</t>
  </si>
  <si>
    <t>Edgefield</t>
  </si>
  <si>
    <t>Cherryfield</t>
  </si>
  <si>
    <t>Northbridge</t>
  </si>
  <si>
    <t>Harrisville</t>
  </si>
  <si>
    <t>Chaves</t>
  </si>
  <si>
    <t>Ravalli</t>
  </si>
  <si>
    <t>North Adams</t>
  </si>
  <si>
    <t>Burlington</t>
  </si>
  <si>
    <t>CO</t>
  </si>
  <si>
    <t>Calhoun</t>
  </si>
  <si>
    <t>Leflore</t>
  </si>
  <si>
    <t>Chichester</t>
  </si>
  <si>
    <t>Merrimac</t>
  </si>
  <si>
    <t>Readfield</t>
  </si>
  <si>
    <t>Uvalde</t>
  </si>
  <si>
    <t>Toombs</t>
  </si>
  <si>
    <t>Duval</t>
  </si>
  <si>
    <t>Coal</t>
  </si>
  <si>
    <t>Red Lake</t>
  </si>
  <si>
    <t>Chase</t>
  </si>
  <si>
    <t>Eastport</t>
  </si>
  <si>
    <t>Allen J. Beermann</t>
  </si>
  <si>
    <t>Ralph Englert</t>
  </si>
  <si>
    <t>Deputy Secretary of State</t>
  </si>
  <si>
    <t>comp.</t>
  </si>
  <si>
    <t>South Dakota</t>
  </si>
  <si>
    <t>Bracken</t>
  </si>
  <si>
    <t>Shapleigh</t>
  </si>
  <si>
    <t>Hidalgo</t>
  </si>
  <si>
    <t>J. J. Exon</t>
  </si>
  <si>
    <t>Hal Daub</t>
  </si>
  <si>
    <t>Exon</t>
  </si>
  <si>
    <t>Daub</t>
  </si>
  <si>
    <t>Brookfield</t>
  </si>
  <si>
    <t>Valley</t>
  </si>
  <si>
    <t>Wilbarger</t>
  </si>
  <si>
    <t>Custer</t>
  </si>
  <si>
    <t>Clark</t>
  </si>
  <si>
    <t>Gaston</t>
  </si>
  <si>
    <t>Oklahoma</t>
  </si>
  <si>
    <t>OK</t>
  </si>
  <si>
    <t>OR</t>
  </si>
  <si>
    <t>Nuckolls</t>
  </si>
  <si>
    <t>Lane</t>
  </si>
  <si>
    <t>Early</t>
  </si>
  <si>
    <t>Phelps</t>
  </si>
  <si>
    <t>Alna</t>
  </si>
  <si>
    <t>Bladen</t>
  </si>
  <si>
    <t>Alexandria</t>
  </si>
  <si>
    <t>Taxpayers</t>
  </si>
  <si>
    <t>China</t>
  </si>
  <si>
    <t>Howell Heflin</t>
  </si>
  <si>
    <t>William Cabiniss</t>
  </si>
  <si>
    <t>Baring</t>
  </si>
  <si>
    <t>Schneider</t>
  </si>
  <si>
    <t>Durkin</t>
  </si>
  <si>
    <t>Elsnau</t>
  </si>
  <si>
    <t>Robert C. Smith</t>
  </si>
  <si>
    <t>John Anthony Durkin</t>
  </si>
  <si>
    <t>John G. Elsnau</t>
  </si>
  <si>
    <t>Cohen</t>
  </si>
  <si>
    <t>Rolde</t>
  </si>
  <si>
    <t>Neil Rolde</t>
  </si>
  <si>
    <t>Muenster</t>
  </si>
  <si>
    <t>Pressler</t>
  </si>
  <si>
    <t>IN</t>
  </si>
  <si>
    <t>Bartholomew</t>
  </si>
  <si>
    <t>Maynard</t>
  </si>
  <si>
    <t>Hardin</t>
  </si>
  <si>
    <t>Macon</t>
  </si>
  <si>
    <t>Madison</t>
  </si>
  <si>
    <t>Berwick</t>
  </si>
  <si>
    <t>Deaf Smith</t>
  </si>
  <si>
    <t>Blanco</t>
  </si>
  <si>
    <t>Ada</t>
  </si>
  <si>
    <t>Derry</t>
  </si>
  <si>
    <t>Deering</t>
  </si>
  <si>
    <t>Millinocket</t>
  </si>
  <si>
    <t>Copiah</t>
  </si>
  <si>
    <t>Cross</t>
  </si>
  <si>
    <t>Saluda</t>
  </si>
  <si>
    <t>Chicot</t>
  </si>
  <si>
    <t>Epsom</t>
  </si>
  <si>
    <t>Errol</t>
  </si>
  <si>
    <t>Shannon</t>
  </si>
  <si>
    <t>Hardwick</t>
  </si>
  <si>
    <t>MT</t>
  </si>
  <si>
    <t>Cullman</t>
  </si>
  <si>
    <t>Dale</t>
  </si>
  <si>
    <t>Trigg</t>
  </si>
  <si>
    <t>Skowhegan</t>
  </si>
  <si>
    <t>Smyrna</t>
  </si>
  <si>
    <t>Solon</t>
  </si>
  <si>
    <t>Alstead</t>
  </si>
  <si>
    <t>Louisiana</t>
  </si>
  <si>
    <t>Rollinsford</t>
  </si>
  <si>
    <t>Pushmataha</t>
  </si>
  <si>
    <t>NC</t>
  </si>
  <si>
    <t>North Andover</t>
  </si>
  <si>
    <t>Humphreys</t>
  </si>
  <si>
    <t>Danforth</t>
  </si>
  <si>
    <t>Foard</t>
  </si>
  <si>
    <t>Ervings Location</t>
  </si>
  <si>
    <t>Martins Location</t>
  </si>
  <si>
    <t>King George</t>
  </si>
  <si>
    <t>R</t>
  </si>
  <si>
    <t>Cutts Grant</t>
  </si>
  <si>
    <t>Louisa</t>
  </si>
  <si>
    <t>Dona Ana</t>
  </si>
  <si>
    <t>Burrillville</t>
  </si>
  <si>
    <t>Echols</t>
  </si>
  <si>
    <t>Vanceboro</t>
  </si>
  <si>
    <t>Rhode Island Board of Elections</t>
  </si>
  <si>
    <t>Hillsborough</t>
  </si>
  <si>
    <t>Harkin</t>
  </si>
  <si>
    <t>Tauke</t>
  </si>
  <si>
    <t>Agency</t>
  </si>
  <si>
    <t>Elliott</t>
  </si>
  <si>
    <t>St. George</t>
  </si>
  <si>
    <t>Sheffield</t>
  </si>
  <si>
    <t>Shelburne</t>
  </si>
  <si>
    <t>Bland</t>
  </si>
  <si>
    <t>Lovell</t>
  </si>
  <si>
    <t>Roque Bluffs</t>
  </si>
  <si>
    <t>Taunton</t>
  </si>
  <si>
    <t>Mecklenburg</t>
  </si>
  <si>
    <t>Coventry</t>
  </si>
  <si>
    <t>Laconia</t>
  </si>
  <si>
    <t>Litchfield</t>
  </si>
  <si>
    <t>Northborough</t>
  </si>
  <si>
    <t>Traverse</t>
  </si>
  <si>
    <t>Refugio</t>
  </si>
  <si>
    <t>Bow</t>
  </si>
  <si>
    <t>Naples</t>
  </si>
  <si>
    <t>New Gloucester</t>
  </si>
  <si>
    <t>Results are shown for the primary election held on 10/06/90</t>
  </si>
  <si>
    <t>Official Report</t>
  </si>
  <si>
    <t>Stockbridge</t>
  </si>
  <si>
    <t>Reagan</t>
  </si>
  <si>
    <t>Real</t>
  </si>
  <si>
    <t>Bethlehem</t>
  </si>
  <si>
    <t>Westmanland</t>
  </si>
  <si>
    <t>Southborough</t>
  </si>
  <si>
    <t>Bob Cunningham</t>
  </si>
  <si>
    <t>Strom Thurmond</t>
  </si>
  <si>
    <t>William H. Griffin</t>
  </si>
  <si>
    <t>Metts Marion</t>
  </si>
  <si>
    <t>Thurmond</t>
  </si>
  <si>
    <t>Griffin</t>
  </si>
  <si>
    <t>Cunningham</t>
  </si>
  <si>
    <t>South Carolina Election Commission Annual Report 1990-1991</t>
  </si>
  <si>
    <t>Brewer</t>
  </si>
  <si>
    <t>WY</t>
  </si>
  <si>
    <t>Stillwater</t>
  </si>
  <si>
    <t>West Paris</t>
  </si>
  <si>
    <t>MI</t>
  </si>
  <si>
    <t>Blue Earth</t>
  </si>
  <si>
    <t>West Boylston</t>
  </si>
  <si>
    <t>Hawaii</t>
  </si>
  <si>
    <t>HI</t>
  </si>
  <si>
    <t>Honolulu</t>
  </si>
  <si>
    <t>Kauai</t>
  </si>
  <si>
    <t>Maui</t>
  </si>
  <si>
    <t>Baron P. Hill</t>
  </si>
  <si>
    <t>Belchertown</t>
  </si>
  <si>
    <t>Conejos</t>
  </si>
  <si>
    <t>Indiana Secretary of State</t>
  </si>
  <si>
    <t>Gay Head</t>
  </si>
  <si>
    <t>American</t>
  </si>
  <si>
    <t>Freedom</t>
  </si>
  <si>
    <t>Chautauqua</t>
  </si>
  <si>
    <t>Grand Traverse</t>
  </si>
  <si>
    <t>Reeves</t>
  </si>
  <si>
    <t>Lee</t>
  </si>
  <si>
    <t>Official Returns General Election,November 6, 1990 United States Senator</t>
  </si>
  <si>
    <t>p. 107</t>
  </si>
  <si>
    <t>Los Alamos</t>
  </si>
  <si>
    <t>Dewitt</t>
  </si>
  <si>
    <t>Parke</t>
  </si>
  <si>
    <t>Posey</t>
  </si>
  <si>
    <t>Starke</t>
  </si>
  <si>
    <t>Switzerland</t>
  </si>
  <si>
    <t>Tippecanoe</t>
  </si>
  <si>
    <t>Vanderburgh</t>
  </si>
  <si>
    <t>Vermillion</t>
  </si>
  <si>
    <t>Vigo</t>
  </si>
  <si>
    <t>Warrick</t>
  </si>
  <si>
    <t>Indiana</t>
  </si>
  <si>
    <t>Sangerville</t>
  </si>
  <si>
    <t>Houlton</t>
  </si>
  <si>
    <t>Bill Bradley</t>
  </si>
  <si>
    <t>Box Butte</t>
  </si>
  <si>
    <t>Pembroke</t>
  </si>
  <si>
    <t>Cornville</t>
  </si>
  <si>
    <t>Calais</t>
  </si>
  <si>
    <t>Votes Cast in General Election Held in South Carolina November 6, 1990 U. S. Senate</t>
  </si>
  <si>
    <t>Simon</t>
  </si>
  <si>
    <t>Paul Simon</t>
  </si>
  <si>
    <t>Damariscotta</t>
  </si>
  <si>
    <t>Fauquier</t>
  </si>
  <si>
    <t>McKinley</t>
  </si>
  <si>
    <t>Official Certification</t>
  </si>
  <si>
    <t>Christine Todd Whitman</t>
  </si>
  <si>
    <t>Louis M. Stefanelli</t>
  </si>
  <si>
    <t>Don Mackle</t>
  </si>
  <si>
    <t>Sinclair, T17 R4</t>
  </si>
  <si>
    <t>T-A R-10 R-12</t>
  </si>
  <si>
    <t>William S. Cohen</t>
  </si>
  <si>
    <t>RI General Election November 6, 1990 Vote for US Senate and US Congress</t>
  </si>
  <si>
    <t>Rumford</t>
  </si>
  <si>
    <t>Sabattus</t>
  </si>
  <si>
    <t>Pamlico</t>
  </si>
  <si>
    <t>Maine</t>
  </si>
  <si>
    <t>Hughes</t>
  </si>
  <si>
    <t>Clarke</t>
  </si>
  <si>
    <t>Clay</t>
  </si>
  <si>
    <t>Boston</t>
  </si>
  <si>
    <t>Peabody</t>
  </si>
  <si>
    <t>Parmer</t>
  </si>
  <si>
    <t>Middletown</t>
  </si>
  <si>
    <t>Newaygo</t>
  </si>
  <si>
    <t>Choctaw</t>
  </si>
  <si>
    <t>Chilmark</t>
  </si>
  <si>
    <t>Mariaville</t>
  </si>
  <si>
    <t>Danville</t>
  </si>
  <si>
    <t>Shoshone</t>
  </si>
  <si>
    <t>Boscawen</t>
  </si>
  <si>
    <t>Abington</t>
  </si>
  <si>
    <t>Acton</t>
  </si>
  <si>
    <t>Seminole</t>
  </si>
  <si>
    <t>Dallam</t>
  </si>
  <si>
    <t>Cassia</t>
  </si>
  <si>
    <t>Kearney</t>
  </si>
  <si>
    <t>Evangeline</t>
  </si>
  <si>
    <t>Geneva</t>
  </si>
  <si>
    <t>Sebago</t>
  </si>
  <si>
    <t>Owen</t>
  </si>
  <si>
    <t>Hollis</t>
  </si>
  <si>
    <t>Hooksett</t>
  </si>
  <si>
    <t>Jaffrey</t>
  </si>
  <si>
    <t>Bennett</t>
  </si>
  <si>
    <t>Bon Homme</t>
  </si>
  <si>
    <t>Wapello</t>
  </si>
  <si>
    <t>Montezuma</t>
  </si>
  <si>
    <t>Boise</t>
  </si>
  <si>
    <t>Cumberland</t>
  </si>
  <si>
    <t>Edmonson</t>
  </si>
  <si>
    <t>Fourth Place</t>
  </si>
  <si>
    <t>Stephen W. Dillon</t>
  </si>
  <si>
    <t>John L. Plemons</t>
  </si>
  <si>
    <t>Town</t>
  </si>
  <si>
    <t>Appleton</t>
  </si>
  <si>
    <t>Bell</t>
  </si>
  <si>
    <t>Watauga</t>
  </si>
  <si>
    <t>Sandisfield</t>
  </si>
  <si>
    <t>Sandwich</t>
  </si>
  <si>
    <t>Transylvania</t>
  </si>
  <si>
    <t>Maxfield</t>
  </si>
  <si>
    <t>Reading</t>
  </si>
  <si>
    <t>Mills</t>
  </si>
  <si>
    <t>Hot Spring</t>
  </si>
  <si>
    <t>Rio Blanco</t>
  </si>
  <si>
    <t>Florence</t>
  </si>
  <si>
    <t>Berkeley</t>
  </si>
  <si>
    <t>Lowest % of Vote and Win</t>
  </si>
  <si>
    <t>The Minnesota Legislative Manual 1991-1992</t>
  </si>
  <si>
    <t>Oakfield</t>
  </si>
  <si>
    <t>Acworth</t>
  </si>
  <si>
    <t>Pittsylvania</t>
  </si>
  <si>
    <t>Castro</t>
  </si>
  <si>
    <t>Election Results by Parish-Official Results for Election Date: 10/06/90 U. S. Senator</t>
  </si>
  <si>
    <t>Claiborne Pell</t>
  </si>
  <si>
    <t>Claudine Schneider</t>
  </si>
  <si>
    <t>-</t>
  </si>
  <si>
    <t>Klamath</t>
  </si>
  <si>
    <t>Russell B. Bentley</t>
  </si>
  <si>
    <t>Bentley</t>
  </si>
  <si>
    <t>Miner</t>
  </si>
  <si>
    <t>Write-in</t>
  </si>
  <si>
    <t>Tucker</t>
  </si>
  <si>
    <t>Tyler</t>
  </si>
  <si>
    <t>Becker</t>
  </si>
  <si>
    <t>Dickson</t>
  </si>
  <si>
    <t>Jay Rockefeller</t>
  </si>
  <si>
    <t>Scarborough</t>
  </si>
  <si>
    <t>West Carroll</t>
  </si>
  <si>
    <t>Canterbury</t>
  </si>
  <si>
    <t>Cooke</t>
  </si>
  <si>
    <t>Redwood</t>
  </si>
  <si>
    <t>Renville</t>
  </si>
  <si>
    <t>Hale's Location</t>
  </si>
  <si>
    <t>Buxton</t>
  </si>
  <si>
    <t>Independent</t>
  </si>
  <si>
    <t>Billerica</t>
  </si>
  <si>
    <t>Chapman</t>
  </si>
  <si>
    <t>Lyndeborough</t>
  </si>
  <si>
    <t>1990 General Election November 6, 1990 Official Canvass Summary</t>
  </si>
  <si>
    <t>David G. Koivuniemi</t>
  </si>
  <si>
    <t>Director</t>
  </si>
  <si>
    <t>State of Alaska Official Returns November 6, 1990 General Election</t>
  </si>
  <si>
    <t>pp. 1-46</t>
  </si>
  <si>
    <t>Menominee</t>
  </si>
  <si>
    <t>Hampden</t>
  </si>
  <si>
    <t>Lowell</t>
  </si>
  <si>
    <t>Ludlow</t>
  </si>
  <si>
    <t>Chelsea</t>
  </si>
  <si>
    <t>Pepperell</t>
  </si>
  <si>
    <t>Wrentham</t>
  </si>
  <si>
    <t>Lempster</t>
  </si>
  <si>
    <t>Martin</t>
  </si>
  <si>
    <t>Muskegon</t>
  </si>
  <si>
    <t>Newfields</t>
  </si>
  <si>
    <t>NJ</t>
  </si>
  <si>
    <t>Woodruff</t>
  </si>
  <si>
    <t>Ochiltree</t>
  </si>
  <si>
    <t>West Bath</t>
  </si>
  <si>
    <t>North Brookfield</t>
  </si>
  <si>
    <t>King William</t>
  </si>
  <si>
    <t>Shelby</t>
  </si>
  <si>
    <t>Albert Gore, Jr.</t>
  </si>
  <si>
    <t>Bill Jacox</t>
  </si>
  <si>
    <t>Charles Gordon Vick</t>
  </si>
  <si>
    <t>William R. Hawkins</t>
  </si>
  <si>
    <t>Jacox</t>
  </si>
  <si>
    <t>Vick</t>
  </si>
  <si>
    <t>Gore</t>
  </si>
  <si>
    <t>State Wins</t>
  </si>
  <si>
    <t>Michael Beasley</t>
  </si>
  <si>
    <t>Ted Stevens</t>
  </si>
  <si>
    <t>Cabiniss</t>
  </si>
  <si>
    <t>Beasley</t>
  </si>
  <si>
    <t>Heflin</t>
  </si>
  <si>
    <t>pp. 374-375</t>
  </si>
  <si>
    <t>Paul David Wellstone</t>
  </si>
  <si>
    <t>Wellstone</t>
  </si>
  <si>
    <t>Rudy Boschwitz</t>
  </si>
  <si>
    <t>Pell</t>
  </si>
  <si>
    <t>State of New Hampshire Manual for the General Court 1991</t>
  </si>
  <si>
    <t>Tabulations for Elections held in 1990 November 6, 1990 - General Election</t>
  </si>
  <si>
    <t>1990 General Election Returns for Statewide Offices</t>
  </si>
  <si>
    <t>Little Compton</t>
  </si>
  <si>
    <t>Blackford</t>
  </si>
  <si>
    <t>Dearborn</t>
  </si>
  <si>
    <t>Dubois</t>
  </si>
  <si>
    <t>Elkhart</t>
  </si>
  <si>
    <t>Fountain</t>
  </si>
  <si>
    <t>Hendricks</t>
  </si>
  <si>
    <t>Jennings</t>
  </si>
  <si>
    <t>Kosciusko</t>
  </si>
  <si>
    <t>LaGrange</t>
  </si>
  <si>
    <t>Alabama</t>
  </si>
  <si>
    <t>Cascade</t>
  </si>
  <si>
    <t>Daviess</t>
  </si>
  <si>
    <t>Kentucky State Board of Elections</t>
  </si>
  <si>
    <t>Earl F. Dodge</t>
  </si>
  <si>
    <t>Nacogdoches</t>
  </si>
  <si>
    <t>Hadley</t>
  </si>
  <si>
    <t>Wiscasset</t>
  </si>
  <si>
    <t>Wentworth</t>
  </si>
  <si>
    <t>Schuyler</t>
  </si>
  <si>
    <t>Lubec</t>
  </si>
  <si>
    <t>LaPorte</t>
  </si>
  <si>
    <t>Cooper</t>
  </si>
  <si>
    <t>Meriwether</t>
  </si>
  <si>
    <t>Hayes</t>
  </si>
  <si>
    <t>Columbus</t>
  </si>
  <si>
    <t>Larimer</t>
  </si>
  <si>
    <t>Belgrade</t>
  </si>
  <si>
    <t>Harrington</t>
  </si>
  <si>
    <t>Wake</t>
  </si>
  <si>
    <t>Jasper</t>
  </si>
  <si>
    <t>Belfast</t>
  </si>
  <si>
    <t>Finney</t>
  </si>
  <si>
    <t>Wheatland</t>
  </si>
  <si>
    <t>Bergen</t>
  </si>
  <si>
    <t>Morrow</t>
  </si>
  <si>
    <t>NH</t>
  </si>
  <si>
    <t>Pickens</t>
  </si>
  <si>
    <t>Baylor</t>
  </si>
  <si>
    <t>Desha</t>
  </si>
  <si>
    <t>East Longmeadow</t>
  </si>
  <si>
    <t>Buffalo</t>
  </si>
  <si>
    <t>Tom Harkin</t>
  </si>
  <si>
    <t>Tom Tauke</t>
  </si>
  <si>
    <t>Vote for United States Senator by County November 6, 1990 General Election</t>
  </si>
  <si>
    <t>p. 184</t>
  </si>
  <si>
    <t>Mackle</t>
  </si>
  <si>
    <t>Kucek</t>
  </si>
  <si>
    <t>Botetourt</t>
  </si>
  <si>
    <t>South Hadley</t>
  </si>
  <si>
    <t>Alfred</t>
  </si>
  <si>
    <t>Shutesbury</t>
  </si>
  <si>
    <t>Rumney</t>
  </si>
  <si>
    <t>Rye</t>
  </si>
  <si>
    <t>Nicholas</t>
  </si>
  <si>
    <t>Stoughton</t>
  </si>
  <si>
    <t>Stow</t>
  </si>
  <si>
    <t>Stonington</t>
  </si>
  <si>
    <t>Islesboro</t>
  </si>
  <si>
    <t>Jackman</t>
  </si>
  <si>
    <t>Whitefield</t>
  </si>
  <si>
    <t>Scituate</t>
  </si>
  <si>
    <t>Lyme</t>
  </si>
  <si>
    <t>Buncombe</t>
  </si>
  <si>
    <t>Quincy</t>
  </si>
  <si>
    <t>Raynham</t>
  </si>
  <si>
    <t>Mecosta</t>
  </si>
  <si>
    <t>Deblois</t>
  </si>
  <si>
    <t>Hill</t>
  </si>
  <si>
    <t>Atlantic</t>
  </si>
  <si>
    <t>Palo Pinto</t>
  </si>
  <si>
    <t>Ind.-Republican</t>
  </si>
  <si>
    <t>Boschwitz</t>
  </si>
  <si>
    <t>Rehoboth</t>
  </si>
  <si>
    <t>Caddo</t>
  </si>
  <si>
    <t>Powell</t>
  </si>
  <si>
    <t>Perry</t>
  </si>
  <si>
    <t>North Haven</t>
  </si>
  <si>
    <t>Amelia</t>
  </si>
  <si>
    <t>Dover</t>
  </si>
  <si>
    <t>Ashby</t>
  </si>
  <si>
    <t>Burke</t>
  </si>
  <si>
    <t>Baraga</t>
  </si>
  <si>
    <t>Lynn Martin</t>
  </si>
  <si>
    <t>State of Illinois Official Vote Cast at the General Election November 6, 1990</t>
  </si>
  <si>
    <t>pp. 1-3</t>
  </si>
  <si>
    <t>East Baton Rouge</t>
  </si>
  <si>
    <t>Nicollet</t>
  </si>
  <si>
    <t>Narragansett</t>
  </si>
  <si>
    <t>Buckfield</t>
  </si>
  <si>
    <t>SC</t>
  </si>
  <si>
    <t>Tyrrell</t>
  </si>
  <si>
    <t>Mount Vernon</t>
  </si>
  <si>
    <t>Brooke</t>
  </si>
  <si>
    <t>Medford</t>
  </si>
  <si>
    <t>Oxford</t>
  </si>
  <si>
    <t>Overseas</t>
  </si>
  <si>
    <t>Zapata</t>
  </si>
  <si>
    <t>Pratt</t>
  </si>
  <si>
    <t>Brooksville</t>
  </si>
  <si>
    <t>Nantucket</t>
  </si>
  <si>
    <t>Motley</t>
  </si>
  <si>
    <t>US Taxpayers</t>
  </si>
  <si>
    <t>Bowdoinham</t>
  </si>
  <si>
    <t>Langdon</t>
  </si>
  <si>
    <t>David L. Boren</t>
  </si>
  <si>
    <t>Stephen Jones</t>
  </si>
  <si>
    <t>Boren</t>
  </si>
  <si>
    <t>West Virginia</t>
  </si>
  <si>
    <t>WV</t>
  </si>
  <si>
    <t>Yankton</t>
  </si>
  <si>
    <t>Barnstead</t>
  </si>
  <si>
    <t>Bartlett</t>
  </si>
  <si>
    <t>Pike</t>
  </si>
  <si>
    <t>Forrest</t>
  </si>
  <si>
    <t>Poinsett</t>
  </si>
  <si>
    <t>Washakie</t>
  </si>
  <si>
    <t>Eliot</t>
  </si>
  <si>
    <t>Pelham</t>
  </si>
  <si>
    <t>Worker's World</t>
  </si>
  <si>
    <t>Work World</t>
  </si>
  <si>
    <t>John Yoder</t>
  </si>
  <si>
    <t>Yoder</t>
  </si>
  <si>
    <t>Rockefeller</t>
  </si>
  <si>
    <t>Ken Hechler</t>
  </si>
  <si>
    <t>State of West Virginia Election Returns 1989-1990</t>
  </si>
  <si>
    <t>p. 91</t>
  </si>
  <si>
    <t>East Bridgewater</t>
  </si>
  <si>
    <t>Sunapee</t>
  </si>
  <si>
    <t>New Ipswich</t>
  </si>
  <si>
    <t>This spreadsheet is for personal use and may not be redistributed in whole or in part.</t>
  </si>
  <si>
    <t>Version:</t>
  </si>
  <si>
    <t>Version</t>
  </si>
  <si>
    <t>Update</t>
  </si>
  <si>
    <t>Spreadsheet Released</t>
  </si>
  <si>
    <t>Results shown from a Special Election held on the same day as the general election to fill the seat vacated by the passing of Senator Spark M. Matsunaga</t>
  </si>
  <si>
    <t>Results shown from a Special Election held on the same day as the general election to fill the seat vacated by the resignation of J. Danforth Quayle</t>
  </si>
  <si>
    <t>Bannock</t>
  </si>
  <si>
    <t>Palmyra</t>
  </si>
  <si>
    <t>Nashua</t>
  </si>
  <si>
    <t>Hutchinson</t>
  </si>
  <si>
    <t>Hoke</t>
  </si>
  <si>
    <t>Deer Isle</t>
  </si>
  <si>
    <t>Denmark</t>
  </si>
  <si>
    <t>Josie Heath</t>
  </si>
  <si>
    <t>Hank Brown</t>
  </si>
  <si>
    <t>John Heckman</t>
  </si>
  <si>
    <t>Amherst</t>
  </si>
  <si>
    <t>Stonewall</t>
  </si>
  <si>
    <t>Wabash</t>
  </si>
  <si>
    <t>Sharkey</t>
  </si>
  <si>
    <t>O'Brien</t>
  </si>
  <si>
    <t>Pottawattamie</t>
  </si>
  <si>
    <t>Westfield</t>
  </si>
  <si>
    <t>Cheshire</t>
  </si>
  <si>
    <t>Bullitt</t>
  </si>
  <si>
    <t>Harvard</t>
  </si>
  <si>
    <t>Baker</t>
  </si>
  <si>
    <t>States with Lowest Percent of Vote</t>
  </si>
  <si>
    <t>Wyman</t>
  </si>
  <si>
    <t>Gillespie</t>
  </si>
  <si>
    <t>Election Results and Statistics 1990</t>
  </si>
  <si>
    <t>Lance Ward</t>
  </si>
  <si>
    <t>Hebron</t>
  </si>
  <si>
    <t>Crenshaw</t>
  </si>
  <si>
    <t>Marengo</t>
  </si>
  <si>
    <t>St. Clair</t>
  </si>
  <si>
    <t>Allegan</t>
  </si>
  <si>
    <t>Allamakee</t>
  </si>
  <si>
    <t>Concerns of People</t>
  </si>
  <si>
    <t>CO Prohibition</t>
  </si>
  <si>
    <t>Heckman</t>
  </si>
  <si>
    <t>Natalie Meyer</t>
  </si>
  <si>
    <t>State of Colorado Abstract of Votes Cast 1990</t>
  </si>
  <si>
    <t>pp. 142-143</t>
  </si>
  <si>
    <t>Vassalboro</t>
  </si>
  <si>
    <t>Veazie</t>
  </si>
  <si>
    <t>Beadle</t>
  </si>
  <si>
    <t>Newburgh</t>
  </si>
  <si>
    <t>Sumter</t>
  </si>
  <si>
    <t>Tilton</t>
  </si>
  <si>
    <t>Prospect</t>
  </si>
  <si>
    <t>Bernardston</t>
  </si>
  <si>
    <t>Elaine Baxter</t>
  </si>
  <si>
    <t>Corrected spelling of NC Democratic candidate's last name</t>
  </si>
  <si>
    <t>© David Leip 2013 All Rights Reserved</t>
  </si>
  <si>
    <t>Seats Won</t>
  </si>
  <si>
    <t>I</t>
  </si>
  <si>
    <t>Certification of Election Results for the General Election Held November 6, 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</si>
</sst>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0000000"/>
  </numFmts>
  <fonts count="18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sz val="10"/>
      <color indexed="14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5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0" fontId="14" fillId="0" borderId="0" xfId="0" applyFont="1"/>
    <xf numFmtId="0" fontId="14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3" fontId="1" fillId="0" borderId="0" xfId="0" applyNumberFormat="1" applyFont="1"/>
    <xf numFmtId="3" fontId="11" fillId="0" borderId="0" xfId="0" applyNumberFormat="1" applyFont="1" applyFill="1" applyBorder="1"/>
    <xf numFmtId="3" fontId="5" fillId="0" borderId="0" xfId="0" applyNumberFormat="1" applyFont="1"/>
    <xf numFmtId="0" fontId="5" fillId="0" borderId="0" xfId="0" applyFont="1"/>
    <xf numFmtId="3" fontId="5" fillId="0" borderId="0" xfId="0" applyNumberFormat="1" applyFont="1" applyAlignment="1"/>
    <xf numFmtId="3" fontId="11" fillId="0" borderId="0" xfId="0" applyNumberFormat="1" applyFont="1" applyAlignment="1">
      <alignment horizontal="right"/>
    </xf>
    <xf numFmtId="3" fontId="16" fillId="0" borderId="0" xfId="0" applyNumberFormat="1" applyFont="1"/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1" fillId="0" borderId="0" xfId="0" applyFont="1" applyAlignment="1"/>
    <xf numFmtId="0" fontId="0" fillId="2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10" fontId="0" fillId="2" borderId="1" xfId="0" applyNumberFormat="1" applyFill="1" applyBorder="1"/>
    <xf numFmtId="3" fontId="2" fillId="2" borderId="1" xfId="0" applyNumberFormat="1" applyFont="1" applyFill="1" applyBorder="1"/>
    <xf numFmtId="10" fontId="2" fillId="2" borderId="1" xfId="0" applyNumberFormat="1" applyFont="1" applyFill="1" applyBorder="1"/>
    <xf numFmtId="10" fontId="0" fillId="2" borderId="1" xfId="1" applyNumberFormat="1" applyFont="1" applyFill="1" applyBorder="1"/>
    <xf numFmtId="166" fontId="0" fillId="2" borderId="1" xfId="0" applyNumberFormat="1" applyFill="1" applyBorder="1"/>
    <xf numFmtId="0" fontId="1" fillId="0" borderId="0" xfId="0" applyFont="1" applyFill="1"/>
    <xf numFmtId="0" fontId="2" fillId="0" borderId="0" xfId="0" applyFont="1" applyFill="1"/>
    <xf numFmtId="0" fontId="0" fillId="2" borderId="1" xfId="0" applyFill="1" applyBorder="1"/>
    <xf numFmtId="3" fontId="0" fillId="2" borderId="1" xfId="0" applyNumberFormat="1" applyFill="1" applyBorder="1"/>
    <xf numFmtId="174" fontId="0" fillId="0" borderId="0" xfId="0" applyNumberFormat="1"/>
    <xf numFmtId="14" fontId="2" fillId="0" borderId="0" xfId="0" applyNumberFormat="1" applyFont="1"/>
    <xf numFmtId="175" fontId="0" fillId="0" borderId="0" xfId="0" applyNumberFormat="1"/>
    <xf numFmtId="3" fontId="17" fillId="0" borderId="0" xfId="0" applyNumberFormat="1" applyFont="1"/>
    <xf numFmtId="14" fontId="2" fillId="0" borderId="0" xfId="0" applyNumberFormat="1" applyFont="1" applyBorder="1"/>
    <xf numFmtId="167" fontId="0" fillId="0" borderId="0" xfId="0" applyNumberFormat="1"/>
    <xf numFmtId="14" fontId="0" fillId="0" borderId="0" xfId="0" applyNumberFormat="1"/>
    <xf numFmtId="167" fontId="2" fillId="0" borderId="0" xfId="0" applyNumberFormat="1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2"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717814.0</c:v>
                </c:pt>
                <c:pt idx="1">
                  <c:v>467190.0</c:v>
                </c:pt>
                <c:pt idx="3">
                  <c:v>150.0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125806.0</c:v>
                </c:pt>
                <c:pt idx="1">
                  <c:v>61152.0</c:v>
                </c:pt>
                <c:pt idx="3">
                  <c:v>2999.0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493897.0</c:v>
                </c:pt>
                <c:pt idx="3">
                  <c:v>832.0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569048.0</c:v>
                </c:pt>
                <c:pt idx="1">
                  <c:v>425746.0</c:v>
                </c:pt>
                <c:pt idx="3">
                  <c:v>27265.0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112918.0</c:v>
                </c:pt>
                <c:pt idx="1">
                  <c:v>64554.0</c:v>
                </c:pt>
                <c:pt idx="3">
                  <c:v>2685.0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1.033439E6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193641.0</c:v>
                </c:pt>
                <c:pt idx="1">
                  <c:v>122295.0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2.115377E6</c:v>
                </c:pt>
                <c:pt idx="1">
                  <c:v>1.135628E6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529571.0</c:v>
                </c:pt>
                <c:pt idx="1">
                  <c:v>453273.0</c:v>
                </c:pt>
                <c:pt idx="3">
                  <c:v>1089.0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578605.0</c:v>
                </c:pt>
                <c:pt idx="1">
                  <c:v>207491.0</c:v>
                </c:pt>
                <c:pt idx="3">
                  <c:v>139.0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478034.0</c:v>
                </c:pt>
                <c:pt idx="1">
                  <c:v>437976.0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753198.0</c:v>
                </c:pt>
                <c:pt idx="1">
                  <c:v>607091.0</c:v>
                </c:pt>
                <c:pt idx="3">
                  <c:v>35923.0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319167.0</c:v>
                </c:pt>
                <c:pt idx="1">
                  <c:v>201053.0</c:v>
                </c:pt>
                <c:pt idx="3">
                  <c:v>100.0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1.321712E6</c:v>
                </c:pt>
                <c:pt idx="1">
                  <c:v>992917.0</c:v>
                </c:pt>
                <c:pt idx="3">
                  <c:v>1583.0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1.471753E6</c:v>
                </c:pt>
                <c:pt idx="1">
                  <c:v>1.055695E6</c:v>
                </c:pt>
                <c:pt idx="3">
                  <c:v>33046.0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911999.0</c:v>
                </c:pt>
                <c:pt idx="1">
                  <c:v>864375.0</c:v>
                </c:pt>
                <c:pt idx="3">
                  <c:v>31671.0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273244.0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217563.0</c:v>
                </c:pt>
                <c:pt idx="1">
                  <c:v>93836.0</c:v>
                </c:pt>
                <c:pt idx="3">
                  <c:v>7937.0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349779.0</c:v>
                </c:pt>
                <c:pt idx="1">
                  <c:v>243013.0</c:v>
                </c:pt>
                <c:pt idx="3">
                  <c:v>1036.0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189792.0</c:v>
                </c:pt>
                <c:pt idx="1">
                  <c:v>91309.0</c:v>
                </c:pt>
                <c:pt idx="3">
                  <c:v>10302.0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1.8653351E7</c:v>
                </c:pt>
                <c:pt idx="1">
                  <c:v>1.710774E7</c:v>
                </c:pt>
                <c:pt idx="3">
                  <c:v>552765.0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977810.0</c:v>
                </c:pt>
                <c:pt idx="1">
                  <c:v>918874.0</c:v>
                </c:pt>
                <c:pt idx="3">
                  <c:v>41770.0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296712.0</c:v>
                </c:pt>
                <c:pt idx="1">
                  <c:v>110033.0</c:v>
                </c:pt>
                <c:pt idx="3">
                  <c:v>193.0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1.088331E6</c:v>
                </c:pt>
                <c:pt idx="1">
                  <c:v>981573.0</c:v>
                </c:pt>
                <c:pt idx="3">
                  <c:v>681.0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735684.0</c:v>
                </c:pt>
                <c:pt idx="1">
                  <c:v>148814.0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590095.0</c:v>
                </c:pt>
                <c:pt idx="1">
                  <c:v>507743.0</c:v>
                </c:pt>
                <c:pt idx="3">
                  <c:v>1417.0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225105.0</c:v>
                </c:pt>
                <c:pt idx="1">
                  <c:v>138947.0</c:v>
                </c:pt>
                <c:pt idx="3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482032.0</c:v>
                </c:pt>
                <c:pt idx="1">
                  <c:v>244112.0</c:v>
                </c:pt>
                <c:pt idx="3">
                  <c:v>24585.0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135682.0</c:v>
                </c:pt>
                <c:pt idx="1">
                  <c:v>116727.0</c:v>
                </c:pt>
                <c:pt idx="3">
                  <c:v>6567.0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529914.0</c:v>
                </c:pt>
                <c:pt idx="1">
                  <c:v>233324.0</c:v>
                </c:pt>
                <c:pt idx="3">
                  <c:v>19276.0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2.302357E6</c:v>
                </c:pt>
                <c:pt idx="1">
                  <c:v>1.429986E6</c:v>
                </c:pt>
                <c:pt idx="3">
                  <c:v>89814.0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876782.0</c:v>
                </c:pt>
                <c:pt idx="1">
                  <c:v>196755.0</c:v>
                </c:pt>
                <c:pt idx="3">
                  <c:v>10153.0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276234.0</c:v>
                </c:pt>
                <c:pt idx="1">
                  <c:v>128071.0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100784.0</c:v>
                </c:pt>
                <c:pt idx="1">
                  <c:v>56848.0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Graphs!$G$70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384488"/>
        <c:axId val="-2053371048"/>
      </c:barChart>
      <c:catAx>
        <c:axId val="-205338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3371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5337104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533844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Graphs!$E$83:$E$86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Graphs!$F$83:$F$86</c:f>
              <c:numCache>
                <c:formatCode>0</c:formatCode>
                <c:ptCount val="4"/>
                <c:pt idx="0">
                  <c:v>17.0</c:v>
                </c:pt>
                <c:pt idx="1">
                  <c:v>18.0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Graphs!$E$83:$E$86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Graphs!$F$96:$F$99</c:f>
              <c:numCache>
                <c:formatCode>0</c:formatCode>
                <c:ptCount val="4"/>
                <c:pt idx="0">
                  <c:v>1272.0</c:v>
                </c:pt>
                <c:pt idx="1">
                  <c:v>1134.0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46884.0</c:v>
                </c:pt>
                <c:pt idx="1">
                  <c:v>42952.0</c:v>
                </c:pt>
                <c:pt idx="3">
                  <c:v>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28308.0</c:v>
                </c:pt>
                <c:pt idx="1">
                  <c:v>22839.0</c:v>
                </c:pt>
                <c:pt idx="3">
                  <c:v>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97274.0</c:v>
                </c:pt>
                <c:pt idx="1">
                  <c:v>76140.0</c:v>
                </c:pt>
                <c:pt idx="3">
                  <c:v>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3597.0</c:v>
                </c:pt>
                <c:pt idx="1">
                  <c:v>2054.0</c:v>
                </c:pt>
                <c:pt idx="3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148915.0</c:v>
                </c:pt>
                <c:pt idx="1">
                  <c:v>123300.0</c:v>
                </c:pt>
                <c:pt idx="3">
                  <c:v>273.0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16223.0</c:v>
                </c:pt>
                <c:pt idx="1">
                  <c:v>12671.0</c:v>
                </c:pt>
                <c:pt idx="3">
                  <c:v>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74905.0</c:v>
                </c:pt>
                <c:pt idx="1">
                  <c:v>70493.0</c:v>
                </c:pt>
                <c:pt idx="3">
                  <c:v>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31650.0</c:v>
                </c:pt>
                <c:pt idx="1">
                  <c:v>22951.0</c:v>
                </c:pt>
                <c:pt idx="3">
                  <c:v>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Graphs!$F$145:$I$145</c:f>
              <c:numCache>
                <c:formatCode>#,##0</c:formatCode>
                <c:ptCount val="4"/>
                <c:pt idx="0">
                  <c:v>356898.0</c:v>
                </c:pt>
                <c:pt idx="1">
                  <c:v>232438.0</c:v>
                </c:pt>
                <c:pt idx="3">
                  <c:v>479.0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Graphs!$F$146:$I$146</c:f>
              <c:numCache>
                <c:formatCode>#,##0</c:formatCode>
                <c:ptCount val="4"/>
                <c:pt idx="0">
                  <c:v>1676.0</c:v>
                </c:pt>
                <c:pt idx="1">
                  <c:v>1053.0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Graphs!$F$147:$I$147</c:f>
              <c:numCache>
                <c:formatCode>#,##0</c:formatCode>
                <c:ptCount val="4"/>
                <c:pt idx="0">
                  <c:v>165486.0</c:v>
                </c:pt>
                <c:pt idx="1">
                  <c:v>117525.0</c:v>
                </c:pt>
                <c:pt idx="3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Graphs!$F$148:$I$148</c:f>
              <c:numCache>
                <c:formatCode>#,##0</c:formatCode>
                <c:ptCount val="4"/>
                <c:pt idx="0">
                  <c:v>88019.0</c:v>
                </c:pt>
                <c:pt idx="1">
                  <c:v>87737.0</c:v>
                </c:pt>
                <c:pt idx="3">
                  <c:v>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Graphs!$F$149:$I$149</c:f>
              <c:numCache>
                <c:formatCode>#,##0</c:formatCode>
                <c:ptCount val="4"/>
                <c:pt idx="0">
                  <c:v>125458.0</c:v>
                </c:pt>
                <c:pt idx="1">
                  <c:v>54959.0</c:v>
                </c:pt>
                <c:pt idx="3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Graphs!$F$150:$I$150</c:f>
              <c:numCache>
                <c:formatCode>#,##0</c:formatCode>
                <c:ptCount val="4"/>
                <c:pt idx="0">
                  <c:v>136419.0</c:v>
                </c:pt>
                <c:pt idx="1">
                  <c:v>125805.0</c:v>
                </c:pt>
                <c:pt idx="3">
                  <c:v>132.0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10648.0</c:v>
                </c:pt>
                <c:pt idx="1">
                  <c:v>4119.0</c:v>
                </c:pt>
                <c:pt idx="3">
                  <c:v>453.0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9128.0</c:v>
                </c:pt>
                <c:pt idx="1">
                  <c:v>3188.0</c:v>
                </c:pt>
                <c:pt idx="3">
                  <c:v>333.0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9569.0</c:v>
                </c:pt>
                <c:pt idx="1">
                  <c:v>6707.0</c:v>
                </c:pt>
                <c:pt idx="3">
                  <c:v>589.0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5416.0</c:v>
                </c:pt>
                <c:pt idx="1">
                  <c:v>3168.0</c:v>
                </c:pt>
                <c:pt idx="3">
                  <c:v>111.0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Graphs!$F$167:$I$167</c:f>
              <c:numCache>
                <c:formatCode>#,##0</c:formatCode>
                <c:ptCount val="4"/>
                <c:pt idx="0">
                  <c:v>12377.0</c:v>
                </c:pt>
                <c:pt idx="1">
                  <c:v>6554.0</c:v>
                </c:pt>
                <c:pt idx="3">
                  <c:v>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Graphs!$F$168:$I$168</c:f>
              <c:numCache>
                <c:formatCode>#,##0</c:formatCode>
                <c:ptCount val="4"/>
                <c:pt idx="0">
                  <c:v>58129.0</c:v>
                </c:pt>
                <c:pt idx="1">
                  <c:v>25033.0</c:v>
                </c:pt>
                <c:pt idx="3">
                  <c:v>3085.0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Graphs!$F$169:$I$169</c:f>
              <c:numCache>
                <c:formatCode>#,##0</c:formatCode>
                <c:ptCount val="4"/>
                <c:pt idx="0">
                  <c:v>21116.0</c:v>
                </c:pt>
                <c:pt idx="1">
                  <c:v>11602.0</c:v>
                </c:pt>
                <c:pt idx="3">
                  <c:v>1265.0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Graphs!$F$170:$I$170</c:f>
              <c:numCache>
                <c:formatCode>#,##0</c:formatCode>
                <c:ptCount val="4"/>
                <c:pt idx="0">
                  <c:v>41818.0</c:v>
                </c:pt>
                <c:pt idx="1">
                  <c:v>18691.0</c:v>
                </c:pt>
                <c:pt idx="3">
                  <c:v>2413.0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Graphs!$F$171:$I$171</c:f>
              <c:numCache>
                <c:formatCode>#,##0</c:formatCode>
                <c:ptCount val="4"/>
                <c:pt idx="0">
                  <c:v>15157.0</c:v>
                </c:pt>
                <c:pt idx="1">
                  <c:v>8257.0</c:v>
                </c:pt>
                <c:pt idx="3">
                  <c:v>741.0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Graphs!$F$172:$I$172</c:f>
              <c:numCache>
                <c:formatCode>#,##0</c:formatCode>
                <c:ptCount val="4"/>
                <c:pt idx="0">
                  <c:v>6434.0</c:v>
                </c:pt>
                <c:pt idx="1">
                  <c:v>3990.0</c:v>
                </c:pt>
                <c:pt idx="3">
                  <c:v>239.0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Graphs!$F$111:$I$111</c:f>
              <c:numCache>
                <c:formatCode>#,##0</c:formatCode>
                <c:ptCount val="4"/>
                <c:pt idx="0">
                  <c:v>24239.0</c:v>
                </c:pt>
                <c:pt idx="1">
                  <c:v>19599.0</c:v>
                </c:pt>
                <c:pt idx="3">
                  <c:v>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Graphs!$F$112:$I$112</c:f>
              <c:numCache>
                <c:formatCode>#,##0</c:formatCode>
                <c:ptCount val="4"/>
                <c:pt idx="0">
                  <c:v>16829.0</c:v>
                </c:pt>
                <c:pt idx="1">
                  <c:v>10154.0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Graphs!$F$113:$I$113</c:f>
              <c:numCache>
                <c:formatCode>#,##0</c:formatCode>
                <c:ptCount val="4"/>
                <c:pt idx="0">
                  <c:v>68614.0</c:v>
                </c:pt>
                <c:pt idx="1">
                  <c:v>42242.0</c:v>
                </c:pt>
                <c:pt idx="3">
                  <c:v>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7678.0</c:v>
                </c:pt>
                <c:pt idx="1">
                  <c:v>5143.0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14449.0</c:v>
                </c:pt>
                <c:pt idx="1">
                  <c:v>7005.0</c:v>
                </c:pt>
                <c:pt idx="3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30425.0</c:v>
                </c:pt>
                <c:pt idx="1">
                  <c:v>20235.0</c:v>
                </c:pt>
                <c:pt idx="3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Graphs!$F$117:$I$117</c:f>
              <c:numCache>
                <c:formatCode>#,##0</c:formatCode>
                <c:ptCount val="4"/>
                <c:pt idx="0">
                  <c:v>10722.0</c:v>
                </c:pt>
                <c:pt idx="1">
                  <c:v>5156.0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Graphs!$F$119:$I$119</c:f>
              <c:numCache>
                <c:formatCode>#,##0</c:formatCode>
                <c:ptCount val="4"/>
                <c:pt idx="0">
                  <c:v>13070.0</c:v>
                </c:pt>
                <c:pt idx="1">
                  <c:v>9822.0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Graphs!$F$120:$I$120</c:f>
              <c:numCache>
                <c:formatCode>#,##0</c:formatCode>
                <c:ptCount val="4"/>
                <c:pt idx="0">
                  <c:v>40565.0</c:v>
                </c:pt>
                <c:pt idx="1">
                  <c:v>20658.0</c:v>
                </c:pt>
                <c:pt idx="3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Graphs!$F$121:$I$121</c:f>
              <c:numCache>
                <c:formatCode>#,##0</c:formatCode>
                <c:ptCount val="4"/>
                <c:pt idx="0">
                  <c:v>5222.0</c:v>
                </c:pt>
                <c:pt idx="1">
                  <c:v>2686.0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Graphs!$F$122:$I$122</c:f>
              <c:numCache>
                <c:formatCode>#,##0</c:formatCode>
                <c:ptCount val="4"/>
                <c:pt idx="0">
                  <c:v>9586.0</c:v>
                </c:pt>
                <c:pt idx="1">
                  <c:v>4888.0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11646.0</c:v>
                </c:pt>
                <c:pt idx="1">
                  <c:v>8508.0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8753.0</c:v>
                </c:pt>
                <c:pt idx="1">
                  <c:v>5392.0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8343.0</c:v>
                </c:pt>
                <c:pt idx="1">
                  <c:v>4462.0</c:v>
                </c:pt>
                <c:pt idx="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38690.0</c:v>
                </c:pt>
                <c:pt idx="1">
                  <c:v>30065.0</c:v>
                </c:pt>
                <c:pt idx="3">
                  <c:v>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Graphs!$F$118:$I$118</c:f>
              <c:numCache>
                <c:formatCode>#,##0</c:formatCode>
                <c:ptCount val="4"/>
                <c:pt idx="0">
                  <c:v>10336.0</c:v>
                </c:pt>
                <c:pt idx="1">
                  <c:v>5038.0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11596.0</c:v>
                </c:pt>
                <c:pt idx="1">
                  <c:v>8122.0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37113.0</c:v>
                </c:pt>
                <c:pt idx="1">
                  <c:v>29475.0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Graphs!$F$191:$I$191</c:f>
              <c:numCache>
                <c:formatCode>#,##0</c:formatCode>
                <c:ptCount val="4"/>
                <c:pt idx="0">
                  <c:v>13250.0</c:v>
                </c:pt>
                <c:pt idx="1">
                  <c:v>9081.0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136381.0</c:v>
                </c:pt>
                <c:pt idx="1">
                  <c:v>71526.0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26765.0</c:v>
                </c:pt>
                <c:pt idx="1">
                  <c:v>20743.0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General</c:formatCode>
                <c:ptCount val="4"/>
                <c:pt idx="0">
                  <c:v>18.0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806048.0</c:v>
                </c:pt>
                <c:pt idx="1">
                  <c:v>696639.0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750100136338"/>
          <c:y val="0.150000392369888"/>
          <c:w val="0.625003337877934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188901.0</c:v>
                </c:pt>
                <c:pt idx="1">
                  <c:v>155978.0</c:v>
                </c:pt>
                <c:pt idx="3">
                  <c:v>4787.0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218.0</c:v>
                </c:pt>
                <c:pt idx="1">
                  <c:v>38.0</c:v>
                </c:pt>
                <c:pt idx="2">
                  <c:v>211.0</c:v>
                </c:pt>
                <c:pt idx="3">
                  <c:v>375.0</c:v>
                </c:pt>
                <c:pt idx="4">
                  <c:v>449.0</c:v>
                </c:pt>
                <c:pt idx="5">
                  <c:v>399.0</c:v>
                </c:pt>
                <c:pt idx="6">
                  <c:v>270.0</c:v>
                </c:pt>
                <c:pt idx="7">
                  <c:v>136.0</c:v>
                </c:pt>
                <c:pt idx="8">
                  <c:v>73.0</c:v>
                </c:pt>
                <c:pt idx="9">
                  <c:v>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387576"/>
        <c:axId val="-2107293496"/>
      </c:barChart>
      <c:catAx>
        <c:axId val="-2107387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293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293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387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236.0</c:v>
                </c:pt>
                <c:pt idx="1">
                  <c:v>83.0</c:v>
                </c:pt>
                <c:pt idx="2">
                  <c:v>137.0</c:v>
                </c:pt>
                <c:pt idx="3">
                  <c:v>285.0</c:v>
                </c:pt>
                <c:pt idx="4">
                  <c:v>417.0</c:v>
                </c:pt>
                <c:pt idx="5">
                  <c:v>465.0</c:v>
                </c:pt>
                <c:pt idx="6">
                  <c:v>354.0</c:v>
                </c:pt>
                <c:pt idx="7">
                  <c:v>220.0</c:v>
                </c:pt>
                <c:pt idx="8">
                  <c:v>125.0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309368"/>
        <c:axId val="-2107272808"/>
      </c:barChart>
      <c:catAx>
        <c:axId val="-2107309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272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272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309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2272.0</c:v>
                </c:pt>
                <c:pt idx="1">
                  <c:v>96.0</c:v>
                </c:pt>
                <c:pt idx="2">
                  <c:v>33.0</c:v>
                </c:pt>
                <c:pt idx="3">
                  <c:v>4.0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7025480"/>
        <c:axId val="-2107056968"/>
      </c:barChart>
      <c:catAx>
        <c:axId val="-210702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056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056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025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218.0</c:v>
                </c:pt>
                <c:pt idx="1">
                  <c:v>38.0</c:v>
                </c:pt>
                <c:pt idx="2">
                  <c:v>211.0</c:v>
                </c:pt>
                <c:pt idx="3">
                  <c:v>375.0</c:v>
                </c:pt>
                <c:pt idx="4">
                  <c:v>449.0</c:v>
                </c:pt>
                <c:pt idx="5">
                  <c:v>399.0</c:v>
                </c:pt>
                <c:pt idx="6">
                  <c:v>270.0</c:v>
                </c:pt>
                <c:pt idx="7">
                  <c:v>136.0</c:v>
                </c:pt>
                <c:pt idx="8">
                  <c:v>73.0</c:v>
                </c:pt>
                <c:pt idx="9">
                  <c:v>55.0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236.0</c:v>
                </c:pt>
                <c:pt idx="1">
                  <c:v>83.0</c:v>
                </c:pt>
                <c:pt idx="2">
                  <c:v>137.0</c:v>
                </c:pt>
                <c:pt idx="3">
                  <c:v>285.0</c:v>
                </c:pt>
                <c:pt idx="4">
                  <c:v>417.0</c:v>
                </c:pt>
                <c:pt idx="5">
                  <c:v>465.0</c:v>
                </c:pt>
                <c:pt idx="6">
                  <c:v>354.0</c:v>
                </c:pt>
                <c:pt idx="7">
                  <c:v>220.0</c:v>
                </c:pt>
                <c:pt idx="8">
                  <c:v>125.0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6979640"/>
        <c:axId val="-2107009656"/>
      </c:barChart>
      <c:catAx>
        <c:axId val="-2106979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7009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7009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6979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4" Type="http://schemas.openxmlformats.org/officeDocument/2006/relationships/chart" Target="../charts/chart89.xml"/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1346</xdr:row>
      <xdr:rowOff>0</xdr:rowOff>
    </xdr:from>
    <xdr:to>
      <xdr:col>16</xdr:col>
      <xdr:colOff>12700</xdr:colOff>
      <xdr:row>1346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1346</xdr:row>
      <xdr:rowOff>0</xdr:rowOff>
    </xdr:from>
    <xdr:to>
      <xdr:col>16</xdr:col>
      <xdr:colOff>12700</xdr:colOff>
      <xdr:row>1346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1346</xdr:row>
      <xdr:rowOff>0</xdr:rowOff>
    </xdr:from>
    <xdr:to>
      <xdr:col>16</xdr:col>
      <xdr:colOff>12700</xdr:colOff>
      <xdr:row>1346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1346</xdr:row>
      <xdr:rowOff>0</xdr:rowOff>
    </xdr:from>
    <xdr:to>
      <xdr:col>15</xdr:col>
      <xdr:colOff>12700</xdr:colOff>
      <xdr:row>1346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1346</xdr:row>
      <xdr:rowOff>0</xdr:rowOff>
    </xdr:from>
    <xdr:to>
      <xdr:col>15</xdr:col>
      <xdr:colOff>12700</xdr:colOff>
      <xdr:row>1346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1346</xdr:row>
      <xdr:rowOff>0</xdr:rowOff>
    </xdr:from>
    <xdr:to>
      <xdr:col>15</xdr:col>
      <xdr:colOff>12700</xdr:colOff>
      <xdr:row>1346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6273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11</xdr:col>
      <xdr:colOff>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15</xdr:col>
      <xdr:colOff>0</xdr:colOff>
      <xdr:row>11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0</xdr:colOff>
      <xdr:row>11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12</xdr:col>
      <xdr:colOff>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13</xdr:col>
      <xdr:colOff>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15</xdr:col>
      <xdr:colOff>0</xdr:colOff>
      <xdr:row>23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16</xdr:col>
      <xdr:colOff>0</xdr:colOff>
      <xdr:row>23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11</xdr:col>
      <xdr:colOff>0</xdr:colOff>
      <xdr:row>35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12</xdr:col>
      <xdr:colOff>0</xdr:colOff>
      <xdr:row>35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13</xdr:col>
      <xdr:colOff>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15</xdr:col>
      <xdr:colOff>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16</xdr:col>
      <xdr:colOff>0</xdr:colOff>
      <xdr:row>35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11</xdr:col>
      <xdr:colOff>0</xdr:colOff>
      <xdr:row>47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12</xdr:col>
      <xdr:colOff>0</xdr:colOff>
      <xdr:row>47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13</xdr:col>
      <xdr:colOff>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0</xdr:colOff>
      <xdr:row>41</xdr:row>
      <xdr:rowOff>0</xdr:rowOff>
    </xdr:from>
    <xdr:to>
      <xdr:col>6</xdr:col>
      <xdr:colOff>114300</xdr:colOff>
      <xdr:row>51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15</xdr:col>
      <xdr:colOff>0</xdr:colOff>
      <xdr:row>47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16</xdr:col>
      <xdr:colOff>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11</xdr:col>
      <xdr:colOff>0</xdr:colOff>
      <xdr:row>59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12</xdr:col>
      <xdr:colOff>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13</xdr:col>
      <xdr:colOff>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15</xdr:col>
      <xdr:colOff>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16</xdr:col>
      <xdr:colOff>0</xdr:colOff>
      <xdr:row>59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11</xdr:col>
      <xdr:colOff>0</xdr:colOff>
      <xdr:row>71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12</xdr:col>
      <xdr:colOff>0</xdr:colOff>
      <xdr:row>71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13</xdr:col>
      <xdr:colOff>0</xdr:colOff>
      <xdr:row>71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71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15</xdr:col>
      <xdr:colOff>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25400</xdr:colOff>
      <xdr:row>69</xdr:row>
      <xdr:rowOff>12700</xdr:rowOff>
    </xdr:from>
    <xdr:to>
      <xdr:col>8</xdr:col>
      <xdr:colOff>889000</xdr:colOff>
      <xdr:row>79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82</xdr:row>
      <xdr:rowOff>0</xdr:rowOff>
    </xdr:from>
    <xdr:to>
      <xdr:col>9</xdr:col>
      <xdr:colOff>114300</xdr:colOff>
      <xdr:row>92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95</xdr:row>
      <xdr:rowOff>0</xdr:rowOff>
    </xdr:from>
    <xdr:to>
      <xdr:col>9</xdr:col>
      <xdr:colOff>114300</xdr:colOff>
      <xdr:row>105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135</xdr:row>
      <xdr:rowOff>12700</xdr:rowOff>
    </xdr:from>
    <xdr:to>
      <xdr:col>11</xdr:col>
      <xdr:colOff>0</xdr:colOff>
      <xdr:row>145</xdr:row>
      <xdr:rowOff>139700</xdr:rowOff>
    </xdr:to>
    <xdr:graphicFrame macro="">
      <xdr:nvGraphicFramePr>
        <xdr:cNvPr id="3192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135</xdr:row>
      <xdr:rowOff>12700</xdr:rowOff>
    </xdr:from>
    <xdr:to>
      <xdr:col>12</xdr:col>
      <xdr:colOff>0</xdr:colOff>
      <xdr:row>145</xdr:row>
      <xdr:rowOff>139700</xdr:rowOff>
    </xdr:to>
    <xdr:graphicFrame macro="">
      <xdr:nvGraphicFramePr>
        <xdr:cNvPr id="3193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135</xdr:row>
      <xdr:rowOff>12700</xdr:rowOff>
    </xdr:from>
    <xdr:to>
      <xdr:col>13</xdr:col>
      <xdr:colOff>0</xdr:colOff>
      <xdr:row>145</xdr:row>
      <xdr:rowOff>139700</xdr:rowOff>
    </xdr:to>
    <xdr:graphicFrame macro="">
      <xdr:nvGraphicFramePr>
        <xdr:cNvPr id="3194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0</xdr:colOff>
      <xdr:row>135</xdr:row>
      <xdr:rowOff>12700</xdr:rowOff>
    </xdr:from>
    <xdr:to>
      <xdr:col>14</xdr:col>
      <xdr:colOff>0</xdr:colOff>
      <xdr:row>145</xdr:row>
      <xdr:rowOff>139700</xdr:rowOff>
    </xdr:to>
    <xdr:graphicFrame macro="">
      <xdr:nvGraphicFramePr>
        <xdr:cNvPr id="3195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0</xdr:colOff>
      <xdr:row>135</xdr:row>
      <xdr:rowOff>12700</xdr:rowOff>
    </xdr:from>
    <xdr:to>
      <xdr:col>15</xdr:col>
      <xdr:colOff>0</xdr:colOff>
      <xdr:row>145</xdr:row>
      <xdr:rowOff>139700</xdr:rowOff>
    </xdr:to>
    <xdr:graphicFrame macro="">
      <xdr:nvGraphicFramePr>
        <xdr:cNvPr id="3196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0</xdr:colOff>
      <xdr:row>135</xdr:row>
      <xdr:rowOff>12700</xdr:rowOff>
    </xdr:from>
    <xdr:to>
      <xdr:col>16</xdr:col>
      <xdr:colOff>0</xdr:colOff>
      <xdr:row>145</xdr:row>
      <xdr:rowOff>139700</xdr:rowOff>
    </xdr:to>
    <xdr:graphicFrame macro="">
      <xdr:nvGraphicFramePr>
        <xdr:cNvPr id="3197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</xdr:col>
      <xdr:colOff>0</xdr:colOff>
      <xdr:row>135</xdr:row>
      <xdr:rowOff>12700</xdr:rowOff>
    </xdr:from>
    <xdr:to>
      <xdr:col>17</xdr:col>
      <xdr:colOff>0</xdr:colOff>
      <xdr:row>145</xdr:row>
      <xdr:rowOff>139700</xdr:rowOff>
    </xdr:to>
    <xdr:graphicFrame macro="">
      <xdr:nvGraphicFramePr>
        <xdr:cNvPr id="3198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147</xdr:row>
      <xdr:rowOff>0</xdr:rowOff>
    </xdr:from>
    <xdr:to>
      <xdr:col>11</xdr:col>
      <xdr:colOff>0</xdr:colOff>
      <xdr:row>157</xdr:row>
      <xdr:rowOff>127000</xdr:rowOff>
    </xdr:to>
    <xdr:graphicFrame macro="">
      <xdr:nvGraphicFramePr>
        <xdr:cNvPr id="3199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147</xdr:row>
      <xdr:rowOff>0</xdr:rowOff>
    </xdr:from>
    <xdr:to>
      <xdr:col>12</xdr:col>
      <xdr:colOff>0</xdr:colOff>
      <xdr:row>157</xdr:row>
      <xdr:rowOff>127000</xdr:rowOff>
    </xdr:to>
    <xdr:graphicFrame macro="">
      <xdr:nvGraphicFramePr>
        <xdr:cNvPr id="3200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147</xdr:row>
      <xdr:rowOff>0</xdr:rowOff>
    </xdr:from>
    <xdr:to>
      <xdr:col>13</xdr:col>
      <xdr:colOff>0</xdr:colOff>
      <xdr:row>157</xdr:row>
      <xdr:rowOff>127000</xdr:rowOff>
    </xdr:to>
    <xdr:graphicFrame macro="">
      <xdr:nvGraphicFramePr>
        <xdr:cNvPr id="3201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147</xdr:row>
      <xdr:rowOff>0</xdr:rowOff>
    </xdr:from>
    <xdr:to>
      <xdr:col>14</xdr:col>
      <xdr:colOff>0</xdr:colOff>
      <xdr:row>157</xdr:row>
      <xdr:rowOff>127000</xdr:rowOff>
    </xdr:to>
    <xdr:graphicFrame macro="">
      <xdr:nvGraphicFramePr>
        <xdr:cNvPr id="3202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147</xdr:row>
      <xdr:rowOff>0</xdr:rowOff>
    </xdr:from>
    <xdr:to>
      <xdr:col>15</xdr:col>
      <xdr:colOff>0</xdr:colOff>
      <xdr:row>157</xdr:row>
      <xdr:rowOff>127000</xdr:rowOff>
    </xdr:to>
    <xdr:graphicFrame macro="">
      <xdr:nvGraphicFramePr>
        <xdr:cNvPr id="3203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147</xdr:row>
      <xdr:rowOff>0</xdr:rowOff>
    </xdr:from>
    <xdr:to>
      <xdr:col>16</xdr:col>
      <xdr:colOff>0</xdr:colOff>
      <xdr:row>157</xdr:row>
      <xdr:rowOff>127000</xdr:rowOff>
    </xdr:to>
    <xdr:graphicFrame macro="">
      <xdr:nvGraphicFramePr>
        <xdr:cNvPr id="3204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16</xdr:col>
      <xdr:colOff>0</xdr:colOff>
      <xdr:row>147</xdr:row>
      <xdr:rowOff>0</xdr:rowOff>
    </xdr:from>
    <xdr:to>
      <xdr:col>17</xdr:col>
      <xdr:colOff>0</xdr:colOff>
      <xdr:row>157</xdr:row>
      <xdr:rowOff>127000</xdr:rowOff>
    </xdr:to>
    <xdr:graphicFrame macro="">
      <xdr:nvGraphicFramePr>
        <xdr:cNvPr id="3205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0</xdr:colOff>
      <xdr:row>161</xdr:row>
      <xdr:rowOff>12700</xdr:rowOff>
    </xdr:from>
    <xdr:to>
      <xdr:col>11</xdr:col>
      <xdr:colOff>0</xdr:colOff>
      <xdr:row>171</xdr:row>
      <xdr:rowOff>139700</xdr:rowOff>
    </xdr:to>
    <xdr:graphicFrame macro="">
      <xdr:nvGraphicFramePr>
        <xdr:cNvPr id="320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161</xdr:row>
      <xdr:rowOff>12700</xdr:rowOff>
    </xdr:from>
    <xdr:to>
      <xdr:col>12</xdr:col>
      <xdr:colOff>0</xdr:colOff>
      <xdr:row>171</xdr:row>
      <xdr:rowOff>139700</xdr:rowOff>
    </xdr:to>
    <xdr:graphicFrame macro="">
      <xdr:nvGraphicFramePr>
        <xdr:cNvPr id="320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0</xdr:colOff>
      <xdr:row>161</xdr:row>
      <xdr:rowOff>12700</xdr:rowOff>
    </xdr:from>
    <xdr:to>
      <xdr:col>13</xdr:col>
      <xdr:colOff>0</xdr:colOff>
      <xdr:row>171</xdr:row>
      <xdr:rowOff>139700</xdr:rowOff>
    </xdr:to>
    <xdr:graphicFrame macro="">
      <xdr:nvGraphicFramePr>
        <xdr:cNvPr id="320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</xdr:col>
      <xdr:colOff>0</xdr:colOff>
      <xdr:row>161</xdr:row>
      <xdr:rowOff>12700</xdr:rowOff>
    </xdr:from>
    <xdr:to>
      <xdr:col>14</xdr:col>
      <xdr:colOff>0</xdr:colOff>
      <xdr:row>171</xdr:row>
      <xdr:rowOff>139700</xdr:rowOff>
    </xdr:to>
    <xdr:graphicFrame macro="">
      <xdr:nvGraphicFramePr>
        <xdr:cNvPr id="320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0</xdr:colOff>
      <xdr:row>161</xdr:row>
      <xdr:rowOff>12700</xdr:rowOff>
    </xdr:from>
    <xdr:to>
      <xdr:col>15</xdr:col>
      <xdr:colOff>0</xdr:colOff>
      <xdr:row>171</xdr:row>
      <xdr:rowOff>139700</xdr:rowOff>
    </xdr:to>
    <xdr:graphicFrame macro="">
      <xdr:nvGraphicFramePr>
        <xdr:cNvPr id="321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</xdr:col>
      <xdr:colOff>0</xdr:colOff>
      <xdr:row>161</xdr:row>
      <xdr:rowOff>12700</xdr:rowOff>
    </xdr:from>
    <xdr:to>
      <xdr:col>16</xdr:col>
      <xdr:colOff>0</xdr:colOff>
      <xdr:row>171</xdr:row>
      <xdr:rowOff>139700</xdr:rowOff>
    </xdr:to>
    <xdr:graphicFrame macro="">
      <xdr:nvGraphicFramePr>
        <xdr:cNvPr id="321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16</xdr:col>
      <xdr:colOff>0</xdr:colOff>
      <xdr:row>161</xdr:row>
      <xdr:rowOff>12700</xdr:rowOff>
    </xdr:from>
    <xdr:to>
      <xdr:col>17</xdr:col>
      <xdr:colOff>0</xdr:colOff>
      <xdr:row>171</xdr:row>
      <xdr:rowOff>139700</xdr:rowOff>
    </xdr:to>
    <xdr:graphicFrame macro="">
      <xdr:nvGraphicFramePr>
        <xdr:cNvPr id="321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11</xdr:col>
      <xdr:colOff>0</xdr:colOff>
      <xdr:row>183</xdr:row>
      <xdr:rowOff>127000</xdr:rowOff>
    </xdr:to>
    <xdr:graphicFrame macro="">
      <xdr:nvGraphicFramePr>
        <xdr:cNvPr id="321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173</xdr:row>
      <xdr:rowOff>0</xdr:rowOff>
    </xdr:from>
    <xdr:to>
      <xdr:col>12</xdr:col>
      <xdr:colOff>0</xdr:colOff>
      <xdr:row>183</xdr:row>
      <xdr:rowOff>127000</xdr:rowOff>
    </xdr:to>
    <xdr:graphicFrame macro="">
      <xdr:nvGraphicFramePr>
        <xdr:cNvPr id="321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173</xdr:row>
      <xdr:rowOff>0</xdr:rowOff>
    </xdr:from>
    <xdr:to>
      <xdr:col>13</xdr:col>
      <xdr:colOff>0</xdr:colOff>
      <xdr:row>183</xdr:row>
      <xdr:rowOff>127000</xdr:rowOff>
    </xdr:to>
    <xdr:graphicFrame macro="">
      <xdr:nvGraphicFramePr>
        <xdr:cNvPr id="321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109</xdr:row>
      <xdr:rowOff>12700</xdr:rowOff>
    </xdr:from>
    <xdr:to>
      <xdr:col>11</xdr:col>
      <xdr:colOff>0</xdr:colOff>
      <xdr:row>119</xdr:row>
      <xdr:rowOff>139700</xdr:rowOff>
    </xdr:to>
    <xdr:graphicFrame macro="">
      <xdr:nvGraphicFramePr>
        <xdr:cNvPr id="3220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109</xdr:row>
      <xdr:rowOff>12700</xdr:rowOff>
    </xdr:from>
    <xdr:to>
      <xdr:col>12</xdr:col>
      <xdr:colOff>0</xdr:colOff>
      <xdr:row>119</xdr:row>
      <xdr:rowOff>139700</xdr:rowOff>
    </xdr:to>
    <xdr:graphicFrame macro="">
      <xdr:nvGraphicFramePr>
        <xdr:cNvPr id="3221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12</xdr:col>
      <xdr:colOff>0</xdr:colOff>
      <xdr:row>109</xdr:row>
      <xdr:rowOff>12700</xdr:rowOff>
    </xdr:from>
    <xdr:to>
      <xdr:col>13</xdr:col>
      <xdr:colOff>0</xdr:colOff>
      <xdr:row>119</xdr:row>
      <xdr:rowOff>139700</xdr:rowOff>
    </xdr:to>
    <xdr:graphicFrame macro="">
      <xdr:nvGraphicFramePr>
        <xdr:cNvPr id="3222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13</xdr:col>
      <xdr:colOff>0</xdr:colOff>
      <xdr:row>109</xdr:row>
      <xdr:rowOff>12700</xdr:rowOff>
    </xdr:from>
    <xdr:to>
      <xdr:col>14</xdr:col>
      <xdr:colOff>0</xdr:colOff>
      <xdr:row>119</xdr:row>
      <xdr:rowOff>139700</xdr:rowOff>
    </xdr:to>
    <xdr:graphicFrame macro="">
      <xdr:nvGraphicFramePr>
        <xdr:cNvPr id="3223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0</xdr:colOff>
      <xdr:row>109</xdr:row>
      <xdr:rowOff>12700</xdr:rowOff>
    </xdr:from>
    <xdr:to>
      <xdr:col>15</xdr:col>
      <xdr:colOff>0</xdr:colOff>
      <xdr:row>119</xdr:row>
      <xdr:rowOff>139700</xdr:rowOff>
    </xdr:to>
    <xdr:graphicFrame macro="">
      <xdr:nvGraphicFramePr>
        <xdr:cNvPr id="3224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</xdr:col>
      <xdr:colOff>0</xdr:colOff>
      <xdr:row>109</xdr:row>
      <xdr:rowOff>12700</xdr:rowOff>
    </xdr:from>
    <xdr:to>
      <xdr:col>16</xdr:col>
      <xdr:colOff>0</xdr:colOff>
      <xdr:row>119</xdr:row>
      <xdr:rowOff>139700</xdr:rowOff>
    </xdr:to>
    <xdr:graphicFrame macro="">
      <xdr:nvGraphicFramePr>
        <xdr:cNvPr id="3225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16</xdr:col>
      <xdr:colOff>0</xdr:colOff>
      <xdr:row>109</xdr:row>
      <xdr:rowOff>12700</xdr:rowOff>
    </xdr:from>
    <xdr:to>
      <xdr:col>17</xdr:col>
      <xdr:colOff>0</xdr:colOff>
      <xdr:row>119</xdr:row>
      <xdr:rowOff>139700</xdr:rowOff>
    </xdr:to>
    <xdr:graphicFrame macro="">
      <xdr:nvGraphicFramePr>
        <xdr:cNvPr id="3226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11</xdr:col>
      <xdr:colOff>0</xdr:colOff>
      <xdr:row>131</xdr:row>
      <xdr:rowOff>127000</xdr:rowOff>
    </xdr:to>
    <xdr:graphicFrame macro="">
      <xdr:nvGraphicFramePr>
        <xdr:cNvPr id="3227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0</xdr:colOff>
      <xdr:row>121</xdr:row>
      <xdr:rowOff>0</xdr:rowOff>
    </xdr:from>
    <xdr:to>
      <xdr:col>12</xdr:col>
      <xdr:colOff>0</xdr:colOff>
      <xdr:row>131</xdr:row>
      <xdr:rowOff>127000</xdr:rowOff>
    </xdr:to>
    <xdr:graphicFrame macro="">
      <xdr:nvGraphicFramePr>
        <xdr:cNvPr id="3228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12</xdr:col>
      <xdr:colOff>0</xdr:colOff>
      <xdr:row>121</xdr:row>
      <xdr:rowOff>0</xdr:rowOff>
    </xdr:from>
    <xdr:to>
      <xdr:col>13</xdr:col>
      <xdr:colOff>0</xdr:colOff>
      <xdr:row>131</xdr:row>
      <xdr:rowOff>127000</xdr:rowOff>
    </xdr:to>
    <xdr:graphicFrame macro="">
      <xdr:nvGraphicFramePr>
        <xdr:cNvPr id="3229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121</xdr:row>
      <xdr:rowOff>0</xdr:rowOff>
    </xdr:from>
    <xdr:to>
      <xdr:col>14</xdr:col>
      <xdr:colOff>0</xdr:colOff>
      <xdr:row>131</xdr:row>
      <xdr:rowOff>127000</xdr:rowOff>
    </xdr:to>
    <xdr:graphicFrame macro="">
      <xdr:nvGraphicFramePr>
        <xdr:cNvPr id="3230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0</xdr:colOff>
      <xdr:row>121</xdr:row>
      <xdr:rowOff>0</xdr:rowOff>
    </xdr:from>
    <xdr:to>
      <xdr:col>15</xdr:col>
      <xdr:colOff>0</xdr:colOff>
      <xdr:row>131</xdr:row>
      <xdr:rowOff>127000</xdr:rowOff>
    </xdr:to>
    <xdr:graphicFrame macro="">
      <xdr:nvGraphicFramePr>
        <xdr:cNvPr id="3231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0</xdr:colOff>
      <xdr:row>121</xdr:row>
      <xdr:rowOff>0</xdr:rowOff>
    </xdr:from>
    <xdr:to>
      <xdr:col>16</xdr:col>
      <xdr:colOff>0</xdr:colOff>
      <xdr:row>131</xdr:row>
      <xdr:rowOff>127000</xdr:rowOff>
    </xdr:to>
    <xdr:graphicFrame macro="">
      <xdr:nvGraphicFramePr>
        <xdr:cNvPr id="3232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17</xdr:col>
      <xdr:colOff>0</xdr:colOff>
      <xdr:row>131</xdr:row>
      <xdr:rowOff>127000</xdr:rowOff>
    </xdr:to>
    <xdr:graphicFrame macro="">
      <xdr:nvGraphicFramePr>
        <xdr:cNvPr id="3233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0</xdr:colOff>
      <xdr:row>121</xdr:row>
      <xdr:rowOff>0</xdr:rowOff>
    </xdr:from>
    <xdr:to>
      <xdr:col>18</xdr:col>
      <xdr:colOff>0</xdr:colOff>
      <xdr:row>131</xdr:row>
      <xdr:rowOff>127000</xdr:rowOff>
    </xdr:to>
    <xdr:graphicFrame macro="">
      <xdr:nvGraphicFramePr>
        <xdr:cNvPr id="323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0</xdr:colOff>
      <xdr:row>109</xdr:row>
      <xdr:rowOff>12700</xdr:rowOff>
    </xdr:from>
    <xdr:to>
      <xdr:col>18</xdr:col>
      <xdr:colOff>0</xdr:colOff>
      <xdr:row>119</xdr:row>
      <xdr:rowOff>139700</xdr:rowOff>
    </xdr:to>
    <xdr:graphicFrame macro="">
      <xdr:nvGraphicFramePr>
        <xdr:cNvPr id="323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10</xdr:col>
      <xdr:colOff>0</xdr:colOff>
      <xdr:row>187</xdr:row>
      <xdr:rowOff>12700</xdr:rowOff>
    </xdr:from>
    <xdr:to>
      <xdr:col>11</xdr:col>
      <xdr:colOff>0</xdr:colOff>
      <xdr:row>197</xdr:row>
      <xdr:rowOff>139700</xdr:rowOff>
    </xdr:to>
    <xdr:graphicFrame macro="">
      <xdr:nvGraphicFramePr>
        <xdr:cNvPr id="323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0</xdr:colOff>
      <xdr:row>187</xdr:row>
      <xdr:rowOff>12700</xdr:rowOff>
    </xdr:from>
    <xdr:to>
      <xdr:col>12</xdr:col>
      <xdr:colOff>0</xdr:colOff>
      <xdr:row>197</xdr:row>
      <xdr:rowOff>139700</xdr:rowOff>
    </xdr:to>
    <xdr:graphicFrame macro="">
      <xdr:nvGraphicFramePr>
        <xdr:cNvPr id="323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12</xdr:col>
      <xdr:colOff>0</xdr:colOff>
      <xdr:row>187</xdr:row>
      <xdr:rowOff>12700</xdr:rowOff>
    </xdr:from>
    <xdr:to>
      <xdr:col>13</xdr:col>
      <xdr:colOff>0</xdr:colOff>
      <xdr:row>197</xdr:row>
      <xdr:rowOff>139700</xdr:rowOff>
    </xdr:to>
    <xdr:graphicFrame macro="">
      <xdr:nvGraphicFramePr>
        <xdr:cNvPr id="324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187</xdr:row>
      <xdr:rowOff>12700</xdr:rowOff>
    </xdr:from>
    <xdr:to>
      <xdr:col>14</xdr:col>
      <xdr:colOff>0</xdr:colOff>
      <xdr:row>197</xdr:row>
      <xdr:rowOff>139700</xdr:rowOff>
    </xdr:to>
    <xdr:graphicFrame macro="">
      <xdr:nvGraphicFramePr>
        <xdr:cNvPr id="324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0</xdr:colOff>
      <xdr:row>187</xdr:row>
      <xdr:rowOff>12700</xdr:rowOff>
    </xdr:from>
    <xdr:to>
      <xdr:col>15</xdr:col>
      <xdr:colOff>0</xdr:colOff>
      <xdr:row>197</xdr:row>
      <xdr:rowOff>139700</xdr:rowOff>
    </xdr:to>
    <xdr:graphicFrame macro="">
      <xdr:nvGraphicFramePr>
        <xdr:cNvPr id="324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7</xdr:col>
      <xdr:colOff>12700</xdr:colOff>
      <xdr:row>41</xdr:row>
      <xdr:rowOff>0</xdr:rowOff>
    </xdr:from>
    <xdr:to>
      <xdr:col>9</xdr:col>
      <xdr:colOff>127000</xdr:colOff>
      <xdr:row>51</xdr:row>
      <xdr:rowOff>127000</xdr:rowOff>
    </xdr:to>
    <xdr:graphicFrame macro="">
      <xdr:nvGraphicFramePr>
        <xdr:cNvPr id="3280" name="Chart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23</xdr:row>
      <xdr:rowOff>127000</xdr:rowOff>
    </xdr:to>
    <xdr:graphicFrame macro="">
      <xdr:nvGraphicFramePr>
        <xdr:cNvPr id="3281" name="Chart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11</xdr:col>
      <xdr:colOff>0</xdr:colOff>
      <xdr:row>23</xdr:row>
      <xdr:rowOff>127000</xdr:rowOff>
    </xdr:to>
    <xdr:graphicFrame macro="">
      <xdr:nvGraphicFramePr>
        <xdr:cNvPr id="3282" name="Chart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0.50309</cdr:x>
      <cdr:y>0.48939</cdr:y>
    </cdr:from>
    <cdr:to>
      <cdr:x>0.54039</cdr:x>
      <cdr:y>0.56744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8665" y="876348"/>
          <a:ext cx="76267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A2" sqref="A2"/>
    </sheetView>
  </sheetViews>
  <sheetFormatPr baseColWidth="10" defaultRowHeight="13" x14ac:dyDescent="0"/>
  <sheetData>
    <row r="1" spans="1:2">
      <c r="A1" t="s">
        <v>2850</v>
      </c>
    </row>
    <row r="2" spans="1:2">
      <c r="A2" t="s">
        <v>2795</v>
      </c>
    </row>
    <row r="4" spans="1:2">
      <c r="A4" t="s">
        <v>2796</v>
      </c>
      <c r="B4" s="131">
        <v>1.1000000000000001</v>
      </c>
    </row>
    <row r="5" spans="1:2">
      <c r="A5" t="s">
        <v>1325</v>
      </c>
      <c r="B5" s="132">
        <v>39998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6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G2" sqref="G2:I2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2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775</v>
      </c>
      <c r="B1" s="62"/>
      <c r="C1" s="29" t="s">
        <v>526</v>
      </c>
      <c r="D1" s="140" t="s">
        <v>2851</v>
      </c>
      <c r="E1" s="140"/>
      <c r="F1" s="140"/>
      <c r="G1" s="143" t="s">
        <v>1008</v>
      </c>
      <c r="H1" s="143"/>
      <c r="I1" s="143"/>
      <c r="J1" s="141" t="s">
        <v>613</v>
      </c>
      <c r="K1" s="142"/>
      <c r="L1" s="144" t="str">
        <f>Candidates!E2</f>
        <v>Democratic</v>
      </c>
      <c r="M1" s="144"/>
      <c r="N1" s="145" t="str">
        <f>Candidates!E3</f>
        <v>Republican</v>
      </c>
      <c r="O1" s="142"/>
      <c r="P1" s="146" t="str">
        <f>Candidates!E4</f>
        <v>Independent</v>
      </c>
      <c r="Q1" s="147"/>
      <c r="R1" s="141" t="str">
        <f>Candidates!E5</f>
        <v>Libertarian</v>
      </c>
      <c r="S1" s="142"/>
      <c r="T1" s="141" t="str">
        <f>Candidates!E6</f>
        <v>Taxpayers</v>
      </c>
      <c r="U1" s="142"/>
      <c r="V1" s="141" t="str">
        <f>Candidates!E7</f>
        <v>Soc. Workers</v>
      </c>
      <c r="W1" s="142"/>
      <c r="X1" s="141" t="str">
        <f>Candidates!E8</f>
        <v>Work World</v>
      </c>
      <c r="Y1" s="142"/>
      <c r="Z1" s="141" t="str">
        <f>Candidates!E9</f>
        <v>Write-ins</v>
      </c>
      <c r="AA1" s="141"/>
      <c r="AB1" s="141" t="str">
        <f>Candidates!E10</f>
        <v>State1</v>
      </c>
      <c r="AC1" s="142"/>
      <c r="AD1" s="141" t="str">
        <f>Candidates!E11</f>
        <v>State2</v>
      </c>
      <c r="AE1" s="142"/>
      <c r="AF1" s="141" t="str">
        <f>Candidates!E12</f>
        <v>State3</v>
      </c>
      <c r="AG1" s="141"/>
      <c r="AH1" s="141" t="str">
        <f>Candidates!E13</f>
        <v>State4</v>
      </c>
      <c r="AI1" s="141"/>
      <c r="AJ1" s="141"/>
      <c r="AK1" s="141"/>
      <c r="AL1" s="141"/>
      <c r="AM1" s="142"/>
      <c r="AN1" s="141"/>
      <c r="AO1" s="141"/>
      <c r="AP1" s="141"/>
      <c r="AQ1" s="142"/>
      <c r="AR1" s="141"/>
      <c r="AS1" s="142"/>
      <c r="AT1" s="141"/>
      <c r="AU1" s="142"/>
      <c r="AV1" s="141"/>
      <c r="AW1" s="141"/>
      <c r="AX1" s="1"/>
      <c r="AY1" s="1"/>
      <c r="BB1" s="16" t="str">
        <f>LEFT(R1,1)</f>
        <v>L</v>
      </c>
      <c r="BC1" s="16" t="str">
        <f>LEFT(T1,1)</f>
        <v>T</v>
      </c>
      <c r="BD1" s="16" t="str">
        <f>LEFT(X1,1)</f>
        <v>W</v>
      </c>
      <c r="BE1" s="16" t="str">
        <f>LEFT(V1,1)</f>
        <v>S</v>
      </c>
    </row>
    <row r="2" spans="1:61" s="31" customFormat="1">
      <c r="B2" s="46"/>
      <c r="C2" s="32" t="s">
        <v>2104</v>
      </c>
      <c r="D2" s="134" t="s">
        <v>116</v>
      </c>
      <c r="E2" s="135" t="s">
        <v>2430</v>
      </c>
      <c r="F2" s="136" t="s">
        <v>2852</v>
      </c>
      <c r="G2" s="134" t="str">
        <f>LEFT(L2,1)</f>
        <v>D</v>
      </c>
      <c r="H2" s="135" t="str">
        <f>LEFT(N2,1)</f>
        <v>R</v>
      </c>
      <c r="I2" s="136" t="str">
        <f>LEFT(P2,1)</f>
        <v>I</v>
      </c>
      <c r="J2" s="32" t="s">
        <v>209</v>
      </c>
      <c r="K2" s="32" t="s">
        <v>1732</v>
      </c>
      <c r="L2" s="150" t="str">
        <f>Candidates!C2</f>
        <v>Democratic</v>
      </c>
      <c r="M2" s="150"/>
      <c r="N2" s="151" t="str">
        <f>Candidates!C3</f>
        <v>Republican</v>
      </c>
      <c r="O2" s="149"/>
      <c r="P2" s="152" t="str">
        <f>Candidates!C4</f>
        <v>Independent</v>
      </c>
      <c r="Q2" s="149"/>
      <c r="R2" s="148" t="str">
        <f>Candidates!C5</f>
        <v>Libertarian</v>
      </c>
      <c r="S2" s="149"/>
      <c r="T2" s="148" t="str">
        <f>Candidates!C6</f>
        <v>US Taxpayers</v>
      </c>
      <c r="U2" s="149"/>
      <c r="V2" s="148" t="str">
        <f>Candidates!C7</f>
        <v>Socialist Workers</v>
      </c>
      <c r="W2" s="149"/>
      <c r="X2" s="148" t="str">
        <f>Candidates!C8</f>
        <v>Worker's World</v>
      </c>
      <c r="Y2" s="149"/>
      <c r="Z2" s="148" t="str">
        <f>Candidates!C9</f>
        <v>Write-ins</v>
      </c>
      <c r="AA2" s="149"/>
      <c r="AB2" s="148" t="str">
        <f>Candidates!C10</f>
        <v>State1</v>
      </c>
      <c r="AC2" s="149"/>
      <c r="AD2" s="148" t="str">
        <f>Candidates!C11</f>
        <v>State2</v>
      </c>
      <c r="AE2" s="149"/>
      <c r="AF2" s="148" t="str">
        <f>Candidates!C12</f>
        <v>State3</v>
      </c>
      <c r="AG2" s="149"/>
      <c r="AH2" s="148" t="str">
        <f>Candidates!C13</f>
        <v>State4</v>
      </c>
      <c r="AI2" s="149"/>
      <c r="AJ2" s="148"/>
      <c r="AK2" s="149"/>
      <c r="AL2" s="148"/>
      <c r="AM2" s="149"/>
      <c r="AN2" s="148"/>
      <c r="AO2" s="149"/>
      <c r="AP2" s="148"/>
      <c r="AQ2" s="149"/>
      <c r="AR2" s="148"/>
      <c r="AS2" s="149"/>
      <c r="AT2" s="148"/>
      <c r="AU2" s="149"/>
      <c r="AV2" s="148"/>
      <c r="AW2" s="149"/>
      <c r="AX2" s="33"/>
      <c r="AY2" s="33" t="s">
        <v>775</v>
      </c>
      <c r="BA2" s="31" t="s">
        <v>590</v>
      </c>
      <c r="BB2" s="34"/>
      <c r="BC2" s="34"/>
      <c r="BD2" s="34"/>
      <c r="BE2" s="34"/>
      <c r="BG2" s="31" t="s">
        <v>386</v>
      </c>
      <c r="BI2" s="31" t="s">
        <v>408</v>
      </c>
    </row>
    <row r="3" spans="1:61" s="40" customFormat="1">
      <c r="A3" s="40" t="s">
        <v>2675</v>
      </c>
      <c r="C3" s="43">
        <f t="shared" ref="C3:C26" si="0">L3+N3+P3+R3+T3+X3+V3+AD3+AJ3+AB3+AF3+Z3+AH3+AR3+AT3+AL3+AP3+AN3+AV3</f>
        <v>1185154</v>
      </c>
      <c r="D3" s="42">
        <f t="shared" ref="D3:F34" si="1">IF(G3=1,1,"")</f>
        <v>1</v>
      </c>
      <c r="E3" s="42" t="str">
        <f t="shared" si="1"/>
        <v/>
      </c>
      <c r="F3" s="42" t="str">
        <f t="shared" si="1"/>
        <v/>
      </c>
      <c r="G3" s="68">
        <f t="shared" ref="G3:G26" si="2">RANK(L3,L3:AX3)</f>
        <v>1</v>
      </c>
      <c r="H3" s="68">
        <f t="shared" ref="H3:H26" si="3">RANK(N3,L3:AX3)</f>
        <v>2</v>
      </c>
      <c r="I3" s="68" t="str">
        <f t="shared" ref="I3:I26" si="4">IF(P3&gt;0,RANK(P3,L3:AX3),"-")</f>
        <v>-</v>
      </c>
      <c r="J3" s="43">
        <f>ABS(N3-L3)</f>
        <v>250624</v>
      </c>
      <c r="K3" s="44">
        <f>IF(C3&gt;0, J3/C3,0)</f>
        <v>0.21146956429291044</v>
      </c>
      <c r="L3" s="43">
        <f>County!N70</f>
        <v>717814</v>
      </c>
      <c r="M3" s="44">
        <f>IF($C3&gt;0,L3/$C3,0)</f>
        <v>0.60567149923132357</v>
      </c>
      <c r="N3" s="64">
        <f>County!O70</f>
        <v>467190</v>
      </c>
      <c r="O3" s="89">
        <f t="shared" ref="O3:O38" si="5">IF($C3&gt;0,N3/$C3,0)</f>
        <v>0.39420193493841305</v>
      </c>
      <c r="P3" s="64">
        <f>County!P70</f>
        <v>0</v>
      </c>
      <c r="Q3" s="89">
        <f t="shared" ref="Q3:Q38" si="6">IF($C3&gt;0,P3/$C3,0)</f>
        <v>0</v>
      </c>
      <c r="R3" s="64">
        <f>County!Q70</f>
        <v>0</v>
      </c>
      <c r="S3" s="89">
        <f t="shared" ref="S3:S38" si="7">IF($C3&gt;0,R3/$C3,0)</f>
        <v>0</v>
      </c>
      <c r="T3" s="64">
        <f>County!R70</f>
        <v>0</v>
      </c>
      <c r="U3" s="89">
        <f t="shared" ref="U3:U38" si="8">IF($C3&gt;0,T3/$C3,0)</f>
        <v>0</v>
      </c>
      <c r="V3" s="64">
        <f>County!S70</f>
        <v>0</v>
      </c>
      <c r="W3" s="89">
        <f t="shared" ref="W3:W38" si="9">IF($C3&gt;0,V3/$C3,0)</f>
        <v>0</v>
      </c>
      <c r="X3" s="64">
        <f>County!T70</f>
        <v>0</v>
      </c>
      <c r="Y3" s="89">
        <f t="shared" ref="Y3:Y38" si="10">IF($C3&gt;0,X3/$C3,0)</f>
        <v>0</v>
      </c>
      <c r="Z3" s="64">
        <f>County!U70</f>
        <v>150</v>
      </c>
      <c r="AA3" s="89">
        <f t="shared" ref="AA3:AA38" si="11">IF($C3&gt;0,Z3/$C3,0)</f>
        <v>1.2656583026340881E-4</v>
      </c>
      <c r="AB3" s="64">
        <f>County!V70</f>
        <v>0</v>
      </c>
      <c r="AC3" s="89">
        <f t="shared" ref="AC3:AC38" si="12">IF($C3&gt;0,AB3/$C3,0)</f>
        <v>0</v>
      </c>
      <c r="AD3" s="64">
        <f>County!W70</f>
        <v>0</v>
      </c>
      <c r="AE3" s="89">
        <f t="shared" ref="AE3:AE38" si="13">IF($C3&gt;0,AD3/$C3,0)</f>
        <v>0</v>
      </c>
      <c r="AF3" s="64">
        <f>County!X70</f>
        <v>0</v>
      </c>
      <c r="AG3" s="89">
        <f t="shared" ref="AG3:AG38" si="14">IF($C3&gt;0,AF3/$C3,0)</f>
        <v>0</v>
      </c>
      <c r="AH3" s="43">
        <f>County!Y70</f>
        <v>0</v>
      </c>
      <c r="AI3" s="44">
        <f t="shared" ref="AI3:AI38" si="15">IF($C3&gt;0,AH3/$C3,0)</f>
        <v>0</v>
      </c>
      <c r="AJ3" s="43">
        <f>County!Z70</f>
        <v>0</v>
      </c>
      <c r="AK3" s="44">
        <f t="shared" ref="AK3:AK38" si="16">IF($C3&gt;0,AJ3/$C3,0)</f>
        <v>0</v>
      </c>
      <c r="AL3" s="43">
        <f>County!AA70</f>
        <v>0</v>
      </c>
      <c r="AM3" s="44">
        <f t="shared" ref="AM3:AM38" si="17">IF($C3&gt;0,AL3/$C3,0)</f>
        <v>0</v>
      </c>
      <c r="AN3" s="43">
        <f>County!AB70</f>
        <v>0</v>
      </c>
      <c r="AO3" s="44">
        <f t="shared" ref="AO3:AO38" si="18">IF($C3&gt;0,AN3/$C3,0)</f>
        <v>0</v>
      </c>
      <c r="AP3" s="43">
        <f>County!AC70</f>
        <v>0</v>
      </c>
      <c r="AQ3" s="44">
        <f t="shared" ref="AQ3:AQ38" si="19">IF($C3&gt;0,AP3/$C3,0)</f>
        <v>0</v>
      </c>
      <c r="AR3" s="43">
        <f>County!AD70</f>
        <v>0</v>
      </c>
      <c r="AS3" s="44">
        <f t="shared" ref="AS3:AS38" si="20">IF($C3&gt;0,AR3/$C3,0)</f>
        <v>0</v>
      </c>
      <c r="AT3" s="43">
        <f>County!AE70</f>
        <v>0</v>
      </c>
      <c r="AU3" s="44">
        <f t="shared" ref="AU3:AU38" si="21">IF($C3&gt;0,AT3/$C3,0)</f>
        <v>0</v>
      </c>
      <c r="AV3" s="43">
        <f>County!AF70</f>
        <v>0</v>
      </c>
      <c r="AW3" s="44">
        <f t="shared" ref="AW3:AW38" si="22">IF($C3&gt;0,AV3/$C3,0)</f>
        <v>0</v>
      </c>
      <c r="AX3" s="51"/>
      <c r="AY3" s="40" t="str">
        <f>A3</f>
        <v>Alabama</v>
      </c>
      <c r="AZ3" s="40" t="s">
        <v>2093</v>
      </c>
      <c r="BA3" s="40">
        <f>SUM(D3:F3)</f>
        <v>1</v>
      </c>
      <c r="BB3" s="41">
        <f>RANK(R3,(L3:Q3,R3:Y3,AD3:AW3))</f>
        <v>5</v>
      </c>
      <c r="BC3" s="41">
        <f>RANK(T3,(L3:Q3,R3:Y3,AD3:AW3))</f>
        <v>5</v>
      </c>
      <c r="BD3" s="41">
        <f>RANK(X3,(L3:Q3,R3:Y3,AD3:AW3))</f>
        <v>5</v>
      </c>
      <c r="BE3" s="41">
        <f>RANK(V3,(L3:Q3,R3:Y3,AD3:AW3))</f>
        <v>5</v>
      </c>
      <c r="BG3" s="40">
        <v>1</v>
      </c>
      <c r="BI3" s="43">
        <f>County!AY70</f>
        <v>0</v>
      </c>
    </row>
    <row r="4" spans="1:61" s="35" customFormat="1">
      <c r="A4" s="35" t="s">
        <v>1398</v>
      </c>
      <c r="C4" s="38">
        <f t="shared" si="0"/>
        <v>189957</v>
      </c>
      <c r="D4" s="37" t="str">
        <f t="shared" si="1"/>
        <v/>
      </c>
      <c r="E4" s="37">
        <f t="shared" si="1"/>
        <v>1</v>
      </c>
      <c r="F4" s="37" t="str">
        <f t="shared" si="1"/>
        <v/>
      </c>
      <c r="G4" s="69">
        <f t="shared" si="2"/>
        <v>2</v>
      </c>
      <c r="H4" s="69">
        <f t="shared" si="3"/>
        <v>1</v>
      </c>
      <c r="I4" s="69" t="str">
        <f t="shared" si="4"/>
        <v>-</v>
      </c>
      <c r="J4" s="38">
        <f t="shared" ref="J4:J37" si="23">ABS(N4-L4)</f>
        <v>64654</v>
      </c>
      <c r="K4" s="39">
        <f t="shared" ref="K4:K38" si="24">IF(C4&gt;0, J4/C4,0)</f>
        <v>0.34036123964897319</v>
      </c>
      <c r="L4" s="38">
        <f>County!N99</f>
        <v>61152</v>
      </c>
      <c r="M4" s="39">
        <f t="shared" ref="M4:M38" si="25">IF($C4&gt;0,L4/$C4,0)</f>
        <v>0.32192548840000634</v>
      </c>
      <c r="N4" s="65">
        <f>County!O99</f>
        <v>125806</v>
      </c>
      <c r="O4" s="66">
        <f t="shared" si="5"/>
        <v>0.66228672804897948</v>
      </c>
      <c r="P4" s="65">
        <f>County!P99</f>
        <v>0</v>
      </c>
      <c r="Q4" s="66">
        <f t="shared" si="6"/>
        <v>0</v>
      </c>
      <c r="R4" s="65">
        <f>County!Q99</f>
        <v>0</v>
      </c>
      <c r="S4" s="66">
        <f t="shared" si="7"/>
        <v>0</v>
      </c>
      <c r="T4" s="65">
        <f>County!R99</f>
        <v>0</v>
      </c>
      <c r="U4" s="66">
        <f t="shared" si="8"/>
        <v>0</v>
      </c>
      <c r="V4" s="65">
        <f>County!S99</f>
        <v>0</v>
      </c>
      <c r="W4" s="66">
        <f t="shared" si="9"/>
        <v>0</v>
      </c>
      <c r="X4" s="65">
        <f>County!T99</f>
        <v>0</v>
      </c>
      <c r="Y4" s="66">
        <f t="shared" si="10"/>
        <v>0</v>
      </c>
      <c r="Z4" s="65">
        <f>County!U99</f>
        <v>2999</v>
      </c>
      <c r="AA4" s="66">
        <f t="shared" si="11"/>
        <v>1.5787783551014178E-2</v>
      </c>
      <c r="AB4" s="65">
        <f>County!V99</f>
        <v>0</v>
      </c>
      <c r="AC4" s="66">
        <f t="shared" si="12"/>
        <v>0</v>
      </c>
      <c r="AD4" s="65">
        <f>County!W99</f>
        <v>0</v>
      </c>
      <c r="AE4" s="66">
        <f t="shared" si="13"/>
        <v>0</v>
      </c>
      <c r="AF4" s="65">
        <f>County!X99</f>
        <v>0</v>
      </c>
      <c r="AG4" s="66">
        <f t="shared" si="14"/>
        <v>0</v>
      </c>
      <c r="AH4" s="38">
        <f>County!Y99</f>
        <v>0</v>
      </c>
      <c r="AI4" s="39">
        <f t="shared" si="15"/>
        <v>0</v>
      </c>
      <c r="AJ4" s="38">
        <f>County!Z99</f>
        <v>0</v>
      </c>
      <c r="AK4" s="39">
        <f t="shared" si="16"/>
        <v>0</v>
      </c>
      <c r="AL4" s="38">
        <f>County!AA99</f>
        <v>0</v>
      </c>
      <c r="AM4" s="39">
        <f t="shared" si="17"/>
        <v>0</v>
      </c>
      <c r="AN4" s="38">
        <f>County!AB99</f>
        <v>0</v>
      </c>
      <c r="AO4" s="39">
        <f t="shared" si="18"/>
        <v>0</v>
      </c>
      <c r="AP4" s="38">
        <f>County!AC99</f>
        <v>0</v>
      </c>
      <c r="AQ4" s="39">
        <f t="shared" si="19"/>
        <v>0</v>
      </c>
      <c r="AR4" s="38">
        <f>County!AD99</f>
        <v>0</v>
      </c>
      <c r="AS4" s="39">
        <f t="shared" si="20"/>
        <v>0</v>
      </c>
      <c r="AT4" s="38">
        <f>County!AE99</f>
        <v>0</v>
      </c>
      <c r="AU4" s="39">
        <f t="shared" si="21"/>
        <v>0</v>
      </c>
      <c r="AV4" s="38">
        <f>County!AF99</f>
        <v>0</v>
      </c>
      <c r="AW4" s="39">
        <f t="shared" si="22"/>
        <v>0</v>
      </c>
      <c r="AX4" s="52"/>
      <c r="AY4" s="35" t="str">
        <f t="shared" ref="AY4:AY38" si="26">A4</f>
        <v>Alaska</v>
      </c>
      <c r="AZ4" s="35" t="s">
        <v>2199</v>
      </c>
      <c r="BA4" s="35">
        <f t="shared" ref="BA4:BA38" si="27">SUM(D4:F4)</f>
        <v>1</v>
      </c>
      <c r="BB4" s="36">
        <f>RANK(R4,(L4:Q4,R4:Y4,AD4:AW4))</f>
        <v>5</v>
      </c>
      <c r="BC4" s="36">
        <f>RANK(T4,(L4:Q4,R4:Y4,AD4:AW4))</f>
        <v>5</v>
      </c>
      <c r="BD4" s="36">
        <f>RANK(X4,(L4:Q4,R4:Y4,AD4:AW4))</f>
        <v>5</v>
      </c>
      <c r="BE4" s="36">
        <f>RANK(V4,(L4:Q4,R4:Y4,AD4:AW4))</f>
        <v>5</v>
      </c>
      <c r="BG4" s="35">
        <v>2</v>
      </c>
      <c r="BI4" s="38">
        <f>County!AY99</f>
        <v>0</v>
      </c>
    </row>
    <row r="5" spans="1:61" s="40" customFormat="1">
      <c r="A5" s="45" t="s">
        <v>294</v>
      </c>
      <c r="B5" s="45"/>
      <c r="C5" s="43">
        <f t="shared" si="0"/>
        <v>494729</v>
      </c>
      <c r="D5" s="42">
        <f t="shared" si="1"/>
        <v>1</v>
      </c>
      <c r="E5" s="42" t="str">
        <f t="shared" si="1"/>
        <v/>
      </c>
      <c r="F5" s="42" t="str">
        <f t="shared" si="1"/>
        <v/>
      </c>
      <c r="G5" s="68">
        <f t="shared" si="2"/>
        <v>1</v>
      </c>
      <c r="H5" s="68">
        <f t="shared" si="3"/>
        <v>5</v>
      </c>
      <c r="I5" s="68" t="str">
        <f t="shared" si="4"/>
        <v>-</v>
      </c>
      <c r="J5" s="43">
        <f t="shared" si="23"/>
        <v>493897</v>
      </c>
      <c r="K5" s="44">
        <f t="shared" si="24"/>
        <v>0.99831827121515015</v>
      </c>
      <c r="L5" s="43">
        <f>County!N176</f>
        <v>493897</v>
      </c>
      <c r="M5" s="44">
        <f t="shared" si="25"/>
        <v>0.99831827121515015</v>
      </c>
      <c r="N5" s="64">
        <f>County!O176</f>
        <v>0</v>
      </c>
      <c r="O5" s="89">
        <f t="shared" si="5"/>
        <v>0</v>
      </c>
      <c r="P5" s="64">
        <f>County!P176</f>
        <v>0</v>
      </c>
      <c r="Q5" s="89">
        <f t="shared" si="6"/>
        <v>0</v>
      </c>
      <c r="R5" s="64">
        <f>County!Q176</f>
        <v>0</v>
      </c>
      <c r="S5" s="89">
        <f t="shared" si="7"/>
        <v>0</v>
      </c>
      <c r="T5" s="64">
        <f>County!R176</f>
        <v>0</v>
      </c>
      <c r="U5" s="89">
        <f t="shared" si="8"/>
        <v>0</v>
      </c>
      <c r="V5" s="64">
        <f>County!S176</f>
        <v>0</v>
      </c>
      <c r="W5" s="89">
        <f t="shared" si="9"/>
        <v>0</v>
      </c>
      <c r="X5" s="64">
        <f>County!T176</f>
        <v>0</v>
      </c>
      <c r="Y5" s="89">
        <f t="shared" si="10"/>
        <v>0</v>
      </c>
      <c r="Z5" s="64">
        <f>County!U176</f>
        <v>832</v>
      </c>
      <c r="AA5" s="89">
        <f t="shared" si="11"/>
        <v>1.6817287848498875E-3</v>
      </c>
      <c r="AB5" s="64">
        <f>County!V176</f>
        <v>0</v>
      </c>
      <c r="AC5" s="89">
        <f t="shared" si="12"/>
        <v>0</v>
      </c>
      <c r="AD5" s="64">
        <f>County!W176</f>
        <v>0</v>
      </c>
      <c r="AE5" s="89">
        <f t="shared" si="13"/>
        <v>0</v>
      </c>
      <c r="AF5" s="64">
        <f>County!X176</f>
        <v>0</v>
      </c>
      <c r="AG5" s="89">
        <f t="shared" si="14"/>
        <v>0</v>
      </c>
      <c r="AH5" s="43">
        <f>County!Y176</f>
        <v>0</v>
      </c>
      <c r="AI5" s="44">
        <f t="shared" si="15"/>
        <v>0</v>
      </c>
      <c r="AJ5" s="43">
        <f>County!Z176</f>
        <v>0</v>
      </c>
      <c r="AK5" s="44">
        <f t="shared" si="16"/>
        <v>0</v>
      </c>
      <c r="AL5" s="43">
        <f>County!AA176</f>
        <v>0</v>
      </c>
      <c r="AM5" s="44">
        <f t="shared" si="17"/>
        <v>0</v>
      </c>
      <c r="AN5" s="43">
        <f>County!AB176</f>
        <v>0</v>
      </c>
      <c r="AO5" s="44">
        <f t="shared" si="18"/>
        <v>0</v>
      </c>
      <c r="AP5" s="43">
        <f>County!AC176</f>
        <v>0</v>
      </c>
      <c r="AQ5" s="44">
        <f t="shared" si="19"/>
        <v>0</v>
      </c>
      <c r="AR5" s="43">
        <f>County!AD176</f>
        <v>0</v>
      </c>
      <c r="AS5" s="44">
        <f t="shared" si="20"/>
        <v>0</v>
      </c>
      <c r="AT5" s="43">
        <f>County!AE176</f>
        <v>0</v>
      </c>
      <c r="AU5" s="44">
        <f t="shared" si="21"/>
        <v>0</v>
      </c>
      <c r="AV5" s="43">
        <f>County!AF176</f>
        <v>0</v>
      </c>
      <c r="AW5" s="44">
        <f t="shared" si="22"/>
        <v>0</v>
      </c>
      <c r="AX5" s="51"/>
      <c r="AY5" s="40" t="str">
        <f t="shared" si="26"/>
        <v>Arkansas</v>
      </c>
      <c r="AZ5" s="40" t="s">
        <v>725</v>
      </c>
      <c r="BA5" s="40">
        <f t="shared" si="27"/>
        <v>1</v>
      </c>
      <c r="BB5" s="41">
        <f>RANK(R5,(L5:Q5,R5:Y5,AD5:AW5))</f>
        <v>3</v>
      </c>
      <c r="BC5" s="41">
        <f>RANK(T5,(L5:Q5,R5:Y5,AD5:AW5))</f>
        <v>3</v>
      </c>
      <c r="BD5" s="41">
        <f>RANK(X5,(L5:Q5,R5:Y5,AD5:AW5))</f>
        <v>3</v>
      </c>
      <c r="BE5" s="41">
        <f>RANK(V5,(L5:Q5,R5:Y5,AD5:AW5))</f>
        <v>3</v>
      </c>
      <c r="BG5" s="40">
        <v>5</v>
      </c>
      <c r="BI5" s="43">
        <f>County!AY176</f>
        <v>0</v>
      </c>
    </row>
    <row r="6" spans="1:61" s="35" customFormat="1">
      <c r="A6" s="35" t="s">
        <v>103</v>
      </c>
      <c r="C6" s="38">
        <f t="shared" si="0"/>
        <v>1022059</v>
      </c>
      <c r="D6" s="37" t="str">
        <f t="shared" si="1"/>
        <v/>
      </c>
      <c r="E6" s="37">
        <f t="shared" si="1"/>
        <v>1</v>
      </c>
      <c r="F6" s="37" t="str">
        <f t="shared" si="1"/>
        <v/>
      </c>
      <c r="G6" s="69">
        <f t="shared" si="2"/>
        <v>2</v>
      </c>
      <c r="H6" s="69">
        <f t="shared" si="3"/>
        <v>1</v>
      </c>
      <c r="I6" s="69" t="str">
        <f t="shared" si="4"/>
        <v>-</v>
      </c>
      <c r="J6" s="38">
        <f t="shared" si="23"/>
        <v>143302</v>
      </c>
      <c r="K6" s="39">
        <f t="shared" si="24"/>
        <v>0.14020912687036657</v>
      </c>
      <c r="L6" s="38">
        <f>County!N241</f>
        <v>425746</v>
      </c>
      <c r="M6" s="39">
        <f t="shared" si="25"/>
        <v>0.4165571654865326</v>
      </c>
      <c r="N6" s="65">
        <f>County!O241</f>
        <v>569048</v>
      </c>
      <c r="O6" s="66">
        <f t="shared" si="5"/>
        <v>0.55676629235689912</v>
      </c>
      <c r="P6" s="65">
        <f>County!P241</f>
        <v>0</v>
      </c>
      <c r="Q6" s="66">
        <f t="shared" si="6"/>
        <v>0</v>
      </c>
      <c r="R6" s="65">
        <f>County!Q241</f>
        <v>0</v>
      </c>
      <c r="S6" s="66">
        <f t="shared" si="7"/>
        <v>0</v>
      </c>
      <c r="T6" s="65">
        <f>County!R241</f>
        <v>0</v>
      </c>
      <c r="U6" s="66">
        <f t="shared" si="8"/>
        <v>0</v>
      </c>
      <c r="V6" s="65">
        <f>County!S241</f>
        <v>0</v>
      </c>
      <c r="W6" s="66">
        <f t="shared" si="9"/>
        <v>0</v>
      </c>
      <c r="X6" s="65">
        <f>County!T241</f>
        <v>0</v>
      </c>
      <c r="Y6" s="66">
        <f t="shared" si="10"/>
        <v>0</v>
      </c>
      <c r="Z6" s="65">
        <f>County!U241</f>
        <v>32</v>
      </c>
      <c r="AA6" s="66">
        <f t="shared" si="11"/>
        <v>3.1309347112055172E-5</v>
      </c>
      <c r="AB6" s="65">
        <f>County!V241</f>
        <v>15432</v>
      </c>
      <c r="AC6" s="66">
        <f t="shared" si="12"/>
        <v>1.5098932644788609E-2</v>
      </c>
      <c r="AD6" s="65">
        <f>County!W241</f>
        <v>11801</v>
      </c>
      <c r="AE6" s="66">
        <f t="shared" si="13"/>
        <v>1.1546300164667598E-2</v>
      </c>
      <c r="AF6" s="65">
        <f>County!X241</f>
        <v>0</v>
      </c>
      <c r="AG6" s="66">
        <f t="shared" si="14"/>
        <v>0</v>
      </c>
      <c r="AH6" s="38">
        <f>County!Y241</f>
        <v>0</v>
      </c>
      <c r="AI6" s="39">
        <f t="shared" si="15"/>
        <v>0</v>
      </c>
      <c r="AJ6" s="38">
        <f>County!Z241</f>
        <v>0</v>
      </c>
      <c r="AK6" s="39">
        <f t="shared" si="16"/>
        <v>0</v>
      </c>
      <c r="AL6" s="38">
        <f>County!AA241</f>
        <v>0</v>
      </c>
      <c r="AM6" s="39">
        <f t="shared" si="17"/>
        <v>0</v>
      </c>
      <c r="AN6" s="38">
        <f>County!AB241</f>
        <v>0</v>
      </c>
      <c r="AO6" s="39">
        <f t="shared" si="18"/>
        <v>0</v>
      </c>
      <c r="AP6" s="38">
        <f>County!AC241</f>
        <v>0</v>
      </c>
      <c r="AQ6" s="39">
        <f t="shared" si="19"/>
        <v>0</v>
      </c>
      <c r="AR6" s="38">
        <f>County!AD241</f>
        <v>0</v>
      </c>
      <c r="AS6" s="39">
        <f t="shared" si="20"/>
        <v>0</v>
      </c>
      <c r="AT6" s="38">
        <f>County!AE241</f>
        <v>0</v>
      </c>
      <c r="AU6" s="39">
        <f t="shared" si="21"/>
        <v>0</v>
      </c>
      <c r="AV6" s="38">
        <f>County!AF241</f>
        <v>0</v>
      </c>
      <c r="AW6" s="39">
        <f t="shared" si="22"/>
        <v>0</v>
      </c>
      <c r="AX6" s="52"/>
      <c r="AY6" s="35" t="str">
        <f t="shared" si="26"/>
        <v>Colorado</v>
      </c>
      <c r="AZ6" s="35" t="s">
        <v>2333</v>
      </c>
      <c r="BA6" s="35">
        <f t="shared" si="27"/>
        <v>1</v>
      </c>
      <c r="BB6" s="36">
        <f>RANK(R6,(L6:Q6,R6:Y6,AD6:AW6))</f>
        <v>7</v>
      </c>
      <c r="BC6" s="36">
        <f>RANK(T6,(L6:Q6,R6:Y6,AD6:AW6))</f>
        <v>7</v>
      </c>
      <c r="BD6" s="36">
        <f>RANK(X6,(L6:Q6,R6:Y6,AD6:AW6))</f>
        <v>7</v>
      </c>
      <c r="BE6" s="36">
        <f>RANK(V6,(L6:Q6,R6:Y6,AD6:AW6))</f>
        <v>7</v>
      </c>
      <c r="BG6" s="35">
        <v>8</v>
      </c>
      <c r="BI6" s="38">
        <f>County!AY241</f>
        <v>0</v>
      </c>
    </row>
    <row r="7" spans="1:61" s="40" customFormat="1">
      <c r="A7" s="40" t="s">
        <v>1785</v>
      </c>
      <c r="C7" s="43">
        <f t="shared" si="0"/>
        <v>180157</v>
      </c>
      <c r="D7" s="42">
        <f t="shared" si="1"/>
        <v>1</v>
      </c>
      <c r="E7" s="42" t="str">
        <f t="shared" si="1"/>
        <v/>
      </c>
      <c r="F7" s="42" t="str">
        <f t="shared" si="1"/>
        <v/>
      </c>
      <c r="G7" s="68">
        <f t="shared" si="2"/>
        <v>1</v>
      </c>
      <c r="H7" s="68">
        <f t="shared" si="3"/>
        <v>2</v>
      </c>
      <c r="I7" s="68" t="str">
        <f t="shared" si="4"/>
        <v>-</v>
      </c>
      <c r="J7" s="43">
        <f t="shared" si="23"/>
        <v>48364</v>
      </c>
      <c r="K7" s="44">
        <f t="shared" si="24"/>
        <v>0.2684547367018767</v>
      </c>
      <c r="L7" s="43">
        <f>County!N246</f>
        <v>112918</v>
      </c>
      <c r="M7" s="44">
        <f t="shared" si="25"/>
        <v>0.62677553467253566</v>
      </c>
      <c r="N7" s="64">
        <f>County!O246</f>
        <v>64554</v>
      </c>
      <c r="O7" s="89">
        <f t="shared" si="5"/>
        <v>0.35832079797065891</v>
      </c>
      <c r="P7" s="64">
        <f>County!P246</f>
        <v>0</v>
      </c>
      <c r="Q7" s="89">
        <f t="shared" si="6"/>
        <v>0</v>
      </c>
      <c r="R7" s="64">
        <f>County!Q246</f>
        <v>2680</v>
      </c>
      <c r="S7" s="89">
        <f t="shared" si="7"/>
        <v>1.4875913786308608E-2</v>
      </c>
      <c r="T7" s="64">
        <f>County!R246</f>
        <v>0</v>
      </c>
      <c r="U7" s="89">
        <f t="shared" si="8"/>
        <v>0</v>
      </c>
      <c r="V7" s="64">
        <f>County!S246</f>
        <v>0</v>
      </c>
      <c r="W7" s="89">
        <f t="shared" si="9"/>
        <v>0</v>
      </c>
      <c r="X7" s="64">
        <f>County!T246</f>
        <v>0</v>
      </c>
      <c r="Y7" s="89">
        <f t="shared" si="10"/>
        <v>0</v>
      </c>
      <c r="Z7" s="64">
        <f>County!U246</f>
        <v>5</v>
      </c>
      <c r="AA7" s="89">
        <f t="shared" si="11"/>
        <v>2.775357049684442E-5</v>
      </c>
      <c r="AB7" s="64">
        <f>County!V246</f>
        <v>0</v>
      </c>
      <c r="AC7" s="89">
        <f t="shared" si="12"/>
        <v>0</v>
      </c>
      <c r="AD7" s="64">
        <f>County!W246</f>
        <v>0</v>
      </c>
      <c r="AE7" s="89">
        <f t="shared" si="13"/>
        <v>0</v>
      </c>
      <c r="AF7" s="64">
        <f>County!X246</f>
        <v>0</v>
      </c>
      <c r="AG7" s="89">
        <f t="shared" si="14"/>
        <v>0</v>
      </c>
      <c r="AH7" s="43">
        <f>County!Y246</f>
        <v>0</v>
      </c>
      <c r="AI7" s="44">
        <f t="shared" si="15"/>
        <v>0</v>
      </c>
      <c r="AJ7" s="43">
        <f>County!Z246</f>
        <v>0</v>
      </c>
      <c r="AK7" s="44">
        <f t="shared" si="16"/>
        <v>0</v>
      </c>
      <c r="AL7" s="43">
        <f>County!AA246</f>
        <v>0</v>
      </c>
      <c r="AM7" s="44">
        <f t="shared" si="17"/>
        <v>0</v>
      </c>
      <c r="AN7" s="43">
        <f>County!AB246</f>
        <v>0</v>
      </c>
      <c r="AO7" s="44">
        <f t="shared" si="18"/>
        <v>0</v>
      </c>
      <c r="AP7" s="43">
        <f>County!AC246</f>
        <v>0</v>
      </c>
      <c r="AQ7" s="44">
        <f t="shared" si="19"/>
        <v>0</v>
      </c>
      <c r="AR7" s="43">
        <f>County!AD246</f>
        <v>0</v>
      </c>
      <c r="AS7" s="44">
        <f t="shared" si="20"/>
        <v>0</v>
      </c>
      <c r="AT7" s="43">
        <f>County!AE246</f>
        <v>0</v>
      </c>
      <c r="AU7" s="44">
        <f t="shared" si="21"/>
        <v>0</v>
      </c>
      <c r="AV7" s="43">
        <f>County!AF246</f>
        <v>0</v>
      </c>
      <c r="AW7" s="44">
        <f t="shared" si="22"/>
        <v>0</v>
      </c>
      <c r="AX7" s="51"/>
      <c r="AY7" s="40" t="str">
        <f t="shared" si="26"/>
        <v>Delaware</v>
      </c>
      <c r="AZ7" s="40" t="s">
        <v>1786</v>
      </c>
      <c r="BA7" s="40">
        <f t="shared" si="27"/>
        <v>1</v>
      </c>
      <c r="BB7" s="41">
        <f>RANK(R7,(L7:Q7,R7:Y7,AD7:AW7))</f>
        <v>3</v>
      </c>
      <c r="BC7" s="41">
        <f>RANK(T7,(L7:Q7,R7:Y7,AD7:AW7))</f>
        <v>7</v>
      </c>
      <c r="BD7" s="41">
        <f>RANK(X7,(L7:Q7,R7:Y7,AD7:AW7))</f>
        <v>7</v>
      </c>
      <c r="BE7" s="41">
        <f>RANK(V7,(L7:Q7,R7:Y7,AD7:AW7))</f>
        <v>7</v>
      </c>
      <c r="BG7" s="40">
        <v>10</v>
      </c>
      <c r="BI7" s="43">
        <f>County!AY246</f>
        <v>0</v>
      </c>
    </row>
    <row r="8" spans="1:61" s="35" customFormat="1">
      <c r="A8" s="35" t="s">
        <v>821</v>
      </c>
      <c r="C8" s="38">
        <f t="shared" si="0"/>
        <v>1033439</v>
      </c>
      <c r="D8" s="37">
        <f t="shared" si="1"/>
        <v>1</v>
      </c>
      <c r="E8" s="37" t="str">
        <f t="shared" si="1"/>
        <v/>
      </c>
      <c r="F8" s="37" t="str">
        <f t="shared" si="1"/>
        <v/>
      </c>
      <c r="G8" s="69">
        <f t="shared" si="2"/>
        <v>1</v>
      </c>
      <c r="H8" s="69">
        <f t="shared" si="3"/>
        <v>3</v>
      </c>
      <c r="I8" s="69" t="str">
        <f t="shared" si="4"/>
        <v>-</v>
      </c>
      <c r="J8" s="38">
        <f t="shared" si="23"/>
        <v>1033439</v>
      </c>
      <c r="K8" s="39">
        <f t="shared" si="24"/>
        <v>1</v>
      </c>
      <c r="L8" s="38">
        <f>County!N407</f>
        <v>1033439</v>
      </c>
      <c r="M8" s="39">
        <f t="shared" si="25"/>
        <v>1</v>
      </c>
      <c r="N8" s="65">
        <f>County!O407</f>
        <v>0</v>
      </c>
      <c r="O8" s="66">
        <f t="shared" si="5"/>
        <v>0</v>
      </c>
      <c r="P8" s="65">
        <f>County!P407</f>
        <v>0</v>
      </c>
      <c r="Q8" s="66">
        <f t="shared" si="6"/>
        <v>0</v>
      </c>
      <c r="R8" s="65">
        <f>County!Q407</f>
        <v>0</v>
      </c>
      <c r="S8" s="66">
        <f t="shared" si="7"/>
        <v>0</v>
      </c>
      <c r="T8" s="65">
        <f>County!R407</f>
        <v>0</v>
      </c>
      <c r="U8" s="66">
        <f t="shared" si="8"/>
        <v>0</v>
      </c>
      <c r="V8" s="65">
        <f>County!S407</f>
        <v>0</v>
      </c>
      <c r="W8" s="66">
        <f t="shared" si="9"/>
        <v>0</v>
      </c>
      <c r="X8" s="65">
        <f>County!T407</f>
        <v>0</v>
      </c>
      <c r="Y8" s="66">
        <f t="shared" si="10"/>
        <v>0</v>
      </c>
      <c r="Z8" s="65">
        <f>County!U407</f>
        <v>0</v>
      </c>
      <c r="AA8" s="66">
        <f t="shared" si="11"/>
        <v>0</v>
      </c>
      <c r="AB8" s="65">
        <f>County!V407</f>
        <v>0</v>
      </c>
      <c r="AC8" s="66">
        <f t="shared" si="12"/>
        <v>0</v>
      </c>
      <c r="AD8" s="65">
        <f>County!W407</f>
        <v>0</v>
      </c>
      <c r="AE8" s="66">
        <f t="shared" si="13"/>
        <v>0</v>
      </c>
      <c r="AF8" s="65">
        <f>County!X407</f>
        <v>0</v>
      </c>
      <c r="AG8" s="66">
        <f t="shared" si="14"/>
        <v>0</v>
      </c>
      <c r="AH8" s="38">
        <f>County!Y407</f>
        <v>0</v>
      </c>
      <c r="AI8" s="39">
        <f t="shared" si="15"/>
        <v>0</v>
      </c>
      <c r="AJ8" s="38">
        <f>County!Z407</f>
        <v>0</v>
      </c>
      <c r="AK8" s="39">
        <f t="shared" si="16"/>
        <v>0</v>
      </c>
      <c r="AL8" s="38">
        <f>County!AA407</f>
        <v>0</v>
      </c>
      <c r="AM8" s="39">
        <f t="shared" si="17"/>
        <v>0</v>
      </c>
      <c r="AN8" s="38">
        <f>County!AB407</f>
        <v>0</v>
      </c>
      <c r="AO8" s="39">
        <f t="shared" si="18"/>
        <v>0</v>
      </c>
      <c r="AP8" s="38">
        <f>County!AC407</f>
        <v>0</v>
      </c>
      <c r="AQ8" s="39">
        <f t="shared" si="19"/>
        <v>0</v>
      </c>
      <c r="AR8" s="38">
        <f>County!AD407</f>
        <v>0</v>
      </c>
      <c r="AS8" s="39">
        <f t="shared" si="20"/>
        <v>0</v>
      </c>
      <c r="AT8" s="38">
        <f>County!AE407</f>
        <v>0</v>
      </c>
      <c r="AU8" s="39">
        <f t="shared" si="21"/>
        <v>0</v>
      </c>
      <c r="AV8" s="38">
        <f>County!AF407</f>
        <v>0</v>
      </c>
      <c r="AW8" s="39">
        <f t="shared" si="22"/>
        <v>0</v>
      </c>
      <c r="AX8" s="52"/>
      <c r="AY8" s="35" t="str">
        <f t="shared" si="26"/>
        <v>Georgia</v>
      </c>
      <c r="AZ8" s="35" t="s">
        <v>236</v>
      </c>
      <c r="BA8" s="35">
        <f t="shared" si="27"/>
        <v>1</v>
      </c>
      <c r="BB8" s="36">
        <f>RANK(R8,(L8:Q8,R8:Y8,AD8:AW8))</f>
        <v>3</v>
      </c>
      <c r="BC8" s="36">
        <f>RANK(T8,(L8:Q8,R8:Y8,AD8:AW8))</f>
        <v>3</v>
      </c>
      <c r="BD8" s="36">
        <f>RANK(X8,(L8:Q8,R8:Y8,AD8:AW8))</f>
        <v>3</v>
      </c>
      <c r="BE8" s="36">
        <f>RANK(V8,(L8:Q8,R8:Y8,AD8:AW8))</f>
        <v>3</v>
      </c>
      <c r="BG8" s="35">
        <v>13</v>
      </c>
      <c r="BI8" s="38">
        <f>County!AY407</f>
        <v>0</v>
      </c>
    </row>
    <row r="9" spans="1:61" s="40" customFormat="1">
      <c r="A9" s="40" t="s">
        <v>2483</v>
      </c>
      <c r="C9" s="43">
        <f>L9+N9+P9+R9+T9+X9+V9+AD9+AJ9+AB9+AF9+Z9+AH9+AR9+AT9+AL9+AP9+AN9+AV9</f>
        <v>349666</v>
      </c>
      <c r="D9" s="42">
        <f t="shared" si="1"/>
        <v>1</v>
      </c>
      <c r="E9" s="42" t="str">
        <f t="shared" si="1"/>
        <v/>
      </c>
      <c r="F9" s="42" t="str">
        <f t="shared" si="1"/>
        <v/>
      </c>
      <c r="G9" s="68">
        <f>RANK(L9,L9:AX9)</f>
        <v>1</v>
      </c>
      <c r="H9" s="68">
        <f>RANK(N9,L9:AX9)</f>
        <v>2</v>
      </c>
      <c r="I9" s="68" t="str">
        <f>IF(P9&gt;0,RANK(P9,L9:AX9),"-")</f>
        <v>-</v>
      </c>
      <c r="J9" s="43">
        <f>ABS(N9-L9)</f>
        <v>32923</v>
      </c>
      <c r="K9" s="44">
        <f>IF(C9&gt;0, J9/C9,0)</f>
        <v>9.4155565596883886E-2</v>
      </c>
      <c r="L9" s="43">
        <f>County!N414</f>
        <v>188901</v>
      </c>
      <c r="M9" s="44">
        <f t="shared" si="25"/>
        <v>0.54023267918527962</v>
      </c>
      <c r="N9" s="64">
        <f>County!O414</f>
        <v>155978</v>
      </c>
      <c r="O9" s="89">
        <f t="shared" si="5"/>
        <v>0.4460771135883958</v>
      </c>
      <c r="P9" s="64">
        <f>County!P414</f>
        <v>0</v>
      </c>
      <c r="Q9" s="89">
        <f t="shared" si="6"/>
        <v>0</v>
      </c>
      <c r="R9" s="64">
        <f>County!Q414</f>
        <v>4787</v>
      </c>
      <c r="S9" s="89">
        <f t="shared" si="7"/>
        <v>1.369020722632455E-2</v>
      </c>
      <c r="T9" s="64">
        <f>County!R414</f>
        <v>0</v>
      </c>
      <c r="U9" s="89">
        <f t="shared" si="8"/>
        <v>0</v>
      </c>
      <c r="V9" s="64">
        <f>County!S414</f>
        <v>0</v>
      </c>
      <c r="W9" s="89">
        <f t="shared" si="9"/>
        <v>0</v>
      </c>
      <c r="X9" s="64">
        <f>County!T414</f>
        <v>0</v>
      </c>
      <c r="Y9" s="89">
        <f t="shared" si="10"/>
        <v>0</v>
      </c>
      <c r="Z9" s="64">
        <f>County!U414</f>
        <v>0</v>
      </c>
      <c r="AA9" s="89">
        <f t="shared" si="11"/>
        <v>0</v>
      </c>
      <c r="AB9" s="64">
        <f>County!V414</f>
        <v>0</v>
      </c>
      <c r="AC9" s="89">
        <f t="shared" si="12"/>
        <v>0</v>
      </c>
      <c r="AD9" s="64">
        <f>County!W414</f>
        <v>0</v>
      </c>
      <c r="AE9" s="89">
        <f t="shared" si="13"/>
        <v>0</v>
      </c>
      <c r="AF9" s="64">
        <f>County!X414</f>
        <v>0</v>
      </c>
      <c r="AG9" s="89">
        <f t="shared" si="14"/>
        <v>0</v>
      </c>
      <c r="AH9" s="43">
        <f>County!Y414</f>
        <v>0</v>
      </c>
      <c r="AI9" s="44">
        <f t="shared" si="15"/>
        <v>0</v>
      </c>
      <c r="AJ9" s="43">
        <f>County!Z414</f>
        <v>0</v>
      </c>
      <c r="AK9" s="44">
        <f t="shared" si="16"/>
        <v>0</v>
      </c>
      <c r="AL9" s="43">
        <f>County!AA414</f>
        <v>0</v>
      </c>
      <c r="AM9" s="44">
        <f t="shared" si="17"/>
        <v>0</v>
      </c>
      <c r="AN9" s="43">
        <f>County!AB414</f>
        <v>0</v>
      </c>
      <c r="AO9" s="44">
        <f t="shared" si="18"/>
        <v>0</v>
      </c>
      <c r="AP9" s="43">
        <f>County!AC414</f>
        <v>0</v>
      </c>
      <c r="AQ9" s="44">
        <f t="shared" si="19"/>
        <v>0</v>
      </c>
      <c r="AR9" s="43">
        <f>County!AD414</f>
        <v>0</v>
      </c>
      <c r="AS9" s="44">
        <f t="shared" si="20"/>
        <v>0</v>
      </c>
      <c r="AT9" s="43">
        <f>County!AE414</f>
        <v>0</v>
      </c>
      <c r="AU9" s="44">
        <f t="shared" si="21"/>
        <v>0</v>
      </c>
      <c r="AV9" s="43">
        <f>County!AF414</f>
        <v>0</v>
      </c>
      <c r="AW9" s="44">
        <f t="shared" si="22"/>
        <v>0</v>
      </c>
      <c r="AX9" s="51"/>
      <c r="AY9" s="40" t="str">
        <f>A9</f>
        <v>Hawaii</v>
      </c>
      <c r="AZ9" s="40" t="s">
        <v>236</v>
      </c>
      <c r="BA9" s="40">
        <f>SUM(D9:F9)</f>
        <v>1</v>
      </c>
      <c r="BB9" s="41">
        <f>RANK(R9,(L9:Q9,R9:Y9,AD9:AW9))</f>
        <v>3</v>
      </c>
      <c r="BC9" s="41">
        <f>RANK(T9,(L9:Q9,R9:Y9,AD9:AW9))</f>
        <v>7</v>
      </c>
      <c r="BD9" s="41">
        <f>RANK(X9,(L9:Q9,R9:Y9,AD9:AW9))</f>
        <v>7</v>
      </c>
      <c r="BE9" s="41">
        <f>RANK(V9,(L9:Q9,R9:Y9,AD9:AW9))</f>
        <v>7</v>
      </c>
      <c r="BG9" s="40">
        <v>15</v>
      </c>
      <c r="BI9" s="43">
        <f>County!AY414</f>
        <v>0</v>
      </c>
    </row>
    <row r="10" spans="1:61" s="35" customFormat="1">
      <c r="A10" s="35" t="s">
        <v>1994</v>
      </c>
      <c r="C10" s="38">
        <f t="shared" si="0"/>
        <v>315936</v>
      </c>
      <c r="D10" s="37" t="str">
        <f t="shared" si="1"/>
        <v/>
      </c>
      <c r="E10" s="37">
        <f t="shared" si="1"/>
        <v>1</v>
      </c>
      <c r="F10" s="37" t="str">
        <f t="shared" si="1"/>
        <v/>
      </c>
      <c r="G10" s="69">
        <f t="shared" si="2"/>
        <v>2</v>
      </c>
      <c r="H10" s="69">
        <f t="shared" si="3"/>
        <v>1</v>
      </c>
      <c r="I10" s="69" t="str">
        <f t="shared" si="4"/>
        <v>-</v>
      </c>
      <c r="J10" s="38">
        <f t="shared" si="23"/>
        <v>71346</v>
      </c>
      <c r="K10" s="39">
        <f t="shared" si="24"/>
        <v>0.22582421756305074</v>
      </c>
      <c r="L10" s="38">
        <f>County!N460</f>
        <v>122295</v>
      </c>
      <c r="M10" s="39">
        <f t="shared" si="25"/>
        <v>0.38708789121847464</v>
      </c>
      <c r="N10" s="65">
        <f>County!O460</f>
        <v>193641</v>
      </c>
      <c r="O10" s="66">
        <f t="shared" si="5"/>
        <v>0.61291210878152536</v>
      </c>
      <c r="P10" s="65">
        <f>County!P460</f>
        <v>0</v>
      </c>
      <c r="Q10" s="66">
        <f t="shared" si="6"/>
        <v>0</v>
      </c>
      <c r="R10" s="65">
        <f>County!Q460</f>
        <v>0</v>
      </c>
      <c r="S10" s="66">
        <f t="shared" si="7"/>
        <v>0</v>
      </c>
      <c r="T10" s="65">
        <f>County!R460</f>
        <v>0</v>
      </c>
      <c r="U10" s="66">
        <f t="shared" si="8"/>
        <v>0</v>
      </c>
      <c r="V10" s="65">
        <f>County!S460</f>
        <v>0</v>
      </c>
      <c r="W10" s="66">
        <f t="shared" si="9"/>
        <v>0</v>
      </c>
      <c r="X10" s="65">
        <f>County!T460</f>
        <v>0</v>
      </c>
      <c r="Y10" s="66">
        <f t="shared" si="10"/>
        <v>0</v>
      </c>
      <c r="Z10" s="65">
        <f>County!U460</f>
        <v>0</v>
      </c>
      <c r="AA10" s="66">
        <f t="shared" si="11"/>
        <v>0</v>
      </c>
      <c r="AB10" s="65">
        <f>County!V460</f>
        <v>0</v>
      </c>
      <c r="AC10" s="66">
        <f t="shared" si="12"/>
        <v>0</v>
      </c>
      <c r="AD10" s="65">
        <f>County!W460</f>
        <v>0</v>
      </c>
      <c r="AE10" s="66">
        <f t="shared" si="13"/>
        <v>0</v>
      </c>
      <c r="AF10" s="65">
        <f>County!X460</f>
        <v>0</v>
      </c>
      <c r="AG10" s="66">
        <f t="shared" si="14"/>
        <v>0</v>
      </c>
      <c r="AH10" s="38">
        <f>County!Y460</f>
        <v>0</v>
      </c>
      <c r="AI10" s="39">
        <f t="shared" si="15"/>
        <v>0</v>
      </c>
      <c r="AJ10" s="38">
        <f>County!Z460</f>
        <v>0</v>
      </c>
      <c r="AK10" s="39">
        <f t="shared" si="16"/>
        <v>0</v>
      </c>
      <c r="AL10" s="38">
        <f>County!AA460</f>
        <v>0</v>
      </c>
      <c r="AM10" s="39">
        <f t="shared" si="17"/>
        <v>0</v>
      </c>
      <c r="AN10" s="38">
        <f>County!AB460</f>
        <v>0</v>
      </c>
      <c r="AO10" s="39">
        <f t="shared" si="18"/>
        <v>0</v>
      </c>
      <c r="AP10" s="38">
        <f>County!AC460</f>
        <v>0</v>
      </c>
      <c r="AQ10" s="39">
        <f t="shared" si="19"/>
        <v>0</v>
      </c>
      <c r="AR10" s="38">
        <f>County!AD460</f>
        <v>0</v>
      </c>
      <c r="AS10" s="39">
        <f t="shared" si="20"/>
        <v>0</v>
      </c>
      <c r="AT10" s="38">
        <f>County!AE460</f>
        <v>0</v>
      </c>
      <c r="AU10" s="39">
        <f t="shared" si="21"/>
        <v>0</v>
      </c>
      <c r="AV10" s="38">
        <f>County!AF460</f>
        <v>0</v>
      </c>
      <c r="AW10" s="39">
        <f t="shared" si="22"/>
        <v>0</v>
      </c>
      <c r="AX10" s="52"/>
      <c r="AY10" s="35" t="str">
        <f t="shared" si="26"/>
        <v>Idaho</v>
      </c>
      <c r="AZ10" s="35" t="s">
        <v>1431</v>
      </c>
      <c r="BA10" s="35">
        <f t="shared" si="27"/>
        <v>1</v>
      </c>
      <c r="BB10" s="36">
        <f>RANK(R10,(L10:Q10,R10:Y10,AD10:AW10))</f>
        <v>5</v>
      </c>
      <c r="BC10" s="36">
        <f>RANK(T10,(L10:Q10,R10:Y10,AD10:AW10))</f>
        <v>5</v>
      </c>
      <c r="BD10" s="36">
        <f>RANK(X10,(L10:Q10,R10:Y10,AD10:AW10))</f>
        <v>5</v>
      </c>
      <c r="BE10" s="36">
        <f>RANK(V10,(L10:Q10,R10:Y10,AD10:AW10))</f>
        <v>5</v>
      </c>
      <c r="BG10" s="35">
        <v>16</v>
      </c>
      <c r="BI10" s="38">
        <f>County!AY460</f>
        <v>0</v>
      </c>
    </row>
    <row r="11" spans="1:61" s="40" customFormat="1">
      <c r="A11" s="40" t="s">
        <v>1250</v>
      </c>
      <c r="C11" s="43">
        <f t="shared" si="0"/>
        <v>3251005</v>
      </c>
      <c r="D11" s="42">
        <f t="shared" si="1"/>
        <v>1</v>
      </c>
      <c r="E11" s="42" t="str">
        <f t="shared" si="1"/>
        <v/>
      </c>
      <c r="F11" s="42" t="str">
        <f t="shared" si="1"/>
        <v/>
      </c>
      <c r="G11" s="68">
        <f t="shared" si="2"/>
        <v>1</v>
      </c>
      <c r="H11" s="68">
        <f t="shared" si="3"/>
        <v>2</v>
      </c>
      <c r="I11" s="68" t="str">
        <f t="shared" si="4"/>
        <v>-</v>
      </c>
      <c r="J11" s="43">
        <f t="shared" si="23"/>
        <v>979749</v>
      </c>
      <c r="K11" s="44">
        <f t="shared" si="24"/>
        <v>0.30136803849886418</v>
      </c>
      <c r="L11" s="43">
        <f>County!N564</f>
        <v>2115377</v>
      </c>
      <c r="M11" s="44">
        <f t="shared" si="25"/>
        <v>0.65068401924943209</v>
      </c>
      <c r="N11" s="64">
        <f>County!O564</f>
        <v>1135628</v>
      </c>
      <c r="O11" s="89">
        <f t="shared" si="5"/>
        <v>0.34931598075056791</v>
      </c>
      <c r="P11" s="64">
        <f>County!P564</f>
        <v>0</v>
      </c>
      <c r="Q11" s="89">
        <f t="shared" si="6"/>
        <v>0</v>
      </c>
      <c r="R11" s="64">
        <f>County!Q564</f>
        <v>0</v>
      </c>
      <c r="S11" s="89">
        <f t="shared" si="7"/>
        <v>0</v>
      </c>
      <c r="T11" s="64">
        <f>County!R564</f>
        <v>0</v>
      </c>
      <c r="U11" s="89">
        <f t="shared" si="8"/>
        <v>0</v>
      </c>
      <c r="V11" s="64">
        <f>County!S564</f>
        <v>0</v>
      </c>
      <c r="W11" s="89">
        <f t="shared" si="9"/>
        <v>0</v>
      </c>
      <c r="X11" s="64">
        <f>County!T564</f>
        <v>0</v>
      </c>
      <c r="Y11" s="89">
        <f t="shared" si="10"/>
        <v>0</v>
      </c>
      <c r="Z11" s="64">
        <f>County!U564</f>
        <v>0</v>
      </c>
      <c r="AA11" s="89">
        <f t="shared" si="11"/>
        <v>0</v>
      </c>
      <c r="AB11" s="64">
        <f>County!V564</f>
        <v>0</v>
      </c>
      <c r="AC11" s="89">
        <f t="shared" si="12"/>
        <v>0</v>
      </c>
      <c r="AD11" s="64">
        <f>County!W564</f>
        <v>0</v>
      </c>
      <c r="AE11" s="89">
        <f t="shared" si="13"/>
        <v>0</v>
      </c>
      <c r="AF11" s="64">
        <f>County!X564</f>
        <v>0</v>
      </c>
      <c r="AG11" s="89">
        <f t="shared" si="14"/>
        <v>0</v>
      </c>
      <c r="AH11" s="43">
        <f>County!Y564</f>
        <v>0</v>
      </c>
      <c r="AI11" s="44">
        <f t="shared" si="15"/>
        <v>0</v>
      </c>
      <c r="AJ11" s="43">
        <f>County!Z564</f>
        <v>0</v>
      </c>
      <c r="AK11" s="44">
        <f t="shared" si="16"/>
        <v>0</v>
      </c>
      <c r="AL11" s="43">
        <f>County!AA564</f>
        <v>0</v>
      </c>
      <c r="AM11" s="44">
        <f t="shared" si="17"/>
        <v>0</v>
      </c>
      <c r="AN11" s="43">
        <f>County!AB564</f>
        <v>0</v>
      </c>
      <c r="AO11" s="44">
        <f t="shared" si="18"/>
        <v>0</v>
      </c>
      <c r="AP11" s="43">
        <f>County!AC564</f>
        <v>0</v>
      </c>
      <c r="AQ11" s="44">
        <f t="shared" si="19"/>
        <v>0</v>
      </c>
      <c r="AR11" s="43">
        <f>County!AD564</f>
        <v>0</v>
      </c>
      <c r="AS11" s="44">
        <f t="shared" si="20"/>
        <v>0</v>
      </c>
      <c r="AT11" s="43">
        <f>County!AE564</f>
        <v>0</v>
      </c>
      <c r="AU11" s="44">
        <f t="shared" si="21"/>
        <v>0</v>
      </c>
      <c r="AV11" s="43">
        <f>County!AF564</f>
        <v>0</v>
      </c>
      <c r="AW11" s="44">
        <f t="shared" si="22"/>
        <v>0</v>
      </c>
      <c r="AX11" s="51"/>
      <c r="AY11" s="40" t="str">
        <f t="shared" si="26"/>
        <v>Illinois</v>
      </c>
      <c r="AZ11" s="40" t="s">
        <v>384</v>
      </c>
      <c r="BA11" s="40">
        <f t="shared" si="27"/>
        <v>1</v>
      </c>
      <c r="BB11" s="41">
        <f>RANK(R11,(L11:Q11,R11:Y11,AD11:AW11))</f>
        <v>5</v>
      </c>
      <c r="BC11" s="41">
        <f>RANK(T11,(L11:Q11,R11:Y11,AD11:AW11))</f>
        <v>5</v>
      </c>
      <c r="BD11" s="41">
        <f>RANK(X11,(L11:Q11,R11:Y11,AD11:AW11))</f>
        <v>5</v>
      </c>
      <c r="BE11" s="41">
        <f>RANK(V11,(L11:Q11,R11:Y11,AD11:AW11))</f>
        <v>5</v>
      </c>
      <c r="BG11" s="40">
        <v>17</v>
      </c>
      <c r="BI11" s="43">
        <f>County!AY564</f>
        <v>0</v>
      </c>
    </row>
    <row r="12" spans="1:61" s="35" customFormat="1">
      <c r="A12" s="35" t="s">
        <v>2512</v>
      </c>
      <c r="C12" s="38">
        <f>L12+N12+P12+R12+T12+X12+V12+AD12+AJ12+AB12+AF12+Z12+AH12+AR12+AT12+AL12+AP12+AN12+AV12</f>
        <v>1502687</v>
      </c>
      <c r="D12" s="37" t="str">
        <f t="shared" si="1"/>
        <v/>
      </c>
      <c r="E12" s="37">
        <f t="shared" si="1"/>
        <v>1</v>
      </c>
      <c r="F12" s="37" t="str">
        <f t="shared" si="1"/>
        <v/>
      </c>
      <c r="G12" s="69">
        <f>RANK(L12,L12:AX12)</f>
        <v>2</v>
      </c>
      <c r="H12" s="69">
        <f>RANK(N12,L12:AX12)</f>
        <v>1</v>
      </c>
      <c r="I12" s="69" t="str">
        <f>IF(P12&gt;0,RANK(P12,L12:AX12),"-")</f>
        <v>-</v>
      </c>
      <c r="J12" s="38">
        <f>ABS(N12-L12)</f>
        <v>109409</v>
      </c>
      <c r="K12" s="39">
        <f>IF(C12&gt;0, J12/C12,0)</f>
        <v>7.2808908308915968E-2</v>
      </c>
      <c r="L12" s="38">
        <f>County!N658</f>
        <v>696639</v>
      </c>
      <c r="M12" s="39">
        <f t="shared" si="25"/>
        <v>0.46359554584554202</v>
      </c>
      <c r="N12" s="65">
        <f>County!O658</f>
        <v>806048</v>
      </c>
      <c r="O12" s="66">
        <f t="shared" si="5"/>
        <v>0.53640445415445803</v>
      </c>
      <c r="P12" s="65">
        <f>County!P658</f>
        <v>0</v>
      </c>
      <c r="Q12" s="66">
        <f t="shared" si="6"/>
        <v>0</v>
      </c>
      <c r="R12" s="65">
        <f>County!Q658</f>
        <v>0</v>
      </c>
      <c r="S12" s="66">
        <f t="shared" si="7"/>
        <v>0</v>
      </c>
      <c r="T12" s="65">
        <f>County!R658</f>
        <v>0</v>
      </c>
      <c r="U12" s="66">
        <f t="shared" si="8"/>
        <v>0</v>
      </c>
      <c r="V12" s="65">
        <f>County!S658</f>
        <v>0</v>
      </c>
      <c r="W12" s="66">
        <f t="shared" si="9"/>
        <v>0</v>
      </c>
      <c r="X12" s="65">
        <f>County!T658</f>
        <v>0</v>
      </c>
      <c r="Y12" s="66">
        <f t="shared" si="10"/>
        <v>0</v>
      </c>
      <c r="Z12" s="65">
        <f>County!U658</f>
        <v>0</v>
      </c>
      <c r="AA12" s="66">
        <f t="shared" si="11"/>
        <v>0</v>
      </c>
      <c r="AB12" s="65">
        <f>County!V658</f>
        <v>0</v>
      </c>
      <c r="AC12" s="66">
        <f t="shared" si="12"/>
        <v>0</v>
      </c>
      <c r="AD12" s="65">
        <f>County!W658</f>
        <v>0</v>
      </c>
      <c r="AE12" s="66">
        <f t="shared" si="13"/>
        <v>0</v>
      </c>
      <c r="AF12" s="65">
        <f>County!X658</f>
        <v>0</v>
      </c>
      <c r="AG12" s="66">
        <f t="shared" si="14"/>
        <v>0</v>
      </c>
      <c r="AH12" s="38">
        <f>County!Y658</f>
        <v>0</v>
      </c>
      <c r="AI12" s="39">
        <f t="shared" si="15"/>
        <v>0</v>
      </c>
      <c r="AJ12" s="38">
        <f>County!Z658</f>
        <v>0</v>
      </c>
      <c r="AK12" s="39">
        <f t="shared" si="16"/>
        <v>0</v>
      </c>
      <c r="AL12" s="38">
        <f>County!AA658</f>
        <v>0</v>
      </c>
      <c r="AM12" s="39">
        <f t="shared" si="17"/>
        <v>0</v>
      </c>
      <c r="AN12" s="38">
        <f>County!AB658</f>
        <v>0</v>
      </c>
      <c r="AO12" s="39">
        <f t="shared" si="18"/>
        <v>0</v>
      </c>
      <c r="AP12" s="38">
        <f>County!AC658</f>
        <v>0</v>
      </c>
      <c r="AQ12" s="39">
        <f t="shared" si="19"/>
        <v>0</v>
      </c>
      <c r="AR12" s="38">
        <f>County!AD658</f>
        <v>0</v>
      </c>
      <c r="AS12" s="39">
        <f t="shared" si="20"/>
        <v>0</v>
      </c>
      <c r="AT12" s="38">
        <f>County!AE658</f>
        <v>0</v>
      </c>
      <c r="AU12" s="39">
        <f t="shared" si="21"/>
        <v>0</v>
      </c>
      <c r="AV12" s="38">
        <f>County!AF658</f>
        <v>0</v>
      </c>
      <c r="AW12" s="39">
        <f t="shared" si="22"/>
        <v>0</v>
      </c>
      <c r="AX12" s="52"/>
      <c r="AY12" s="35" t="str">
        <f>A12</f>
        <v>Indiana</v>
      </c>
      <c r="AZ12" s="35" t="s">
        <v>523</v>
      </c>
      <c r="BA12" s="35">
        <f>SUM(D12:F12)</f>
        <v>1</v>
      </c>
      <c r="BB12" s="36">
        <f>RANK(R12,(L12:Q12,R12:Y12,AD12:AW12))</f>
        <v>5</v>
      </c>
      <c r="BC12" s="36">
        <f>RANK(T12,(L12:Q12,R12:Y12,AD12:AW12))</f>
        <v>5</v>
      </c>
      <c r="BD12" s="36">
        <f>RANK(X12,(L12:Q12,R12:Y12,AD12:AW12))</f>
        <v>5</v>
      </c>
      <c r="BE12" s="36">
        <f>RANK(V12,(L12:Q12,R12:Y12,AD12:AW12))</f>
        <v>5</v>
      </c>
      <c r="BG12" s="35">
        <v>18</v>
      </c>
      <c r="BI12" s="38">
        <f>County!AY658</f>
        <v>0</v>
      </c>
    </row>
    <row r="13" spans="1:61" s="40" customFormat="1">
      <c r="A13" s="40" t="s">
        <v>522</v>
      </c>
      <c r="C13" s="43">
        <f t="shared" si="0"/>
        <v>983933</v>
      </c>
      <c r="D13" s="42">
        <f t="shared" si="1"/>
        <v>1</v>
      </c>
      <c r="E13" s="42" t="str">
        <f t="shared" si="1"/>
        <v/>
      </c>
      <c r="F13" s="42" t="str">
        <f t="shared" si="1"/>
        <v/>
      </c>
      <c r="G13" s="68">
        <f t="shared" si="2"/>
        <v>1</v>
      </c>
      <c r="H13" s="68">
        <f t="shared" si="3"/>
        <v>2</v>
      </c>
      <c r="I13" s="68" t="str">
        <f t="shared" si="4"/>
        <v>-</v>
      </c>
      <c r="J13" s="43">
        <f t="shared" si="23"/>
        <v>76298</v>
      </c>
      <c r="K13" s="44">
        <f t="shared" si="24"/>
        <v>7.7543897806049797E-2</v>
      </c>
      <c r="L13" s="43">
        <f>County!N759</f>
        <v>529571</v>
      </c>
      <c r="M13" s="44">
        <f t="shared" si="25"/>
        <v>0.53821855756438697</v>
      </c>
      <c r="N13" s="64">
        <f>County!O759</f>
        <v>453273</v>
      </c>
      <c r="O13" s="89">
        <f t="shared" si="5"/>
        <v>0.46067465975833721</v>
      </c>
      <c r="P13" s="64">
        <f>County!P759</f>
        <v>0</v>
      </c>
      <c r="Q13" s="89">
        <f t="shared" si="6"/>
        <v>0</v>
      </c>
      <c r="R13" s="64">
        <f>County!Q759</f>
        <v>0</v>
      </c>
      <c r="S13" s="89">
        <f t="shared" si="7"/>
        <v>0</v>
      </c>
      <c r="T13" s="64">
        <f>County!R759</f>
        <v>0</v>
      </c>
      <c r="U13" s="89">
        <f t="shared" si="8"/>
        <v>0</v>
      </c>
      <c r="V13" s="64">
        <f>County!S759</f>
        <v>0</v>
      </c>
      <c r="W13" s="89">
        <f t="shared" si="9"/>
        <v>0</v>
      </c>
      <c r="X13" s="64">
        <f>County!T759</f>
        <v>0</v>
      </c>
      <c r="Y13" s="89">
        <f t="shared" si="10"/>
        <v>0</v>
      </c>
      <c r="Z13" s="64">
        <f>County!U759</f>
        <v>1089</v>
      </c>
      <c r="AA13" s="89">
        <f t="shared" si="11"/>
        <v>1.1067826772757901E-3</v>
      </c>
      <c r="AB13" s="64">
        <f>County!V759</f>
        <v>0</v>
      </c>
      <c r="AC13" s="89">
        <f t="shared" si="12"/>
        <v>0</v>
      </c>
      <c r="AD13" s="64">
        <f>County!W759</f>
        <v>0</v>
      </c>
      <c r="AE13" s="89">
        <f t="shared" si="13"/>
        <v>0</v>
      </c>
      <c r="AF13" s="64">
        <f>County!X759</f>
        <v>0</v>
      </c>
      <c r="AG13" s="89">
        <f t="shared" si="14"/>
        <v>0</v>
      </c>
      <c r="AH13" s="43">
        <f>County!Y759</f>
        <v>0</v>
      </c>
      <c r="AI13" s="44">
        <f t="shared" si="15"/>
        <v>0</v>
      </c>
      <c r="AJ13" s="43">
        <f>County!Z759</f>
        <v>0</v>
      </c>
      <c r="AK13" s="44">
        <f t="shared" si="16"/>
        <v>0</v>
      </c>
      <c r="AL13" s="43">
        <f>County!AA759</f>
        <v>0</v>
      </c>
      <c r="AM13" s="44">
        <f t="shared" si="17"/>
        <v>0</v>
      </c>
      <c r="AN13" s="43">
        <f>County!AB759</f>
        <v>0</v>
      </c>
      <c r="AO13" s="44">
        <f t="shared" si="18"/>
        <v>0</v>
      </c>
      <c r="AP13" s="43">
        <f>County!AC759</f>
        <v>0</v>
      </c>
      <c r="AQ13" s="44">
        <f t="shared" si="19"/>
        <v>0</v>
      </c>
      <c r="AR13" s="43">
        <f>County!AD759</f>
        <v>0</v>
      </c>
      <c r="AS13" s="44">
        <f t="shared" si="20"/>
        <v>0</v>
      </c>
      <c r="AT13" s="43">
        <f>County!AE759</f>
        <v>0</v>
      </c>
      <c r="AU13" s="44">
        <f t="shared" si="21"/>
        <v>0</v>
      </c>
      <c r="AV13" s="43">
        <f>County!AF759</f>
        <v>0</v>
      </c>
      <c r="AW13" s="44">
        <f t="shared" si="22"/>
        <v>0</v>
      </c>
      <c r="AX13" s="51"/>
      <c r="AY13" s="40" t="str">
        <f t="shared" si="26"/>
        <v>Iowa</v>
      </c>
      <c r="AZ13" s="40" t="s">
        <v>523</v>
      </c>
      <c r="BA13" s="40">
        <f t="shared" si="27"/>
        <v>1</v>
      </c>
      <c r="BB13" s="41">
        <f>RANK(R13,(L13:Q13,R13:Y13,AD13:AW13))</f>
        <v>5</v>
      </c>
      <c r="BC13" s="41">
        <f>RANK(T13,(L13:Q13,R13:Y13,AD13:AW13))</f>
        <v>5</v>
      </c>
      <c r="BD13" s="41">
        <f>RANK(X13,(L13:Q13,R13:Y13,AD13:AW13))</f>
        <v>5</v>
      </c>
      <c r="BE13" s="41">
        <f>RANK(V13,(L13:Q13,R13:Y13,AD13:AW13))</f>
        <v>5</v>
      </c>
      <c r="BG13" s="40">
        <v>19</v>
      </c>
      <c r="BI13" s="43">
        <f>County!AY759</f>
        <v>0</v>
      </c>
    </row>
    <row r="14" spans="1:61" s="35" customFormat="1">
      <c r="A14" s="35" t="s">
        <v>1681</v>
      </c>
      <c r="C14" s="38">
        <f t="shared" si="0"/>
        <v>786235</v>
      </c>
      <c r="D14" s="37" t="str">
        <f t="shared" si="1"/>
        <v/>
      </c>
      <c r="E14" s="37">
        <f t="shared" si="1"/>
        <v>1</v>
      </c>
      <c r="F14" s="37" t="str">
        <f t="shared" si="1"/>
        <v/>
      </c>
      <c r="G14" s="69">
        <f t="shared" si="2"/>
        <v>2</v>
      </c>
      <c r="H14" s="69">
        <f t="shared" si="3"/>
        <v>1</v>
      </c>
      <c r="I14" s="69" t="str">
        <f t="shared" si="4"/>
        <v>-</v>
      </c>
      <c r="J14" s="38">
        <f t="shared" si="23"/>
        <v>371114</v>
      </c>
      <c r="K14" s="39">
        <f t="shared" si="24"/>
        <v>0.47201409247871184</v>
      </c>
      <c r="L14" s="38">
        <f>County!N866</f>
        <v>207491</v>
      </c>
      <c r="M14" s="39">
        <f t="shared" si="25"/>
        <v>0.26390455779760502</v>
      </c>
      <c r="N14" s="65">
        <f>County!O866</f>
        <v>578605</v>
      </c>
      <c r="O14" s="66">
        <f t="shared" si="5"/>
        <v>0.73591865027631687</v>
      </c>
      <c r="P14" s="65">
        <f>County!P866</f>
        <v>0</v>
      </c>
      <c r="Q14" s="66">
        <f t="shared" si="6"/>
        <v>0</v>
      </c>
      <c r="R14" s="65">
        <f>County!Q866</f>
        <v>0</v>
      </c>
      <c r="S14" s="66">
        <f t="shared" si="7"/>
        <v>0</v>
      </c>
      <c r="T14" s="65">
        <f>County!R866</f>
        <v>0</v>
      </c>
      <c r="U14" s="66">
        <f t="shared" si="8"/>
        <v>0</v>
      </c>
      <c r="V14" s="65">
        <f>County!S866</f>
        <v>0</v>
      </c>
      <c r="W14" s="66">
        <f t="shared" si="9"/>
        <v>0</v>
      </c>
      <c r="X14" s="65">
        <f>County!T866</f>
        <v>0</v>
      </c>
      <c r="Y14" s="66">
        <f t="shared" si="10"/>
        <v>0</v>
      </c>
      <c r="Z14" s="65">
        <f>County!U866</f>
        <v>139</v>
      </c>
      <c r="AA14" s="66">
        <f t="shared" si="11"/>
        <v>1.7679192607808098E-4</v>
      </c>
      <c r="AB14" s="65">
        <f>County!V866</f>
        <v>0</v>
      </c>
      <c r="AC14" s="66">
        <f t="shared" si="12"/>
        <v>0</v>
      </c>
      <c r="AD14" s="65">
        <f>County!W866</f>
        <v>0</v>
      </c>
      <c r="AE14" s="66">
        <f t="shared" si="13"/>
        <v>0</v>
      </c>
      <c r="AF14" s="65">
        <f>County!X866</f>
        <v>0</v>
      </c>
      <c r="AG14" s="66">
        <f t="shared" si="14"/>
        <v>0</v>
      </c>
      <c r="AH14" s="38">
        <f>County!Y866</f>
        <v>0</v>
      </c>
      <c r="AI14" s="39">
        <f t="shared" si="15"/>
        <v>0</v>
      </c>
      <c r="AJ14" s="38">
        <f>County!Z866</f>
        <v>0</v>
      </c>
      <c r="AK14" s="39">
        <f t="shared" si="16"/>
        <v>0</v>
      </c>
      <c r="AL14" s="38">
        <f>County!AA866</f>
        <v>0</v>
      </c>
      <c r="AM14" s="39">
        <f t="shared" si="17"/>
        <v>0</v>
      </c>
      <c r="AN14" s="38">
        <f>County!AB866</f>
        <v>0</v>
      </c>
      <c r="AO14" s="39">
        <f t="shared" si="18"/>
        <v>0</v>
      </c>
      <c r="AP14" s="38">
        <f>County!AC866</f>
        <v>0</v>
      </c>
      <c r="AQ14" s="39">
        <f t="shared" si="19"/>
        <v>0</v>
      </c>
      <c r="AR14" s="38">
        <f>County!AD866</f>
        <v>0</v>
      </c>
      <c r="AS14" s="39">
        <f t="shared" si="20"/>
        <v>0</v>
      </c>
      <c r="AT14" s="38">
        <f>County!AE866</f>
        <v>0</v>
      </c>
      <c r="AU14" s="39">
        <f t="shared" si="21"/>
        <v>0</v>
      </c>
      <c r="AV14" s="38">
        <f>County!AF866</f>
        <v>0</v>
      </c>
      <c r="AW14" s="39">
        <f t="shared" si="22"/>
        <v>0</v>
      </c>
      <c r="AX14" s="52"/>
      <c r="AY14" s="35" t="str">
        <f t="shared" si="26"/>
        <v>Kansas</v>
      </c>
      <c r="AZ14" s="35" t="s">
        <v>1692</v>
      </c>
      <c r="BA14" s="35">
        <f t="shared" si="27"/>
        <v>1</v>
      </c>
      <c r="BB14" s="36">
        <f>RANK(R14,(L14:Q14,R14:Y14,AD14:AW14))</f>
        <v>5</v>
      </c>
      <c r="BC14" s="36">
        <f>RANK(T14,(L14:Q14,R14:Y14,AD14:AW14))</f>
        <v>5</v>
      </c>
      <c r="BD14" s="36">
        <f>RANK(X14,(L14:Q14,R14:Y14,AD14:AW14))</f>
        <v>5</v>
      </c>
      <c r="BE14" s="36">
        <f>RANK(V14,(L14:Q14,R14:Y14,AD14:AW14))</f>
        <v>5</v>
      </c>
      <c r="BG14" s="35">
        <v>20</v>
      </c>
      <c r="BI14" s="38">
        <f>County!AY866</f>
        <v>0</v>
      </c>
    </row>
    <row r="15" spans="1:61" s="40" customFormat="1">
      <c r="A15" s="40" t="s">
        <v>771</v>
      </c>
      <c r="C15" s="43">
        <f t="shared" si="0"/>
        <v>916010</v>
      </c>
      <c r="D15" s="42" t="str">
        <f t="shared" si="1"/>
        <v/>
      </c>
      <c r="E15" s="42">
        <f t="shared" si="1"/>
        <v>1</v>
      </c>
      <c r="F15" s="42" t="str">
        <f t="shared" si="1"/>
        <v/>
      </c>
      <c r="G15" s="68">
        <f t="shared" si="2"/>
        <v>2</v>
      </c>
      <c r="H15" s="68">
        <f t="shared" si="3"/>
        <v>1</v>
      </c>
      <c r="I15" s="68" t="str">
        <f t="shared" si="4"/>
        <v>-</v>
      </c>
      <c r="J15" s="43">
        <f t="shared" si="23"/>
        <v>40058</v>
      </c>
      <c r="K15" s="44">
        <f t="shared" si="24"/>
        <v>4.3730963635768172E-2</v>
      </c>
      <c r="L15" s="43">
        <f>County!N988</f>
        <v>437976</v>
      </c>
      <c r="M15" s="44">
        <f t="shared" si="25"/>
        <v>0.47813451818211594</v>
      </c>
      <c r="N15" s="64">
        <f>County!O988</f>
        <v>478034</v>
      </c>
      <c r="O15" s="89">
        <f t="shared" si="5"/>
        <v>0.52186548181788406</v>
      </c>
      <c r="P15" s="64">
        <f>County!P988</f>
        <v>0</v>
      </c>
      <c r="Q15" s="89">
        <f t="shared" si="6"/>
        <v>0</v>
      </c>
      <c r="R15" s="64">
        <f>County!Q988</f>
        <v>0</v>
      </c>
      <c r="S15" s="89">
        <f t="shared" si="7"/>
        <v>0</v>
      </c>
      <c r="T15" s="64">
        <f>County!R988</f>
        <v>0</v>
      </c>
      <c r="U15" s="89">
        <f t="shared" si="8"/>
        <v>0</v>
      </c>
      <c r="V15" s="64">
        <f>County!S988</f>
        <v>0</v>
      </c>
      <c r="W15" s="89">
        <f t="shared" si="9"/>
        <v>0</v>
      </c>
      <c r="X15" s="64">
        <f>County!T988</f>
        <v>0</v>
      </c>
      <c r="Y15" s="89">
        <f t="shared" si="10"/>
        <v>0</v>
      </c>
      <c r="Z15" s="64">
        <f>County!U988</f>
        <v>0</v>
      </c>
      <c r="AA15" s="89">
        <f t="shared" si="11"/>
        <v>0</v>
      </c>
      <c r="AB15" s="64">
        <f>County!V988</f>
        <v>0</v>
      </c>
      <c r="AC15" s="89">
        <f t="shared" si="12"/>
        <v>0</v>
      </c>
      <c r="AD15" s="64">
        <f>County!W988</f>
        <v>0</v>
      </c>
      <c r="AE15" s="89">
        <f t="shared" si="13"/>
        <v>0</v>
      </c>
      <c r="AF15" s="64">
        <f>County!X988</f>
        <v>0</v>
      </c>
      <c r="AG15" s="89">
        <f t="shared" si="14"/>
        <v>0</v>
      </c>
      <c r="AH15" s="43">
        <f>County!Y988</f>
        <v>0</v>
      </c>
      <c r="AI15" s="44">
        <f t="shared" si="15"/>
        <v>0</v>
      </c>
      <c r="AJ15" s="43">
        <f>County!Z988</f>
        <v>0</v>
      </c>
      <c r="AK15" s="44">
        <f t="shared" si="16"/>
        <v>0</v>
      </c>
      <c r="AL15" s="43">
        <f>County!AA988</f>
        <v>0</v>
      </c>
      <c r="AM15" s="44">
        <f t="shared" si="17"/>
        <v>0</v>
      </c>
      <c r="AN15" s="43">
        <f>County!AB988</f>
        <v>0</v>
      </c>
      <c r="AO15" s="44">
        <f t="shared" si="18"/>
        <v>0</v>
      </c>
      <c r="AP15" s="43">
        <f>County!AC988</f>
        <v>0</v>
      </c>
      <c r="AQ15" s="44">
        <f t="shared" si="19"/>
        <v>0</v>
      </c>
      <c r="AR15" s="43">
        <f>County!AD988</f>
        <v>0</v>
      </c>
      <c r="AS15" s="44">
        <f t="shared" si="20"/>
        <v>0</v>
      </c>
      <c r="AT15" s="43">
        <f>County!AE988</f>
        <v>0</v>
      </c>
      <c r="AU15" s="44">
        <f t="shared" si="21"/>
        <v>0</v>
      </c>
      <c r="AV15" s="43">
        <f>County!AF988</f>
        <v>0</v>
      </c>
      <c r="AW15" s="44">
        <f t="shared" si="22"/>
        <v>0</v>
      </c>
      <c r="AX15" s="51"/>
      <c r="AY15" s="40" t="str">
        <f t="shared" si="26"/>
        <v>Kentucky</v>
      </c>
      <c r="AZ15" s="40" t="s">
        <v>1990</v>
      </c>
      <c r="BA15" s="40">
        <f t="shared" si="27"/>
        <v>1</v>
      </c>
      <c r="BB15" s="41">
        <f>RANK(R15,(L15:Q15,R15:Y15,AD15:AW15))</f>
        <v>5</v>
      </c>
      <c r="BC15" s="41">
        <f>RANK(T15,(L15:Q15,R15:Y15,AD15:AW15))</f>
        <v>5</v>
      </c>
      <c r="BD15" s="41">
        <f>RANK(X15,(L15:Q15,R15:Y15,AD15:AW15))</f>
        <v>5</v>
      </c>
      <c r="BE15" s="41">
        <f>RANK(V15,(L15:Q15,R15:Y15,AD15:AW15))</f>
        <v>5</v>
      </c>
      <c r="BG15" s="40">
        <v>21</v>
      </c>
      <c r="BI15" s="43">
        <f>County!AY988</f>
        <v>0</v>
      </c>
    </row>
    <row r="16" spans="1:61" s="35" customFormat="1">
      <c r="A16" s="35" t="s">
        <v>2419</v>
      </c>
      <c r="C16" s="38">
        <f t="shared" si="0"/>
        <v>1396212</v>
      </c>
      <c r="D16" s="37">
        <f t="shared" si="1"/>
        <v>1</v>
      </c>
      <c r="E16" s="37" t="str">
        <f t="shared" si="1"/>
        <v/>
      </c>
      <c r="F16" s="37" t="str">
        <f t="shared" si="1"/>
        <v/>
      </c>
      <c r="G16" s="69">
        <f t="shared" si="2"/>
        <v>1</v>
      </c>
      <c r="H16" s="69">
        <f t="shared" si="3"/>
        <v>2</v>
      </c>
      <c r="I16" s="69" t="str">
        <f t="shared" si="4"/>
        <v>-</v>
      </c>
      <c r="J16" s="38">
        <f t="shared" si="23"/>
        <v>146107</v>
      </c>
      <c r="K16" s="39">
        <f t="shared" si="24"/>
        <v>0.10464528309454438</v>
      </c>
      <c r="L16" s="38">
        <f>County!N1054</f>
        <v>753198</v>
      </c>
      <c r="M16" s="39">
        <f t="shared" si="25"/>
        <v>0.53945819116294658</v>
      </c>
      <c r="N16" s="65">
        <f>County!O1054</f>
        <v>607091</v>
      </c>
      <c r="O16" s="66">
        <f t="shared" si="5"/>
        <v>0.43481290806840223</v>
      </c>
      <c r="P16" s="65">
        <f>County!P1054</f>
        <v>0</v>
      </c>
      <c r="Q16" s="66">
        <f t="shared" si="6"/>
        <v>0</v>
      </c>
      <c r="R16" s="65">
        <f>County!Q1054</f>
        <v>0</v>
      </c>
      <c r="S16" s="66">
        <f t="shared" si="7"/>
        <v>0</v>
      </c>
      <c r="T16" s="65">
        <f>County!R1054</f>
        <v>0</v>
      </c>
      <c r="U16" s="66">
        <f t="shared" si="8"/>
        <v>0</v>
      </c>
      <c r="V16" s="65">
        <f>County!S1054</f>
        <v>0</v>
      </c>
      <c r="W16" s="66">
        <f t="shared" si="9"/>
        <v>0</v>
      </c>
      <c r="X16" s="65">
        <f>County!T1054</f>
        <v>0</v>
      </c>
      <c r="Y16" s="66">
        <f t="shared" si="10"/>
        <v>0</v>
      </c>
      <c r="Z16" s="65">
        <f>County!U1054</f>
        <v>0</v>
      </c>
      <c r="AA16" s="66">
        <f t="shared" si="11"/>
        <v>0</v>
      </c>
      <c r="AB16" s="65">
        <f>County!V1054</f>
        <v>21578</v>
      </c>
      <c r="AC16" s="66">
        <f t="shared" si="12"/>
        <v>1.5454673072570641E-2</v>
      </c>
      <c r="AD16" s="65">
        <f>County!W1054</f>
        <v>14345</v>
      </c>
      <c r="AE16" s="66">
        <f t="shared" si="13"/>
        <v>1.0274227696080537E-2</v>
      </c>
      <c r="AF16" s="65">
        <f>County!X1054</f>
        <v>0</v>
      </c>
      <c r="AG16" s="66">
        <f t="shared" si="14"/>
        <v>0</v>
      </c>
      <c r="AH16" s="38">
        <f>County!Y1054</f>
        <v>0</v>
      </c>
      <c r="AI16" s="39">
        <f t="shared" si="15"/>
        <v>0</v>
      </c>
      <c r="AJ16" s="38">
        <f>County!Z1054</f>
        <v>0</v>
      </c>
      <c r="AK16" s="39">
        <f t="shared" si="16"/>
        <v>0</v>
      </c>
      <c r="AL16" s="38">
        <f>County!AA1054</f>
        <v>0</v>
      </c>
      <c r="AM16" s="39">
        <f t="shared" si="17"/>
        <v>0</v>
      </c>
      <c r="AN16" s="38">
        <f>County!AB1054</f>
        <v>0</v>
      </c>
      <c r="AO16" s="39">
        <f t="shared" si="18"/>
        <v>0</v>
      </c>
      <c r="AP16" s="38">
        <f>County!AC1054</f>
        <v>0</v>
      </c>
      <c r="AQ16" s="39">
        <f t="shared" si="19"/>
        <v>0</v>
      </c>
      <c r="AR16" s="38">
        <f>County!AD1054</f>
        <v>0</v>
      </c>
      <c r="AS16" s="39">
        <f t="shared" si="20"/>
        <v>0</v>
      </c>
      <c r="AT16" s="38">
        <f>County!AE1054</f>
        <v>0</v>
      </c>
      <c r="AU16" s="39">
        <f t="shared" si="21"/>
        <v>0</v>
      </c>
      <c r="AV16" s="38">
        <f>County!AF1054</f>
        <v>0</v>
      </c>
      <c r="AW16" s="39">
        <f t="shared" si="22"/>
        <v>0</v>
      </c>
      <c r="AX16" s="52"/>
      <c r="AY16" s="35" t="str">
        <f t="shared" si="26"/>
        <v>Louisiana</v>
      </c>
      <c r="AZ16" s="35" t="s">
        <v>259</v>
      </c>
      <c r="BA16" s="35">
        <f t="shared" si="27"/>
        <v>1</v>
      </c>
      <c r="BB16" s="36">
        <f>RANK(R16,(L16:Q16,R16:Y16,AD16:AW16))</f>
        <v>7</v>
      </c>
      <c r="BC16" s="36">
        <f>RANK(T16,(L16:Q16,R16:Y16,AD16:AW16))</f>
        <v>7</v>
      </c>
      <c r="BD16" s="36">
        <f>RANK(X16,(L16:Q16,R16:Y16,AD16:AW16))</f>
        <v>7</v>
      </c>
      <c r="BE16" s="36">
        <f>RANK(V16,(L16:Q16,R16:Y16,AD16:AW16))</f>
        <v>7</v>
      </c>
      <c r="BG16" s="35">
        <v>22</v>
      </c>
      <c r="BI16" s="38">
        <f>County!AY1054</f>
        <v>0</v>
      </c>
    </row>
    <row r="17" spans="1:61" s="40" customFormat="1">
      <c r="A17" s="40" t="s">
        <v>2537</v>
      </c>
      <c r="C17" s="43">
        <f t="shared" si="0"/>
        <v>520320</v>
      </c>
      <c r="D17" s="42" t="str">
        <f t="shared" si="1"/>
        <v/>
      </c>
      <c r="E17" s="42">
        <f t="shared" si="1"/>
        <v>1</v>
      </c>
      <c r="F17" s="42" t="str">
        <f t="shared" si="1"/>
        <v/>
      </c>
      <c r="G17" s="68">
        <f t="shared" si="2"/>
        <v>2</v>
      </c>
      <c r="H17" s="68">
        <f t="shared" si="3"/>
        <v>1</v>
      </c>
      <c r="I17" s="68" t="str">
        <f t="shared" si="4"/>
        <v>-</v>
      </c>
      <c r="J17" s="43">
        <f t="shared" si="23"/>
        <v>118114</v>
      </c>
      <c r="K17" s="44">
        <f t="shared" si="24"/>
        <v>0.22700261377613776</v>
      </c>
      <c r="L17" s="43">
        <f>County!N1072</f>
        <v>201053</v>
      </c>
      <c r="M17" s="44">
        <f t="shared" si="25"/>
        <v>0.38640259840098401</v>
      </c>
      <c r="N17" s="64">
        <f>County!O1072</f>
        <v>319167</v>
      </c>
      <c r="O17" s="89">
        <f t="shared" si="5"/>
        <v>0.61340521217712174</v>
      </c>
      <c r="P17" s="64">
        <f>County!P1072</f>
        <v>0</v>
      </c>
      <c r="Q17" s="89">
        <f t="shared" si="6"/>
        <v>0</v>
      </c>
      <c r="R17" s="64">
        <f>County!Q1072</f>
        <v>0</v>
      </c>
      <c r="S17" s="89">
        <f t="shared" si="7"/>
        <v>0</v>
      </c>
      <c r="T17" s="64">
        <f>County!R1072</f>
        <v>0</v>
      </c>
      <c r="U17" s="89">
        <f t="shared" si="8"/>
        <v>0</v>
      </c>
      <c r="V17" s="64">
        <f>County!S1072</f>
        <v>0</v>
      </c>
      <c r="W17" s="89">
        <f t="shared" si="9"/>
        <v>0</v>
      </c>
      <c r="X17" s="64">
        <f>County!T1072</f>
        <v>0</v>
      </c>
      <c r="Y17" s="89">
        <f t="shared" si="10"/>
        <v>0</v>
      </c>
      <c r="Z17" s="64">
        <f>County!U1072</f>
        <v>100</v>
      </c>
      <c r="AA17" s="89">
        <f t="shared" si="11"/>
        <v>1.9218942189421894E-4</v>
      </c>
      <c r="AB17" s="64">
        <f>County!V1072</f>
        <v>0</v>
      </c>
      <c r="AC17" s="89">
        <f t="shared" si="12"/>
        <v>0</v>
      </c>
      <c r="AD17" s="64">
        <f>County!W1072</f>
        <v>0</v>
      </c>
      <c r="AE17" s="89">
        <f t="shared" si="13"/>
        <v>0</v>
      </c>
      <c r="AF17" s="64">
        <f>County!X1072</f>
        <v>0</v>
      </c>
      <c r="AG17" s="89">
        <f t="shared" si="14"/>
        <v>0</v>
      </c>
      <c r="AH17" s="43">
        <f>County!Y1072</f>
        <v>0</v>
      </c>
      <c r="AI17" s="44">
        <f t="shared" si="15"/>
        <v>0</v>
      </c>
      <c r="AJ17" s="43">
        <f>County!Z1072</f>
        <v>0</v>
      </c>
      <c r="AK17" s="44">
        <f t="shared" si="16"/>
        <v>0</v>
      </c>
      <c r="AL17" s="43">
        <f>County!AA1072</f>
        <v>0</v>
      </c>
      <c r="AM17" s="44">
        <f t="shared" si="17"/>
        <v>0</v>
      </c>
      <c r="AN17" s="43">
        <f>County!AB1072</f>
        <v>0</v>
      </c>
      <c r="AO17" s="44">
        <f t="shared" si="18"/>
        <v>0</v>
      </c>
      <c r="AP17" s="43">
        <f>County!AC1072</f>
        <v>0</v>
      </c>
      <c r="AQ17" s="44">
        <f t="shared" si="19"/>
        <v>0</v>
      </c>
      <c r="AR17" s="43">
        <f>County!AD1072</f>
        <v>0</v>
      </c>
      <c r="AS17" s="44">
        <f t="shared" si="20"/>
        <v>0</v>
      </c>
      <c r="AT17" s="43">
        <f>County!AE1072</f>
        <v>0</v>
      </c>
      <c r="AU17" s="44">
        <f t="shared" si="21"/>
        <v>0</v>
      </c>
      <c r="AV17" s="43">
        <f>County!AF1072</f>
        <v>0</v>
      </c>
      <c r="AW17" s="44">
        <f t="shared" si="22"/>
        <v>0</v>
      </c>
      <c r="AX17" s="51"/>
      <c r="AY17" s="40" t="str">
        <f t="shared" si="26"/>
        <v>Maine</v>
      </c>
      <c r="AZ17" s="40" t="s">
        <v>32</v>
      </c>
      <c r="BA17" s="40">
        <f t="shared" si="27"/>
        <v>1</v>
      </c>
      <c r="BB17" s="41">
        <f>RANK(R17,(L17:Q17,R17:Y17,AD17:AW17))</f>
        <v>5</v>
      </c>
      <c r="BC17" s="41">
        <f>RANK(T17,(L17:Q17,R17:Y17,AD17:AW17))</f>
        <v>5</v>
      </c>
      <c r="BD17" s="41">
        <f>RANK(X17,(L17:Q17,R17:Y17,AD17:AW17))</f>
        <v>5</v>
      </c>
      <c r="BE17" s="41">
        <f>RANK(V17,(L17:Q17,R17:Y17,AD17:AW17))</f>
        <v>5</v>
      </c>
      <c r="BG17" s="40">
        <v>23</v>
      </c>
      <c r="BI17" s="43">
        <f>County!AY1072</f>
        <v>0</v>
      </c>
    </row>
    <row r="18" spans="1:61" s="35" customFormat="1">
      <c r="A18" s="35" t="s">
        <v>1266</v>
      </c>
      <c r="C18" s="38">
        <f t="shared" si="0"/>
        <v>2316212</v>
      </c>
      <c r="D18" s="37">
        <f t="shared" si="1"/>
        <v>1</v>
      </c>
      <c r="E18" s="37" t="str">
        <f t="shared" si="1"/>
        <v/>
      </c>
      <c r="F18" s="37" t="str">
        <f t="shared" si="1"/>
        <v/>
      </c>
      <c r="G18" s="69">
        <f t="shared" si="2"/>
        <v>1</v>
      </c>
      <c r="H18" s="69">
        <f t="shared" si="3"/>
        <v>2</v>
      </c>
      <c r="I18" s="69" t="str">
        <f t="shared" si="4"/>
        <v>-</v>
      </c>
      <c r="J18" s="38">
        <f t="shared" si="23"/>
        <v>328795</v>
      </c>
      <c r="K18" s="39">
        <f t="shared" si="24"/>
        <v>0.14195375898233839</v>
      </c>
      <c r="L18" s="38">
        <f>County!N1088</f>
        <v>1321712</v>
      </c>
      <c r="M18" s="39">
        <f t="shared" si="25"/>
        <v>0.57063515774894524</v>
      </c>
      <c r="N18" s="65">
        <f>County!O1088</f>
        <v>992917</v>
      </c>
      <c r="O18" s="66">
        <f t="shared" si="5"/>
        <v>0.42868139876660688</v>
      </c>
      <c r="P18" s="65">
        <f>County!P1088</f>
        <v>0</v>
      </c>
      <c r="Q18" s="66">
        <f t="shared" si="6"/>
        <v>0</v>
      </c>
      <c r="R18" s="65">
        <f>County!Q1088</f>
        <v>0</v>
      </c>
      <c r="S18" s="66">
        <f t="shared" si="7"/>
        <v>0</v>
      </c>
      <c r="T18" s="65">
        <f>County!R1088</f>
        <v>0</v>
      </c>
      <c r="U18" s="66">
        <f t="shared" si="8"/>
        <v>0</v>
      </c>
      <c r="V18" s="65">
        <f>County!S1088</f>
        <v>0</v>
      </c>
      <c r="W18" s="66">
        <f t="shared" si="9"/>
        <v>0</v>
      </c>
      <c r="X18" s="65">
        <f>County!T1088</f>
        <v>0</v>
      </c>
      <c r="Y18" s="66">
        <f t="shared" si="10"/>
        <v>0</v>
      </c>
      <c r="Z18" s="65">
        <f>County!U1088</f>
        <v>1583</v>
      </c>
      <c r="AA18" s="66">
        <f t="shared" si="11"/>
        <v>6.8344348444788301E-4</v>
      </c>
      <c r="AB18" s="65">
        <f>County!V1088</f>
        <v>0</v>
      </c>
      <c r="AC18" s="66">
        <f t="shared" si="12"/>
        <v>0</v>
      </c>
      <c r="AD18" s="65">
        <f>County!W1088</f>
        <v>0</v>
      </c>
      <c r="AE18" s="66">
        <f t="shared" si="13"/>
        <v>0</v>
      </c>
      <c r="AF18" s="65">
        <f>County!X1088</f>
        <v>0</v>
      </c>
      <c r="AG18" s="66">
        <f t="shared" si="14"/>
        <v>0</v>
      </c>
      <c r="AH18" s="38">
        <f>County!Y1088</f>
        <v>0</v>
      </c>
      <c r="AI18" s="39">
        <f t="shared" si="15"/>
        <v>0</v>
      </c>
      <c r="AJ18" s="38">
        <f>County!Z1088</f>
        <v>0</v>
      </c>
      <c r="AK18" s="39">
        <f t="shared" si="16"/>
        <v>0</v>
      </c>
      <c r="AL18" s="38">
        <f>County!AA1088</f>
        <v>0</v>
      </c>
      <c r="AM18" s="39">
        <f t="shared" si="17"/>
        <v>0</v>
      </c>
      <c r="AN18" s="38">
        <f>County!AB1088</f>
        <v>0</v>
      </c>
      <c r="AO18" s="39">
        <f t="shared" si="18"/>
        <v>0</v>
      </c>
      <c r="AP18" s="38">
        <f>County!AC1088</f>
        <v>0</v>
      </c>
      <c r="AQ18" s="39">
        <f t="shared" si="19"/>
        <v>0</v>
      </c>
      <c r="AR18" s="38">
        <f>County!AD1088</f>
        <v>0</v>
      </c>
      <c r="AS18" s="39">
        <f t="shared" si="20"/>
        <v>0</v>
      </c>
      <c r="AT18" s="38">
        <f>County!AE1088</f>
        <v>0</v>
      </c>
      <c r="AU18" s="39">
        <f t="shared" si="21"/>
        <v>0</v>
      </c>
      <c r="AV18" s="38">
        <f>County!AF1088</f>
        <v>0</v>
      </c>
      <c r="AW18" s="39">
        <f t="shared" si="22"/>
        <v>0</v>
      </c>
      <c r="AX18" s="52"/>
      <c r="AY18" s="35" t="str">
        <f t="shared" si="26"/>
        <v>Massachusetts</v>
      </c>
      <c r="AZ18" s="35" t="s">
        <v>1267</v>
      </c>
      <c r="BA18" s="35">
        <f t="shared" si="27"/>
        <v>1</v>
      </c>
      <c r="BB18" s="36">
        <f>RANK(R18,(L18:Q18,R18:Y18,AD18:AW18))</f>
        <v>5</v>
      </c>
      <c r="BC18" s="36">
        <f>RANK(T18,(L18:Q18,R18:Y18,AD18:AW18))</f>
        <v>5</v>
      </c>
      <c r="BD18" s="36">
        <f>RANK(X18,(L18:Q18,R18:Y18,AD18:AW18))</f>
        <v>5</v>
      </c>
      <c r="BE18" s="36">
        <f>RANK(V18,(L18:Q18,R18:Y18,AD18:AW18))</f>
        <v>5</v>
      </c>
      <c r="BG18" s="35">
        <v>25</v>
      </c>
      <c r="BI18" s="38">
        <f>County!AY1088</f>
        <v>0</v>
      </c>
    </row>
    <row r="19" spans="1:61" s="40" customFormat="1">
      <c r="A19" s="40" t="s">
        <v>1624</v>
      </c>
      <c r="C19" s="43">
        <f t="shared" si="0"/>
        <v>2560494</v>
      </c>
      <c r="D19" s="42">
        <f t="shared" si="1"/>
        <v>1</v>
      </c>
      <c r="E19" s="42" t="str">
        <f t="shared" si="1"/>
        <v/>
      </c>
      <c r="F19" s="42" t="str">
        <f t="shared" si="1"/>
        <v/>
      </c>
      <c r="G19" s="68">
        <f t="shared" si="2"/>
        <v>1</v>
      </c>
      <c r="H19" s="68">
        <f t="shared" si="3"/>
        <v>2</v>
      </c>
      <c r="I19" s="68" t="str">
        <f t="shared" si="4"/>
        <v>-</v>
      </c>
      <c r="J19" s="43">
        <f t="shared" si="23"/>
        <v>416058</v>
      </c>
      <c r="K19" s="44">
        <f t="shared" si="24"/>
        <v>0.16249130050685531</v>
      </c>
      <c r="L19" s="43">
        <f>County!N1173</f>
        <v>1471753</v>
      </c>
      <c r="M19" s="44">
        <f t="shared" si="25"/>
        <v>0.57479259861573584</v>
      </c>
      <c r="N19" s="64">
        <f>County!O1173</f>
        <v>1055695</v>
      </c>
      <c r="O19" s="89">
        <f t="shared" si="5"/>
        <v>0.41230129810888055</v>
      </c>
      <c r="P19" s="64">
        <f>County!P1173</f>
        <v>0</v>
      </c>
      <c r="Q19" s="89">
        <f t="shared" si="6"/>
        <v>0</v>
      </c>
      <c r="R19" s="64">
        <f>County!Q1173</f>
        <v>0</v>
      </c>
      <c r="S19" s="89">
        <f t="shared" si="7"/>
        <v>0</v>
      </c>
      <c r="T19" s="64">
        <f>County!R1173</f>
        <v>0</v>
      </c>
      <c r="U19" s="89">
        <f t="shared" si="8"/>
        <v>0</v>
      </c>
      <c r="V19" s="64">
        <f>County!S1173</f>
        <v>0</v>
      </c>
      <c r="W19" s="89">
        <f t="shared" si="9"/>
        <v>0</v>
      </c>
      <c r="X19" s="64">
        <f>County!T1173</f>
        <v>32796</v>
      </c>
      <c r="Y19" s="89">
        <f t="shared" si="10"/>
        <v>1.2808465866352352E-2</v>
      </c>
      <c r="Z19" s="64">
        <f>County!U1173</f>
        <v>250</v>
      </c>
      <c r="AA19" s="89">
        <f t="shared" si="11"/>
        <v>9.7637409031226004E-5</v>
      </c>
      <c r="AB19" s="64">
        <f>County!V1173</f>
        <v>0</v>
      </c>
      <c r="AC19" s="89">
        <f t="shared" si="12"/>
        <v>0</v>
      </c>
      <c r="AD19" s="64">
        <f>County!W1173</f>
        <v>0</v>
      </c>
      <c r="AE19" s="89">
        <f t="shared" si="13"/>
        <v>0</v>
      </c>
      <c r="AF19" s="64">
        <f>County!X1173</f>
        <v>0</v>
      </c>
      <c r="AG19" s="89">
        <f t="shared" si="14"/>
        <v>0</v>
      </c>
      <c r="AH19" s="43">
        <f>County!Y1173</f>
        <v>0</v>
      </c>
      <c r="AI19" s="44">
        <f t="shared" si="15"/>
        <v>0</v>
      </c>
      <c r="AJ19" s="43">
        <f>County!Z1173</f>
        <v>0</v>
      </c>
      <c r="AK19" s="44">
        <f t="shared" si="16"/>
        <v>0</v>
      </c>
      <c r="AL19" s="43">
        <f>County!AA1173</f>
        <v>0</v>
      </c>
      <c r="AM19" s="44">
        <f t="shared" si="17"/>
        <v>0</v>
      </c>
      <c r="AN19" s="43">
        <f>County!AB1173</f>
        <v>0</v>
      </c>
      <c r="AO19" s="44">
        <f t="shared" si="18"/>
        <v>0</v>
      </c>
      <c r="AP19" s="43">
        <f>County!AC1173</f>
        <v>0</v>
      </c>
      <c r="AQ19" s="44">
        <f t="shared" si="19"/>
        <v>0</v>
      </c>
      <c r="AR19" s="43">
        <f>County!AD1173</f>
        <v>0</v>
      </c>
      <c r="AS19" s="44">
        <f t="shared" si="20"/>
        <v>0</v>
      </c>
      <c r="AT19" s="43">
        <f>County!AE1173</f>
        <v>0</v>
      </c>
      <c r="AU19" s="44">
        <f t="shared" si="21"/>
        <v>0</v>
      </c>
      <c r="AV19" s="43">
        <f>County!AF1173</f>
        <v>0</v>
      </c>
      <c r="AW19" s="44">
        <f t="shared" si="22"/>
        <v>0</v>
      </c>
      <c r="AX19" s="51"/>
      <c r="AY19" s="40" t="str">
        <f t="shared" si="26"/>
        <v>Michigan</v>
      </c>
      <c r="AZ19" s="40" t="s">
        <v>2480</v>
      </c>
      <c r="BA19" s="40">
        <f t="shared" si="27"/>
        <v>1</v>
      </c>
      <c r="BB19" s="41">
        <f>RANK(R19,(L19:Q19,R19:Y19,AD19:AW19))</f>
        <v>7</v>
      </c>
      <c r="BC19" s="41">
        <f>RANK(T19,(L19:Q19,R19:Y19,AD19:AW19))</f>
        <v>7</v>
      </c>
      <c r="BD19" s="41">
        <f>RANK(X19,(L19:Q19,R19:Y19,AD19:AW19))</f>
        <v>3</v>
      </c>
      <c r="BE19" s="41">
        <f>RANK(V19,(L19:Q19,R19:Y19,AD19:AW19))</f>
        <v>7</v>
      </c>
      <c r="BG19" s="40">
        <v>26</v>
      </c>
      <c r="BI19" s="43">
        <f>County!AY1173</f>
        <v>0</v>
      </c>
    </row>
    <row r="20" spans="1:61" s="35" customFormat="1">
      <c r="A20" s="35" t="s">
        <v>2080</v>
      </c>
      <c r="C20" s="38">
        <f t="shared" si="0"/>
        <v>1808045</v>
      </c>
      <c r="D20" s="37">
        <f t="shared" si="1"/>
        <v>1</v>
      </c>
      <c r="E20" s="37" t="str">
        <f t="shared" si="1"/>
        <v/>
      </c>
      <c r="F20" s="37" t="str">
        <f t="shared" si="1"/>
        <v/>
      </c>
      <c r="G20" s="69">
        <f t="shared" si="2"/>
        <v>1</v>
      </c>
      <c r="H20" s="69">
        <f t="shared" si="3"/>
        <v>2</v>
      </c>
      <c r="I20" s="69" t="str">
        <f t="shared" si="4"/>
        <v>-</v>
      </c>
      <c r="J20" s="38">
        <f t="shared" si="23"/>
        <v>47624</v>
      </c>
      <c r="K20" s="39">
        <f t="shared" si="24"/>
        <v>2.6340052377014953E-2</v>
      </c>
      <c r="L20" s="38">
        <f>County!N1262</f>
        <v>911999</v>
      </c>
      <c r="M20" s="39">
        <f t="shared" si="25"/>
        <v>0.50441167116968877</v>
      </c>
      <c r="N20" s="65">
        <f>County!O1262</f>
        <v>864375</v>
      </c>
      <c r="O20" s="66">
        <f t="shared" si="5"/>
        <v>0.47807161879267385</v>
      </c>
      <c r="P20" s="65">
        <f>County!P1262</f>
        <v>0</v>
      </c>
      <c r="Q20" s="66">
        <f t="shared" si="6"/>
        <v>0</v>
      </c>
      <c r="R20" s="65">
        <f>County!Q1262</f>
        <v>0</v>
      </c>
      <c r="S20" s="66">
        <f t="shared" si="7"/>
        <v>0</v>
      </c>
      <c r="T20" s="65">
        <f>County!R1262</f>
        <v>0</v>
      </c>
      <c r="U20" s="66">
        <f t="shared" si="8"/>
        <v>0</v>
      </c>
      <c r="V20" s="65">
        <f>County!S1262</f>
        <v>0</v>
      </c>
      <c r="W20" s="66">
        <f t="shared" si="9"/>
        <v>0</v>
      </c>
      <c r="X20" s="65">
        <f>County!T1262</f>
        <v>0</v>
      </c>
      <c r="Y20" s="66">
        <f t="shared" si="10"/>
        <v>0</v>
      </c>
      <c r="Z20" s="65">
        <f>County!U1262</f>
        <v>1851</v>
      </c>
      <c r="AA20" s="66">
        <f t="shared" si="11"/>
        <v>1.023757705145613E-3</v>
      </c>
      <c r="AB20" s="65">
        <f>County!V1262</f>
        <v>29820</v>
      </c>
      <c r="AC20" s="66">
        <f t="shared" si="12"/>
        <v>1.6492952332491723E-2</v>
      </c>
      <c r="AD20" s="65">
        <f>County!W1262</f>
        <v>0</v>
      </c>
      <c r="AE20" s="66">
        <f t="shared" si="13"/>
        <v>0</v>
      </c>
      <c r="AF20" s="65">
        <f>County!X1262</f>
        <v>0</v>
      </c>
      <c r="AG20" s="66">
        <f t="shared" si="14"/>
        <v>0</v>
      </c>
      <c r="AH20" s="38">
        <f>County!Y1262</f>
        <v>0</v>
      </c>
      <c r="AI20" s="39">
        <f t="shared" si="15"/>
        <v>0</v>
      </c>
      <c r="AJ20" s="38">
        <f>County!Z1262</f>
        <v>0</v>
      </c>
      <c r="AK20" s="39">
        <f t="shared" si="16"/>
        <v>0</v>
      </c>
      <c r="AL20" s="38">
        <f>County!AA1262</f>
        <v>0</v>
      </c>
      <c r="AM20" s="39">
        <f t="shared" si="17"/>
        <v>0</v>
      </c>
      <c r="AN20" s="38">
        <f>County!AB1262</f>
        <v>0</v>
      </c>
      <c r="AO20" s="39">
        <f t="shared" si="18"/>
        <v>0</v>
      </c>
      <c r="AP20" s="38">
        <f>County!AC1262</f>
        <v>0</v>
      </c>
      <c r="AQ20" s="39">
        <f t="shared" si="19"/>
        <v>0</v>
      </c>
      <c r="AR20" s="38">
        <f>County!AD1262</f>
        <v>0</v>
      </c>
      <c r="AS20" s="39">
        <f t="shared" si="20"/>
        <v>0</v>
      </c>
      <c r="AT20" s="38">
        <f>County!AE1262</f>
        <v>0</v>
      </c>
      <c r="AU20" s="39">
        <f t="shared" si="21"/>
        <v>0</v>
      </c>
      <c r="AV20" s="38">
        <f>County!AF1262</f>
        <v>0</v>
      </c>
      <c r="AW20" s="39">
        <f t="shared" si="22"/>
        <v>0</v>
      </c>
      <c r="AX20" s="52"/>
      <c r="AY20" s="35" t="str">
        <f t="shared" si="26"/>
        <v>Minnesota</v>
      </c>
      <c r="AZ20" s="35" t="s">
        <v>2081</v>
      </c>
      <c r="BA20" s="35">
        <f t="shared" si="27"/>
        <v>1</v>
      </c>
      <c r="BB20" s="36">
        <f>RANK(R20,(L20:Q20,R20:Y20,AD20:AW20))</f>
        <v>5</v>
      </c>
      <c r="BC20" s="36">
        <f>RANK(T20,(L20:Q20,R20:Y20,AD20:AW20))</f>
        <v>5</v>
      </c>
      <c r="BD20" s="36">
        <f>RANK(X20,(L20:Q20,R20:Y20,AD20:AW20))</f>
        <v>5</v>
      </c>
      <c r="BE20" s="36">
        <f>RANK(V20,(L20:Q20,R20:Y20,AD20:AW20))</f>
        <v>5</v>
      </c>
      <c r="BG20" s="35">
        <v>27</v>
      </c>
      <c r="BI20" s="38">
        <f>County!AY1262</f>
        <v>0</v>
      </c>
    </row>
    <row r="21" spans="1:61" s="40" customFormat="1">
      <c r="A21" s="40" t="s">
        <v>839</v>
      </c>
      <c r="C21" s="43">
        <f t="shared" si="0"/>
        <v>273244</v>
      </c>
      <c r="D21" s="42" t="str">
        <f t="shared" si="1"/>
        <v/>
      </c>
      <c r="E21" s="42">
        <f t="shared" si="1"/>
        <v>1</v>
      </c>
      <c r="F21" s="42" t="str">
        <f t="shared" si="1"/>
        <v/>
      </c>
      <c r="G21" s="68">
        <f t="shared" si="2"/>
        <v>3</v>
      </c>
      <c r="H21" s="68">
        <f t="shared" si="3"/>
        <v>1</v>
      </c>
      <c r="I21" s="68" t="str">
        <f t="shared" si="4"/>
        <v>-</v>
      </c>
      <c r="J21" s="43">
        <f t="shared" si="23"/>
        <v>273244</v>
      </c>
      <c r="K21" s="44">
        <f t="shared" si="24"/>
        <v>1</v>
      </c>
      <c r="L21" s="43">
        <f>County!N1346</f>
        <v>0</v>
      </c>
      <c r="M21" s="44">
        <f t="shared" si="25"/>
        <v>0</v>
      </c>
      <c r="N21" s="64">
        <f>County!O1346</f>
        <v>273244</v>
      </c>
      <c r="O21" s="89">
        <f t="shared" si="5"/>
        <v>1</v>
      </c>
      <c r="P21" s="64">
        <f>County!P1346</f>
        <v>0</v>
      </c>
      <c r="Q21" s="89">
        <f t="shared" si="6"/>
        <v>0</v>
      </c>
      <c r="R21" s="64">
        <f>County!Q1346</f>
        <v>0</v>
      </c>
      <c r="S21" s="89">
        <f t="shared" si="7"/>
        <v>0</v>
      </c>
      <c r="T21" s="64">
        <f>County!R1346</f>
        <v>0</v>
      </c>
      <c r="U21" s="89">
        <f t="shared" si="8"/>
        <v>0</v>
      </c>
      <c r="V21" s="64">
        <f>County!S1346</f>
        <v>0</v>
      </c>
      <c r="W21" s="89">
        <f t="shared" si="9"/>
        <v>0</v>
      </c>
      <c r="X21" s="64">
        <f>County!T1346</f>
        <v>0</v>
      </c>
      <c r="Y21" s="89">
        <f t="shared" si="10"/>
        <v>0</v>
      </c>
      <c r="Z21" s="64">
        <f>County!U1346</f>
        <v>0</v>
      </c>
      <c r="AA21" s="89">
        <f t="shared" si="11"/>
        <v>0</v>
      </c>
      <c r="AB21" s="64">
        <f>County!V1346</f>
        <v>0</v>
      </c>
      <c r="AC21" s="89">
        <f t="shared" si="12"/>
        <v>0</v>
      </c>
      <c r="AD21" s="64">
        <f>County!W1346</f>
        <v>0</v>
      </c>
      <c r="AE21" s="89">
        <f t="shared" si="13"/>
        <v>0</v>
      </c>
      <c r="AF21" s="64">
        <f>County!X1346</f>
        <v>0</v>
      </c>
      <c r="AG21" s="89">
        <f t="shared" si="14"/>
        <v>0</v>
      </c>
      <c r="AH21" s="43">
        <f>County!Y1346</f>
        <v>0</v>
      </c>
      <c r="AI21" s="44">
        <f t="shared" si="15"/>
        <v>0</v>
      </c>
      <c r="AJ21" s="43">
        <f>County!Z1346</f>
        <v>0</v>
      </c>
      <c r="AK21" s="44">
        <f t="shared" si="16"/>
        <v>0</v>
      </c>
      <c r="AL21" s="43">
        <f>County!AA1346</f>
        <v>0</v>
      </c>
      <c r="AM21" s="44">
        <f t="shared" si="17"/>
        <v>0</v>
      </c>
      <c r="AN21" s="43">
        <f>County!AB1346</f>
        <v>0</v>
      </c>
      <c r="AO21" s="44">
        <f t="shared" si="18"/>
        <v>0</v>
      </c>
      <c r="AP21" s="43">
        <f>County!AC1346</f>
        <v>0</v>
      </c>
      <c r="AQ21" s="44">
        <f t="shared" si="19"/>
        <v>0</v>
      </c>
      <c r="AR21" s="43">
        <f>County!AD1346</f>
        <v>0</v>
      </c>
      <c r="AS21" s="44">
        <f t="shared" si="20"/>
        <v>0</v>
      </c>
      <c r="AT21" s="43">
        <f>County!AE1346</f>
        <v>0</v>
      </c>
      <c r="AU21" s="44">
        <f t="shared" si="21"/>
        <v>0</v>
      </c>
      <c r="AV21" s="43">
        <f>County!AF1346</f>
        <v>0</v>
      </c>
      <c r="AW21" s="44">
        <f t="shared" si="22"/>
        <v>0</v>
      </c>
      <c r="AX21" s="51"/>
      <c r="AY21" s="40" t="str">
        <f t="shared" si="26"/>
        <v>Mississippi</v>
      </c>
      <c r="AZ21" s="40" t="s">
        <v>1020</v>
      </c>
      <c r="BA21" s="40">
        <f t="shared" si="27"/>
        <v>1</v>
      </c>
      <c r="BB21" s="41">
        <f>RANK(R21,(L21:Q21,R21:Y21,AD21:AW21))</f>
        <v>3</v>
      </c>
      <c r="BC21" s="41">
        <f>RANK(T21,(L21:Q21,R21:Y21,AD21:AW21))</f>
        <v>3</v>
      </c>
      <c r="BD21" s="41">
        <f>RANK(X21,(L21:Q21,R21:Y21,AD21:AW21))</f>
        <v>3</v>
      </c>
      <c r="BE21" s="41">
        <f>RANK(V21,(L21:Q21,R21:Y21,AD21:AW21))</f>
        <v>3</v>
      </c>
      <c r="BG21" s="40">
        <v>28</v>
      </c>
      <c r="BI21" s="43">
        <f>County!AY1346</f>
        <v>0</v>
      </c>
    </row>
    <row r="22" spans="1:61" s="35" customFormat="1">
      <c r="A22" s="35" t="s">
        <v>533</v>
      </c>
      <c r="C22" s="38">
        <f t="shared" si="0"/>
        <v>319336</v>
      </c>
      <c r="D22" s="37">
        <f t="shared" si="1"/>
        <v>1</v>
      </c>
      <c r="E22" s="37" t="str">
        <f t="shared" si="1"/>
        <v/>
      </c>
      <c r="F22" s="37" t="str">
        <f t="shared" si="1"/>
        <v/>
      </c>
      <c r="G22" s="69">
        <f t="shared" si="2"/>
        <v>1</v>
      </c>
      <c r="H22" s="69">
        <f t="shared" si="3"/>
        <v>2</v>
      </c>
      <c r="I22" s="69" t="str">
        <f t="shared" si="4"/>
        <v>-</v>
      </c>
      <c r="J22" s="38">
        <f t="shared" si="23"/>
        <v>123727</v>
      </c>
      <c r="K22" s="39">
        <f t="shared" si="24"/>
        <v>0.38745083548362852</v>
      </c>
      <c r="L22" s="38">
        <f>County!N1404</f>
        <v>217563</v>
      </c>
      <c r="M22" s="39">
        <f t="shared" si="25"/>
        <v>0.68129806849212116</v>
      </c>
      <c r="N22" s="65">
        <f>County!O1404</f>
        <v>93836</v>
      </c>
      <c r="O22" s="66">
        <f t="shared" si="5"/>
        <v>0.29384723300849264</v>
      </c>
      <c r="P22" s="65">
        <f>County!P1404</f>
        <v>0</v>
      </c>
      <c r="Q22" s="66">
        <f t="shared" si="6"/>
        <v>0</v>
      </c>
      <c r="R22" s="65">
        <f>County!Q1404</f>
        <v>7937</v>
      </c>
      <c r="S22" s="66">
        <f t="shared" si="7"/>
        <v>2.4854698499386225E-2</v>
      </c>
      <c r="T22" s="65">
        <f>County!R1404</f>
        <v>0</v>
      </c>
      <c r="U22" s="66">
        <f t="shared" si="8"/>
        <v>0</v>
      </c>
      <c r="V22" s="65">
        <f>County!S1404</f>
        <v>0</v>
      </c>
      <c r="W22" s="66">
        <f t="shared" si="9"/>
        <v>0</v>
      </c>
      <c r="X22" s="65">
        <f>County!T1404</f>
        <v>0</v>
      </c>
      <c r="Y22" s="66">
        <f t="shared" si="10"/>
        <v>0</v>
      </c>
      <c r="Z22" s="65">
        <f>County!U1404</f>
        <v>0</v>
      </c>
      <c r="AA22" s="66">
        <f t="shared" si="11"/>
        <v>0</v>
      </c>
      <c r="AB22" s="65">
        <f>County!V1404</f>
        <v>0</v>
      </c>
      <c r="AC22" s="66">
        <f t="shared" si="12"/>
        <v>0</v>
      </c>
      <c r="AD22" s="65">
        <f>County!W1404</f>
        <v>0</v>
      </c>
      <c r="AE22" s="66">
        <f t="shared" si="13"/>
        <v>0</v>
      </c>
      <c r="AF22" s="65">
        <f>County!X1404</f>
        <v>0</v>
      </c>
      <c r="AG22" s="66">
        <f t="shared" si="14"/>
        <v>0</v>
      </c>
      <c r="AH22" s="38">
        <f>County!Y1404</f>
        <v>0</v>
      </c>
      <c r="AI22" s="39">
        <f t="shared" si="15"/>
        <v>0</v>
      </c>
      <c r="AJ22" s="38">
        <f>County!Z1404</f>
        <v>0</v>
      </c>
      <c r="AK22" s="39">
        <f t="shared" si="16"/>
        <v>0</v>
      </c>
      <c r="AL22" s="38">
        <f>County!AA1404</f>
        <v>0</v>
      </c>
      <c r="AM22" s="39">
        <f t="shared" si="17"/>
        <v>0</v>
      </c>
      <c r="AN22" s="38">
        <f>County!AB1404</f>
        <v>0</v>
      </c>
      <c r="AO22" s="39">
        <f t="shared" si="18"/>
        <v>0</v>
      </c>
      <c r="AP22" s="38">
        <f>County!AC1404</f>
        <v>0</v>
      </c>
      <c r="AQ22" s="39">
        <f t="shared" si="19"/>
        <v>0</v>
      </c>
      <c r="AR22" s="38">
        <f>County!AD1404</f>
        <v>0</v>
      </c>
      <c r="AS22" s="39">
        <f t="shared" si="20"/>
        <v>0</v>
      </c>
      <c r="AT22" s="38">
        <f>County!AE1404</f>
        <v>0</v>
      </c>
      <c r="AU22" s="39">
        <f t="shared" si="21"/>
        <v>0</v>
      </c>
      <c r="AV22" s="38">
        <f>County!AF1404</f>
        <v>0</v>
      </c>
      <c r="AW22" s="39">
        <f t="shared" si="22"/>
        <v>0</v>
      </c>
      <c r="AX22" s="52"/>
      <c r="AY22" s="35" t="str">
        <f t="shared" si="26"/>
        <v>Montana</v>
      </c>
      <c r="AZ22" s="35" t="s">
        <v>2411</v>
      </c>
      <c r="BA22" s="35">
        <f t="shared" si="27"/>
        <v>1</v>
      </c>
      <c r="BB22" s="36">
        <f>RANK(R22,(L22:Q22,R22:Y22,AD22:AW22))</f>
        <v>3</v>
      </c>
      <c r="BC22" s="36">
        <f>RANK(T22,(L22:Q22,R22:Y22,AD22:AW22))</f>
        <v>7</v>
      </c>
      <c r="BD22" s="36">
        <f>RANK(X22,(L22:Q22,R22:Y22,AD22:AW22))</f>
        <v>7</v>
      </c>
      <c r="BE22" s="36">
        <f>RANK(V22,(L22:Q22,R22:Y22,AD22:AW22))</f>
        <v>7</v>
      </c>
      <c r="BG22" s="35">
        <v>30</v>
      </c>
      <c r="BI22" s="38">
        <f>County!AY1404</f>
        <v>0</v>
      </c>
    </row>
    <row r="23" spans="1:61" s="40" customFormat="1">
      <c r="A23" s="40" t="s">
        <v>919</v>
      </c>
      <c r="C23" s="43">
        <f t="shared" si="0"/>
        <v>593828</v>
      </c>
      <c r="D23" s="42">
        <f t="shared" si="1"/>
        <v>1</v>
      </c>
      <c r="E23" s="42" t="str">
        <f t="shared" si="1"/>
        <v/>
      </c>
      <c r="F23" s="42" t="str">
        <f t="shared" si="1"/>
        <v/>
      </c>
      <c r="G23" s="68">
        <f t="shared" si="2"/>
        <v>1</v>
      </c>
      <c r="H23" s="68">
        <f t="shared" si="3"/>
        <v>2</v>
      </c>
      <c r="I23" s="68" t="str">
        <f t="shared" si="4"/>
        <v>-</v>
      </c>
      <c r="J23" s="43">
        <f t="shared" si="23"/>
        <v>106766</v>
      </c>
      <c r="K23" s="44">
        <f t="shared" si="24"/>
        <v>0.17979280195612196</v>
      </c>
      <c r="L23" s="43">
        <f>County!N1499</f>
        <v>349779</v>
      </c>
      <c r="M23" s="44">
        <f t="shared" si="25"/>
        <v>0.58902409451895166</v>
      </c>
      <c r="N23" s="64">
        <f>County!O1499</f>
        <v>243013</v>
      </c>
      <c r="O23" s="89">
        <f t="shared" si="5"/>
        <v>0.40923129256282964</v>
      </c>
      <c r="P23" s="64">
        <f>County!P1499</f>
        <v>0</v>
      </c>
      <c r="Q23" s="89">
        <f t="shared" si="6"/>
        <v>0</v>
      </c>
      <c r="R23" s="64">
        <f>County!Q1499</f>
        <v>0</v>
      </c>
      <c r="S23" s="89">
        <f t="shared" si="7"/>
        <v>0</v>
      </c>
      <c r="T23" s="64">
        <f>County!R1499</f>
        <v>0</v>
      </c>
      <c r="U23" s="89">
        <f t="shared" si="8"/>
        <v>0</v>
      </c>
      <c r="V23" s="64">
        <f>County!S1499</f>
        <v>0</v>
      </c>
      <c r="W23" s="89">
        <f t="shared" si="9"/>
        <v>0</v>
      </c>
      <c r="X23" s="64">
        <f>County!T1499</f>
        <v>0</v>
      </c>
      <c r="Y23" s="89">
        <f t="shared" si="10"/>
        <v>0</v>
      </c>
      <c r="Z23" s="64">
        <f>County!U1499</f>
        <v>1036</v>
      </c>
      <c r="AA23" s="89">
        <f t="shared" si="11"/>
        <v>1.7446129182187434E-3</v>
      </c>
      <c r="AB23" s="64">
        <f>County!V1499</f>
        <v>0</v>
      </c>
      <c r="AC23" s="89">
        <f t="shared" si="12"/>
        <v>0</v>
      </c>
      <c r="AD23" s="64">
        <f>County!W1499</f>
        <v>0</v>
      </c>
      <c r="AE23" s="89">
        <f t="shared" si="13"/>
        <v>0</v>
      </c>
      <c r="AF23" s="64">
        <f>County!X1499</f>
        <v>0</v>
      </c>
      <c r="AG23" s="89">
        <f t="shared" si="14"/>
        <v>0</v>
      </c>
      <c r="AH23" s="43">
        <f>County!Y1499</f>
        <v>0</v>
      </c>
      <c r="AI23" s="44">
        <f t="shared" si="15"/>
        <v>0</v>
      </c>
      <c r="AJ23" s="43">
        <f>County!Z1499</f>
        <v>0</v>
      </c>
      <c r="AK23" s="44">
        <f t="shared" si="16"/>
        <v>0</v>
      </c>
      <c r="AL23" s="43">
        <f>County!AA1499</f>
        <v>0</v>
      </c>
      <c r="AM23" s="44">
        <f t="shared" si="17"/>
        <v>0</v>
      </c>
      <c r="AN23" s="43">
        <f>County!AB1499</f>
        <v>0</v>
      </c>
      <c r="AO23" s="44">
        <f t="shared" si="18"/>
        <v>0</v>
      </c>
      <c r="AP23" s="43">
        <f>County!AC1499</f>
        <v>0</v>
      </c>
      <c r="AQ23" s="44">
        <f t="shared" si="19"/>
        <v>0</v>
      </c>
      <c r="AR23" s="43">
        <f>County!AD1499</f>
        <v>0</v>
      </c>
      <c r="AS23" s="44">
        <f t="shared" si="20"/>
        <v>0</v>
      </c>
      <c r="AT23" s="43">
        <f>County!AE1499</f>
        <v>0</v>
      </c>
      <c r="AU23" s="44">
        <f t="shared" si="21"/>
        <v>0</v>
      </c>
      <c r="AV23" s="43">
        <f>County!AF1499</f>
        <v>0</v>
      </c>
      <c r="AW23" s="44">
        <f t="shared" si="22"/>
        <v>0</v>
      </c>
      <c r="AX23" s="51"/>
      <c r="AY23" s="40" t="str">
        <f t="shared" si="26"/>
        <v>Nebraska</v>
      </c>
      <c r="AZ23" s="40" t="s">
        <v>834</v>
      </c>
      <c r="BA23" s="40">
        <f t="shared" si="27"/>
        <v>1</v>
      </c>
      <c r="BB23" s="41">
        <f>RANK(R23,(L23:Q23,R23:Y23,AD23:AW23))</f>
        <v>5</v>
      </c>
      <c r="BC23" s="41">
        <f>RANK(T23,(L23:Q23,R23:Y23,AD23:AW23))</f>
        <v>5</v>
      </c>
      <c r="BD23" s="41">
        <f>RANK(X23,(L23:Q23,R23:Y23,AD23:AW23))</f>
        <v>5</v>
      </c>
      <c r="BE23" s="41">
        <f>RANK(V23,(L23:Q23,R23:Y23,AD23:AW23))</f>
        <v>5</v>
      </c>
      <c r="BG23" s="40">
        <v>31</v>
      </c>
      <c r="BI23" s="43">
        <f>County!AY1499</f>
        <v>0</v>
      </c>
    </row>
    <row r="24" spans="1:61" s="35" customFormat="1">
      <c r="A24" s="35" t="s">
        <v>2121</v>
      </c>
      <c r="C24" s="38">
        <f t="shared" si="0"/>
        <v>291403</v>
      </c>
      <c r="D24" s="37" t="str">
        <f t="shared" si="1"/>
        <v/>
      </c>
      <c r="E24" s="37">
        <f t="shared" si="1"/>
        <v>1</v>
      </c>
      <c r="F24" s="37" t="str">
        <f t="shared" si="1"/>
        <v/>
      </c>
      <c r="G24" s="69">
        <f t="shared" si="2"/>
        <v>2</v>
      </c>
      <c r="H24" s="69">
        <f t="shared" si="3"/>
        <v>1</v>
      </c>
      <c r="I24" s="69" t="str">
        <f t="shared" si="4"/>
        <v>-</v>
      </c>
      <c r="J24" s="38">
        <f t="shared" si="23"/>
        <v>98483</v>
      </c>
      <c r="K24" s="39">
        <f t="shared" si="24"/>
        <v>0.33796151721155926</v>
      </c>
      <c r="L24" s="38">
        <f>County!N1511</f>
        <v>91309</v>
      </c>
      <c r="M24" s="39">
        <f t="shared" si="25"/>
        <v>0.3133426903635172</v>
      </c>
      <c r="N24" s="65">
        <f>County!O1511</f>
        <v>189792</v>
      </c>
      <c r="O24" s="66">
        <f t="shared" si="5"/>
        <v>0.65130420757507645</v>
      </c>
      <c r="P24" s="65">
        <f>County!P1511</f>
        <v>0</v>
      </c>
      <c r="Q24" s="66">
        <f t="shared" si="6"/>
        <v>0</v>
      </c>
      <c r="R24" s="65">
        <f>County!Q1511</f>
        <v>9717</v>
      </c>
      <c r="S24" s="66">
        <f t="shared" si="7"/>
        <v>3.3345572969392903E-2</v>
      </c>
      <c r="T24" s="65">
        <f>County!R1511</f>
        <v>0</v>
      </c>
      <c r="U24" s="66">
        <f t="shared" si="8"/>
        <v>0</v>
      </c>
      <c r="V24" s="65">
        <f>County!S1511</f>
        <v>0</v>
      </c>
      <c r="W24" s="66">
        <f t="shared" si="9"/>
        <v>0</v>
      </c>
      <c r="X24" s="65">
        <f>County!T1511</f>
        <v>0</v>
      </c>
      <c r="Y24" s="66">
        <f t="shared" si="10"/>
        <v>0</v>
      </c>
      <c r="Z24" s="65">
        <f>County!U1511</f>
        <v>585</v>
      </c>
      <c r="AA24" s="66">
        <f t="shared" si="11"/>
        <v>2.0075290920134659E-3</v>
      </c>
      <c r="AB24" s="65">
        <f>County!V1511</f>
        <v>0</v>
      </c>
      <c r="AC24" s="66">
        <f t="shared" si="12"/>
        <v>0</v>
      </c>
      <c r="AD24" s="65">
        <f>County!W1511</f>
        <v>0</v>
      </c>
      <c r="AE24" s="66">
        <f t="shared" si="13"/>
        <v>0</v>
      </c>
      <c r="AF24" s="65">
        <f>County!X1511</f>
        <v>0</v>
      </c>
      <c r="AG24" s="66">
        <f t="shared" si="14"/>
        <v>0</v>
      </c>
      <c r="AH24" s="38">
        <f>County!Y1511</f>
        <v>0</v>
      </c>
      <c r="AI24" s="39">
        <f t="shared" si="15"/>
        <v>0</v>
      </c>
      <c r="AJ24" s="38">
        <f>County!Z1511</f>
        <v>0</v>
      </c>
      <c r="AK24" s="39">
        <f t="shared" si="16"/>
        <v>0</v>
      </c>
      <c r="AL24" s="38">
        <f>County!AA1511</f>
        <v>0</v>
      </c>
      <c r="AM24" s="39">
        <f t="shared" si="17"/>
        <v>0</v>
      </c>
      <c r="AN24" s="38">
        <f>County!AB1511</f>
        <v>0</v>
      </c>
      <c r="AO24" s="39">
        <f t="shared" si="18"/>
        <v>0</v>
      </c>
      <c r="AP24" s="38">
        <f>County!AC1511</f>
        <v>0</v>
      </c>
      <c r="AQ24" s="39">
        <f t="shared" si="19"/>
        <v>0</v>
      </c>
      <c r="AR24" s="38">
        <f>County!AD1511</f>
        <v>0</v>
      </c>
      <c r="AS24" s="39">
        <f t="shared" si="20"/>
        <v>0</v>
      </c>
      <c r="AT24" s="38">
        <f>County!AE1511</f>
        <v>0</v>
      </c>
      <c r="AU24" s="39">
        <f t="shared" si="21"/>
        <v>0</v>
      </c>
      <c r="AV24" s="38">
        <f>County!AF1511</f>
        <v>0</v>
      </c>
      <c r="AW24" s="39">
        <f t="shared" si="22"/>
        <v>0</v>
      </c>
      <c r="AX24" s="52"/>
      <c r="AY24" s="35" t="str">
        <f t="shared" si="26"/>
        <v>New Hampshire</v>
      </c>
      <c r="AZ24" s="35" t="s">
        <v>2701</v>
      </c>
      <c r="BA24" s="35">
        <f t="shared" si="27"/>
        <v>1</v>
      </c>
      <c r="BB24" s="36">
        <f>RANK(R24,(L24:Q24,R24:Y24,AD24:AW24))</f>
        <v>3</v>
      </c>
      <c r="BC24" s="36">
        <f>RANK(T24,(L24:Q24,R24:Y24,AD24:AW24))</f>
        <v>7</v>
      </c>
      <c r="BD24" s="36">
        <f>RANK(X24,(L24:Q24,R24:Y24,AD24:AW24))</f>
        <v>7</v>
      </c>
      <c r="BE24" s="36">
        <f>RANK(V24,(L24:Q24,R24:Y24,AD24:AW24))</f>
        <v>7</v>
      </c>
      <c r="BG24" s="35">
        <v>33</v>
      </c>
      <c r="BI24" s="38">
        <f>County!AY1511</f>
        <v>0</v>
      </c>
    </row>
    <row r="25" spans="1:61" s="40" customFormat="1">
      <c r="A25" s="40" t="s">
        <v>1100</v>
      </c>
      <c r="C25" s="43">
        <f t="shared" si="0"/>
        <v>1938454</v>
      </c>
      <c r="D25" s="42">
        <f t="shared" si="1"/>
        <v>1</v>
      </c>
      <c r="E25" s="42" t="str">
        <f t="shared" si="1"/>
        <v/>
      </c>
      <c r="F25" s="42" t="str">
        <f t="shared" si="1"/>
        <v/>
      </c>
      <c r="G25" s="68">
        <f t="shared" si="2"/>
        <v>1</v>
      </c>
      <c r="H25" s="68">
        <f t="shared" si="3"/>
        <v>2</v>
      </c>
      <c r="I25" s="68" t="str">
        <f t="shared" si="4"/>
        <v>-</v>
      </c>
      <c r="J25" s="43">
        <f t="shared" si="23"/>
        <v>58936</v>
      </c>
      <c r="K25" s="44">
        <f t="shared" si="24"/>
        <v>3.040361029975434E-2</v>
      </c>
      <c r="L25" s="43">
        <f>County!N1534</f>
        <v>977810</v>
      </c>
      <c r="M25" s="44">
        <f t="shared" si="25"/>
        <v>0.50442775531428652</v>
      </c>
      <c r="N25" s="64">
        <f>County!O1534</f>
        <v>918874</v>
      </c>
      <c r="O25" s="89">
        <f t="shared" si="5"/>
        <v>0.47402414501453222</v>
      </c>
      <c r="P25" s="64">
        <f>County!P1534</f>
        <v>0</v>
      </c>
      <c r="Q25" s="89">
        <f t="shared" si="6"/>
        <v>0</v>
      </c>
      <c r="R25" s="64">
        <f>County!Q1534</f>
        <v>13988</v>
      </c>
      <c r="S25" s="89">
        <f t="shared" si="7"/>
        <v>7.2160598084865567E-3</v>
      </c>
      <c r="T25" s="64">
        <f>County!R1534</f>
        <v>0</v>
      </c>
      <c r="U25" s="89">
        <f t="shared" si="8"/>
        <v>0</v>
      </c>
      <c r="V25" s="64">
        <f>County!S1534</f>
        <v>7804</v>
      </c>
      <c r="W25" s="89">
        <f t="shared" si="9"/>
        <v>4.025888672106741E-3</v>
      </c>
      <c r="X25" s="64">
        <f>County!T1534</f>
        <v>0</v>
      </c>
      <c r="Y25" s="89">
        <f t="shared" si="10"/>
        <v>0</v>
      </c>
      <c r="Z25" s="64">
        <f>County!U1534</f>
        <v>0</v>
      </c>
      <c r="AA25" s="89">
        <f t="shared" si="11"/>
        <v>0</v>
      </c>
      <c r="AB25" s="64">
        <f>County!V1534</f>
        <v>19978</v>
      </c>
      <c r="AC25" s="89">
        <f t="shared" si="12"/>
        <v>1.0306151190587963E-2</v>
      </c>
      <c r="AD25" s="64">
        <f>County!W1534</f>
        <v>0</v>
      </c>
      <c r="AE25" s="89">
        <f t="shared" si="13"/>
        <v>0</v>
      </c>
      <c r="AF25" s="64">
        <f>County!X1534</f>
        <v>0</v>
      </c>
      <c r="AG25" s="89">
        <f t="shared" si="14"/>
        <v>0</v>
      </c>
      <c r="AH25" s="43">
        <f>County!Y1534</f>
        <v>0</v>
      </c>
      <c r="AI25" s="44">
        <f t="shared" si="15"/>
        <v>0</v>
      </c>
      <c r="AJ25" s="43">
        <f>County!Z1534</f>
        <v>0</v>
      </c>
      <c r="AK25" s="44">
        <f t="shared" si="16"/>
        <v>0</v>
      </c>
      <c r="AL25" s="43">
        <f>County!AA1534</f>
        <v>0</v>
      </c>
      <c r="AM25" s="44">
        <f t="shared" si="17"/>
        <v>0</v>
      </c>
      <c r="AN25" s="43">
        <f>County!AB1534</f>
        <v>0</v>
      </c>
      <c r="AO25" s="44">
        <f t="shared" si="18"/>
        <v>0</v>
      </c>
      <c r="AP25" s="43">
        <f>County!AC1534</f>
        <v>0</v>
      </c>
      <c r="AQ25" s="44">
        <f t="shared" si="19"/>
        <v>0</v>
      </c>
      <c r="AR25" s="43">
        <f>County!AD1534</f>
        <v>0</v>
      </c>
      <c r="AS25" s="44">
        <f t="shared" si="20"/>
        <v>0</v>
      </c>
      <c r="AT25" s="43">
        <f>County!AE1534</f>
        <v>0</v>
      </c>
      <c r="AU25" s="44">
        <f t="shared" si="21"/>
        <v>0</v>
      </c>
      <c r="AV25" s="43">
        <f>County!AF1534</f>
        <v>0</v>
      </c>
      <c r="AW25" s="44">
        <f t="shared" si="22"/>
        <v>0</v>
      </c>
      <c r="AX25" s="51"/>
      <c r="AY25" s="40" t="str">
        <f t="shared" si="26"/>
        <v>New Jersey</v>
      </c>
      <c r="AZ25" s="40" t="s">
        <v>2637</v>
      </c>
      <c r="BA25" s="40">
        <f t="shared" si="27"/>
        <v>1</v>
      </c>
      <c r="BB25" s="41">
        <f>RANK(R25,(L25:Q25,R25:Y25,AD25:AW25))</f>
        <v>3</v>
      </c>
      <c r="BC25" s="41">
        <f>RANK(T25,(L25:Q25,R25:Y25,AD25:AW25))</f>
        <v>9</v>
      </c>
      <c r="BD25" s="41">
        <f>RANK(X25,(L25:Q25,R25:Y25,AD25:AW25))</f>
        <v>9</v>
      </c>
      <c r="BE25" s="41">
        <f>RANK(V25,(L25:Q25,R25:Y25,AD25:AW25))</f>
        <v>4</v>
      </c>
      <c r="BG25" s="40">
        <v>34</v>
      </c>
      <c r="BI25" s="43">
        <f>County!AY1534</f>
        <v>0</v>
      </c>
    </row>
    <row r="26" spans="1:61" s="35" customFormat="1">
      <c r="A26" s="35" t="s">
        <v>2061</v>
      </c>
      <c r="C26" s="38">
        <f t="shared" si="0"/>
        <v>406938</v>
      </c>
      <c r="D26" s="37" t="str">
        <f t="shared" si="1"/>
        <v/>
      </c>
      <c r="E26" s="37">
        <f t="shared" si="1"/>
        <v>1</v>
      </c>
      <c r="F26" s="37" t="str">
        <f t="shared" si="1"/>
        <v/>
      </c>
      <c r="G26" s="69">
        <f t="shared" si="2"/>
        <v>2</v>
      </c>
      <c r="H26" s="69">
        <f t="shared" si="3"/>
        <v>1</v>
      </c>
      <c r="I26" s="69" t="str">
        <f t="shared" si="4"/>
        <v>-</v>
      </c>
      <c r="J26" s="38">
        <f t="shared" si="23"/>
        <v>186679</v>
      </c>
      <c r="K26" s="39">
        <f t="shared" si="24"/>
        <v>0.45874064353783622</v>
      </c>
      <c r="L26" s="38">
        <f>County!N1569</f>
        <v>110033</v>
      </c>
      <c r="M26" s="39">
        <f t="shared" si="25"/>
        <v>0.2703925413699384</v>
      </c>
      <c r="N26" s="65">
        <f>County!O1569</f>
        <v>296712</v>
      </c>
      <c r="O26" s="66">
        <f t="shared" si="5"/>
        <v>0.72913318490777468</v>
      </c>
      <c r="P26" s="65">
        <f>County!P1569</f>
        <v>0</v>
      </c>
      <c r="Q26" s="66">
        <f t="shared" si="6"/>
        <v>0</v>
      </c>
      <c r="R26" s="65">
        <f>County!Q1569</f>
        <v>0</v>
      </c>
      <c r="S26" s="66">
        <f t="shared" si="7"/>
        <v>0</v>
      </c>
      <c r="T26" s="65">
        <f>County!R1569</f>
        <v>0</v>
      </c>
      <c r="U26" s="66">
        <f t="shared" si="8"/>
        <v>0</v>
      </c>
      <c r="V26" s="65">
        <f>County!S1569</f>
        <v>0</v>
      </c>
      <c r="W26" s="66">
        <f t="shared" si="9"/>
        <v>0</v>
      </c>
      <c r="X26" s="65">
        <f>County!T1569</f>
        <v>0</v>
      </c>
      <c r="Y26" s="66">
        <f t="shared" si="10"/>
        <v>0</v>
      </c>
      <c r="Z26" s="65">
        <f>County!U1569</f>
        <v>193</v>
      </c>
      <c r="AA26" s="66">
        <f t="shared" si="11"/>
        <v>4.7427372228693316E-4</v>
      </c>
      <c r="AB26" s="65">
        <f>County!V1569</f>
        <v>0</v>
      </c>
      <c r="AC26" s="66">
        <f t="shared" si="12"/>
        <v>0</v>
      </c>
      <c r="AD26" s="65">
        <f>County!W1569</f>
        <v>0</v>
      </c>
      <c r="AE26" s="66">
        <f t="shared" si="13"/>
        <v>0</v>
      </c>
      <c r="AF26" s="65">
        <f>County!X1569</f>
        <v>0</v>
      </c>
      <c r="AG26" s="66">
        <f t="shared" si="14"/>
        <v>0</v>
      </c>
      <c r="AH26" s="38">
        <f>County!Y1569</f>
        <v>0</v>
      </c>
      <c r="AI26" s="39">
        <f t="shared" si="15"/>
        <v>0</v>
      </c>
      <c r="AJ26" s="38">
        <f>County!Z1569</f>
        <v>0</v>
      </c>
      <c r="AK26" s="39">
        <f t="shared" si="16"/>
        <v>0</v>
      </c>
      <c r="AL26" s="38">
        <f>County!AA1569</f>
        <v>0</v>
      </c>
      <c r="AM26" s="39">
        <f t="shared" si="17"/>
        <v>0</v>
      </c>
      <c r="AN26" s="38">
        <f>County!AB1569</f>
        <v>0</v>
      </c>
      <c r="AO26" s="39">
        <f t="shared" si="18"/>
        <v>0</v>
      </c>
      <c r="AP26" s="38">
        <f>County!AC1569</f>
        <v>0</v>
      </c>
      <c r="AQ26" s="39">
        <f t="shared" si="19"/>
        <v>0</v>
      </c>
      <c r="AR26" s="38">
        <f>County!AD1569</f>
        <v>0</v>
      </c>
      <c r="AS26" s="39">
        <f t="shared" si="20"/>
        <v>0</v>
      </c>
      <c r="AT26" s="38">
        <f>County!AE1569</f>
        <v>0</v>
      </c>
      <c r="AU26" s="39">
        <f t="shared" si="21"/>
        <v>0</v>
      </c>
      <c r="AV26" s="38">
        <f>County!AF1569</f>
        <v>0</v>
      </c>
      <c r="AW26" s="39">
        <f t="shared" si="22"/>
        <v>0</v>
      </c>
      <c r="AX26" s="52"/>
      <c r="AY26" s="35" t="str">
        <f t="shared" si="26"/>
        <v>New Mexico</v>
      </c>
      <c r="AZ26" s="35" t="s">
        <v>851</v>
      </c>
      <c r="BA26" s="35">
        <f t="shared" si="27"/>
        <v>1</v>
      </c>
      <c r="BB26" s="36">
        <f>RANK(R26,(L26:Q26,R26:Y26,AD26:AW26))</f>
        <v>5</v>
      </c>
      <c r="BC26" s="36">
        <f>RANK(T26,(L26:Q26,R26:Y26,AD26:AW26))</f>
        <v>5</v>
      </c>
      <c r="BD26" s="36">
        <f>RANK(X26,(L26:Q26,R26:Y26,AD26:AW26))</f>
        <v>5</v>
      </c>
      <c r="BE26" s="36">
        <f>RANK(V26,(L26:Q26,R26:Y26,AD26:AW26))</f>
        <v>5</v>
      </c>
      <c r="BG26" s="35">
        <v>35</v>
      </c>
      <c r="BI26" s="38">
        <f>County!AY1569</f>
        <v>0</v>
      </c>
    </row>
    <row r="27" spans="1:61" s="40" customFormat="1">
      <c r="A27" s="40" t="s">
        <v>1945</v>
      </c>
      <c r="C27" s="43">
        <f t="shared" ref="C27:C38" si="28">L27+N27+P27+R27+T27+X27+V27+AD27+AJ27+AB27+AF27+Z27+AH27+AR27+AT27+AL27+AP27+AN27+AV27</f>
        <v>2070585</v>
      </c>
      <c r="D27" s="42" t="str">
        <f t="shared" si="1"/>
        <v/>
      </c>
      <c r="E27" s="42">
        <f t="shared" si="1"/>
        <v>1</v>
      </c>
      <c r="F27" s="42" t="str">
        <f t="shared" si="1"/>
        <v/>
      </c>
      <c r="G27" s="68">
        <f t="shared" ref="G27:G38" si="29">RANK(L27,L27:AX27)</f>
        <v>2</v>
      </c>
      <c r="H27" s="68">
        <f t="shared" ref="H27:H38" si="30">RANK(N27,L27:AX27)</f>
        <v>1</v>
      </c>
      <c r="I27" s="68" t="str">
        <f t="shared" ref="I27:I38" si="31">IF(P27&gt;0,RANK(P27,L27:AX27),"-")</f>
        <v>-</v>
      </c>
      <c r="J27" s="43">
        <f t="shared" si="23"/>
        <v>106758</v>
      </c>
      <c r="K27" s="44">
        <f t="shared" si="24"/>
        <v>5.1559341925108124E-2</v>
      </c>
      <c r="L27" s="43">
        <f>County!N1671</f>
        <v>981573</v>
      </c>
      <c r="M27" s="44">
        <f t="shared" si="25"/>
        <v>0.47405588275777133</v>
      </c>
      <c r="N27" s="64">
        <f>County!O1671</f>
        <v>1088331</v>
      </c>
      <c r="O27" s="89">
        <f t="shared" si="5"/>
        <v>0.52561522468287947</v>
      </c>
      <c r="P27" s="64">
        <f>County!P1671</f>
        <v>0</v>
      </c>
      <c r="Q27" s="89">
        <f t="shared" si="6"/>
        <v>0</v>
      </c>
      <c r="R27" s="64">
        <f>County!Q1671</f>
        <v>0</v>
      </c>
      <c r="S27" s="89">
        <f t="shared" si="7"/>
        <v>0</v>
      </c>
      <c r="T27" s="64">
        <f>County!R1671</f>
        <v>0</v>
      </c>
      <c r="U27" s="89">
        <f t="shared" si="8"/>
        <v>0</v>
      </c>
      <c r="V27" s="64">
        <f>County!S1671</f>
        <v>0</v>
      </c>
      <c r="W27" s="89">
        <f t="shared" si="9"/>
        <v>0</v>
      </c>
      <c r="X27" s="64">
        <f>County!T1671</f>
        <v>0</v>
      </c>
      <c r="Y27" s="89">
        <f t="shared" si="10"/>
        <v>0</v>
      </c>
      <c r="Z27" s="64">
        <f>County!U1671</f>
        <v>681</v>
      </c>
      <c r="AA27" s="89">
        <f t="shared" si="11"/>
        <v>3.2889255934916942E-4</v>
      </c>
      <c r="AB27" s="64">
        <f>County!V1671</f>
        <v>0</v>
      </c>
      <c r="AC27" s="89">
        <f t="shared" si="12"/>
        <v>0</v>
      </c>
      <c r="AD27" s="64">
        <f>County!W1671</f>
        <v>0</v>
      </c>
      <c r="AE27" s="89">
        <f t="shared" si="13"/>
        <v>0</v>
      </c>
      <c r="AF27" s="64">
        <f>County!X1671</f>
        <v>0</v>
      </c>
      <c r="AG27" s="89">
        <f t="shared" si="14"/>
        <v>0</v>
      </c>
      <c r="AH27" s="43">
        <f>County!Y1671</f>
        <v>0</v>
      </c>
      <c r="AI27" s="44">
        <f t="shared" si="15"/>
        <v>0</v>
      </c>
      <c r="AJ27" s="43">
        <f>County!Z1671</f>
        <v>0</v>
      </c>
      <c r="AK27" s="44">
        <f t="shared" si="16"/>
        <v>0</v>
      </c>
      <c r="AL27" s="43">
        <f>County!AA1671</f>
        <v>0</v>
      </c>
      <c r="AM27" s="44">
        <f t="shared" si="17"/>
        <v>0</v>
      </c>
      <c r="AN27" s="43">
        <f>County!AB1671</f>
        <v>0</v>
      </c>
      <c r="AO27" s="44">
        <f t="shared" si="18"/>
        <v>0</v>
      </c>
      <c r="AP27" s="43">
        <f>County!AC1671</f>
        <v>0</v>
      </c>
      <c r="AQ27" s="44">
        <f t="shared" si="19"/>
        <v>0</v>
      </c>
      <c r="AR27" s="43">
        <f>County!AD1671</f>
        <v>0</v>
      </c>
      <c r="AS27" s="44">
        <f t="shared" si="20"/>
        <v>0</v>
      </c>
      <c r="AT27" s="43">
        <f>County!AE1671</f>
        <v>0</v>
      </c>
      <c r="AU27" s="44">
        <f t="shared" si="21"/>
        <v>0</v>
      </c>
      <c r="AV27" s="43">
        <f>County!AF1671</f>
        <v>0</v>
      </c>
      <c r="AW27" s="44">
        <f t="shared" si="22"/>
        <v>0</v>
      </c>
      <c r="AX27" s="51"/>
      <c r="AY27" s="40" t="str">
        <f t="shared" si="26"/>
        <v>North Carolina</v>
      </c>
      <c r="AZ27" s="40" t="s">
        <v>2422</v>
      </c>
      <c r="BA27" s="40">
        <f t="shared" si="27"/>
        <v>1</v>
      </c>
      <c r="BB27" s="41">
        <f>RANK(R27,(L27:Q27,R27:Y27,AD27:AW27))</f>
        <v>5</v>
      </c>
      <c r="BC27" s="41">
        <f>RANK(T27,(L27:Q27,R27:Y27,AD27:AW27))</f>
        <v>5</v>
      </c>
      <c r="BD27" s="41">
        <f>RANK(X27,(L27:Q27,R27:Y27,AD27:AW27))</f>
        <v>5</v>
      </c>
      <c r="BE27" s="41">
        <f>RANK(V27,(L27:Q27,R27:Y27,AD27:AW27))</f>
        <v>5</v>
      </c>
      <c r="BG27" s="40">
        <v>37</v>
      </c>
      <c r="BI27" s="43">
        <f>County!AY1671</f>
        <v>0</v>
      </c>
    </row>
    <row r="28" spans="1:61" s="35" customFormat="1">
      <c r="A28" s="35" t="s">
        <v>2364</v>
      </c>
      <c r="C28" s="38">
        <f t="shared" si="28"/>
        <v>884498</v>
      </c>
      <c r="D28" s="37">
        <f t="shared" si="1"/>
        <v>1</v>
      </c>
      <c r="E28" s="37" t="str">
        <f t="shared" si="1"/>
        <v/>
      </c>
      <c r="F28" s="37" t="str">
        <f t="shared" si="1"/>
        <v/>
      </c>
      <c r="G28" s="69">
        <f t="shared" si="29"/>
        <v>1</v>
      </c>
      <c r="H28" s="69">
        <f t="shared" si="30"/>
        <v>2</v>
      </c>
      <c r="I28" s="69" t="str">
        <f t="shared" si="31"/>
        <v>-</v>
      </c>
      <c r="J28" s="38">
        <f t="shared" si="23"/>
        <v>586870</v>
      </c>
      <c r="K28" s="39">
        <f t="shared" si="24"/>
        <v>0.6635063052714647</v>
      </c>
      <c r="L28" s="38">
        <f>County!N1750</f>
        <v>735684</v>
      </c>
      <c r="M28" s="39">
        <f t="shared" si="25"/>
        <v>0.83175315263573235</v>
      </c>
      <c r="N28" s="65">
        <f>County!O1750</f>
        <v>148814</v>
      </c>
      <c r="O28" s="66">
        <f t="shared" si="5"/>
        <v>0.16824684736426765</v>
      </c>
      <c r="P28" s="65">
        <f>County!P1750</f>
        <v>0</v>
      </c>
      <c r="Q28" s="66">
        <f t="shared" si="6"/>
        <v>0</v>
      </c>
      <c r="R28" s="65">
        <f>County!Q1750</f>
        <v>0</v>
      </c>
      <c r="S28" s="66">
        <f t="shared" si="7"/>
        <v>0</v>
      </c>
      <c r="T28" s="65">
        <f>County!R1750</f>
        <v>0</v>
      </c>
      <c r="U28" s="66">
        <f t="shared" si="8"/>
        <v>0</v>
      </c>
      <c r="V28" s="65">
        <f>County!S1750</f>
        <v>0</v>
      </c>
      <c r="W28" s="66">
        <f t="shared" si="9"/>
        <v>0</v>
      </c>
      <c r="X28" s="65">
        <f>County!T1750</f>
        <v>0</v>
      </c>
      <c r="Y28" s="66">
        <f t="shared" si="10"/>
        <v>0</v>
      </c>
      <c r="Z28" s="65">
        <f>County!U1750</f>
        <v>0</v>
      </c>
      <c r="AA28" s="66">
        <f t="shared" si="11"/>
        <v>0</v>
      </c>
      <c r="AB28" s="65">
        <f>County!V1750</f>
        <v>0</v>
      </c>
      <c r="AC28" s="66">
        <f t="shared" si="12"/>
        <v>0</v>
      </c>
      <c r="AD28" s="65">
        <f>County!W1750</f>
        <v>0</v>
      </c>
      <c r="AE28" s="66">
        <f t="shared" si="13"/>
        <v>0</v>
      </c>
      <c r="AF28" s="65">
        <f>County!X1750</f>
        <v>0</v>
      </c>
      <c r="AG28" s="66">
        <f t="shared" si="14"/>
        <v>0</v>
      </c>
      <c r="AH28" s="38">
        <f>County!Y1750</f>
        <v>0</v>
      </c>
      <c r="AI28" s="39">
        <f t="shared" si="15"/>
        <v>0</v>
      </c>
      <c r="AJ28" s="38">
        <f>County!Z1750</f>
        <v>0</v>
      </c>
      <c r="AK28" s="39">
        <f t="shared" si="16"/>
        <v>0</v>
      </c>
      <c r="AL28" s="38">
        <f>County!AA1750</f>
        <v>0</v>
      </c>
      <c r="AM28" s="39">
        <f t="shared" si="17"/>
        <v>0</v>
      </c>
      <c r="AN28" s="38">
        <f>County!AB1750</f>
        <v>0</v>
      </c>
      <c r="AO28" s="39">
        <f t="shared" si="18"/>
        <v>0</v>
      </c>
      <c r="AP28" s="38">
        <f>County!AC1750</f>
        <v>0</v>
      </c>
      <c r="AQ28" s="39">
        <f t="shared" si="19"/>
        <v>0</v>
      </c>
      <c r="AR28" s="38">
        <f>County!AD1750</f>
        <v>0</v>
      </c>
      <c r="AS28" s="39">
        <f t="shared" si="20"/>
        <v>0</v>
      </c>
      <c r="AT28" s="38">
        <f>County!AE1750</f>
        <v>0</v>
      </c>
      <c r="AU28" s="39">
        <f t="shared" si="21"/>
        <v>0</v>
      </c>
      <c r="AV28" s="38">
        <f>County!AF1750</f>
        <v>0</v>
      </c>
      <c r="AW28" s="39">
        <f t="shared" si="22"/>
        <v>0</v>
      </c>
      <c r="AX28" s="52"/>
      <c r="AY28" s="35" t="str">
        <f t="shared" si="26"/>
        <v>Oklahoma</v>
      </c>
      <c r="AZ28" s="35" t="s">
        <v>2365</v>
      </c>
      <c r="BA28" s="35">
        <f t="shared" si="27"/>
        <v>1</v>
      </c>
      <c r="BB28" s="36">
        <f>RANK(R28,(L28:Q28,R28:Y28,AD28:AW28))</f>
        <v>5</v>
      </c>
      <c r="BC28" s="36">
        <f>RANK(T28,(L28:Q28,R28:Y28,AD28:AW28))</f>
        <v>5</v>
      </c>
      <c r="BD28" s="36">
        <f>RANK(X28,(L28:Q28,R28:Y28,AD28:AW28))</f>
        <v>5</v>
      </c>
      <c r="BE28" s="36">
        <f>RANK(V28,(L28:Q28,R28:Y28,AD28:AW28))</f>
        <v>5</v>
      </c>
      <c r="BG28" s="35">
        <v>40</v>
      </c>
      <c r="BI28" s="38">
        <f>County!AY1750</f>
        <v>0</v>
      </c>
    </row>
    <row r="29" spans="1:61" s="40" customFormat="1">
      <c r="A29" s="40" t="s">
        <v>2062</v>
      </c>
      <c r="C29" s="43">
        <f t="shared" si="28"/>
        <v>1099255</v>
      </c>
      <c r="D29" s="42" t="str">
        <f t="shared" si="1"/>
        <v/>
      </c>
      <c r="E29" s="42">
        <f t="shared" si="1"/>
        <v>1</v>
      </c>
      <c r="F29" s="42" t="str">
        <f t="shared" si="1"/>
        <v/>
      </c>
      <c r="G29" s="68">
        <f t="shared" si="29"/>
        <v>2</v>
      </c>
      <c r="H29" s="68">
        <f t="shared" si="30"/>
        <v>1</v>
      </c>
      <c r="I29" s="68" t="str">
        <f t="shared" si="31"/>
        <v>-</v>
      </c>
      <c r="J29" s="43">
        <f t="shared" si="23"/>
        <v>82352</v>
      </c>
      <c r="K29" s="44">
        <f t="shared" si="24"/>
        <v>7.4916193239967066E-2</v>
      </c>
      <c r="L29" s="43">
        <f>County!N1788</f>
        <v>507743</v>
      </c>
      <c r="M29" s="44">
        <f t="shared" si="25"/>
        <v>0.4618973759500753</v>
      </c>
      <c r="N29" s="64">
        <f>County!O1788</f>
        <v>590095</v>
      </c>
      <c r="O29" s="89">
        <f t="shared" si="5"/>
        <v>0.53681356919004231</v>
      </c>
      <c r="P29" s="64">
        <f>County!P1788</f>
        <v>0</v>
      </c>
      <c r="Q29" s="89">
        <f t="shared" si="6"/>
        <v>0</v>
      </c>
      <c r="R29" s="64">
        <f>County!Q1788</f>
        <v>0</v>
      </c>
      <c r="S29" s="89">
        <f t="shared" si="7"/>
        <v>0</v>
      </c>
      <c r="T29" s="64">
        <f>County!R1788</f>
        <v>0</v>
      </c>
      <c r="U29" s="89">
        <f t="shared" si="8"/>
        <v>0</v>
      </c>
      <c r="V29" s="64">
        <f>County!S1788</f>
        <v>0</v>
      </c>
      <c r="W29" s="89">
        <f t="shared" si="9"/>
        <v>0</v>
      </c>
      <c r="X29" s="64">
        <f>County!T1788</f>
        <v>0</v>
      </c>
      <c r="Y29" s="89">
        <f t="shared" si="10"/>
        <v>0</v>
      </c>
      <c r="Z29" s="64">
        <f>County!U1788</f>
        <v>1417</v>
      </c>
      <c r="AA29" s="89">
        <f t="shared" si="11"/>
        <v>1.2890548598823749E-3</v>
      </c>
      <c r="AB29" s="64">
        <f>County!V1788</f>
        <v>0</v>
      </c>
      <c r="AC29" s="89">
        <f t="shared" si="12"/>
        <v>0</v>
      </c>
      <c r="AD29" s="64">
        <f>County!W1788</f>
        <v>0</v>
      </c>
      <c r="AE29" s="89">
        <f t="shared" si="13"/>
        <v>0</v>
      </c>
      <c r="AF29" s="64">
        <f>County!X1788</f>
        <v>0</v>
      </c>
      <c r="AG29" s="89">
        <f t="shared" si="14"/>
        <v>0</v>
      </c>
      <c r="AH29" s="43">
        <f>County!Y1788</f>
        <v>0</v>
      </c>
      <c r="AI29" s="44">
        <f t="shared" si="15"/>
        <v>0</v>
      </c>
      <c r="AJ29" s="43">
        <f>County!Z1788</f>
        <v>0</v>
      </c>
      <c r="AK29" s="44">
        <f t="shared" si="16"/>
        <v>0</v>
      </c>
      <c r="AL29" s="43">
        <f>County!AA1788</f>
        <v>0</v>
      </c>
      <c r="AM29" s="44">
        <f t="shared" si="17"/>
        <v>0</v>
      </c>
      <c r="AN29" s="43">
        <f>County!AB1788</f>
        <v>0</v>
      </c>
      <c r="AO29" s="44">
        <f t="shared" si="18"/>
        <v>0</v>
      </c>
      <c r="AP29" s="43">
        <f>County!AC1788</f>
        <v>0</v>
      </c>
      <c r="AQ29" s="44">
        <f t="shared" si="19"/>
        <v>0</v>
      </c>
      <c r="AR29" s="43">
        <f>County!AD1788</f>
        <v>0</v>
      </c>
      <c r="AS29" s="44">
        <f t="shared" si="20"/>
        <v>0</v>
      </c>
      <c r="AT29" s="43">
        <f>County!AE1788</f>
        <v>0</v>
      </c>
      <c r="AU29" s="44">
        <f t="shared" si="21"/>
        <v>0</v>
      </c>
      <c r="AV29" s="43">
        <f>County!AF1788</f>
        <v>0</v>
      </c>
      <c r="AW29" s="44">
        <f t="shared" si="22"/>
        <v>0</v>
      </c>
      <c r="AX29" s="51"/>
      <c r="AY29" s="40" t="str">
        <f t="shared" si="26"/>
        <v>Oregon</v>
      </c>
      <c r="AZ29" s="40" t="s">
        <v>2366</v>
      </c>
      <c r="BA29" s="40">
        <f t="shared" si="27"/>
        <v>1</v>
      </c>
      <c r="BB29" s="41">
        <f>RANK(R29,(L29:Q29,R29:Y29,AD29:AW29))</f>
        <v>5</v>
      </c>
      <c r="BC29" s="41">
        <f>RANK(T29,(L29:Q29,R29:Y29,AD29:AW29))</f>
        <v>5</v>
      </c>
      <c r="BD29" s="41">
        <f>RANK(X29,(L29:Q29,R29:Y29,AD29:AW29))</f>
        <v>5</v>
      </c>
      <c r="BE29" s="41">
        <f>RANK(V29,(L29:Q29,R29:Y29,AD29:AW29))</f>
        <v>5</v>
      </c>
      <c r="BG29" s="40">
        <v>41</v>
      </c>
      <c r="BI29" s="43">
        <f>County!AY1788</f>
        <v>0</v>
      </c>
    </row>
    <row r="30" spans="1:61" s="35" customFormat="1">
      <c r="A30" s="35" t="s">
        <v>1021</v>
      </c>
      <c r="C30" s="38">
        <f t="shared" si="28"/>
        <v>364062</v>
      </c>
      <c r="D30" s="37">
        <f t="shared" si="1"/>
        <v>1</v>
      </c>
      <c r="E30" s="37" t="str">
        <f t="shared" si="1"/>
        <v/>
      </c>
      <c r="F30" s="37" t="str">
        <f t="shared" si="1"/>
        <v/>
      </c>
      <c r="G30" s="69">
        <f t="shared" si="29"/>
        <v>1</v>
      </c>
      <c r="H30" s="69">
        <f t="shared" si="30"/>
        <v>2</v>
      </c>
      <c r="I30" s="69" t="str">
        <f t="shared" si="31"/>
        <v>-</v>
      </c>
      <c r="J30" s="38">
        <f t="shared" si="23"/>
        <v>86158</v>
      </c>
      <c r="K30" s="39">
        <f t="shared" si="24"/>
        <v>0.23665749240513978</v>
      </c>
      <c r="L30" s="38">
        <f>County!N1795</f>
        <v>225105</v>
      </c>
      <c r="M30" s="39">
        <f t="shared" si="25"/>
        <v>0.61831501227812846</v>
      </c>
      <c r="N30" s="65">
        <f>County!O1795</f>
        <v>138947</v>
      </c>
      <c r="O30" s="66">
        <f t="shared" si="5"/>
        <v>0.38165751987298868</v>
      </c>
      <c r="P30" s="65">
        <f>County!P1795</f>
        <v>0</v>
      </c>
      <c r="Q30" s="66">
        <f t="shared" si="6"/>
        <v>0</v>
      </c>
      <c r="R30" s="65">
        <f>County!Q1795</f>
        <v>0</v>
      </c>
      <c r="S30" s="66">
        <f t="shared" si="7"/>
        <v>0</v>
      </c>
      <c r="T30" s="65">
        <f>County!R1795</f>
        <v>0</v>
      </c>
      <c r="U30" s="66">
        <f t="shared" si="8"/>
        <v>0</v>
      </c>
      <c r="V30" s="65">
        <f>County!S1795</f>
        <v>0</v>
      </c>
      <c r="W30" s="66">
        <f t="shared" si="9"/>
        <v>0</v>
      </c>
      <c r="X30" s="65">
        <f>County!T1795</f>
        <v>0</v>
      </c>
      <c r="Y30" s="66">
        <f t="shared" si="10"/>
        <v>0</v>
      </c>
      <c r="Z30" s="65">
        <f>County!U1795</f>
        <v>10</v>
      </c>
      <c r="AA30" s="66">
        <f t="shared" si="11"/>
        <v>2.7467848882882586E-5</v>
      </c>
      <c r="AB30" s="65">
        <f>County!V1795</f>
        <v>0</v>
      </c>
      <c r="AC30" s="66">
        <f t="shared" si="12"/>
        <v>0</v>
      </c>
      <c r="AD30" s="65">
        <f>County!W1795</f>
        <v>0</v>
      </c>
      <c r="AE30" s="66">
        <f t="shared" si="13"/>
        <v>0</v>
      </c>
      <c r="AF30" s="65">
        <f>County!X1795</f>
        <v>0</v>
      </c>
      <c r="AG30" s="66">
        <f t="shared" si="14"/>
        <v>0</v>
      </c>
      <c r="AH30" s="38">
        <f>County!Y1795</f>
        <v>0</v>
      </c>
      <c r="AI30" s="39">
        <f t="shared" si="15"/>
        <v>0</v>
      </c>
      <c r="AJ30" s="38">
        <f>County!Z1795</f>
        <v>0</v>
      </c>
      <c r="AK30" s="39">
        <f t="shared" si="16"/>
        <v>0</v>
      </c>
      <c r="AL30" s="38">
        <f>County!AA1795</f>
        <v>0</v>
      </c>
      <c r="AM30" s="39">
        <f t="shared" si="17"/>
        <v>0</v>
      </c>
      <c r="AN30" s="38">
        <f>County!AB1795</f>
        <v>0</v>
      </c>
      <c r="AO30" s="39">
        <f t="shared" si="18"/>
        <v>0</v>
      </c>
      <c r="AP30" s="38">
        <f>County!AC1795</f>
        <v>0</v>
      </c>
      <c r="AQ30" s="39">
        <f t="shared" si="19"/>
        <v>0</v>
      </c>
      <c r="AR30" s="38">
        <f>County!AD1795</f>
        <v>0</v>
      </c>
      <c r="AS30" s="39">
        <f t="shared" si="20"/>
        <v>0</v>
      </c>
      <c r="AT30" s="38">
        <f>County!AE1795</f>
        <v>0</v>
      </c>
      <c r="AU30" s="39">
        <f t="shared" si="21"/>
        <v>0</v>
      </c>
      <c r="AV30" s="38">
        <f>County!AF1795</f>
        <v>0</v>
      </c>
      <c r="AW30" s="39">
        <f t="shared" si="22"/>
        <v>0</v>
      </c>
      <c r="AX30" s="52"/>
      <c r="AY30" s="35" t="str">
        <f t="shared" si="26"/>
        <v>Rhode Island</v>
      </c>
      <c r="AZ30" s="35" t="s">
        <v>1946</v>
      </c>
      <c r="BA30" s="35">
        <f t="shared" si="27"/>
        <v>1</v>
      </c>
      <c r="BB30" s="36">
        <f>RANK(R30,(L30:Q30,R30:Y30,AD30:AW30))</f>
        <v>5</v>
      </c>
      <c r="BC30" s="36">
        <f>RANK(T30,(L30:Q30,R30:Y30,AD30:AW30))</f>
        <v>5</v>
      </c>
      <c r="BD30" s="36">
        <f>RANK(X30,(L30:Q30,R30:Y30,AD30:AW30))</f>
        <v>5</v>
      </c>
      <c r="BE30" s="36">
        <f>RANK(V30,(L30:Q30,R30:Y30,AD30:AW30))</f>
        <v>5</v>
      </c>
      <c r="BG30" s="35">
        <v>44</v>
      </c>
      <c r="BI30" s="38">
        <f>County!AY1795</f>
        <v>0</v>
      </c>
    </row>
    <row r="31" spans="1:61" s="40" customFormat="1">
      <c r="A31" s="40" t="s">
        <v>2059</v>
      </c>
      <c r="C31" s="43">
        <f t="shared" si="28"/>
        <v>750729</v>
      </c>
      <c r="D31" s="42" t="str">
        <f t="shared" si="1"/>
        <v/>
      </c>
      <c r="E31" s="42">
        <f t="shared" si="1"/>
        <v>1</v>
      </c>
      <c r="F31" s="42" t="str">
        <f t="shared" si="1"/>
        <v/>
      </c>
      <c r="G31" s="68">
        <f t="shared" si="29"/>
        <v>2</v>
      </c>
      <c r="H31" s="68">
        <f t="shared" si="30"/>
        <v>1</v>
      </c>
      <c r="I31" s="68" t="str">
        <f t="shared" si="31"/>
        <v>-</v>
      </c>
      <c r="J31" s="43">
        <f t="shared" si="23"/>
        <v>237920</v>
      </c>
      <c r="K31" s="44">
        <f t="shared" si="24"/>
        <v>0.3169186217663098</v>
      </c>
      <c r="L31" s="64">
        <f>County!N1843</f>
        <v>244112</v>
      </c>
      <c r="M31" s="89">
        <f t="shared" si="25"/>
        <v>0.32516660472687214</v>
      </c>
      <c r="N31" s="64">
        <f>County!O1843</f>
        <v>482032</v>
      </c>
      <c r="O31" s="89">
        <f t="shared" si="5"/>
        <v>0.642085226493182</v>
      </c>
      <c r="P31" s="64">
        <f>County!P1843</f>
        <v>0</v>
      </c>
      <c r="Q31" s="89">
        <f t="shared" si="6"/>
        <v>0</v>
      </c>
      <c r="R31" s="64">
        <f>County!Q1843</f>
        <v>13804</v>
      </c>
      <c r="S31" s="89">
        <f t="shared" si="7"/>
        <v>1.8387460721512025E-2</v>
      </c>
      <c r="T31" s="64">
        <f>County!R1843</f>
        <v>10317</v>
      </c>
      <c r="U31" s="89">
        <f t="shared" si="8"/>
        <v>1.3742642151828422E-2</v>
      </c>
      <c r="V31" s="64">
        <f>County!S1843</f>
        <v>0</v>
      </c>
      <c r="W31" s="89">
        <f t="shared" si="9"/>
        <v>0</v>
      </c>
      <c r="X31" s="64">
        <f>County!T1843</f>
        <v>0</v>
      </c>
      <c r="Y31" s="89">
        <f t="shared" si="10"/>
        <v>0</v>
      </c>
      <c r="Z31" s="64">
        <f>County!U1843</f>
        <v>464</v>
      </c>
      <c r="AA31" s="89">
        <f t="shared" si="11"/>
        <v>6.1806590660544621E-4</v>
      </c>
      <c r="AB31" s="64">
        <f>County!V1843</f>
        <v>0</v>
      </c>
      <c r="AC31" s="89">
        <f t="shared" si="12"/>
        <v>0</v>
      </c>
      <c r="AD31" s="64">
        <f>County!W1843</f>
        <v>0</v>
      </c>
      <c r="AE31" s="89">
        <f t="shared" si="13"/>
        <v>0</v>
      </c>
      <c r="AF31" s="64">
        <f>County!X1843</f>
        <v>0</v>
      </c>
      <c r="AG31" s="89">
        <f t="shared" si="14"/>
        <v>0</v>
      </c>
      <c r="AH31" s="43">
        <f>County!Y1843</f>
        <v>0</v>
      </c>
      <c r="AI31" s="89">
        <f t="shared" si="15"/>
        <v>0</v>
      </c>
      <c r="AJ31" s="43">
        <f>County!Z1843</f>
        <v>0</v>
      </c>
      <c r="AK31" s="89">
        <f t="shared" si="16"/>
        <v>0</v>
      </c>
      <c r="AL31" s="43">
        <f>County!AA1843</f>
        <v>0</v>
      </c>
      <c r="AM31" s="89">
        <f t="shared" si="17"/>
        <v>0</v>
      </c>
      <c r="AN31" s="43">
        <f>County!AB1843</f>
        <v>0</v>
      </c>
      <c r="AO31" s="89">
        <f t="shared" si="18"/>
        <v>0</v>
      </c>
      <c r="AP31" s="43">
        <f>County!AC1843</f>
        <v>0</v>
      </c>
      <c r="AQ31" s="89">
        <f t="shared" si="19"/>
        <v>0</v>
      </c>
      <c r="AR31" s="43">
        <f>County!AD1843</f>
        <v>0</v>
      </c>
      <c r="AS31" s="89">
        <f t="shared" si="20"/>
        <v>0</v>
      </c>
      <c r="AT31" s="43">
        <f>County!AE1843</f>
        <v>0</v>
      </c>
      <c r="AU31" s="89">
        <f t="shared" si="21"/>
        <v>0</v>
      </c>
      <c r="AV31" s="43">
        <f>County!AF1843</f>
        <v>0</v>
      </c>
      <c r="AW31" s="89">
        <f t="shared" si="22"/>
        <v>0</v>
      </c>
      <c r="AX31" s="51"/>
      <c r="AY31" s="40" t="str">
        <f t="shared" si="26"/>
        <v>South Carolina</v>
      </c>
      <c r="AZ31" s="40" t="s">
        <v>2755</v>
      </c>
      <c r="BA31" s="40">
        <f t="shared" si="27"/>
        <v>1</v>
      </c>
      <c r="BB31" s="41">
        <f>RANK(R31,(L31:Q31,R31:Y31,AD31:AW31))</f>
        <v>3</v>
      </c>
      <c r="BC31" s="41">
        <f>RANK(T31,(L31:Q31,R31:Y31,AD31:AW31))</f>
        <v>4</v>
      </c>
      <c r="BD31" s="41">
        <f>RANK(X31,(L31:Q31,R31:Y31,AD31:AW31))</f>
        <v>9</v>
      </c>
      <c r="BE31" s="41">
        <f>RANK(V31,(L31:Q31,R31:Y31,AD31:AW31))</f>
        <v>9</v>
      </c>
      <c r="BG31" s="40">
        <v>45</v>
      </c>
      <c r="BI31" s="43">
        <f>County!AY1843</f>
        <v>0</v>
      </c>
    </row>
    <row r="32" spans="1:61" s="35" customFormat="1">
      <c r="A32" s="35" t="s">
        <v>2350</v>
      </c>
      <c r="C32" s="38">
        <f t="shared" si="28"/>
        <v>258976</v>
      </c>
      <c r="D32" s="37" t="str">
        <f t="shared" si="1"/>
        <v/>
      </c>
      <c r="E32" s="37">
        <f t="shared" si="1"/>
        <v>1</v>
      </c>
      <c r="F32" s="37" t="str">
        <f t="shared" si="1"/>
        <v/>
      </c>
      <c r="G32" s="69">
        <f t="shared" si="29"/>
        <v>2</v>
      </c>
      <c r="H32" s="69">
        <f t="shared" si="30"/>
        <v>1</v>
      </c>
      <c r="I32" s="69">
        <f t="shared" si="31"/>
        <v>3</v>
      </c>
      <c r="J32" s="38">
        <f t="shared" si="23"/>
        <v>18955</v>
      </c>
      <c r="K32" s="39">
        <f t="shared" si="24"/>
        <v>7.3192110465834667E-2</v>
      </c>
      <c r="L32" s="38">
        <f>County!N1911</f>
        <v>116727</v>
      </c>
      <c r="M32" s="39">
        <f t="shared" si="25"/>
        <v>0.45072516372173482</v>
      </c>
      <c r="N32" s="65">
        <f>County!O1911</f>
        <v>135682</v>
      </c>
      <c r="O32" s="66">
        <f t="shared" si="5"/>
        <v>0.5239172741875695</v>
      </c>
      <c r="P32" s="65">
        <f>County!P1911</f>
        <v>6567</v>
      </c>
      <c r="Q32" s="66">
        <f t="shared" si="6"/>
        <v>2.5357562090695663E-2</v>
      </c>
      <c r="R32" s="65">
        <f>County!Q1911</f>
        <v>0</v>
      </c>
      <c r="S32" s="66">
        <f t="shared" si="7"/>
        <v>0</v>
      </c>
      <c r="T32" s="65">
        <f>County!R1911</f>
        <v>0</v>
      </c>
      <c r="U32" s="66">
        <f t="shared" si="8"/>
        <v>0</v>
      </c>
      <c r="V32" s="65">
        <f>County!S1911</f>
        <v>0</v>
      </c>
      <c r="W32" s="66">
        <f t="shared" si="9"/>
        <v>0</v>
      </c>
      <c r="X32" s="65">
        <f>County!T1911</f>
        <v>0</v>
      </c>
      <c r="Y32" s="66">
        <f t="shared" si="10"/>
        <v>0</v>
      </c>
      <c r="Z32" s="65">
        <f>County!U1911</f>
        <v>0</v>
      </c>
      <c r="AA32" s="66">
        <f t="shared" si="11"/>
        <v>0</v>
      </c>
      <c r="AB32" s="65">
        <f>County!V1911</f>
        <v>0</v>
      </c>
      <c r="AC32" s="66">
        <f t="shared" si="12"/>
        <v>0</v>
      </c>
      <c r="AD32" s="65">
        <f>County!W1911</f>
        <v>0</v>
      </c>
      <c r="AE32" s="66">
        <f t="shared" si="13"/>
        <v>0</v>
      </c>
      <c r="AF32" s="65">
        <f>County!X1911</f>
        <v>0</v>
      </c>
      <c r="AG32" s="66">
        <f t="shared" si="14"/>
        <v>0</v>
      </c>
      <c r="AH32" s="38">
        <f>County!Y1911</f>
        <v>0</v>
      </c>
      <c r="AI32" s="39">
        <f t="shared" si="15"/>
        <v>0</v>
      </c>
      <c r="AJ32" s="38">
        <f>County!Z1911</f>
        <v>0</v>
      </c>
      <c r="AK32" s="39">
        <f t="shared" si="16"/>
        <v>0</v>
      </c>
      <c r="AL32" s="38">
        <f>County!AA1911</f>
        <v>0</v>
      </c>
      <c r="AM32" s="39">
        <f t="shared" si="17"/>
        <v>0</v>
      </c>
      <c r="AN32" s="38">
        <f>County!AB1911</f>
        <v>0</v>
      </c>
      <c r="AO32" s="39">
        <f t="shared" si="18"/>
        <v>0</v>
      </c>
      <c r="AP32" s="38">
        <f>County!AC1911</f>
        <v>0</v>
      </c>
      <c r="AQ32" s="39">
        <f t="shared" si="19"/>
        <v>0</v>
      </c>
      <c r="AR32" s="38">
        <f>County!AD1911</f>
        <v>0</v>
      </c>
      <c r="AS32" s="39">
        <f t="shared" si="20"/>
        <v>0</v>
      </c>
      <c r="AT32" s="38">
        <f>County!AE1911</f>
        <v>0</v>
      </c>
      <c r="AU32" s="39">
        <f t="shared" si="21"/>
        <v>0</v>
      </c>
      <c r="AV32" s="38">
        <f>County!AF1911</f>
        <v>0</v>
      </c>
      <c r="AW32" s="39">
        <f t="shared" si="22"/>
        <v>0</v>
      </c>
      <c r="AX32" s="52"/>
      <c r="AY32" s="35" t="str">
        <f t="shared" si="26"/>
        <v>South Dakota</v>
      </c>
      <c r="AZ32" s="35" t="s">
        <v>2160</v>
      </c>
      <c r="BA32" s="35">
        <f t="shared" si="27"/>
        <v>1</v>
      </c>
      <c r="BB32" s="36">
        <f>RANK(R32,(L32:Q32,R32:Y32,AD32:AW32))</f>
        <v>7</v>
      </c>
      <c r="BC32" s="36">
        <f>RANK(T32,(L32:Q32,R32:Y32,AD32:AW32))</f>
        <v>7</v>
      </c>
      <c r="BD32" s="36">
        <f>RANK(X32,(L32:Q32,R32:Y32,AD32:AW32))</f>
        <v>7</v>
      </c>
      <c r="BE32" s="36">
        <f>RANK(V32,(L32:Q32,R32:Y32,AD32:AW32))</f>
        <v>7</v>
      </c>
      <c r="BG32" s="35">
        <v>46</v>
      </c>
      <c r="BI32" s="38">
        <f>County!AY1911</f>
        <v>0</v>
      </c>
    </row>
    <row r="33" spans="1:61" s="40" customFormat="1">
      <c r="A33" s="40" t="s">
        <v>1770</v>
      </c>
      <c r="C33" s="43">
        <f t="shared" si="28"/>
        <v>782514</v>
      </c>
      <c r="D33" s="42">
        <f t="shared" si="1"/>
        <v>1</v>
      </c>
      <c r="E33" s="42" t="str">
        <f t="shared" si="1"/>
        <v/>
      </c>
      <c r="F33" s="42" t="str">
        <f t="shared" si="1"/>
        <v/>
      </c>
      <c r="G33" s="68">
        <f t="shared" si="29"/>
        <v>1</v>
      </c>
      <c r="H33" s="68">
        <f t="shared" si="30"/>
        <v>2</v>
      </c>
      <c r="I33" s="68" t="str">
        <f t="shared" si="31"/>
        <v>-</v>
      </c>
      <c r="J33" s="43">
        <f t="shared" si="23"/>
        <v>296590</v>
      </c>
      <c r="K33" s="44">
        <f t="shared" si="24"/>
        <v>0.37902197276981625</v>
      </c>
      <c r="L33" s="43">
        <f>County!N2008</f>
        <v>529914</v>
      </c>
      <c r="M33" s="44">
        <f t="shared" si="25"/>
        <v>0.67719427384046804</v>
      </c>
      <c r="N33" s="64">
        <f>County!O2008</f>
        <v>233324</v>
      </c>
      <c r="O33" s="89">
        <f t="shared" si="5"/>
        <v>0.29817230107065179</v>
      </c>
      <c r="P33" s="64">
        <f>County!P2008</f>
        <v>0</v>
      </c>
      <c r="Q33" s="89">
        <f t="shared" si="6"/>
        <v>0</v>
      </c>
      <c r="R33" s="64">
        <f>County!Q2008</f>
        <v>0</v>
      </c>
      <c r="S33" s="89">
        <f t="shared" si="7"/>
        <v>0</v>
      </c>
      <c r="T33" s="64">
        <f>County!R2008</f>
        <v>0</v>
      </c>
      <c r="U33" s="89">
        <f t="shared" si="8"/>
        <v>0</v>
      </c>
      <c r="V33" s="64">
        <f>County!S2008</f>
        <v>0</v>
      </c>
      <c r="W33" s="89">
        <f t="shared" si="9"/>
        <v>0</v>
      </c>
      <c r="X33" s="64">
        <f>County!T2008</f>
        <v>0</v>
      </c>
      <c r="Y33" s="89">
        <f t="shared" si="10"/>
        <v>0</v>
      </c>
      <c r="Z33" s="64">
        <f>County!U2008</f>
        <v>109</v>
      </c>
      <c r="AA33" s="89">
        <f t="shared" si="11"/>
        <v>1.3929463242830161E-4</v>
      </c>
      <c r="AB33" s="64">
        <f>County!V2008</f>
        <v>11172</v>
      </c>
      <c r="AC33" s="89">
        <f t="shared" si="12"/>
        <v>1.4277060857697114E-2</v>
      </c>
      <c r="AD33" s="64">
        <f>County!W2008</f>
        <v>7995</v>
      </c>
      <c r="AE33" s="89">
        <f t="shared" si="13"/>
        <v>1.0217069598754782E-2</v>
      </c>
      <c r="AF33" s="64">
        <f>County!X2008</f>
        <v>0</v>
      </c>
      <c r="AG33" s="89">
        <f t="shared" si="14"/>
        <v>0</v>
      </c>
      <c r="AH33" s="43">
        <f>County!Y2008</f>
        <v>0</v>
      </c>
      <c r="AI33" s="44">
        <f t="shared" si="15"/>
        <v>0</v>
      </c>
      <c r="AJ33" s="43">
        <f>County!Z2008</f>
        <v>0</v>
      </c>
      <c r="AK33" s="44">
        <f t="shared" si="16"/>
        <v>0</v>
      </c>
      <c r="AL33" s="43">
        <f>County!AA2008</f>
        <v>0</v>
      </c>
      <c r="AM33" s="44">
        <f t="shared" si="17"/>
        <v>0</v>
      </c>
      <c r="AN33" s="43">
        <f>County!AB2008</f>
        <v>0</v>
      </c>
      <c r="AO33" s="44">
        <f t="shared" si="18"/>
        <v>0</v>
      </c>
      <c r="AP33" s="43">
        <f>County!AC2008</f>
        <v>0</v>
      </c>
      <c r="AQ33" s="44">
        <f t="shared" si="19"/>
        <v>0</v>
      </c>
      <c r="AR33" s="43">
        <f>County!AD2008</f>
        <v>0</v>
      </c>
      <c r="AS33" s="44">
        <f t="shared" si="20"/>
        <v>0</v>
      </c>
      <c r="AT33" s="43">
        <f>County!AE2008</f>
        <v>0</v>
      </c>
      <c r="AU33" s="44">
        <f t="shared" si="21"/>
        <v>0</v>
      </c>
      <c r="AV33" s="43">
        <f>County!AF2008</f>
        <v>0</v>
      </c>
      <c r="AW33" s="44">
        <f t="shared" si="22"/>
        <v>0</v>
      </c>
      <c r="AX33" s="51"/>
      <c r="AY33" s="40" t="str">
        <f t="shared" si="26"/>
        <v>Tennessee</v>
      </c>
      <c r="AZ33" s="40" t="s">
        <v>543</v>
      </c>
      <c r="BA33" s="40">
        <f t="shared" si="27"/>
        <v>1</v>
      </c>
      <c r="BB33" s="41">
        <f>RANK(R33,(L33:Q33,R33:Y33,AD33:AW33))</f>
        <v>7</v>
      </c>
      <c r="BC33" s="41">
        <f>RANK(T33,(L33:Q33,R33:Y33,AD33:AW33))</f>
        <v>7</v>
      </c>
      <c r="BD33" s="41">
        <f>RANK(X33,(L33:Q33,R33:Y33,AD33:AW33))</f>
        <v>7</v>
      </c>
      <c r="BE33" s="41">
        <f>RANK(V33,(L33:Q33,R33:Y33,AD33:AW33))</f>
        <v>7</v>
      </c>
      <c r="BG33" s="40">
        <v>47</v>
      </c>
      <c r="BI33" s="43">
        <f>County!AY2008</f>
        <v>0</v>
      </c>
    </row>
    <row r="34" spans="1:61" s="35" customFormat="1">
      <c r="A34" s="35" t="s">
        <v>1834</v>
      </c>
      <c r="C34" s="38">
        <f t="shared" si="28"/>
        <v>3822157</v>
      </c>
      <c r="D34" s="37" t="str">
        <f t="shared" si="1"/>
        <v/>
      </c>
      <c r="E34" s="37">
        <f t="shared" si="1"/>
        <v>1</v>
      </c>
      <c r="F34" s="37" t="str">
        <f t="shared" si="1"/>
        <v/>
      </c>
      <c r="G34" s="69">
        <f t="shared" si="29"/>
        <v>2</v>
      </c>
      <c r="H34" s="69">
        <f t="shared" si="30"/>
        <v>1</v>
      </c>
      <c r="I34" s="69" t="str">
        <f t="shared" si="31"/>
        <v>-</v>
      </c>
      <c r="J34" s="38">
        <f t="shared" si="23"/>
        <v>872371</v>
      </c>
      <c r="K34" s="39">
        <f t="shared" si="24"/>
        <v>0.22824049352237494</v>
      </c>
      <c r="L34" s="38">
        <f>County!N2264</f>
        <v>1429986</v>
      </c>
      <c r="M34" s="39">
        <f t="shared" si="25"/>
        <v>0.37413062833368699</v>
      </c>
      <c r="N34" s="65">
        <f>County!O2264</f>
        <v>2302357</v>
      </c>
      <c r="O34" s="66">
        <f t="shared" si="5"/>
        <v>0.6023711218560619</v>
      </c>
      <c r="P34" s="65">
        <f>County!P2264</f>
        <v>0</v>
      </c>
      <c r="Q34" s="66">
        <f t="shared" si="6"/>
        <v>0</v>
      </c>
      <c r="R34" s="65">
        <f>County!Q2264</f>
        <v>89089</v>
      </c>
      <c r="S34" s="66">
        <f t="shared" si="7"/>
        <v>2.3308566340943086E-2</v>
      </c>
      <c r="T34" s="65">
        <f>County!R2264</f>
        <v>0</v>
      </c>
      <c r="U34" s="66">
        <f t="shared" si="8"/>
        <v>0</v>
      </c>
      <c r="V34" s="65">
        <f>County!S2264</f>
        <v>0</v>
      </c>
      <c r="W34" s="66">
        <f t="shared" si="9"/>
        <v>0</v>
      </c>
      <c r="X34" s="65">
        <f>County!T2264</f>
        <v>0</v>
      </c>
      <c r="Y34" s="66">
        <f t="shared" si="10"/>
        <v>0</v>
      </c>
      <c r="Z34" s="65">
        <f>County!U2264</f>
        <v>725</v>
      </c>
      <c r="AA34" s="66">
        <f t="shared" si="11"/>
        <v>1.8968346930803732E-4</v>
      </c>
      <c r="AB34" s="65">
        <f>County!V2264</f>
        <v>0</v>
      </c>
      <c r="AC34" s="66">
        <f t="shared" si="12"/>
        <v>0</v>
      </c>
      <c r="AD34" s="65">
        <f>County!W2264</f>
        <v>0</v>
      </c>
      <c r="AE34" s="66">
        <f t="shared" si="13"/>
        <v>0</v>
      </c>
      <c r="AF34" s="65">
        <f>County!X2264</f>
        <v>0</v>
      </c>
      <c r="AG34" s="66">
        <f t="shared" si="14"/>
        <v>0</v>
      </c>
      <c r="AH34" s="38">
        <f>County!Y2264</f>
        <v>0</v>
      </c>
      <c r="AI34" s="39">
        <f t="shared" si="15"/>
        <v>0</v>
      </c>
      <c r="AJ34" s="38">
        <f>County!Z2264</f>
        <v>0</v>
      </c>
      <c r="AK34" s="39">
        <f t="shared" si="16"/>
        <v>0</v>
      </c>
      <c r="AL34" s="38">
        <f>County!AA2264</f>
        <v>0</v>
      </c>
      <c r="AM34" s="39">
        <f t="shared" si="17"/>
        <v>0</v>
      </c>
      <c r="AN34" s="38">
        <f>County!AB2264</f>
        <v>0</v>
      </c>
      <c r="AO34" s="39">
        <f t="shared" si="18"/>
        <v>0</v>
      </c>
      <c r="AP34" s="38">
        <f>County!AC2264</f>
        <v>0</v>
      </c>
      <c r="AQ34" s="39">
        <f t="shared" si="19"/>
        <v>0</v>
      </c>
      <c r="AR34" s="38">
        <f>County!AD2264</f>
        <v>0</v>
      </c>
      <c r="AS34" s="39">
        <f t="shared" si="20"/>
        <v>0</v>
      </c>
      <c r="AT34" s="38">
        <f>County!AE2264</f>
        <v>0</v>
      </c>
      <c r="AU34" s="39">
        <f t="shared" si="21"/>
        <v>0</v>
      </c>
      <c r="AV34" s="38">
        <f>County!AF2264</f>
        <v>0</v>
      </c>
      <c r="AW34" s="39">
        <f t="shared" si="22"/>
        <v>0</v>
      </c>
      <c r="AX34" s="52"/>
      <c r="AY34" s="35" t="str">
        <f t="shared" si="26"/>
        <v>Texas</v>
      </c>
      <c r="AZ34" s="35" t="s">
        <v>773</v>
      </c>
      <c r="BA34" s="35">
        <f t="shared" si="27"/>
        <v>1</v>
      </c>
      <c r="BB34" s="36">
        <f>RANK(R34,(L34:Q34,R34:Y34,AD34:AW34))</f>
        <v>3</v>
      </c>
      <c r="BC34" s="36">
        <f>RANK(T34,(L34:Q34,R34:Y34,AD34:AW34))</f>
        <v>7</v>
      </c>
      <c r="BD34" s="36">
        <f>RANK(X34,(L34:Q34,R34:Y34,AD34:AW34))</f>
        <v>7</v>
      </c>
      <c r="BE34" s="36">
        <f>RANK(V34,(L34:Q34,R34:Y34,AD34:AW34))</f>
        <v>7</v>
      </c>
      <c r="BG34" s="35">
        <v>48</v>
      </c>
      <c r="BI34" s="38">
        <f>County!AY2264</f>
        <v>0</v>
      </c>
    </row>
    <row r="35" spans="1:61" s="40" customFormat="1">
      <c r="A35" s="40" t="s">
        <v>2046</v>
      </c>
      <c r="C35" s="43">
        <f t="shared" si="28"/>
        <v>1083690</v>
      </c>
      <c r="D35" s="42" t="str">
        <f t="shared" ref="D35:F37" si="32">IF(G35=1,1,"")</f>
        <v/>
      </c>
      <c r="E35" s="42">
        <f t="shared" si="32"/>
        <v>1</v>
      </c>
      <c r="F35" s="42" t="str">
        <f t="shared" si="32"/>
        <v/>
      </c>
      <c r="G35" s="68">
        <f t="shared" si="29"/>
        <v>7</v>
      </c>
      <c r="H35" s="68">
        <f t="shared" si="30"/>
        <v>1</v>
      </c>
      <c r="I35" s="68">
        <f t="shared" si="31"/>
        <v>2</v>
      </c>
      <c r="J35" s="43">
        <f t="shared" si="23"/>
        <v>876782</v>
      </c>
      <c r="K35" s="44">
        <f t="shared" si="24"/>
        <v>0.80907085974771387</v>
      </c>
      <c r="L35" s="43">
        <f>County!N2402</f>
        <v>0</v>
      </c>
      <c r="M35" s="44">
        <f t="shared" si="25"/>
        <v>0</v>
      </c>
      <c r="N35" s="64">
        <f>County!O2402</f>
        <v>876782</v>
      </c>
      <c r="O35" s="89">
        <f t="shared" si="5"/>
        <v>0.80907085974771387</v>
      </c>
      <c r="P35" s="64">
        <f>County!P2402</f>
        <v>196755</v>
      </c>
      <c r="Q35" s="89">
        <f t="shared" si="6"/>
        <v>0.18156022478753148</v>
      </c>
      <c r="R35" s="64">
        <f>County!Q2402</f>
        <v>0</v>
      </c>
      <c r="S35" s="89">
        <f t="shared" si="7"/>
        <v>0</v>
      </c>
      <c r="T35" s="64">
        <f>County!R2402</f>
        <v>0</v>
      </c>
      <c r="U35" s="89">
        <f t="shared" si="8"/>
        <v>0</v>
      </c>
      <c r="V35" s="64">
        <f>County!S2402</f>
        <v>0</v>
      </c>
      <c r="W35" s="89">
        <f t="shared" si="9"/>
        <v>0</v>
      </c>
      <c r="X35" s="64">
        <f>County!T2402</f>
        <v>0</v>
      </c>
      <c r="Y35" s="89">
        <f t="shared" si="10"/>
        <v>0</v>
      </c>
      <c r="Z35" s="64">
        <f>County!U2402</f>
        <v>10153</v>
      </c>
      <c r="AA35" s="89">
        <f t="shared" si="11"/>
        <v>9.3689154647546811E-3</v>
      </c>
      <c r="AB35" s="64">
        <f>County!V2402</f>
        <v>0</v>
      </c>
      <c r="AC35" s="89">
        <f t="shared" si="12"/>
        <v>0</v>
      </c>
      <c r="AD35" s="64">
        <f>County!W2402</f>
        <v>0</v>
      </c>
      <c r="AE35" s="89">
        <f t="shared" si="13"/>
        <v>0</v>
      </c>
      <c r="AF35" s="64">
        <f>County!X2402</f>
        <v>0</v>
      </c>
      <c r="AG35" s="89">
        <f t="shared" si="14"/>
        <v>0</v>
      </c>
      <c r="AH35" s="43">
        <f>County!Y2402</f>
        <v>0</v>
      </c>
      <c r="AI35" s="44">
        <f t="shared" si="15"/>
        <v>0</v>
      </c>
      <c r="AJ35" s="43">
        <f>County!Z2402</f>
        <v>0</v>
      </c>
      <c r="AK35" s="44">
        <f t="shared" si="16"/>
        <v>0</v>
      </c>
      <c r="AL35" s="43">
        <f>County!AA2402</f>
        <v>0</v>
      </c>
      <c r="AM35" s="44">
        <f t="shared" si="17"/>
        <v>0</v>
      </c>
      <c r="AN35" s="43">
        <f>County!AB2402</f>
        <v>0</v>
      </c>
      <c r="AO35" s="44">
        <f t="shared" si="18"/>
        <v>0</v>
      </c>
      <c r="AP35" s="43">
        <f>County!AC2402</f>
        <v>0</v>
      </c>
      <c r="AQ35" s="44">
        <f t="shared" si="19"/>
        <v>0</v>
      </c>
      <c r="AR35" s="43">
        <f>County!AD2402</f>
        <v>0</v>
      </c>
      <c r="AS35" s="44">
        <f t="shared" si="20"/>
        <v>0</v>
      </c>
      <c r="AT35" s="43">
        <f>County!AE2402</f>
        <v>0</v>
      </c>
      <c r="AU35" s="44">
        <f t="shared" si="21"/>
        <v>0</v>
      </c>
      <c r="AV35" s="43">
        <f>County!AF2402</f>
        <v>0</v>
      </c>
      <c r="AW35" s="44">
        <f t="shared" si="22"/>
        <v>0</v>
      </c>
      <c r="AX35" s="51"/>
      <c r="AY35" s="40" t="str">
        <f t="shared" si="26"/>
        <v>Virginia</v>
      </c>
      <c r="AZ35" s="40" t="s">
        <v>803</v>
      </c>
      <c r="BA35" s="40">
        <f t="shared" si="27"/>
        <v>1</v>
      </c>
      <c r="BB35" s="41">
        <f>RANK(R35,(L35:Q35,R35:Y35,AD35:AW35))</f>
        <v>5</v>
      </c>
      <c r="BC35" s="41">
        <f>RANK(T35,(L35:Q35,R35:Y35,AD35:AW35))</f>
        <v>5</v>
      </c>
      <c r="BD35" s="41">
        <f>RANK(X35,(L35:Q35,R35:Y35,AD35:AW35))</f>
        <v>5</v>
      </c>
      <c r="BE35" s="41">
        <f>RANK(V35,(L35:Q35,R35:Y35,AD35:AW35))</f>
        <v>5</v>
      </c>
      <c r="BG35" s="40">
        <v>51</v>
      </c>
      <c r="BI35" s="43">
        <f>County!AY2402</f>
        <v>0</v>
      </c>
    </row>
    <row r="36" spans="1:61" s="35" customFormat="1">
      <c r="A36" s="35" t="s">
        <v>2773</v>
      </c>
      <c r="C36" s="38">
        <f t="shared" si="28"/>
        <v>404305</v>
      </c>
      <c r="D36" s="37">
        <f t="shared" si="32"/>
        <v>1</v>
      </c>
      <c r="E36" s="37" t="str">
        <f t="shared" si="32"/>
        <v/>
      </c>
      <c r="F36" s="37" t="str">
        <f t="shared" si="32"/>
        <v/>
      </c>
      <c r="G36" s="69">
        <f t="shared" si="29"/>
        <v>1</v>
      </c>
      <c r="H36" s="69">
        <f t="shared" si="30"/>
        <v>2</v>
      </c>
      <c r="I36" s="69" t="str">
        <f t="shared" si="31"/>
        <v>-</v>
      </c>
      <c r="J36" s="38">
        <f t="shared" si="23"/>
        <v>148163</v>
      </c>
      <c r="K36" s="39">
        <f t="shared" si="24"/>
        <v>0.36646343725652664</v>
      </c>
      <c r="L36" s="38">
        <f>County!N2459</f>
        <v>276234</v>
      </c>
      <c r="M36" s="39">
        <f t="shared" si="25"/>
        <v>0.68323171862826326</v>
      </c>
      <c r="N36" s="65">
        <f>County!O2459</f>
        <v>128071</v>
      </c>
      <c r="O36" s="66">
        <f t="shared" si="5"/>
        <v>0.31676828137173668</v>
      </c>
      <c r="P36" s="65">
        <f>County!P2459</f>
        <v>0</v>
      </c>
      <c r="Q36" s="66">
        <f t="shared" si="6"/>
        <v>0</v>
      </c>
      <c r="R36" s="65">
        <f>County!Q2459</f>
        <v>0</v>
      </c>
      <c r="S36" s="66">
        <f t="shared" si="7"/>
        <v>0</v>
      </c>
      <c r="T36" s="65">
        <f>County!R2459</f>
        <v>0</v>
      </c>
      <c r="U36" s="66">
        <f t="shared" si="8"/>
        <v>0</v>
      </c>
      <c r="V36" s="65">
        <f>County!S2459</f>
        <v>0</v>
      </c>
      <c r="W36" s="66">
        <f t="shared" si="9"/>
        <v>0</v>
      </c>
      <c r="X36" s="65">
        <f>County!T2459</f>
        <v>0</v>
      </c>
      <c r="Y36" s="66">
        <f t="shared" si="10"/>
        <v>0</v>
      </c>
      <c r="Z36" s="65">
        <f>County!U2459</f>
        <v>0</v>
      </c>
      <c r="AA36" s="66">
        <f t="shared" si="11"/>
        <v>0</v>
      </c>
      <c r="AB36" s="65">
        <f>County!V2459</f>
        <v>0</v>
      </c>
      <c r="AC36" s="66">
        <f t="shared" si="12"/>
        <v>0</v>
      </c>
      <c r="AD36" s="65">
        <f>County!W2459</f>
        <v>0</v>
      </c>
      <c r="AE36" s="66">
        <f t="shared" si="13"/>
        <v>0</v>
      </c>
      <c r="AF36" s="65">
        <f>County!X2459</f>
        <v>0</v>
      </c>
      <c r="AG36" s="66">
        <f t="shared" si="14"/>
        <v>0</v>
      </c>
      <c r="AH36" s="38">
        <f>County!Y2459</f>
        <v>0</v>
      </c>
      <c r="AI36" s="39">
        <f t="shared" si="15"/>
        <v>0</v>
      </c>
      <c r="AJ36" s="38">
        <f>County!Z2459</f>
        <v>0</v>
      </c>
      <c r="AK36" s="39">
        <f t="shared" si="16"/>
        <v>0</v>
      </c>
      <c r="AL36" s="38">
        <f>County!AA2459</f>
        <v>0</v>
      </c>
      <c r="AM36" s="39">
        <f t="shared" si="17"/>
        <v>0</v>
      </c>
      <c r="AN36" s="38">
        <f>County!AB2459</f>
        <v>0</v>
      </c>
      <c r="AO36" s="39">
        <f t="shared" si="18"/>
        <v>0</v>
      </c>
      <c r="AP36" s="38">
        <f>County!AC2459</f>
        <v>0</v>
      </c>
      <c r="AQ36" s="39">
        <f t="shared" si="19"/>
        <v>0</v>
      </c>
      <c r="AR36" s="38">
        <f>County!AD2459</f>
        <v>0</v>
      </c>
      <c r="AS36" s="39">
        <f t="shared" si="20"/>
        <v>0</v>
      </c>
      <c r="AT36" s="38">
        <f>County!AE2459</f>
        <v>0</v>
      </c>
      <c r="AU36" s="39">
        <f t="shared" si="21"/>
        <v>0</v>
      </c>
      <c r="AV36" s="38">
        <f>County!AF2459</f>
        <v>0</v>
      </c>
      <c r="AW36" s="39">
        <f t="shared" si="22"/>
        <v>0</v>
      </c>
      <c r="AX36" s="52"/>
      <c r="AY36" s="35" t="str">
        <f t="shared" si="26"/>
        <v>West Virginia</v>
      </c>
      <c r="AZ36" s="35" t="s">
        <v>2774</v>
      </c>
      <c r="BA36" s="35">
        <f t="shared" si="27"/>
        <v>1</v>
      </c>
      <c r="BB36" s="36">
        <f>RANK(R36,(L36:Q36,R36:Y36,AD36:AW36))</f>
        <v>5</v>
      </c>
      <c r="BC36" s="36">
        <f>RANK(T36,(L36:Q36,R36:Y36,AD36:AW36))</f>
        <v>5</v>
      </c>
      <c r="BD36" s="36">
        <f>RANK(X36,(L36:Q36,R36:Y36,AD36:AW36))</f>
        <v>5</v>
      </c>
      <c r="BE36" s="36">
        <f>RANK(V36,(L36:Q36,R36:Y36,AD36:AW36))</f>
        <v>5</v>
      </c>
      <c r="BG36" s="35">
        <v>54</v>
      </c>
      <c r="BI36" s="38">
        <f>County!AY2459</f>
        <v>0</v>
      </c>
    </row>
    <row r="37" spans="1:61" s="124" customFormat="1">
      <c r="A37" s="124" t="s">
        <v>794</v>
      </c>
      <c r="C37" s="125">
        <f t="shared" si="28"/>
        <v>157632</v>
      </c>
      <c r="D37" s="115" t="str">
        <f t="shared" si="32"/>
        <v/>
      </c>
      <c r="E37" s="115">
        <f t="shared" si="32"/>
        <v>1</v>
      </c>
      <c r="F37" s="115" t="str">
        <f t="shared" si="32"/>
        <v/>
      </c>
      <c r="G37" s="116">
        <f t="shared" si="29"/>
        <v>2</v>
      </c>
      <c r="H37" s="116">
        <f t="shared" si="30"/>
        <v>1</v>
      </c>
      <c r="I37" s="116" t="str">
        <f t="shared" si="31"/>
        <v>-</v>
      </c>
      <c r="J37" s="125">
        <f t="shared" si="23"/>
        <v>43936</v>
      </c>
      <c r="K37" s="117">
        <f t="shared" si="24"/>
        <v>0.27872513195290294</v>
      </c>
      <c r="L37" s="125">
        <f>County!N2484</f>
        <v>56848</v>
      </c>
      <c r="M37" s="117">
        <f t="shared" si="25"/>
        <v>0.36063743402354853</v>
      </c>
      <c r="N37" s="118">
        <f>County!O2484</f>
        <v>100784</v>
      </c>
      <c r="O37" s="119">
        <f t="shared" si="5"/>
        <v>0.63936256597645147</v>
      </c>
      <c r="P37" s="118">
        <f>County!P2484</f>
        <v>0</v>
      </c>
      <c r="Q37" s="119">
        <f t="shared" si="6"/>
        <v>0</v>
      </c>
      <c r="R37" s="118">
        <f>County!Q2484</f>
        <v>0</v>
      </c>
      <c r="S37" s="119">
        <f t="shared" si="7"/>
        <v>0</v>
      </c>
      <c r="T37" s="118">
        <f>County!R2484</f>
        <v>0</v>
      </c>
      <c r="U37" s="119">
        <f t="shared" si="8"/>
        <v>0</v>
      </c>
      <c r="V37" s="118">
        <f>County!S2484</f>
        <v>0</v>
      </c>
      <c r="W37" s="119">
        <f t="shared" si="9"/>
        <v>0</v>
      </c>
      <c r="X37" s="118">
        <f>County!T2484</f>
        <v>0</v>
      </c>
      <c r="Y37" s="119">
        <f t="shared" si="10"/>
        <v>0</v>
      </c>
      <c r="Z37" s="118">
        <f>County!U2484</f>
        <v>0</v>
      </c>
      <c r="AA37" s="119">
        <f t="shared" si="11"/>
        <v>0</v>
      </c>
      <c r="AB37" s="118">
        <f>County!V2484</f>
        <v>0</v>
      </c>
      <c r="AC37" s="119">
        <f t="shared" si="12"/>
        <v>0</v>
      </c>
      <c r="AD37" s="118">
        <f>County!W2484</f>
        <v>0</v>
      </c>
      <c r="AE37" s="119">
        <f t="shared" si="13"/>
        <v>0</v>
      </c>
      <c r="AF37" s="118">
        <f>County!X2484</f>
        <v>0</v>
      </c>
      <c r="AG37" s="119">
        <f t="shared" si="14"/>
        <v>0</v>
      </c>
      <c r="AH37" s="125">
        <f>County!Y2484</f>
        <v>0</v>
      </c>
      <c r="AI37" s="117">
        <f t="shared" si="15"/>
        <v>0</v>
      </c>
      <c r="AJ37" s="125">
        <f>County!Z2484</f>
        <v>0</v>
      </c>
      <c r="AK37" s="117">
        <f t="shared" si="16"/>
        <v>0</v>
      </c>
      <c r="AL37" s="125">
        <f>County!AA2484</f>
        <v>0</v>
      </c>
      <c r="AM37" s="117">
        <f t="shared" si="17"/>
        <v>0</v>
      </c>
      <c r="AN37" s="125">
        <f>County!AB2484</f>
        <v>0</v>
      </c>
      <c r="AO37" s="117">
        <f t="shared" si="18"/>
        <v>0</v>
      </c>
      <c r="AP37" s="125">
        <f>County!AC2484</f>
        <v>0</v>
      </c>
      <c r="AQ37" s="117">
        <f t="shared" si="19"/>
        <v>0</v>
      </c>
      <c r="AR37" s="125">
        <f>County!AD2484</f>
        <v>0</v>
      </c>
      <c r="AS37" s="117">
        <f t="shared" si="20"/>
        <v>0</v>
      </c>
      <c r="AT37" s="125">
        <f>County!AE2484</f>
        <v>0</v>
      </c>
      <c r="AU37" s="117">
        <f t="shared" si="21"/>
        <v>0</v>
      </c>
      <c r="AV37" s="125">
        <f>County!AF2484</f>
        <v>0</v>
      </c>
      <c r="AW37" s="117">
        <f t="shared" si="22"/>
        <v>0</v>
      </c>
      <c r="AX37" s="120"/>
      <c r="AY37" s="124" t="str">
        <f t="shared" si="26"/>
        <v>Wyoming</v>
      </c>
      <c r="AZ37" s="124" t="s">
        <v>2477</v>
      </c>
      <c r="BA37" s="124">
        <f t="shared" si="27"/>
        <v>1</v>
      </c>
      <c r="BB37" s="121">
        <f>RANK(R37,(L37:Q37,R37:Y37,AD37:AW37))</f>
        <v>5</v>
      </c>
      <c r="BC37" s="121">
        <f>RANK(T37,(L37:Q37,R37:Y37,AD37:AW37))</f>
        <v>5</v>
      </c>
      <c r="BD37" s="121">
        <f>RANK(X37,(L37:Q37,R37:Y37,AD37:AW37))</f>
        <v>5</v>
      </c>
      <c r="BE37" s="121">
        <f>RANK(V37,(L37:Q37,R37:Y37,AD37:AW37))</f>
        <v>5</v>
      </c>
      <c r="BG37" s="124">
        <v>56</v>
      </c>
      <c r="BI37" s="125">
        <f>County!AY2484</f>
        <v>0</v>
      </c>
    </row>
    <row r="38" spans="1:61" s="35" customFormat="1">
      <c r="A38" s="122" t="s">
        <v>526</v>
      </c>
      <c r="B38" s="123"/>
      <c r="C38" s="38">
        <f t="shared" si="28"/>
        <v>36313856</v>
      </c>
      <c r="D38" s="37">
        <f>SUM(D3:D37)</f>
        <v>18</v>
      </c>
      <c r="E38" s="37">
        <f>SUM(E3:E37)</f>
        <v>17</v>
      </c>
      <c r="F38" s="37">
        <f>SUM(F3:F37)</f>
        <v>0</v>
      </c>
      <c r="G38" s="69">
        <f t="shared" si="29"/>
        <v>1</v>
      </c>
      <c r="H38" s="69">
        <f t="shared" si="30"/>
        <v>2</v>
      </c>
      <c r="I38" s="69">
        <f t="shared" si="31"/>
        <v>3</v>
      </c>
      <c r="J38" s="38">
        <f>ABS(N38-L38)</f>
        <v>1545611</v>
      </c>
      <c r="K38" s="39">
        <f t="shared" si="24"/>
        <v>4.2562568954395807E-2</v>
      </c>
      <c r="L38" s="38">
        <f>SUM(L3:L37)</f>
        <v>18653351</v>
      </c>
      <c r="M38" s="39">
        <f t="shared" si="25"/>
        <v>0.51367034665776057</v>
      </c>
      <c r="N38" s="38">
        <f>SUM(N3:N37)</f>
        <v>17107740</v>
      </c>
      <c r="O38" s="39">
        <f t="shared" si="5"/>
        <v>0.47110777770336482</v>
      </c>
      <c r="P38" s="38">
        <f>SUM(P3:P37)</f>
        <v>203322</v>
      </c>
      <c r="Q38" s="39">
        <f t="shared" si="6"/>
        <v>5.5990198341922155E-3</v>
      </c>
      <c r="R38" s="38">
        <f>SUM(R3:R37)</f>
        <v>142002</v>
      </c>
      <c r="S38" s="39">
        <f t="shared" si="7"/>
        <v>3.9104081923990669E-3</v>
      </c>
      <c r="T38" s="38">
        <f>SUM(T3:T37)</f>
        <v>10317</v>
      </c>
      <c r="U38" s="39">
        <f t="shared" si="8"/>
        <v>2.8410643033887668E-4</v>
      </c>
      <c r="V38" s="38">
        <f>SUM(V3:V37)</f>
        <v>7804</v>
      </c>
      <c r="W38" s="39">
        <f t="shared" si="9"/>
        <v>2.1490419524712552E-4</v>
      </c>
      <c r="X38" s="38">
        <f>SUM(X3:X37)</f>
        <v>32796</v>
      </c>
      <c r="Y38" s="39">
        <f t="shared" si="10"/>
        <v>9.0312634383966277E-4</v>
      </c>
      <c r="Z38" s="38">
        <f>SUM(Z3:Z37)</f>
        <v>24403</v>
      </c>
      <c r="AA38" s="39">
        <f t="shared" si="11"/>
        <v>6.7200244446637668E-4</v>
      </c>
      <c r="AB38" s="38">
        <f>SUM(AB3:AB37)</f>
        <v>97980</v>
      </c>
      <c r="AC38" s="39">
        <f t="shared" si="12"/>
        <v>2.6981436507321063E-3</v>
      </c>
      <c r="AD38" s="38">
        <f>SUM(AD3:AD37)</f>
        <v>34141</v>
      </c>
      <c r="AE38" s="39">
        <f t="shared" si="13"/>
        <v>9.4016454765916352E-4</v>
      </c>
      <c r="AF38" s="38">
        <f>SUM(AF3:AF37)</f>
        <v>0</v>
      </c>
      <c r="AG38" s="39">
        <f t="shared" si="14"/>
        <v>0</v>
      </c>
      <c r="AH38" s="38">
        <f>SUM(AH3:AH37)</f>
        <v>0</v>
      </c>
      <c r="AI38" s="39">
        <f t="shared" si="15"/>
        <v>0</v>
      </c>
      <c r="AJ38" s="38">
        <f>SUM(AJ3:AJ37)</f>
        <v>0</v>
      </c>
      <c r="AK38" s="39">
        <f t="shared" si="16"/>
        <v>0</v>
      </c>
      <c r="AL38" s="38">
        <f>SUM(AL3:AL37)</f>
        <v>0</v>
      </c>
      <c r="AM38" s="39">
        <f t="shared" si="17"/>
        <v>0</v>
      </c>
      <c r="AN38" s="38">
        <f>SUM(AN3:AN37)</f>
        <v>0</v>
      </c>
      <c r="AO38" s="39">
        <f t="shared" si="18"/>
        <v>0</v>
      </c>
      <c r="AP38" s="38">
        <f>SUM(AP3:AP37)</f>
        <v>0</v>
      </c>
      <c r="AQ38" s="39">
        <f t="shared" si="19"/>
        <v>0</v>
      </c>
      <c r="AR38" s="38">
        <f>SUM(AR3:AR37)</f>
        <v>0</v>
      </c>
      <c r="AS38" s="39">
        <f t="shared" si="20"/>
        <v>0</v>
      </c>
      <c r="AT38" s="38">
        <f>SUM(AT3:AT37)</f>
        <v>0</v>
      </c>
      <c r="AU38" s="39">
        <f t="shared" si="21"/>
        <v>0</v>
      </c>
      <c r="AV38" s="38">
        <f>SUM(AV3:AV37)</f>
        <v>0</v>
      </c>
      <c r="AW38" s="39">
        <f t="shared" si="22"/>
        <v>0</v>
      </c>
      <c r="AX38" s="52"/>
      <c r="AY38" s="35" t="str">
        <f t="shared" si="26"/>
        <v>Total</v>
      </c>
      <c r="BA38" s="35">
        <f t="shared" si="27"/>
        <v>35</v>
      </c>
      <c r="BB38" s="36">
        <f>RANK(R38,(L38:Q38,R38:Y38,AD38:AW38))</f>
        <v>4</v>
      </c>
      <c r="BC38" s="36">
        <f>RANK(T38,(L38:Q38,R38:Y38,AD38:AW38))</f>
        <v>7</v>
      </c>
      <c r="BD38" s="36">
        <f>RANK(X38,(L38:Q38,R38:Y38,AD38:AW38))</f>
        <v>6</v>
      </c>
      <c r="BE38" s="36">
        <f>RANK(V38,(L38:Q38,R38:Y38,AD38:AW38))</f>
        <v>8</v>
      </c>
      <c r="BI38" s="38">
        <f>SUM(BI3:BI37)</f>
        <v>0</v>
      </c>
    </row>
    <row r="39" spans="1:61">
      <c r="C39" s="1"/>
      <c r="J39" s="1"/>
      <c r="K39" s="1"/>
      <c r="L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61">
      <c r="O40" s="1"/>
      <c r="P40" s="1"/>
      <c r="Q40" s="1"/>
      <c r="R40" s="1"/>
      <c r="T40" s="1"/>
      <c r="V40" s="1"/>
      <c r="X40" s="88"/>
      <c r="Y40" s="1"/>
    </row>
    <row r="41" spans="1:61">
      <c r="L41" s="30"/>
      <c r="N41" s="1"/>
      <c r="P41" s="2"/>
      <c r="V41" s="1"/>
      <c r="W41" s="1"/>
      <c r="X41" s="1"/>
      <c r="AC41" s="55"/>
    </row>
    <row r="42" spans="1:61">
      <c r="K42" s="23"/>
      <c r="N42" s="1"/>
      <c r="AC42" s="9"/>
    </row>
    <row r="43" spans="1:61">
      <c r="P43" s="1"/>
    </row>
    <row r="46" spans="1:61">
      <c r="L46" s="1"/>
      <c r="N46" s="1"/>
    </row>
  </sheetData>
  <mergeCells count="41">
    <mergeCell ref="AL2:AM2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  <mergeCell ref="AP1:AQ1"/>
    <mergeCell ref="AV2:AW2"/>
    <mergeCell ref="AT2:AU2"/>
    <mergeCell ref="L2:M2"/>
    <mergeCell ref="N2:O2"/>
    <mergeCell ref="P2:Q2"/>
    <mergeCell ref="R2:S2"/>
    <mergeCell ref="AB2:AC2"/>
    <mergeCell ref="AH2:AI2"/>
    <mergeCell ref="T2:U2"/>
    <mergeCell ref="X2:Y2"/>
    <mergeCell ref="V2:W2"/>
    <mergeCell ref="Z2:AA2"/>
    <mergeCell ref="AD2:AE2"/>
    <mergeCell ref="AF2:A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</mergeCells>
  <phoneticPr fontId="8" type="noConversion"/>
  <conditionalFormatting sqref="G3:G38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8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8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8">
    <cfRule type="cellIs" dxfId="43" priority="7" stopIfTrue="1" operator="between">
      <formula>0.01</formula>
      <formula>-0.01</formula>
    </cfRule>
  </conditionalFormatting>
  <conditionalFormatting sqref="J3:J38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N2487"/>
  <sheetViews>
    <sheetView workbookViewId="0">
      <pane xSplit="2" ySplit="1" topLeftCell="C2" activePane="bottomRight" state="frozenSplit"/>
      <selection activeCell="A2" sqref="A2:XFD2"/>
      <selection pane="topRight"/>
      <selection pane="bottomLeft" activeCell="B3995" sqref="B3995"/>
      <selection pane="bottomRight" activeCell="H99" sqref="H99"/>
    </sheetView>
  </sheetViews>
  <sheetFormatPr baseColWidth="10" defaultColWidth="12.42578125" defaultRowHeight="13" customHeight="1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55" customWidth="1"/>
    <col min="32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3" bestFit="1" customWidth="1"/>
    <col min="47" max="47" width="4" style="95" bestFit="1" customWidth="1"/>
    <col min="48" max="48" width="6" style="97" bestFit="1" customWidth="1"/>
    <col min="49" max="49" width="5.28515625" customWidth="1"/>
    <col min="50" max="50" width="13.42578125" style="7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3" ht="13" customHeight="1">
      <c r="C1" s="25" t="s">
        <v>1901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2277</v>
      </c>
      <c r="H1" s="2" t="s">
        <v>460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1514</v>
      </c>
      <c r="N1" s="3" t="str">
        <f>Candidates!E2</f>
        <v>Democratic</v>
      </c>
      <c r="O1" s="4" t="str">
        <f>Candidates!E3</f>
        <v>Republican</v>
      </c>
      <c r="P1" s="21" t="str">
        <f>Candidates!E4</f>
        <v>Independent</v>
      </c>
      <c r="Q1" s="58" t="str">
        <f>Candidates!E5</f>
        <v>Libertarian</v>
      </c>
      <c r="R1" s="58" t="str">
        <f>Candidates!E6</f>
        <v>Taxpayers</v>
      </c>
      <c r="S1" s="58" t="str">
        <f>Candidates!E7</f>
        <v>Soc. Workers</v>
      </c>
      <c r="T1" s="58" t="str">
        <f>Candidates!E8</f>
        <v>Work World</v>
      </c>
      <c r="U1" s="58" t="str">
        <f>Candidates!E9</f>
        <v>Write-ins</v>
      </c>
      <c r="V1" s="58" t="str">
        <f>Candidates!E10</f>
        <v>State1</v>
      </c>
      <c r="W1" s="58" t="str">
        <f>Candidates!E11</f>
        <v>State2</v>
      </c>
      <c r="X1" s="58" t="str">
        <f>Candidates!E12</f>
        <v>State3</v>
      </c>
      <c r="Y1" s="58" t="str">
        <f>Candidates!E13</f>
        <v>State4</v>
      </c>
      <c r="Z1" s="58"/>
      <c r="AA1" s="58"/>
      <c r="AB1" s="58"/>
      <c r="AC1" s="58"/>
      <c r="AD1" s="58"/>
      <c r="AE1" s="58"/>
      <c r="AG1" s="23" t="str">
        <f>LEFT(Q1,1)</f>
        <v>L</v>
      </c>
      <c r="AH1" s="23" t="str">
        <f>LEFT(R1,1)</f>
        <v>T</v>
      </c>
      <c r="AI1" s="23" t="str">
        <f>LEFT(T1,1)</f>
        <v>W</v>
      </c>
      <c r="AJ1" s="23" t="str">
        <f>LEFT(S1,1)</f>
        <v>S</v>
      </c>
      <c r="AK1" s="2" t="str">
        <f>Q1</f>
        <v>Libertarian</v>
      </c>
      <c r="AL1" s="2" t="str">
        <f>R1</f>
        <v>Taxpayers</v>
      </c>
      <c r="AM1" s="2" t="str">
        <f>T1</f>
        <v>Work World</v>
      </c>
      <c r="AN1" s="2" t="str">
        <f>S1</f>
        <v>Soc. Workers</v>
      </c>
      <c r="AT1" s="101" t="s">
        <v>904</v>
      </c>
      <c r="AU1" s="102" t="s">
        <v>905</v>
      </c>
      <c r="AV1" s="103" t="s">
        <v>1375</v>
      </c>
      <c r="AX1" s="7" t="s">
        <v>99</v>
      </c>
      <c r="AY1" s="1" t="s">
        <v>325</v>
      </c>
      <c r="AZ1" s="1" t="s">
        <v>326</v>
      </c>
      <c r="BA1" s="1" t="s">
        <v>1832</v>
      </c>
    </row>
    <row r="2" spans="1:53" ht="13" customHeight="1">
      <c r="C2" s="138"/>
      <c r="D2" s="22"/>
      <c r="E2" s="19"/>
      <c r="F2" s="20"/>
      <c r="G2" s="137"/>
      <c r="I2" s="138"/>
      <c r="J2" s="18"/>
      <c r="K2" s="19"/>
      <c r="L2" s="20"/>
      <c r="N2" s="3"/>
      <c r="O2" s="4"/>
      <c r="P2" s="21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G2" s="23"/>
      <c r="AH2" s="23"/>
      <c r="AI2" s="23"/>
      <c r="AJ2" s="23"/>
      <c r="AT2" s="101"/>
      <c r="AU2" s="102"/>
      <c r="AV2" s="103"/>
    </row>
    <row r="3" spans="1:53" ht="13" hidden="1" customHeight="1" outlineLevel="1">
      <c r="A3" t="s">
        <v>2196</v>
      </c>
      <c r="B3" t="s">
        <v>2093</v>
      </c>
      <c r="C3" s="1">
        <f t="shared" ref="C3:C34" si="0">SUM(N3:AE3)</f>
        <v>11041</v>
      </c>
      <c r="D3" s="7">
        <f>IF(N3&gt;0, RANK(N3,(N3:P3,Q3:AE3)),0)</f>
        <v>1</v>
      </c>
      <c r="E3" s="7">
        <f>IF(O3&gt;0,RANK(O3,(N3:P3,Q3:AE3)),0)</f>
        <v>2</v>
      </c>
      <c r="F3" s="7">
        <f>IF(P3&gt;0,RANK(P3,(N3:P3,Q3:AE3)),0)</f>
        <v>0</v>
      </c>
      <c r="G3" s="1">
        <f>IF(C3&gt;0,MAX(N3:P3)-LARGE(N3:P3,2),0)</f>
        <v>893</v>
      </c>
      <c r="H3" s="2">
        <f>IF(C3&gt;0,G3/C3,0)</f>
        <v>8.0880355040304316E-2</v>
      </c>
      <c r="I3" s="2"/>
      <c r="J3" s="2">
        <f t="shared" ref="J3:J34" si="1">IF($C3=0,"-",N3/$C3)</f>
        <v>0.54044017752015217</v>
      </c>
      <c r="K3" s="2">
        <f t="shared" ref="K3:K34" si="2">IF($C3=0,"-",O3/$C3)</f>
        <v>0.45955982247984783</v>
      </c>
      <c r="L3" s="2">
        <f t="shared" ref="L3:L34" si="3">IF($C3=0,"-",P3/$C3)</f>
        <v>0</v>
      </c>
      <c r="M3" s="2">
        <f t="shared" ref="M3:M34" si="4">IF(C3=0,"-",(1-J3-K3-L3))</f>
        <v>0</v>
      </c>
      <c r="N3" s="105">
        <v>5967</v>
      </c>
      <c r="O3" s="105">
        <v>5074</v>
      </c>
      <c r="P3" s="58"/>
      <c r="Q3" s="58"/>
      <c r="R3" s="58"/>
      <c r="S3" s="58"/>
      <c r="T3" s="58"/>
      <c r="U3" s="58"/>
      <c r="V3" s="58"/>
      <c r="W3" s="58"/>
      <c r="X3" s="105"/>
      <c r="Y3" s="58"/>
      <c r="Z3" s="58"/>
      <c r="AA3" s="58"/>
      <c r="AB3" s="58"/>
      <c r="AC3" s="58"/>
      <c r="AD3" s="58"/>
      <c r="AE3" s="58"/>
      <c r="AG3" s="7">
        <f>IF(Q3&gt;0,RANK(Q3,(N3:P3,Q3:AE3)),0)</f>
        <v>0</v>
      </c>
      <c r="AH3" s="7">
        <f>IF(R3&gt;0,RANK(R3,(N3:P3,Q3:AE3)),0)</f>
        <v>0</v>
      </c>
      <c r="AI3" s="7">
        <f>IF(T3&gt;0,RANK(T3,(N3:P3,Q3:AE3)),0)</f>
        <v>0</v>
      </c>
      <c r="AJ3" s="7">
        <f>IF(S3&gt;0,RANK(S3,(N3:P3,Q3:AE3)),0)</f>
        <v>0</v>
      </c>
      <c r="AK3" s="2">
        <f t="shared" ref="AK3:AK34" si="5">IF($C3=0,"-",Q3/$C3)</f>
        <v>0</v>
      </c>
      <c r="AL3" s="2">
        <f t="shared" ref="AL3:AL34" si="6">IF($C3=0,"-",R3/$C3)</f>
        <v>0</v>
      </c>
      <c r="AM3" s="2">
        <f t="shared" ref="AM3:AM34" si="7">IF($C3=0,"-",T3/$C3)</f>
        <v>0</v>
      </c>
      <c r="AN3" s="2">
        <f t="shared" ref="AN3:AN34" si="8">IF($C3=0,"-",S3/$C3)</f>
        <v>0</v>
      </c>
      <c r="AP3" t="s">
        <v>2196</v>
      </c>
      <c r="AQ3" t="s">
        <v>2093</v>
      </c>
      <c r="AT3" s="94">
        <v>1</v>
      </c>
      <c r="AU3" s="96">
        <v>1</v>
      </c>
      <c r="AV3" s="100">
        <f>1000*AT3+AU3</f>
        <v>1001</v>
      </c>
      <c r="AX3" s="7" t="s">
        <v>996</v>
      </c>
    </row>
    <row r="4" spans="1:53" ht="13" hidden="1" customHeight="1" outlineLevel="1">
      <c r="A4" t="s">
        <v>2197</v>
      </c>
      <c r="B4" t="s">
        <v>2093</v>
      </c>
      <c r="C4" s="1">
        <f t="shared" si="0"/>
        <v>28678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730</v>
      </c>
      <c r="H4" s="2">
        <f t="shared" ref="H4:H67" si="10">IF(C4&gt;0,G4/C4,0)</f>
        <v>2.5455052653602064E-2</v>
      </c>
      <c r="I4" s="2"/>
      <c r="J4" s="2">
        <f t="shared" si="1"/>
        <v>0.48727247367319898</v>
      </c>
      <c r="K4" s="2">
        <f t="shared" si="2"/>
        <v>0.51272752632680108</v>
      </c>
      <c r="L4" s="2">
        <f t="shared" si="3"/>
        <v>0</v>
      </c>
      <c r="M4" s="2">
        <f t="shared" si="4"/>
        <v>-1.1102230246251565E-16</v>
      </c>
      <c r="N4" s="105">
        <v>13974</v>
      </c>
      <c r="O4" s="105">
        <v>14704</v>
      </c>
      <c r="P4" s="58"/>
      <c r="Q4" s="58"/>
      <c r="R4" s="58"/>
      <c r="S4" s="58"/>
      <c r="T4" s="58"/>
      <c r="U4" s="58"/>
      <c r="V4" s="58"/>
      <c r="W4" s="58"/>
      <c r="X4" s="105"/>
      <c r="Y4" s="58"/>
      <c r="Z4" s="58"/>
      <c r="AA4" s="58"/>
      <c r="AB4" s="58"/>
      <c r="AC4" s="58"/>
      <c r="AD4" s="58"/>
      <c r="AE4" s="58"/>
      <c r="AG4" s="7">
        <f>IF(Q4&gt;0,RANK(Q4,(N4:P4,Q4:AE4)),0)</f>
        <v>0</v>
      </c>
      <c r="AH4" s="7">
        <f>IF(R4&gt;0,RANK(R4,(N4:P4,Q4:AE4)),0)</f>
        <v>0</v>
      </c>
      <c r="AI4" s="7">
        <f>IF(T4&gt;0,RANK(T4,(N4:P4,Q4:AE4)),0)</f>
        <v>0</v>
      </c>
      <c r="AJ4" s="7">
        <f>IF(S4&gt;0,RANK(S4,(N4:P4,Q4:AE4)),0)</f>
        <v>0</v>
      </c>
      <c r="AK4" s="2">
        <f t="shared" si="5"/>
        <v>0</v>
      </c>
      <c r="AL4" s="2">
        <f t="shared" si="6"/>
        <v>0</v>
      </c>
      <c r="AM4" s="2">
        <f t="shared" si="7"/>
        <v>0</v>
      </c>
      <c r="AN4" s="2">
        <f t="shared" si="8"/>
        <v>0</v>
      </c>
      <c r="AP4" t="s">
        <v>2197</v>
      </c>
      <c r="AQ4" t="s">
        <v>2093</v>
      </c>
      <c r="AT4" s="94">
        <v>1</v>
      </c>
      <c r="AU4" s="96">
        <v>3</v>
      </c>
      <c r="AV4" s="100">
        <f t="shared" ref="AV4:AV67" si="11">1000*AT4+AU4</f>
        <v>1003</v>
      </c>
      <c r="AX4" s="7" t="s">
        <v>996</v>
      </c>
    </row>
    <row r="5" spans="1:53" ht="13" hidden="1" customHeight="1" outlineLevel="1">
      <c r="A5" t="s">
        <v>2198</v>
      </c>
      <c r="B5" t="s">
        <v>2093</v>
      </c>
      <c r="C5" s="1">
        <f t="shared" si="0"/>
        <v>7454</v>
      </c>
      <c r="D5" s="7">
        <f>IF(N5&gt;0, RANK(N5,(N5:P5,Q5:AE5)),0)</f>
        <v>1</v>
      </c>
      <c r="E5" s="7">
        <f>IF(O5&gt;0,RANK(O5,(N5:P5,Q5:AE5)),0)</f>
        <v>2</v>
      </c>
      <c r="F5" s="7">
        <f>IF(P5&gt;0,RANK(P5,(N5:P5,Q5:AE5)),0)</f>
        <v>0</v>
      </c>
      <c r="G5" s="1">
        <f t="shared" si="9"/>
        <v>2964</v>
      </c>
      <c r="H5" s="2">
        <f t="shared" si="10"/>
        <v>0.39763885162328949</v>
      </c>
      <c r="I5" s="2"/>
      <c r="J5" s="2">
        <f t="shared" si="1"/>
        <v>0.6988194258116448</v>
      </c>
      <c r="K5" s="2">
        <f t="shared" si="2"/>
        <v>0.30118057418835525</v>
      </c>
      <c r="L5" s="2">
        <f t="shared" si="3"/>
        <v>0</v>
      </c>
      <c r="M5" s="2">
        <f t="shared" si="4"/>
        <v>-5.5511151231257827E-17</v>
      </c>
      <c r="N5" s="105">
        <v>5209</v>
      </c>
      <c r="O5" s="105">
        <v>2245</v>
      </c>
      <c r="P5" s="58"/>
      <c r="Q5" s="58"/>
      <c r="R5" s="58"/>
      <c r="S5" s="58"/>
      <c r="T5" s="58"/>
      <c r="U5" s="58"/>
      <c r="V5" s="58"/>
      <c r="W5" s="58"/>
      <c r="X5" s="105"/>
      <c r="Y5" s="58"/>
      <c r="Z5" s="58"/>
      <c r="AA5" s="58"/>
      <c r="AB5" s="58"/>
      <c r="AC5" s="58"/>
      <c r="AD5" s="58"/>
      <c r="AE5" s="58"/>
      <c r="AG5" s="7">
        <f>IF(Q5&gt;0,RANK(Q5,(N5:P5,Q5:AE5)),0)</f>
        <v>0</v>
      </c>
      <c r="AH5" s="7">
        <f>IF(R5&gt;0,RANK(R5,(N5:P5,Q5:AE5)),0)</f>
        <v>0</v>
      </c>
      <c r="AI5" s="7">
        <f>IF(T5&gt;0,RANK(T5,(N5:P5,Q5:AE5)),0)</f>
        <v>0</v>
      </c>
      <c r="AJ5" s="7">
        <f>IF(S5&gt;0,RANK(S5,(N5:P5,Q5:AE5)),0)</f>
        <v>0</v>
      </c>
      <c r="AK5" s="2">
        <f t="shared" si="5"/>
        <v>0</v>
      </c>
      <c r="AL5" s="2">
        <f t="shared" si="6"/>
        <v>0</v>
      </c>
      <c r="AM5" s="2">
        <f t="shared" si="7"/>
        <v>0</v>
      </c>
      <c r="AN5" s="2">
        <f t="shared" si="8"/>
        <v>0</v>
      </c>
      <c r="AP5" t="s">
        <v>2198</v>
      </c>
      <c r="AQ5" t="s">
        <v>2093</v>
      </c>
      <c r="AT5" s="94">
        <v>1</v>
      </c>
      <c r="AU5" s="96">
        <v>5</v>
      </c>
      <c r="AV5" s="100">
        <f t="shared" si="11"/>
        <v>1005</v>
      </c>
      <c r="AX5" s="7" t="s">
        <v>996</v>
      </c>
    </row>
    <row r="6" spans="1:53" ht="13" hidden="1" customHeight="1" outlineLevel="1">
      <c r="A6" t="s">
        <v>1656</v>
      </c>
      <c r="B6" t="s">
        <v>2093</v>
      </c>
      <c r="C6" s="1">
        <f t="shared" si="0"/>
        <v>5877</v>
      </c>
      <c r="D6" s="7">
        <f>IF(N6&gt;0, RANK(N6,(N6:P6,Q6:AE6)),0)</f>
        <v>1</v>
      </c>
      <c r="E6" s="7">
        <f>IF(O6&gt;0,RANK(O6,(N6:P6,Q6:AE6)),0)</f>
        <v>2</v>
      </c>
      <c r="F6" s="7">
        <f>IF(P6&gt;0,RANK(P6,(N6:P6,Q6:AE6)),0)</f>
        <v>0</v>
      </c>
      <c r="G6" s="1">
        <f t="shared" si="9"/>
        <v>2155</v>
      </c>
      <c r="H6" s="2">
        <f t="shared" si="10"/>
        <v>0.3666836821507572</v>
      </c>
      <c r="I6" s="2"/>
      <c r="J6" s="2">
        <f t="shared" si="1"/>
        <v>0.68334184107537854</v>
      </c>
      <c r="K6" s="2">
        <f t="shared" si="2"/>
        <v>0.3166581589246214</v>
      </c>
      <c r="L6" s="2">
        <f t="shared" si="3"/>
        <v>0</v>
      </c>
      <c r="M6" s="2">
        <f t="shared" si="4"/>
        <v>5.5511151231257827E-17</v>
      </c>
      <c r="N6" s="105">
        <v>4016</v>
      </c>
      <c r="O6" s="105">
        <v>1861</v>
      </c>
      <c r="P6" s="58"/>
      <c r="Q6" s="58"/>
      <c r="R6" s="58"/>
      <c r="S6" s="58"/>
      <c r="T6" s="58"/>
      <c r="U6" s="58"/>
      <c r="V6" s="58"/>
      <c r="W6" s="58"/>
      <c r="X6" s="105"/>
      <c r="Y6" s="58"/>
      <c r="Z6" s="58"/>
      <c r="AA6" s="58"/>
      <c r="AB6" s="58"/>
      <c r="AC6" s="58"/>
      <c r="AD6" s="58"/>
      <c r="AE6" s="58"/>
      <c r="AG6" s="7">
        <f>IF(Q6&gt;0,RANK(Q6,(N6:P6,Q6:AE6)),0)</f>
        <v>0</v>
      </c>
      <c r="AH6" s="7">
        <f>IF(R6&gt;0,RANK(R6,(N6:P6,Q6:AE6)),0)</f>
        <v>0</v>
      </c>
      <c r="AI6" s="7">
        <f>IF(T6&gt;0,RANK(T6,(N6:P6,Q6:AE6)),0)</f>
        <v>0</v>
      </c>
      <c r="AJ6" s="7">
        <f>IF(S6&gt;0,RANK(S6,(N6:P6,Q6:AE6)),0)</f>
        <v>0</v>
      </c>
      <c r="AK6" s="2">
        <f t="shared" si="5"/>
        <v>0</v>
      </c>
      <c r="AL6" s="2">
        <f t="shared" si="6"/>
        <v>0</v>
      </c>
      <c r="AM6" s="2">
        <f t="shared" si="7"/>
        <v>0</v>
      </c>
      <c r="AN6" s="2">
        <f t="shared" si="8"/>
        <v>0</v>
      </c>
      <c r="AP6" t="s">
        <v>1656</v>
      </c>
      <c r="AQ6" t="s">
        <v>2093</v>
      </c>
      <c r="AT6" s="94">
        <v>1</v>
      </c>
      <c r="AU6" s="96">
        <v>7</v>
      </c>
      <c r="AV6" s="100">
        <f t="shared" si="11"/>
        <v>1007</v>
      </c>
      <c r="AX6" s="7" t="s">
        <v>996</v>
      </c>
    </row>
    <row r="7" spans="1:53" ht="13" hidden="1" customHeight="1" outlineLevel="1">
      <c r="A7" t="s">
        <v>2178</v>
      </c>
      <c r="B7" t="s">
        <v>2093</v>
      </c>
      <c r="C7" s="1">
        <f t="shared" si="0"/>
        <v>12376</v>
      </c>
      <c r="D7" s="7">
        <f>IF(N7&gt;0, RANK(N7,(N7:P7,Q7:AE7)),0)</f>
        <v>1</v>
      </c>
      <c r="E7" s="7">
        <f>IF(O7&gt;0,RANK(O7,(N7:P7,Q7:AE7)),0)</f>
        <v>2</v>
      </c>
      <c r="F7" s="7">
        <f>IF(P7&gt;0,RANK(P7,(N7:P7,Q7:AE7)),0)</f>
        <v>0</v>
      </c>
      <c r="G7" s="1">
        <f t="shared" si="9"/>
        <v>1912</v>
      </c>
      <c r="H7" s="2">
        <f t="shared" si="10"/>
        <v>0.15449256625727215</v>
      </c>
      <c r="I7" s="2"/>
      <c r="J7" s="2">
        <f t="shared" si="1"/>
        <v>0.57724628312863602</v>
      </c>
      <c r="K7" s="2">
        <f t="shared" si="2"/>
        <v>0.42275371687136393</v>
      </c>
      <c r="L7" s="2">
        <f t="shared" si="3"/>
        <v>0</v>
      </c>
      <c r="M7" s="2">
        <f t="shared" si="4"/>
        <v>5.5511151231257827E-17</v>
      </c>
      <c r="N7" s="105">
        <v>7144</v>
      </c>
      <c r="O7" s="105">
        <v>5232</v>
      </c>
      <c r="P7" s="58"/>
      <c r="Q7" s="58"/>
      <c r="R7" s="58"/>
      <c r="S7" s="58"/>
      <c r="T7" s="58"/>
      <c r="U7" s="58"/>
      <c r="V7" s="58"/>
      <c r="W7" s="58"/>
      <c r="X7" s="105"/>
      <c r="Y7" s="58"/>
      <c r="Z7" s="58"/>
      <c r="AA7" s="58"/>
      <c r="AB7" s="58"/>
      <c r="AC7" s="58"/>
      <c r="AD7" s="58"/>
      <c r="AE7" s="58"/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0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0</v>
      </c>
      <c r="AN7" s="2">
        <f t="shared" si="8"/>
        <v>0</v>
      </c>
      <c r="AP7" t="s">
        <v>2178</v>
      </c>
      <c r="AQ7" t="s">
        <v>2093</v>
      </c>
      <c r="AT7" s="94">
        <v>1</v>
      </c>
      <c r="AU7" s="96">
        <v>9</v>
      </c>
      <c r="AV7" s="100">
        <f t="shared" si="11"/>
        <v>1009</v>
      </c>
      <c r="AX7" s="7" t="s">
        <v>996</v>
      </c>
    </row>
    <row r="8" spans="1:53" ht="13" hidden="1" customHeight="1" outlineLevel="1">
      <c r="A8" t="s">
        <v>1202</v>
      </c>
      <c r="B8" t="s">
        <v>2093</v>
      </c>
      <c r="C8" s="1">
        <f t="shared" si="0"/>
        <v>4263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2449</v>
      </c>
      <c r="H8" s="2">
        <f t="shared" si="10"/>
        <v>0.57447806708890448</v>
      </c>
      <c r="I8" s="2"/>
      <c r="J8" s="2">
        <f t="shared" si="1"/>
        <v>0.78723903354445224</v>
      </c>
      <c r="K8" s="2">
        <f t="shared" si="2"/>
        <v>0.21276096645554773</v>
      </c>
      <c r="L8" s="2">
        <f t="shared" si="3"/>
        <v>0</v>
      </c>
      <c r="M8" s="2">
        <f t="shared" si="4"/>
        <v>2.7755575615628914E-17</v>
      </c>
      <c r="N8" s="105">
        <v>3356</v>
      </c>
      <c r="O8" s="105">
        <v>907</v>
      </c>
      <c r="P8" s="58"/>
      <c r="Q8" s="58"/>
      <c r="R8" s="58"/>
      <c r="S8" s="58"/>
      <c r="T8" s="58"/>
      <c r="U8" s="58"/>
      <c r="V8" s="58"/>
      <c r="W8" s="58"/>
      <c r="X8" s="105"/>
      <c r="Y8" s="58"/>
      <c r="Z8" s="58"/>
      <c r="AA8" s="58"/>
      <c r="AB8" s="58"/>
      <c r="AC8" s="58"/>
      <c r="AD8" s="58"/>
      <c r="AE8" s="58"/>
      <c r="AG8" s="7">
        <f>IF(Q8&gt;0,RANK(Q8,(N8:P8,Q8:AE8)),0)</f>
        <v>0</v>
      </c>
      <c r="AH8" s="7">
        <f>IF(R8&gt;0,RANK(R8,(N8:P8,Q8:AE8)),0)</f>
        <v>0</v>
      </c>
      <c r="AI8" s="7">
        <f>IF(T8&gt;0,RANK(T8,(N8:P8,Q8:AE8)),0)</f>
        <v>0</v>
      </c>
      <c r="AJ8" s="7">
        <f>IF(S8&gt;0,RANK(S8,(N8:P8,Q8:AE8)),0)</f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P8" t="s">
        <v>1202</v>
      </c>
      <c r="AQ8" t="s">
        <v>2093</v>
      </c>
      <c r="AT8" s="94">
        <v>1</v>
      </c>
      <c r="AU8" s="96">
        <v>11</v>
      </c>
      <c r="AV8" s="100">
        <f t="shared" si="11"/>
        <v>1011</v>
      </c>
      <c r="AX8" s="7" t="s">
        <v>996</v>
      </c>
    </row>
    <row r="9" spans="1:53" ht="13" hidden="1" customHeight="1" outlineLevel="1">
      <c r="A9" t="s">
        <v>1203</v>
      </c>
      <c r="B9" t="s">
        <v>2093</v>
      </c>
      <c r="C9" s="1">
        <f t="shared" si="0"/>
        <v>7220</v>
      </c>
      <c r="D9" s="7">
        <f>IF(N9&gt;0, RANK(N9,(N9:P9,Q9:AE9)),0)</f>
        <v>1</v>
      </c>
      <c r="E9" s="7">
        <f>IF(O9&gt;0,RANK(O9,(N9:P9,Q9:AE9)),0)</f>
        <v>2</v>
      </c>
      <c r="F9" s="7">
        <f>IF(P9&gt;0,RANK(P9,(N9:P9,Q9:AE9)),0)</f>
        <v>0</v>
      </c>
      <c r="G9" s="1">
        <f t="shared" si="9"/>
        <v>2320</v>
      </c>
      <c r="H9" s="2">
        <f t="shared" si="10"/>
        <v>0.32132963988919666</v>
      </c>
      <c r="I9" s="2"/>
      <c r="J9" s="2">
        <f t="shared" si="1"/>
        <v>0.66066481994459836</v>
      </c>
      <c r="K9" s="2">
        <f t="shared" si="2"/>
        <v>0.33933518005540164</v>
      </c>
      <c r="L9" s="2">
        <f t="shared" si="3"/>
        <v>0</v>
      </c>
      <c r="M9" s="2">
        <f t="shared" si="4"/>
        <v>0</v>
      </c>
      <c r="N9" s="105">
        <v>4770</v>
      </c>
      <c r="O9" s="105">
        <v>2450</v>
      </c>
      <c r="P9" s="58"/>
      <c r="Q9" s="58"/>
      <c r="R9" s="58"/>
      <c r="S9" s="58"/>
      <c r="T9" s="58"/>
      <c r="U9" s="58"/>
      <c r="V9" s="58"/>
      <c r="W9" s="58"/>
      <c r="X9" s="105"/>
      <c r="Y9" s="58"/>
      <c r="Z9" s="58"/>
      <c r="AA9" s="58"/>
      <c r="AB9" s="58"/>
      <c r="AC9" s="58"/>
      <c r="AD9" s="58"/>
      <c r="AE9" s="58"/>
      <c r="AG9" s="7">
        <f>IF(Q9&gt;0,RANK(Q9,(N9:P9,Q9:AE9)),0)</f>
        <v>0</v>
      </c>
      <c r="AH9" s="7">
        <f>IF(R9&gt;0,RANK(R9,(N9:P9,Q9:AE9)),0)</f>
        <v>0</v>
      </c>
      <c r="AI9" s="7">
        <f>IF(T9&gt;0,RANK(T9,(N9:P9,Q9:AE9)),0)</f>
        <v>0</v>
      </c>
      <c r="AJ9" s="7">
        <f>IF(S9&gt;0,RANK(S9,(N9:P9,Q9:AE9)),0)</f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P9" t="s">
        <v>1203</v>
      </c>
      <c r="AQ9" t="s">
        <v>2093</v>
      </c>
      <c r="AT9" s="94">
        <v>1</v>
      </c>
      <c r="AU9" s="96">
        <v>13</v>
      </c>
      <c r="AV9" s="100">
        <f t="shared" si="11"/>
        <v>1013</v>
      </c>
      <c r="AX9" s="7" t="s">
        <v>996</v>
      </c>
    </row>
    <row r="10" spans="1:53" ht="13" hidden="1" customHeight="1" outlineLevel="1">
      <c r="A10" t="s">
        <v>2334</v>
      </c>
      <c r="B10" t="s">
        <v>2093</v>
      </c>
      <c r="C10" s="1">
        <f t="shared" si="0"/>
        <v>28020</v>
      </c>
      <c r="D10" s="7">
        <f>IF(N10&gt;0, RANK(N10,(N10:P10,Q10:AE10)),0)</f>
        <v>1</v>
      </c>
      <c r="E10" s="7">
        <f>IF(O10&gt;0,RANK(O10,(N10:P10,Q10:AE10)),0)</f>
        <v>2</v>
      </c>
      <c r="F10" s="7">
        <f>IF(P10&gt;0,RANK(P10,(N10:P10,Q10:AE10)),0)</f>
        <v>0</v>
      </c>
      <c r="G10" s="1">
        <f t="shared" si="9"/>
        <v>9916</v>
      </c>
      <c r="H10" s="2">
        <f t="shared" si="10"/>
        <v>0.35389007851534621</v>
      </c>
      <c r="I10" s="2"/>
      <c r="J10" s="2">
        <f t="shared" si="1"/>
        <v>0.67694503925767313</v>
      </c>
      <c r="K10" s="2">
        <f t="shared" si="2"/>
        <v>0.32305496074232692</v>
      </c>
      <c r="L10" s="2">
        <f t="shared" si="3"/>
        <v>0</v>
      </c>
      <c r="M10" s="2">
        <f t="shared" si="4"/>
        <v>-5.5511151231257827E-17</v>
      </c>
      <c r="N10" s="105">
        <v>18968</v>
      </c>
      <c r="O10" s="105">
        <v>9052</v>
      </c>
      <c r="P10" s="58"/>
      <c r="Q10" s="58"/>
      <c r="R10" s="58"/>
      <c r="S10" s="58"/>
      <c r="T10" s="58"/>
      <c r="U10" s="58"/>
      <c r="V10" s="58"/>
      <c r="W10" s="58"/>
      <c r="X10" s="105"/>
      <c r="Y10" s="58"/>
      <c r="Z10" s="58"/>
      <c r="AA10" s="58"/>
      <c r="AB10" s="58"/>
      <c r="AC10" s="58"/>
      <c r="AD10" s="58"/>
      <c r="AE10" s="58"/>
      <c r="AG10" s="7">
        <f>IF(Q10&gt;0,RANK(Q10,(N10:P10,Q10:AE10)),0)</f>
        <v>0</v>
      </c>
      <c r="AH10" s="7">
        <f>IF(R10&gt;0,RANK(R10,(N10:P10,Q10:AE10)),0)</f>
        <v>0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P10" t="s">
        <v>2334</v>
      </c>
      <c r="AQ10" t="s">
        <v>2093</v>
      </c>
      <c r="AT10" s="94">
        <v>1</v>
      </c>
      <c r="AU10" s="96">
        <v>15</v>
      </c>
      <c r="AV10" s="100">
        <f t="shared" si="11"/>
        <v>1015</v>
      </c>
      <c r="AX10" s="7" t="s">
        <v>996</v>
      </c>
    </row>
    <row r="11" spans="1:53" ht="13" hidden="1" customHeight="1" outlineLevel="1">
      <c r="A11" t="s">
        <v>1952</v>
      </c>
      <c r="B11" t="s">
        <v>2093</v>
      </c>
      <c r="C11" s="1">
        <f t="shared" si="0"/>
        <v>9306</v>
      </c>
      <c r="D11" s="7">
        <f>IF(N11&gt;0, RANK(N11,(N11:P11,Q11:AE11)),0)</f>
        <v>1</v>
      </c>
      <c r="E11" s="7">
        <f>IF(O11&gt;0,RANK(O11,(N11:P11,Q11:AE11)),0)</f>
        <v>2</v>
      </c>
      <c r="F11" s="7">
        <f>IF(P11&gt;0,RANK(P11,(N11:P11,Q11:AE11)),0)</f>
        <v>0</v>
      </c>
      <c r="G11" s="1">
        <f t="shared" si="9"/>
        <v>2484</v>
      </c>
      <c r="H11" s="2">
        <f t="shared" si="10"/>
        <v>0.26692456479690524</v>
      </c>
      <c r="I11" s="2"/>
      <c r="J11" s="2">
        <f t="shared" si="1"/>
        <v>0.63346228239845259</v>
      </c>
      <c r="K11" s="2">
        <f t="shared" si="2"/>
        <v>0.36653771760154741</v>
      </c>
      <c r="L11" s="2">
        <f t="shared" si="3"/>
        <v>0</v>
      </c>
      <c r="M11" s="2">
        <f t="shared" si="4"/>
        <v>0</v>
      </c>
      <c r="N11" s="105">
        <v>5895</v>
      </c>
      <c r="O11" s="105">
        <v>3411</v>
      </c>
      <c r="P11" s="58"/>
      <c r="Q11" s="58"/>
      <c r="R11" s="58"/>
      <c r="S11" s="58"/>
      <c r="T11" s="58"/>
      <c r="U11" s="58"/>
      <c r="V11" s="58"/>
      <c r="W11" s="58"/>
      <c r="X11" s="105"/>
      <c r="Y11" s="58"/>
      <c r="Z11" s="58"/>
      <c r="AA11" s="58"/>
      <c r="AB11" s="58"/>
      <c r="AC11" s="58"/>
      <c r="AD11" s="58"/>
      <c r="AE11" s="58"/>
      <c r="AG11" s="7">
        <f>IF(Q11&gt;0,RANK(Q11,(N11:P11,Q11:AE11)),0)</f>
        <v>0</v>
      </c>
      <c r="AH11" s="7">
        <f>IF(R11&gt;0,RANK(R11,(N11:P11,Q11:AE11)),0)</f>
        <v>0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P11" t="s">
        <v>1952</v>
      </c>
      <c r="AQ11" t="s">
        <v>2093</v>
      </c>
      <c r="AT11" s="94">
        <v>1</v>
      </c>
      <c r="AU11" s="96">
        <v>17</v>
      </c>
      <c r="AV11" s="100">
        <f t="shared" si="11"/>
        <v>1017</v>
      </c>
      <c r="AX11" s="7" t="s">
        <v>996</v>
      </c>
    </row>
    <row r="12" spans="1:53" ht="13" hidden="1" customHeight="1" outlineLevel="1">
      <c r="A12" t="s">
        <v>1551</v>
      </c>
      <c r="B12" t="s">
        <v>2093</v>
      </c>
      <c r="C12" s="1">
        <f t="shared" si="0"/>
        <v>5206</v>
      </c>
      <c r="D12" s="7">
        <f>IF(N12&gt;0, RANK(N12,(N12:P12,Q12:AE12)),0)</f>
        <v>1</v>
      </c>
      <c r="E12" s="7">
        <f>IF(O12&gt;0,RANK(O12,(N12:P12,Q12:AE12)),0)</f>
        <v>2</v>
      </c>
      <c r="F12" s="7">
        <f>IF(P12&gt;0,RANK(P12,(N12:P12,Q12:AE12)),0)</f>
        <v>0</v>
      </c>
      <c r="G12" s="1">
        <f t="shared" si="9"/>
        <v>2508</v>
      </c>
      <c r="H12" s="2">
        <f t="shared" si="10"/>
        <v>0.48175182481751827</v>
      </c>
      <c r="I12" s="2"/>
      <c r="J12" s="2">
        <f t="shared" si="1"/>
        <v>0.74087591240875916</v>
      </c>
      <c r="K12" s="2">
        <f t="shared" si="2"/>
        <v>0.25912408759124089</v>
      </c>
      <c r="L12" s="2">
        <f t="shared" si="3"/>
        <v>0</v>
      </c>
      <c r="M12" s="2">
        <f t="shared" si="4"/>
        <v>-5.5511151231257827E-17</v>
      </c>
      <c r="N12" s="105">
        <v>3857</v>
      </c>
      <c r="O12" s="105">
        <v>1349</v>
      </c>
      <c r="P12" s="58"/>
      <c r="Q12" s="58"/>
      <c r="R12" s="58"/>
      <c r="S12" s="58"/>
      <c r="T12" s="58"/>
      <c r="U12" s="58"/>
      <c r="V12" s="58"/>
      <c r="W12" s="58"/>
      <c r="X12" s="105"/>
      <c r="Y12" s="58"/>
      <c r="Z12" s="58"/>
      <c r="AA12" s="58"/>
      <c r="AB12" s="58"/>
      <c r="AC12" s="58"/>
      <c r="AD12" s="58"/>
      <c r="AE12" s="58"/>
      <c r="AG12" s="7">
        <f>IF(Q12&gt;0,RANK(Q12,(N12:P12,Q12:AE12)),0)</f>
        <v>0</v>
      </c>
      <c r="AH12" s="7">
        <f>IF(R12&gt;0,RANK(R12,(N12:P12,Q12:AE12)),0)</f>
        <v>0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P12" t="s">
        <v>1551</v>
      </c>
      <c r="AQ12" t="s">
        <v>2093</v>
      </c>
      <c r="AT12" s="94">
        <v>1</v>
      </c>
      <c r="AU12" s="96">
        <v>19</v>
      </c>
      <c r="AV12" s="100">
        <f t="shared" si="11"/>
        <v>1019</v>
      </c>
      <c r="AX12" s="7" t="s">
        <v>996</v>
      </c>
    </row>
    <row r="13" spans="1:53" ht="13" hidden="1" customHeight="1" outlineLevel="1">
      <c r="A13" t="s">
        <v>708</v>
      </c>
      <c r="B13" t="s">
        <v>2093</v>
      </c>
      <c r="C13" s="1">
        <f t="shared" si="0"/>
        <v>12299</v>
      </c>
      <c r="D13" s="7">
        <f>IF(N13&gt;0, RANK(N13,(N13:P13,Q13:AE13)),0)</f>
        <v>1</v>
      </c>
      <c r="E13" s="7">
        <f>IF(O13&gt;0,RANK(O13,(N13:P13,Q13:AE13)),0)</f>
        <v>2</v>
      </c>
      <c r="F13" s="7">
        <f>IF(P13&gt;0,RANK(P13,(N13:P13,Q13:AE13)),0)</f>
        <v>0</v>
      </c>
      <c r="G13" s="1">
        <f t="shared" si="9"/>
        <v>2757</v>
      </c>
      <c r="H13" s="2">
        <f t="shared" si="10"/>
        <v>0.22416456622489633</v>
      </c>
      <c r="I13" s="2"/>
      <c r="J13" s="2">
        <f t="shared" si="1"/>
        <v>0.61208228311244817</v>
      </c>
      <c r="K13" s="2">
        <f t="shared" si="2"/>
        <v>0.38791771688755183</v>
      </c>
      <c r="L13" s="2">
        <f t="shared" si="3"/>
        <v>0</v>
      </c>
      <c r="M13" s="2">
        <f t="shared" si="4"/>
        <v>0</v>
      </c>
      <c r="N13" s="105">
        <v>7528</v>
      </c>
      <c r="O13" s="105">
        <v>4771</v>
      </c>
      <c r="P13" s="58"/>
      <c r="Q13" s="58"/>
      <c r="R13" s="58"/>
      <c r="S13" s="58"/>
      <c r="T13" s="58"/>
      <c r="U13" s="58"/>
      <c r="V13" s="58"/>
      <c r="W13" s="58"/>
      <c r="X13" s="105"/>
      <c r="Y13" s="58"/>
      <c r="Z13" s="58"/>
      <c r="AA13" s="58"/>
      <c r="AB13" s="58"/>
      <c r="AC13" s="58"/>
      <c r="AD13" s="58"/>
      <c r="AE13" s="58"/>
      <c r="AG13" s="7">
        <f>IF(Q13&gt;0,RANK(Q13,(N13:P13,Q13:AE13)),0)</f>
        <v>0</v>
      </c>
      <c r="AH13" s="7">
        <f>IF(R13&gt;0,RANK(R13,(N13:P13,Q13:AE13)),0)</f>
        <v>0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P13" t="s">
        <v>708</v>
      </c>
      <c r="AQ13" t="s">
        <v>2093</v>
      </c>
      <c r="AT13" s="94">
        <v>1</v>
      </c>
      <c r="AU13" s="96">
        <v>21</v>
      </c>
      <c r="AV13" s="100">
        <f t="shared" si="11"/>
        <v>1021</v>
      </c>
      <c r="AX13" s="7" t="s">
        <v>996</v>
      </c>
    </row>
    <row r="14" spans="1:53" ht="13" hidden="1" customHeight="1" outlineLevel="1">
      <c r="A14" t="s">
        <v>2546</v>
      </c>
      <c r="B14" t="s">
        <v>2093</v>
      </c>
      <c r="C14" s="1">
        <f t="shared" si="0"/>
        <v>5771</v>
      </c>
      <c r="D14" s="7">
        <f>IF(N14&gt;0, RANK(N14,(N14:P14,Q14:AE14)),0)</f>
        <v>1</v>
      </c>
      <c r="E14" s="7">
        <f>IF(O14&gt;0,RANK(O14,(N14:P14,Q14:AE14)),0)</f>
        <v>2</v>
      </c>
      <c r="F14" s="7">
        <f>IF(P14&gt;0,RANK(P14,(N14:P14,Q14:AE14)),0)</f>
        <v>0</v>
      </c>
      <c r="G14" s="1">
        <f t="shared" si="9"/>
        <v>2997</v>
      </c>
      <c r="H14" s="2">
        <f t="shared" si="10"/>
        <v>0.51932074163923059</v>
      </c>
      <c r="I14" s="2"/>
      <c r="J14" s="2">
        <f t="shared" si="1"/>
        <v>0.75966037081961535</v>
      </c>
      <c r="K14" s="2">
        <f t="shared" si="2"/>
        <v>0.24033962918038468</v>
      </c>
      <c r="L14" s="2">
        <f t="shared" si="3"/>
        <v>0</v>
      </c>
      <c r="M14" s="2">
        <f t="shared" si="4"/>
        <v>-2.7755575615628914E-17</v>
      </c>
      <c r="N14" s="105">
        <v>4384</v>
      </c>
      <c r="O14" s="105">
        <v>1387</v>
      </c>
      <c r="P14" s="58"/>
      <c r="Q14" s="58"/>
      <c r="R14" s="58"/>
      <c r="S14" s="58"/>
      <c r="T14" s="58"/>
      <c r="U14" s="58"/>
      <c r="V14" s="58"/>
      <c r="W14" s="58"/>
      <c r="X14" s="105"/>
      <c r="Y14" s="58"/>
      <c r="Z14" s="58"/>
      <c r="AA14" s="58"/>
      <c r="AB14" s="58"/>
      <c r="AC14" s="58"/>
      <c r="AD14" s="58"/>
      <c r="AE14" s="58"/>
      <c r="AG14" s="7">
        <f>IF(Q14&gt;0,RANK(Q14,(N14:P14,Q14:AE14)),0)</f>
        <v>0</v>
      </c>
      <c r="AH14" s="7">
        <f>IF(R14&gt;0,RANK(R14,(N14:P14,Q14:AE14)),0)</f>
        <v>0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P14" t="s">
        <v>2546</v>
      </c>
      <c r="AQ14" t="s">
        <v>2093</v>
      </c>
      <c r="AT14" s="94">
        <v>1</v>
      </c>
      <c r="AU14" s="96">
        <v>23</v>
      </c>
      <c r="AV14" s="100">
        <f t="shared" si="11"/>
        <v>1023</v>
      </c>
      <c r="AX14" s="7" t="s">
        <v>996</v>
      </c>
    </row>
    <row r="15" spans="1:53" ht="13" hidden="1" customHeight="1" outlineLevel="1">
      <c r="A15" t="s">
        <v>2539</v>
      </c>
      <c r="B15" t="s">
        <v>2093</v>
      </c>
      <c r="C15" s="1">
        <f t="shared" si="0"/>
        <v>8984</v>
      </c>
      <c r="D15" s="7">
        <f>IF(N15&gt;0, RANK(N15,(N15:P15,Q15:AE15)),0)</f>
        <v>1</v>
      </c>
      <c r="E15" s="7">
        <f>IF(O15&gt;0,RANK(O15,(N15:P15,Q15:AE15)),0)</f>
        <v>2</v>
      </c>
      <c r="F15" s="7">
        <f>IF(P15&gt;0,RANK(P15,(N15:P15,Q15:AE15)),0)</f>
        <v>0</v>
      </c>
      <c r="G15" s="1">
        <f t="shared" si="9"/>
        <v>1846</v>
      </c>
      <c r="H15" s="2">
        <f t="shared" si="10"/>
        <v>0.20547640249332147</v>
      </c>
      <c r="I15" s="2"/>
      <c r="J15" s="2">
        <f t="shared" si="1"/>
        <v>0.60273820124666078</v>
      </c>
      <c r="K15" s="2">
        <f t="shared" si="2"/>
        <v>0.39726179875333928</v>
      </c>
      <c r="L15" s="2">
        <f t="shared" si="3"/>
        <v>0</v>
      </c>
      <c r="M15" s="2">
        <f t="shared" si="4"/>
        <v>-5.5511151231257827E-17</v>
      </c>
      <c r="N15" s="105">
        <v>5415</v>
      </c>
      <c r="O15" s="105">
        <v>3569</v>
      </c>
      <c r="P15" s="58"/>
      <c r="Q15" s="58"/>
      <c r="R15" s="58"/>
      <c r="S15" s="58"/>
      <c r="T15" s="58"/>
      <c r="U15" s="58"/>
      <c r="V15" s="58"/>
      <c r="W15" s="58"/>
      <c r="X15" s="105"/>
      <c r="Y15" s="58"/>
      <c r="Z15" s="58"/>
      <c r="AA15" s="58"/>
      <c r="AB15" s="58"/>
      <c r="AC15" s="58"/>
      <c r="AD15" s="58"/>
      <c r="AE15" s="58"/>
      <c r="AG15" s="7">
        <f>IF(Q15&gt;0,RANK(Q15,(N15:P15,Q15:AE15)),0)</f>
        <v>0</v>
      </c>
      <c r="AH15" s="7">
        <f>IF(R15&gt;0,RANK(R15,(N15:P15,Q15:AE15)),0)</f>
        <v>0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P15" t="s">
        <v>2539</v>
      </c>
      <c r="AQ15" t="s">
        <v>2093</v>
      </c>
      <c r="AT15" s="94">
        <v>1</v>
      </c>
      <c r="AU15" s="96">
        <v>25</v>
      </c>
      <c r="AV15" s="100">
        <f t="shared" si="11"/>
        <v>1025</v>
      </c>
      <c r="AX15" s="7" t="s">
        <v>996</v>
      </c>
    </row>
    <row r="16" spans="1:53" ht="13" hidden="1" customHeight="1" outlineLevel="1">
      <c r="A16" t="s">
        <v>2540</v>
      </c>
      <c r="B16" t="s">
        <v>2093</v>
      </c>
      <c r="C16" s="1">
        <f t="shared" si="0"/>
        <v>4315</v>
      </c>
      <c r="D16" s="7">
        <f>IF(N16&gt;0, RANK(N16,(N16:P16,Q16:AE16)),0)</f>
        <v>1</v>
      </c>
      <c r="E16" s="7">
        <f>IF(O16&gt;0,RANK(O16,(N16:P16,Q16:AE16)),0)</f>
        <v>2</v>
      </c>
      <c r="F16" s="7">
        <f>IF(P16&gt;0,RANK(P16,(N16:P16,Q16:AE16)),0)</f>
        <v>0</v>
      </c>
      <c r="G16" s="1">
        <f t="shared" si="9"/>
        <v>1581</v>
      </c>
      <c r="H16" s="2">
        <f t="shared" si="10"/>
        <v>0.36639629200463497</v>
      </c>
      <c r="I16" s="2"/>
      <c r="J16" s="2">
        <f t="shared" si="1"/>
        <v>0.68319814600231754</v>
      </c>
      <c r="K16" s="2">
        <f t="shared" si="2"/>
        <v>0.31680185399768251</v>
      </c>
      <c r="L16" s="2">
        <f t="shared" si="3"/>
        <v>0</v>
      </c>
      <c r="M16" s="2">
        <f t="shared" si="4"/>
        <v>-5.5511151231257827E-17</v>
      </c>
      <c r="N16" s="105">
        <v>2948</v>
      </c>
      <c r="O16" s="105">
        <v>1367</v>
      </c>
      <c r="P16" s="58"/>
      <c r="Q16" s="58"/>
      <c r="R16" s="58"/>
      <c r="S16" s="58"/>
      <c r="T16" s="58"/>
      <c r="U16" s="58"/>
      <c r="V16" s="58"/>
      <c r="W16" s="58"/>
      <c r="X16" s="105"/>
      <c r="Y16" s="58"/>
      <c r="Z16" s="58"/>
      <c r="AA16" s="58"/>
      <c r="AB16" s="58"/>
      <c r="AC16" s="58"/>
      <c r="AD16" s="58"/>
      <c r="AE16" s="58"/>
      <c r="AG16" s="7">
        <f>IF(Q16&gt;0,RANK(Q16,(N16:P16,Q16:AE16)),0)</f>
        <v>0</v>
      </c>
      <c r="AH16" s="7">
        <f>IF(R16&gt;0,RANK(R16,(N16:P16,Q16:AE16)),0)</f>
        <v>0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P16" t="s">
        <v>2540</v>
      </c>
      <c r="AQ16" t="s">
        <v>2093</v>
      </c>
      <c r="AT16" s="94">
        <v>1</v>
      </c>
      <c r="AU16" s="96">
        <v>27</v>
      </c>
      <c r="AV16" s="100">
        <f t="shared" si="11"/>
        <v>1027</v>
      </c>
      <c r="AX16" s="7" t="s">
        <v>996</v>
      </c>
    </row>
    <row r="17" spans="1:50" ht="13" hidden="1" customHeight="1" outlineLevel="1">
      <c r="A17" t="s">
        <v>640</v>
      </c>
      <c r="B17" t="s">
        <v>2093</v>
      </c>
      <c r="C17" s="1">
        <f t="shared" si="0"/>
        <v>3690</v>
      </c>
      <c r="D17" s="7">
        <f>IF(N17&gt;0, RANK(N17,(N17:P17,Q17:AE17)),0)</f>
        <v>1</v>
      </c>
      <c r="E17" s="7">
        <f>IF(O17&gt;0,RANK(O17,(N17:P17,Q17:AE17)),0)</f>
        <v>2</v>
      </c>
      <c r="F17" s="7">
        <f>IF(P17&gt;0,RANK(P17,(N17:P17,Q17:AE17)),0)</f>
        <v>0</v>
      </c>
      <c r="G17" s="1">
        <f t="shared" si="9"/>
        <v>1476</v>
      </c>
      <c r="H17" s="2">
        <f t="shared" si="10"/>
        <v>0.4</v>
      </c>
      <c r="I17" s="2"/>
      <c r="J17" s="2">
        <f t="shared" si="1"/>
        <v>0.7</v>
      </c>
      <c r="K17" s="2">
        <f t="shared" si="2"/>
        <v>0.3</v>
      </c>
      <c r="L17" s="2">
        <f t="shared" si="3"/>
        <v>0</v>
      </c>
      <c r="M17" s="2">
        <f t="shared" si="4"/>
        <v>5.5511151231257827E-17</v>
      </c>
      <c r="N17" s="105">
        <v>2583</v>
      </c>
      <c r="O17" s="105">
        <v>1107</v>
      </c>
      <c r="P17" s="58"/>
      <c r="Q17" s="58"/>
      <c r="R17" s="58"/>
      <c r="S17" s="58"/>
      <c r="T17" s="58"/>
      <c r="U17" s="58"/>
      <c r="V17" s="58"/>
      <c r="W17" s="58"/>
      <c r="X17" s="105"/>
      <c r="Y17" s="58"/>
      <c r="Z17" s="58"/>
      <c r="AA17" s="58"/>
      <c r="AB17" s="58"/>
      <c r="AC17" s="58"/>
      <c r="AD17" s="58"/>
      <c r="AE17" s="58"/>
      <c r="AG17" s="7">
        <f>IF(Q17&gt;0,RANK(Q17,(N17:P17,Q17:AE17)),0)</f>
        <v>0</v>
      </c>
      <c r="AH17" s="7">
        <f>IF(R17&gt;0,RANK(R17,(N17:P17,Q17:AE17)),0)</f>
        <v>0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P17" t="s">
        <v>640</v>
      </c>
      <c r="AQ17" t="s">
        <v>2093</v>
      </c>
      <c r="AT17" s="94">
        <v>1</v>
      </c>
      <c r="AU17" s="96">
        <v>29</v>
      </c>
      <c r="AV17" s="100">
        <f t="shared" si="11"/>
        <v>1029</v>
      </c>
      <c r="AX17" s="7" t="s">
        <v>996</v>
      </c>
    </row>
    <row r="18" spans="1:50" ht="13" hidden="1" customHeight="1" outlineLevel="1">
      <c r="A18" t="s">
        <v>1270</v>
      </c>
      <c r="B18" t="s">
        <v>2093</v>
      </c>
      <c r="C18" s="1">
        <f t="shared" si="0"/>
        <v>10826</v>
      </c>
      <c r="D18" s="7">
        <f>IF(N18&gt;0, RANK(N18,(N18:P18,Q18:AE18)),0)</f>
        <v>1</v>
      </c>
      <c r="E18" s="7">
        <f>IF(O18&gt;0,RANK(O18,(N18:P18,Q18:AE18)),0)</f>
        <v>2</v>
      </c>
      <c r="F18" s="7">
        <f>IF(P18&gt;0,RANK(P18,(N18:P18,Q18:AE18)),0)</f>
        <v>0</v>
      </c>
      <c r="G18" s="1">
        <f t="shared" si="9"/>
        <v>2588</v>
      </c>
      <c r="H18" s="2">
        <f t="shared" si="10"/>
        <v>0.23905412894882691</v>
      </c>
      <c r="I18" s="2"/>
      <c r="J18" s="2">
        <f t="shared" si="1"/>
        <v>0.61952706447441341</v>
      </c>
      <c r="K18" s="2">
        <f t="shared" si="2"/>
        <v>0.38047293552558653</v>
      </c>
      <c r="L18" s="2">
        <f t="shared" si="3"/>
        <v>0</v>
      </c>
      <c r="M18" s="2">
        <f t="shared" si="4"/>
        <v>5.5511151231257827E-17</v>
      </c>
      <c r="N18" s="105">
        <v>6707</v>
      </c>
      <c r="O18" s="105">
        <v>4119</v>
      </c>
      <c r="P18" s="58"/>
      <c r="Q18" s="58"/>
      <c r="R18" s="58"/>
      <c r="S18" s="58"/>
      <c r="T18" s="58"/>
      <c r="U18" s="58"/>
      <c r="V18" s="58"/>
      <c r="W18" s="58"/>
      <c r="X18" s="105"/>
      <c r="Y18" s="58"/>
      <c r="Z18" s="58"/>
      <c r="AA18" s="58"/>
      <c r="AB18" s="58"/>
      <c r="AC18" s="58"/>
      <c r="AD18" s="58"/>
      <c r="AE18" s="58"/>
      <c r="AG18" s="7">
        <f>IF(Q18&gt;0,RANK(Q18,(N18:P18,Q18:AE18)),0)</f>
        <v>0</v>
      </c>
      <c r="AH18" s="7">
        <f>IF(R18&gt;0,RANK(R18,(N18:P18,Q18:AE18)),0)</f>
        <v>0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P18" t="s">
        <v>1270</v>
      </c>
      <c r="AQ18" t="s">
        <v>2093</v>
      </c>
      <c r="AT18" s="94">
        <v>1</v>
      </c>
      <c r="AU18" s="96">
        <v>31</v>
      </c>
      <c r="AV18" s="100">
        <f t="shared" si="11"/>
        <v>1031</v>
      </c>
      <c r="AX18" s="7" t="s">
        <v>996</v>
      </c>
    </row>
    <row r="19" spans="1:50" ht="13" hidden="1" customHeight="1" outlineLevel="1">
      <c r="A19" t="s">
        <v>1321</v>
      </c>
      <c r="B19" t="s">
        <v>2093</v>
      </c>
      <c r="C19" s="1">
        <f t="shared" si="0"/>
        <v>15211</v>
      </c>
      <c r="D19" s="7">
        <f>IF(N19&gt;0, RANK(N19,(N19:P19,Q19:AE19)),0)</f>
        <v>1</v>
      </c>
      <c r="E19" s="7">
        <f>IF(O19&gt;0,RANK(O19,(N19:P19,Q19:AE19)),0)</f>
        <v>2</v>
      </c>
      <c r="F19" s="7">
        <f>IF(P19&gt;0,RANK(P19,(N19:P19,Q19:AE19)),0)</f>
        <v>0</v>
      </c>
      <c r="G19" s="1">
        <f t="shared" si="9"/>
        <v>7071</v>
      </c>
      <c r="H19" s="2">
        <f t="shared" si="10"/>
        <v>0.4648609558871869</v>
      </c>
      <c r="I19" s="2"/>
      <c r="J19" s="2">
        <f t="shared" si="1"/>
        <v>0.73243047794359351</v>
      </c>
      <c r="K19" s="2">
        <f t="shared" si="2"/>
        <v>0.26756952205640655</v>
      </c>
      <c r="L19" s="2">
        <f t="shared" si="3"/>
        <v>0</v>
      </c>
      <c r="M19" s="2">
        <f t="shared" si="4"/>
        <v>-5.5511151231257827E-17</v>
      </c>
      <c r="N19" s="105">
        <v>11141</v>
      </c>
      <c r="O19" s="105">
        <v>4070</v>
      </c>
      <c r="P19" s="58"/>
      <c r="Q19" s="58"/>
      <c r="R19" s="58"/>
      <c r="S19" s="58"/>
      <c r="T19" s="58"/>
      <c r="U19" s="58"/>
      <c r="V19" s="58"/>
      <c r="W19" s="58"/>
      <c r="X19" s="105"/>
      <c r="Y19" s="58"/>
      <c r="Z19" s="58"/>
      <c r="AA19" s="58"/>
      <c r="AB19" s="58"/>
      <c r="AC19" s="58"/>
      <c r="AD19" s="58"/>
      <c r="AE19" s="58"/>
      <c r="AG19" s="7">
        <f>IF(Q19&gt;0,RANK(Q19,(N19:P19,Q19:AE19)),0)</f>
        <v>0</v>
      </c>
      <c r="AH19" s="7">
        <f>IF(R19&gt;0,RANK(R19,(N19:P19,Q19:AE19)),0)</f>
        <v>0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P19" t="s">
        <v>1321</v>
      </c>
      <c r="AQ19" t="s">
        <v>2093</v>
      </c>
      <c r="AT19" s="94">
        <v>1</v>
      </c>
      <c r="AU19" s="96">
        <v>33</v>
      </c>
      <c r="AV19" s="100">
        <f t="shared" si="11"/>
        <v>1033</v>
      </c>
      <c r="AX19" s="7" t="s">
        <v>996</v>
      </c>
    </row>
    <row r="20" spans="1:50" ht="13" hidden="1" customHeight="1" outlineLevel="1">
      <c r="A20" t="s">
        <v>602</v>
      </c>
      <c r="B20" t="s">
        <v>2093</v>
      </c>
      <c r="C20" s="1">
        <f t="shared" si="0"/>
        <v>5269</v>
      </c>
      <c r="D20" s="7">
        <f>IF(N20&gt;0, RANK(N20,(N20:P20,Q20:AE20)),0)</f>
        <v>1</v>
      </c>
      <c r="E20" s="7">
        <f>IF(O20&gt;0,RANK(O20,(N20:P20,Q20:AE20)),0)</f>
        <v>2</v>
      </c>
      <c r="F20" s="7">
        <f>IF(P20&gt;0,RANK(P20,(N20:P20,Q20:AE20)),0)</f>
        <v>0</v>
      </c>
      <c r="G20" s="1">
        <f t="shared" si="9"/>
        <v>2289</v>
      </c>
      <c r="H20" s="2">
        <f t="shared" si="10"/>
        <v>0.43442778515847408</v>
      </c>
      <c r="I20" s="2"/>
      <c r="J20" s="2">
        <f t="shared" si="1"/>
        <v>0.71721389257923707</v>
      </c>
      <c r="K20" s="2">
        <f t="shared" si="2"/>
        <v>0.28278610742076293</v>
      </c>
      <c r="L20" s="2">
        <f t="shared" si="3"/>
        <v>0</v>
      </c>
      <c r="M20" s="2">
        <f t="shared" si="4"/>
        <v>0</v>
      </c>
      <c r="N20" s="105">
        <v>3779</v>
      </c>
      <c r="O20" s="105">
        <v>1490</v>
      </c>
      <c r="P20" s="58"/>
      <c r="Q20" s="58"/>
      <c r="R20" s="58"/>
      <c r="S20" s="58"/>
      <c r="T20" s="58"/>
      <c r="U20" s="58"/>
      <c r="V20" s="58"/>
      <c r="W20" s="58"/>
      <c r="X20" s="105"/>
      <c r="Y20" s="58"/>
      <c r="Z20" s="58"/>
      <c r="AA20" s="58"/>
      <c r="AB20" s="58"/>
      <c r="AC20" s="58"/>
      <c r="AD20" s="58"/>
      <c r="AE20" s="58"/>
      <c r="AG20" s="7">
        <f>IF(Q20&gt;0,RANK(Q20,(N20:P20,Q20:AE20)),0)</f>
        <v>0</v>
      </c>
      <c r="AH20" s="7">
        <f>IF(R20&gt;0,RANK(R20,(N20:P20,Q20:AE20)),0)</f>
        <v>0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P20" t="s">
        <v>602</v>
      </c>
      <c r="AQ20" t="s">
        <v>2093</v>
      </c>
      <c r="AT20" s="94">
        <v>1</v>
      </c>
      <c r="AU20" s="96">
        <v>35</v>
      </c>
      <c r="AV20" s="100">
        <f t="shared" si="11"/>
        <v>1035</v>
      </c>
      <c r="AX20" s="7" t="s">
        <v>996</v>
      </c>
    </row>
    <row r="21" spans="1:50" ht="13" hidden="1" customHeight="1" outlineLevel="1">
      <c r="A21" t="s">
        <v>706</v>
      </c>
      <c r="B21" t="s">
        <v>2093</v>
      </c>
      <c r="C21" s="1">
        <f t="shared" si="0"/>
        <v>3866</v>
      </c>
      <c r="D21" s="7">
        <f>IF(N21&gt;0, RANK(N21,(N21:P21,Q21:AE21)),0)</f>
        <v>1</v>
      </c>
      <c r="E21" s="7">
        <f>IF(O21&gt;0,RANK(O21,(N21:P21,Q21:AE21)),0)</f>
        <v>2</v>
      </c>
      <c r="F21" s="7">
        <f>IF(P21&gt;0,RANK(P21,(N21:P21,Q21:AE21)),0)</f>
        <v>0</v>
      </c>
      <c r="G21" s="1">
        <f t="shared" si="9"/>
        <v>1380</v>
      </c>
      <c r="H21" s="2">
        <f t="shared" si="10"/>
        <v>0.35695809622348679</v>
      </c>
      <c r="I21" s="2"/>
      <c r="J21" s="2">
        <f t="shared" si="1"/>
        <v>0.67847904811174342</v>
      </c>
      <c r="K21" s="2">
        <f t="shared" si="2"/>
        <v>0.32152095188825658</v>
      </c>
      <c r="L21" s="2">
        <f t="shared" si="3"/>
        <v>0</v>
      </c>
      <c r="M21" s="2">
        <f t="shared" si="4"/>
        <v>0</v>
      </c>
      <c r="N21" s="105">
        <v>2623</v>
      </c>
      <c r="O21" s="105">
        <v>1243</v>
      </c>
      <c r="P21" s="58"/>
      <c r="Q21" s="58"/>
      <c r="R21" s="58"/>
      <c r="S21" s="58"/>
      <c r="T21" s="58"/>
      <c r="U21" s="58"/>
      <c r="V21" s="58"/>
      <c r="W21" s="58"/>
      <c r="X21" s="105"/>
      <c r="Y21" s="58"/>
      <c r="Z21" s="58"/>
      <c r="AA21" s="58"/>
      <c r="AB21" s="58"/>
      <c r="AC21" s="58"/>
      <c r="AD21" s="58"/>
      <c r="AE21" s="58"/>
      <c r="AG21" s="7">
        <f>IF(Q21&gt;0,RANK(Q21,(N21:P21,Q21:AE21)),0)</f>
        <v>0</v>
      </c>
      <c r="AH21" s="7">
        <f>IF(R21&gt;0,RANK(R21,(N21:P21,Q21:AE21)),0)</f>
        <v>0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P21" t="s">
        <v>706</v>
      </c>
      <c r="AQ21" t="s">
        <v>2093</v>
      </c>
      <c r="AT21" s="94">
        <v>1</v>
      </c>
      <c r="AU21" s="96">
        <v>37</v>
      </c>
      <c r="AV21" s="100">
        <f t="shared" si="11"/>
        <v>1037</v>
      </c>
      <c r="AX21" s="7" t="s">
        <v>996</v>
      </c>
    </row>
    <row r="22" spans="1:50" ht="13" hidden="1" customHeight="1" outlineLevel="1">
      <c r="A22" t="s">
        <v>1682</v>
      </c>
      <c r="B22" t="s">
        <v>2093</v>
      </c>
      <c r="C22" s="1">
        <f t="shared" si="0"/>
        <v>11293</v>
      </c>
      <c r="D22" s="7">
        <f>IF(N22&gt;0, RANK(N22,(N22:P22,Q22:AE22)),0)</f>
        <v>1</v>
      </c>
      <c r="E22" s="7">
        <f>IF(O22&gt;0,RANK(O22,(N22:P22,Q22:AE22)),0)</f>
        <v>2</v>
      </c>
      <c r="F22" s="7">
        <f>IF(P22&gt;0,RANK(P22,(N22:P22,Q22:AE22)),0)</f>
        <v>0</v>
      </c>
      <c r="G22" s="1">
        <f t="shared" si="9"/>
        <v>2861</v>
      </c>
      <c r="H22" s="2">
        <f t="shared" si="10"/>
        <v>0.25334277871247673</v>
      </c>
      <c r="I22" s="2"/>
      <c r="J22" s="2">
        <f t="shared" si="1"/>
        <v>0.62667138935623834</v>
      </c>
      <c r="K22" s="2">
        <f t="shared" si="2"/>
        <v>0.3733286106437616</v>
      </c>
      <c r="L22" s="2">
        <f t="shared" si="3"/>
        <v>0</v>
      </c>
      <c r="M22" s="2">
        <f t="shared" si="4"/>
        <v>5.5511151231257827E-17</v>
      </c>
      <c r="N22" s="105">
        <v>7077</v>
      </c>
      <c r="O22" s="105">
        <v>4216</v>
      </c>
      <c r="P22" s="58"/>
      <c r="Q22" s="58"/>
      <c r="R22" s="58"/>
      <c r="S22" s="58"/>
      <c r="T22" s="58"/>
      <c r="U22" s="58"/>
      <c r="V22" s="58"/>
      <c r="W22" s="58"/>
      <c r="X22" s="105"/>
      <c r="Y22" s="58"/>
      <c r="Z22" s="58"/>
      <c r="AA22" s="58"/>
      <c r="AB22" s="58"/>
      <c r="AC22" s="58"/>
      <c r="AD22" s="58"/>
      <c r="AE22" s="58"/>
      <c r="AG22" s="7">
        <f>IF(Q22&gt;0,RANK(Q22,(N22:P22,Q22:AE22)),0)</f>
        <v>0</v>
      </c>
      <c r="AH22" s="7">
        <f>IF(R22&gt;0,RANK(R22,(N22:P22,Q22:AE22)),0)</f>
        <v>0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P22" t="s">
        <v>1682</v>
      </c>
      <c r="AQ22" t="s">
        <v>2093</v>
      </c>
      <c r="AT22" s="94">
        <v>1</v>
      </c>
      <c r="AU22" s="96">
        <v>39</v>
      </c>
      <c r="AV22" s="100">
        <f t="shared" si="11"/>
        <v>1039</v>
      </c>
      <c r="AX22" s="7" t="s">
        <v>996</v>
      </c>
    </row>
    <row r="23" spans="1:50" ht="13" hidden="1" customHeight="1" outlineLevel="1">
      <c r="A23" t="s">
        <v>2829</v>
      </c>
      <c r="B23" t="s">
        <v>2093</v>
      </c>
      <c r="C23" s="1">
        <f t="shared" si="0"/>
        <v>4463</v>
      </c>
      <c r="D23" s="7">
        <f>IF(N23&gt;0, RANK(N23,(N23:P23,Q23:AE23)),0)</f>
        <v>1</v>
      </c>
      <c r="E23" s="7">
        <f>IF(O23&gt;0,RANK(O23,(N23:P23,Q23:AE23)),0)</f>
        <v>2</v>
      </c>
      <c r="F23" s="7">
        <f>IF(P23&gt;0,RANK(P23,(N23:P23,Q23:AE23)),0)</f>
        <v>0</v>
      </c>
      <c r="G23" s="1">
        <f t="shared" si="9"/>
        <v>1695</v>
      </c>
      <c r="H23" s="2">
        <f t="shared" si="10"/>
        <v>0.37978937934125029</v>
      </c>
      <c r="I23" s="2"/>
      <c r="J23" s="2">
        <f t="shared" si="1"/>
        <v>0.68989468967062517</v>
      </c>
      <c r="K23" s="2">
        <f t="shared" si="2"/>
        <v>0.31010531032937488</v>
      </c>
      <c r="L23" s="2">
        <f t="shared" si="3"/>
        <v>0</v>
      </c>
      <c r="M23" s="2">
        <f t="shared" si="4"/>
        <v>-5.5511151231257827E-17</v>
      </c>
      <c r="N23" s="105">
        <v>3079</v>
      </c>
      <c r="O23" s="105">
        <v>1384</v>
      </c>
      <c r="P23" s="58"/>
      <c r="Q23" s="58"/>
      <c r="R23" s="58"/>
      <c r="S23" s="58"/>
      <c r="T23" s="58"/>
      <c r="U23" s="58"/>
      <c r="V23" s="58"/>
      <c r="W23" s="58"/>
      <c r="X23" s="105"/>
      <c r="Y23" s="58"/>
      <c r="Z23" s="58"/>
      <c r="AA23" s="58"/>
      <c r="AB23" s="58"/>
      <c r="AC23" s="58"/>
      <c r="AD23" s="58"/>
      <c r="AE23" s="58"/>
      <c r="AG23" s="7">
        <f>IF(Q23&gt;0,RANK(Q23,(N23:P23,Q23:AE23)),0)</f>
        <v>0</v>
      </c>
      <c r="AH23" s="7">
        <f>IF(R23&gt;0,RANK(R23,(N23:P23,Q23:AE23)),0)</f>
        <v>0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P23" t="s">
        <v>2829</v>
      </c>
      <c r="AQ23" t="s">
        <v>2093</v>
      </c>
      <c r="AT23" s="94">
        <v>1</v>
      </c>
      <c r="AU23" s="96">
        <v>41</v>
      </c>
      <c r="AV23" s="100">
        <f t="shared" si="11"/>
        <v>1041</v>
      </c>
      <c r="AX23" s="7" t="s">
        <v>996</v>
      </c>
    </row>
    <row r="24" spans="1:50" ht="13" hidden="1" customHeight="1" outlineLevel="1">
      <c r="A24" t="s">
        <v>2412</v>
      </c>
      <c r="B24" t="s">
        <v>2093</v>
      </c>
      <c r="C24" s="1">
        <f t="shared" si="0"/>
        <v>22403</v>
      </c>
      <c r="D24" s="7">
        <f>IF(N24&gt;0, RANK(N24,(N24:P24,Q24:AE24)),0)</f>
        <v>1</v>
      </c>
      <c r="E24" s="7">
        <f>IF(O24&gt;0,RANK(O24,(N24:P24,Q24:AE24)),0)</f>
        <v>2</v>
      </c>
      <c r="F24" s="7">
        <f>IF(P24&gt;0,RANK(P24,(N24:P24,Q24:AE24)),0)</f>
        <v>0</v>
      </c>
      <c r="G24" s="1">
        <f t="shared" si="9"/>
        <v>3731</v>
      </c>
      <c r="H24" s="2">
        <f t="shared" si="10"/>
        <v>0.16654019550952998</v>
      </c>
      <c r="I24" s="2"/>
      <c r="J24" s="2">
        <f t="shared" si="1"/>
        <v>0.58327009775476502</v>
      </c>
      <c r="K24" s="2">
        <f t="shared" si="2"/>
        <v>0.41672990224523504</v>
      </c>
      <c r="L24" s="2">
        <f t="shared" si="3"/>
        <v>0</v>
      </c>
      <c r="M24" s="2">
        <f t="shared" si="4"/>
        <v>-5.5511151231257827E-17</v>
      </c>
      <c r="N24" s="105">
        <v>13067</v>
      </c>
      <c r="O24" s="105">
        <v>9336</v>
      </c>
      <c r="P24" s="58"/>
      <c r="Q24" s="58"/>
      <c r="R24" s="58"/>
      <c r="S24" s="58"/>
      <c r="T24" s="58"/>
      <c r="U24" s="58"/>
      <c r="V24" s="58"/>
      <c r="W24" s="58"/>
      <c r="X24" s="105"/>
      <c r="Y24" s="58"/>
      <c r="Z24" s="58"/>
      <c r="AA24" s="58"/>
      <c r="AB24" s="58"/>
      <c r="AC24" s="58"/>
      <c r="AD24" s="58"/>
      <c r="AE24" s="58"/>
      <c r="AG24" s="7">
        <f>IF(Q24&gt;0,RANK(Q24,(N24:P24,Q24:AE24)),0)</f>
        <v>0</v>
      </c>
      <c r="AH24" s="7">
        <f>IF(R24&gt;0,RANK(R24,(N24:P24,Q24:AE24)),0)</f>
        <v>0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P24" t="s">
        <v>2412</v>
      </c>
      <c r="AQ24" t="s">
        <v>2093</v>
      </c>
      <c r="AT24" s="94">
        <v>1</v>
      </c>
      <c r="AU24" s="96">
        <v>43</v>
      </c>
      <c r="AV24" s="100">
        <f t="shared" si="11"/>
        <v>1043</v>
      </c>
      <c r="AX24" s="7" t="s">
        <v>996</v>
      </c>
    </row>
    <row r="25" spans="1:50" ht="13" hidden="1" customHeight="1" outlineLevel="1">
      <c r="A25" t="s">
        <v>2413</v>
      </c>
      <c r="B25" t="s">
        <v>2093</v>
      </c>
      <c r="C25" s="1">
        <f t="shared" si="0"/>
        <v>10320</v>
      </c>
      <c r="D25" s="7">
        <f>IF(N25&gt;0, RANK(N25,(N25:P25,Q25:AE25)),0)</f>
        <v>1</v>
      </c>
      <c r="E25" s="7">
        <f>IF(O25&gt;0,RANK(O25,(N25:P25,Q25:AE25)),0)</f>
        <v>2</v>
      </c>
      <c r="F25" s="7">
        <f>IF(P25&gt;0,RANK(P25,(N25:P25,Q25:AE25)),0)</f>
        <v>0</v>
      </c>
      <c r="G25" s="1">
        <f t="shared" si="9"/>
        <v>1282</v>
      </c>
      <c r="H25" s="2">
        <f t="shared" si="10"/>
        <v>0.12422480620155038</v>
      </c>
      <c r="I25" s="2"/>
      <c r="J25" s="2">
        <f t="shared" si="1"/>
        <v>0.56211240310077515</v>
      </c>
      <c r="K25" s="2">
        <f t="shared" si="2"/>
        <v>0.4378875968992248</v>
      </c>
      <c r="L25" s="2">
        <f t="shared" si="3"/>
        <v>0</v>
      </c>
      <c r="M25" s="2">
        <f t="shared" si="4"/>
        <v>5.5511151231257827E-17</v>
      </c>
      <c r="N25" s="105">
        <v>5801</v>
      </c>
      <c r="O25" s="105">
        <v>4519</v>
      </c>
      <c r="P25" s="58"/>
      <c r="Q25" s="58"/>
      <c r="R25" s="58"/>
      <c r="S25" s="58"/>
      <c r="T25" s="58"/>
      <c r="U25" s="58"/>
      <c r="V25" s="58"/>
      <c r="W25" s="58"/>
      <c r="X25" s="105"/>
      <c r="Y25" s="58"/>
      <c r="Z25" s="58"/>
      <c r="AA25" s="58"/>
      <c r="AB25" s="58"/>
      <c r="AC25" s="58"/>
      <c r="AD25" s="58"/>
      <c r="AE25" s="58"/>
      <c r="AG25" s="7">
        <f>IF(Q25&gt;0,RANK(Q25,(N25:P25,Q25:AE25)),0)</f>
        <v>0</v>
      </c>
      <c r="AH25" s="7">
        <f>IF(R25&gt;0,RANK(R25,(N25:P25,Q25:AE25)),0)</f>
        <v>0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P25" t="s">
        <v>2413</v>
      </c>
      <c r="AQ25" t="s">
        <v>2093</v>
      </c>
      <c r="AT25" s="94">
        <v>1</v>
      </c>
      <c r="AU25" s="96">
        <v>45</v>
      </c>
      <c r="AV25" s="100">
        <f t="shared" si="11"/>
        <v>1045</v>
      </c>
      <c r="AX25" s="7" t="s">
        <v>996</v>
      </c>
    </row>
    <row r="26" spans="1:50" ht="13" hidden="1" customHeight="1" outlineLevel="1">
      <c r="A26" t="s">
        <v>328</v>
      </c>
      <c r="B26" t="s">
        <v>2093</v>
      </c>
      <c r="C26" s="1">
        <f t="shared" si="0"/>
        <v>15109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4333</v>
      </c>
      <c r="H26" s="2">
        <f t="shared" si="10"/>
        <v>0.28678271229068769</v>
      </c>
      <c r="I26" s="2"/>
      <c r="J26" s="2">
        <f t="shared" si="1"/>
        <v>0.64339135614534382</v>
      </c>
      <c r="K26" s="2">
        <f t="shared" si="2"/>
        <v>0.35660864385465618</v>
      </c>
      <c r="L26" s="2">
        <f t="shared" si="3"/>
        <v>0</v>
      </c>
      <c r="M26" s="2">
        <f t="shared" si="4"/>
        <v>0</v>
      </c>
      <c r="N26" s="105">
        <v>9721</v>
      </c>
      <c r="O26" s="105">
        <v>5388</v>
      </c>
      <c r="P26" s="58"/>
      <c r="Q26" s="58"/>
      <c r="R26" s="58"/>
      <c r="S26" s="58"/>
      <c r="T26" s="58"/>
      <c r="U26" s="58"/>
      <c r="V26" s="58"/>
      <c r="W26" s="58"/>
      <c r="X26" s="105"/>
      <c r="Y26" s="58"/>
      <c r="Z26" s="58"/>
      <c r="AA26" s="58"/>
      <c r="AB26" s="58"/>
      <c r="AC26" s="58"/>
      <c r="AD26" s="58"/>
      <c r="AE26" s="58"/>
      <c r="AG26" s="7">
        <f>IF(Q26&gt;0,RANK(Q26,(N26:P26,Q26:AE26)),0)</f>
        <v>0</v>
      </c>
      <c r="AH26" s="7">
        <f>IF(R26&gt;0,RANK(R26,(N26:P26,Q26:AE26)),0)</f>
        <v>0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P26" t="s">
        <v>328</v>
      </c>
      <c r="AQ26" t="s">
        <v>2093</v>
      </c>
      <c r="AT26" s="94">
        <v>1</v>
      </c>
      <c r="AU26" s="96">
        <v>47</v>
      </c>
      <c r="AV26" s="100">
        <f t="shared" si="11"/>
        <v>1047</v>
      </c>
      <c r="AX26" s="7" t="s">
        <v>996</v>
      </c>
    </row>
    <row r="27" spans="1:50" ht="13" hidden="1" customHeight="1" outlineLevel="1">
      <c r="A27" t="s">
        <v>329</v>
      </c>
      <c r="B27" t="s">
        <v>2093</v>
      </c>
      <c r="C27" s="1">
        <f t="shared" si="0"/>
        <v>16599</v>
      </c>
      <c r="D27" s="7">
        <f>IF(N27&gt;0, RANK(N27,(N27:P27,Q27:AE27)),0)</f>
        <v>1</v>
      </c>
      <c r="E27" s="7">
        <f>IF(O27&gt;0,RANK(O27,(N27:P27,Q27:AE27)),0)</f>
        <v>2</v>
      </c>
      <c r="F27" s="7">
        <f>IF(P27&gt;0,RANK(P27,(N27:P27,Q27:AE27)),0)</f>
        <v>0</v>
      </c>
      <c r="G27" s="1">
        <f t="shared" si="9"/>
        <v>3923</v>
      </c>
      <c r="H27" s="2">
        <f t="shared" si="10"/>
        <v>0.23633953852641726</v>
      </c>
      <c r="I27" s="2"/>
      <c r="J27" s="2">
        <f t="shared" si="1"/>
        <v>0.61816976926320866</v>
      </c>
      <c r="K27" s="2">
        <f t="shared" si="2"/>
        <v>0.3818302307367914</v>
      </c>
      <c r="L27" s="2">
        <f t="shared" si="3"/>
        <v>0</v>
      </c>
      <c r="M27" s="2">
        <f t="shared" si="4"/>
        <v>-5.5511151231257827E-17</v>
      </c>
      <c r="N27" s="105">
        <v>10261</v>
      </c>
      <c r="O27" s="105">
        <v>6338</v>
      </c>
      <c r="P27" s="58"/>
      <c r="Q27" s="58"/>
      <c r="R27" s="58"/>
      <c r="S27" s="58"/>
      <c r="T27" s="58"/>
      <c r="U27" s="58"/>
      <c r="V27" s="58"/>
      <c r="W27" s="58"/>
      <c r="X27" s="105"/>
      <c r="Y27" s="58"/>
      <c r="Z27" s="58"/>
      <c r="AA27" s="58"/>
      <c r="AB27" s="58"/>
      <c r="AC27" s="58"/>
      <c r="AD27" s="58"/>
      <c r="AE27" s="58"/>
      <c r="AG27" s="7">
        <f>IF(Q27&gt;0,RANK(Q27,(N27:P27,Q27:AE27)),0)</f>
        <v>0</v>
      </c>
      <c r="AH27" s="7">
        <f>IF(R27&gt;0,RANK(R27,(N27:P27,Q27:AE27)),0)</f>
        <v>0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P27" t="s">
        <v>329</v>
      </c>
      <c r="AQ27" t="s">
        <v>2093</v>
      </c>
      <c r="AT27" s="94">
        <v>1</v>
      </c>
      <c r="AU27" s="96">
        <v>49</v>
      </c>
      <c r="AV27" s="100">
        <f t="shared" si="11"/>
        <v>1049</v>
      </c>
      <c r="AX27" s="7" t="s">
        <v>996</v>
      </c>
    </row>
    <row r="28" spans="1:50" ht="13" hidden="1" customHeight="1" outlineLevel="1">
      <c r="A28" t="s">
        <v>596</v>
      </c>
      <c r="B28" t="s">
        <v>2093</v>
      </c>
      <c r="C28" s="1">
        <f t="shared" si="0"/>
        <v>15342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74</v>
      </c>
      <c r="H28" s="2">
        <f t="shared" si="10"/>
        <v>4.8233607091643857E-3</v>
      </c>
      <c r="I28" s="2"/>
      <c r="J28" s="2">
        <f t="shared" si="1"/>
        <v>0.49758831964541783</v>
      </c>
      <c r="K28" s="2">
        <f t="shared" si="2"/>
        <v>0.50241168035458217</v>
      </c>
      <c r="L28" s="2">
        <f t="shared" si="3"/>
        <v>0</v>
      </c>
      <c r="M28" s="2">
        <f t="shared" si="4"/>
        <v>0</v>
      </c>
      <c r="N28" s="105">
        <v>7634</v>
      </c>
      <c r="O28" s="105">
        <v>7708</v>
      </c>
      <c r="P28" s="58"/>
      <c r="Q28" s="58"/>
      <c r="R28" s="58"/>
      <c r="S28" s="58"/>
      <c r="T28" s="58"/>
      <c r="U28" s="58"/>
      <c r="V28" s="58"/>
      <c r="W28" s="58"/>
      <c r="X28" s="105"/>
      <c r="Y28" s="58"/>
      <c r="Z28" s="58"/>
      <c r="AA28" s="58"/>
      <c r="AB28" s="58"/>
      <c r="AC28" s="58"/>
      <c r="AD28" s="58"/>
      <c r="AE28" s="58"/>
      <c r="AG28" s="7">
        <f>IF(Q28&gt;0,RANK(Q28,(N28:P28,Q28:AE28)),0)</f>
        <v>0</v>
      </c>
      <c r="AH28" s="7">
        <f>IF(R28&gt;0,RANK(R28,(N28:P28,Q28:AE28)),0)</f>
        <v>0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P28" t="s">
        <v>596</v>
      </c>
      <c r="AQ28" t="s">
        <v>2093</v>
      </c>
      <c r="AT28" s="94">
        <v>1</v>
      </c>
      <c r="AU28" s="96">
        <v>51</v>
      </c>
      <c r="AV28" s="100">
        <f t="shared" si="11"/>
        <v>1051</v>
      </c>
      <c r="AX28" s="7" t="s">
        <v>996</v>
      </c>
    </row>
    <row r="29" spans="1:50" ht="13" hidden="1" customHeight="1" outlineLevel="1">
      <c r="A29" t="s">
        <v>1031</v>
      </c>
      <c r="B29" t="s">
        <v>2093</v>
      </c>
      <c r="C29" s="1">
        <f t="shared" si="0"/>
        <v>8208</v>
      </c>
      <c r="D29" s="7">
        <f>IF(N29&gt;0, RANK(N29,(N29:P29,Q29:AE29)),0)</f>
        <v>1</v>
      </c>
      <c r="E29" s="7">
        <f>IF(O29&gt;0,RANK(O29,(N29:P29,Q29:AE29)),0)</f>
        <v>2</v>
      </c>
      <c r="F29" s="7">
        <f>IF(P29&gt;0,RANK(P29,(N29:P29,Q29:AE29)),0)</f>
        <v>0</v>
      </c>
      <c r="G29" s="1">
        <f t="shared" si="9"/>
        <v>1902</v>
      </c>
      <c r="H29" s="2">
        <f t="shared" si="10"/>
        <v>0.23172514619883042</v>
      </c>
      <c r="I29" s="2"/>
      <c r="J29" s="2">
        <f t="shared" si="1"/>
        <v>0.61586257309941517</v>
      </c>
      <c r="K29" s="2">
        <f t="shared" si="2"/>
        <v>0.38413742690058478</v>
      </c>
      <c r="L29" s="2">
        <f t="shared" si="3"/>
        <v>0</v>
      </c>
      <c r="M29" s="2">
        <f t="shared" si="4"/>
        <v>5.5511151231257827E-17</v>
      </c>
      <c r="N29" s="105">
        <v>5055</v>
      </c>
      <c r="O29" s="105">
        <v>3153</v>
      </c>
      <c r="P29" s="58"/>
      <c r="Q29" s="58"/>
      <c r="R29" s="58"/>
      <c r="S29" s="58"/>
      <c r="T29" s="58"/>
      <c r="U29" s="58"/>
      <c r="V29" s="58"/>
      <c r="W29" s="58"/>
      <c r="X29" s="105"/>
      <c r="Y29" s="58"/>
      <c r="Z29" s="58"/>
      <c r="AA29" s="58"/>
      <c r="AB29" s="58"/>
      <c r="AC29" s="58"/>
      <c r="AD29" s="58"/>
      <c r="AE29" s="58"/>
      <c r="AG29" s="7">
        <f>IF(Q29&gt;0,RANK(Q29,(N29:P29,Q29:AE29)),0)</f>
        <v>0</v>
      </c>
      <c r="AH29" s="7">
        <f>IF(R29&gt;0,RANK(R29,(N29:P29,Q29:AE29)),0)</f>
        <v>0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P29" t="s">
        <v>1031</v>
      </c>
      <c r="AQ29" t="s">
        <v>2093</v>
      </c>
      <c r="AT29" s="94">
        <v>1</v>
      </c>
      <c r="AU29" s="96">
        <v>53</v>
      </c>
      <c r="AV29" s="100">
        <f t="shared" si="11"/>
        <v>1053</v>
      </c>
      <c r="AX29" s="7" t="s">
        <v>996</v>
      </c>
    </row>
    <row r="30" spans="1:50" ht="13" hidden="1" customHeight="1" outlineLevel="1">
      <c r="A30" t="s">
        <v>186</v>
      </c>
      <c r="B30" t="s">
        <v>2093</v>
      </c>
      <c r="C30" s="1">
        <f t="shared" si="0"/>
        <v>31720</v>
      </c>
      <c r="D30" s="7">
        <f>IF(N30&gt;0, RANK(N30,(N30:P30,Q30:AE30)),0)</f>
        <v>1</v>
      </c>
      <c r="E30" s="7">
        <f>IF(O30&gt;0,RANK(O30,(N30:P30,Q30:AE30)),0)</f>
        <v>2</v>
      </c>
      <c r="F30" s="7">
        <f>IF(P30&gt;0,RANK(P30,(N30:P30,Q30:AE30)),0)</f>
        <v>0</v>
      </c>
      <c r="G30" s="1">
        <f t="shared" si="9"/>
        <v>13118</v>
      </c>
      <c r="H30" s="2">
        <f t="shared" si="10"/>
        <v>0.41355611601513242</v>
      </c>
      <c r="I30" s="2"/>
      <c r="J30" s="2">
        <f t="shared" si="1"/>
        <v>0.70677805800756621</v>
      </c>
      <c r="K30" s="2">
        <f t="shared" si="2"/>
        <v>0.29322194199243379</v>
      </c>
      <c r="L30" s="2">
        <f t="shared" si="3"/>
        <v>0</v>
      </c>
      <c r="M30" s="2">
        <f t="shared" si="4"/>
        <v>0</v>
      </c>
      <c r="N30" s="105">
        <v>22419</v>
      </c>
      <c r="O30" s="105">
        <v>9301</v>
      </c>
      <c r="P30" s="58"/>
      <c r="Q30" s="58"/>
      <c r="R30" s="58"/>
      <c r="S30" s="58"/>
      <c r="T30" s="58"/>
      <c r="U30" s="58"/>
      <c r="V30" s="58"/>
      <c r="W30" s="58"/>
      <c r="X30" s="105"/>
      <c r="Y30" s="58"/>
      <c r="Z30" s="58"/>
      <c r="AA30" s="58"/>
      <c r="AB30" s="58"/>
      <c r="AC30" s="58"/>
      <c r="AD30" s="58"/>
      <c r="AE30" s="58"/>
      <c r="AG30" s="7">
        <f>IF(Q30&gt;0,RANK(Q30,(N30:P30,Q30:AE30)),0)</f>
        <v>0</v>
      </c>
      <c r="AH30" s="7">
        <f>IF(R30&gt;0,RANK(R30,(N30:P30,Q30:AE30)),0)</f>
        <v>0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P30" t="s">
        <v>186</v>
      </c>
      <c r="AQ30" t="s">
        <v>2093</v>
      </c>
      <c r="AT30" s="94">
        <v>1</v>
      </c>
      <c r="AU30" s="96">
        <v>55</v>
      </c>
      <c r="AV30" s="100">
        <f t="shared" si="11"/>
        <v>1055</v>
      </c>
      <c r="AX30" s="7" t="s">
        <v>996</v>
      </c>
    </row>
    <row r="31" spans="1:50" ht="13" hidden="1" customHeight="1" outlineLevel="1">
      <c r="A31" t="s">
        <v>800</v>
      </c>
      <c r="B31" t="s">
        <v>2093</v>
      </c>
      <c r="C31" s="1">
        <f t="shared" si="0"/>
        <v>7184</v>
      </c>
      <c r="D31" s="7">
        <f>IF(N31&gt;0, RANK(N31,(N31:P31,Q31:AE31)),0)</f>
        <v>1</v>
      </c>
      <c r="E31" s="7">
        <f>IF(O31&gt;0,RANK(O31,(N31:P31,Q31:AE31)),0)</f>
        <v>2</v>
      </c>
      <c r="F31" s="7">
        <f>IF(P31&gt;0,RANK(P31,(N31:P31,Q31:AE31)),0)</f>
        <v>0</v>
      </c>
      <c r="G31" s="1">
        <f t="shared" si="9"/>
        <v>2552</v>
      </c>
      <c r="H31" s="2">
        <f t="shared" si="10"/>
        <v>0.35523385300668153</v>
      </c>
      <c r="I31" s="2"/>
      <c r="J31" s="2">
        <f t="shared" si="1"/>
        <v>0.67761692650334071</v>
      </c>
      <c r="K31" s="2">
        <f t="shared" si="2"/>
        <v>0.32238307349665923</v>
      </c>
      <c r="L31" s="2">
        <f t="shared" si="3"/>
        <v>0</v>
      </c>
      <c r="M31" s="2">
        <f t="shared" si="4"/>
        <v>5.5511151231257827E-17</v>
      </c>
      <c r="N31" s="105">
        <v>4868</v>
      </c>
      <c r="O31" s="105">
        <v>2316</v>
      </c>
      <c r="P31" s="58"/>
      <c r="Q31" s="58"/>
      <c r="R31" s="58"/>
      <c r="S31" s="58"/>
      <c r="T31" s="58"/>
      <c r="U31" s="58"/>
      <c r="V31" s="58"/>
      <c r="W31" s="58"/>
      <c r="X31" s="105"/>
      <c r="Y31" s="58"/>
      <c r="Z31" s="58"/>
      <c r="AA31" s="58"/>
      <c r="AB31" s="58"/>
      <c r="AC31" s="58"/>
      <c r="AD31" s="58"/>
      <c r="AE31" s="58"/>
      <c r="AG31" s="7">
        <f>IF(Q31&gt;0,RANK(Q31,(N31:P31,Q31:AE31)),0)</f>
        <v>0</v>
      </c>
      <c r="AH31" s="7">
        <f>IF(R31&gt;0,RANK(R31,(N31:P31,Q31:AE31)),0)</f>
        <v>0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P31" t="s">
        <v>800</v>
      </c>
      <c r="AQ31" t="s">
        <v>2093</v>
      </c>
      <c r="AT31" s="94">
        <v>1</v>
      </c>
      <c r="AU31" s="96">
        <v>57</v>
      </c>
      <c r="AV31" s="100">
        <f t="shared" si="11"/>
        <v>1057</v>
      </c>
      <c r="AX31" s="7" t="s">
        <v>996</v>
      </c>
    </row>
    <row r="32" spans="1:50" ht="13" hidden="1" customHeight="1" outlineLevel="1">
      <c r="A32" t="s">
        <v>1534</v>
      </c>
      <c r="B32" t="s">
        <v>2093</v>
      </c>
      <c r="C32" s="1">
        <f t="shared" si="0"/>
        <v>8521</v>
      </c>
      <c r="D32" s="7">
        <f>IF(N32&gt;0, RANK(N32,(N32:P32,Q32:AE32)),0)</f>
        <v>1</v>
      </c>
      <c r="E32" s="7">
        <f>IF(O32&gt;0,RANK(O32,(N32:P32,Q32:AE32)),0)</f>
        <v>2</v>
      </c>
      <c r="F32" s="7">
        <f>IF(P32&gt;0,RANK(P32,(N32:P32,Q32:AE32)),0)</f>
        <v>0</v>
      </c>
      <c r="G32" s="1">
        <f t="shared" si="9"/>
        <v>3321</v>
      </c>
      <c r="H32" s="2">
        <f t="shared" si="10"/>
        <v>0.3897429879122169</v>
      </c>
      <c r="I32" s="2"/>
      <c r="J32" s="2">
        <f t="shared" si="1"/>
        <v>0.69487149395610848</v>
      </c>
      <c r="K32" s="2">
        <f t="shared" si="2"/>
        <v>0.30512850604389158</v>
      </c>
      <c r="L32" s="2">
        <f t="shared" si="3"/>
        <v>0</v>
      </c>
      <c r="M32" s="2">
        <f t="shared" si="4"/>
        <v>-5.5511151231257827E-17</v>
      </c>
      <c r="N32" s="105">
        <v>5921</v>
      </c>
      <c r="O32" s="105">
        <v>2600</v>
      </c>
      <c r="P32" s="58"/>
      <c r="Q32" s="58"/>
      <c r="R32" s="58"/>
      <c r="S32" s="58"/>
      <c r="T32" s="58"/>
      <c r="U32" s="58"/>
      <c r="V32" s="58"/>
      <c r="W32" s="58"/>
      <c r="X32" s="105"/>
      <c r="Y32" s="58"/>
      <c r="Z32" s="58"/>
      <c r="AA32" s="58"/>
      <c r="AB32" s="58"/>
      <c r="AC32" s="58"/>
      <c r="AD32" s="58"/>
      <c r="AE32" s="58"/>
      <c r="AG32" s="7">
        <f>IF(Q32&gt;0,RANK(Q32,(N32:P32,Q32:AE32)),0)</f>
        <v>0</v>
      </c>
      <c r="AH32" s="7">
        <f>IF(R32&gt;0,RANK(R32,(N32:P32,Q32:AE32)),0)</f>
        <v>0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P32" t="s">
        <v>1534</v>
      </c>
      <c r="AQ32" t="s">
        <v>2093</v>
      </c>
      <c r="AT32" s="94">
        <v>1</v>
      </c>
      <c r="AU32" s="96">
        <v>59</v>
      </c>
      <c r="AV32" s="100">
        <f t="shared" si="11"/>
        <v>1059</v>
      </c>
      <c r="AX32" s="7" t="s">
        <v>996</v>
      </c>
    </row>
    <row r="33" spans="1:50" ht="13" hidden="1" customHeight="1" outlineLevel="1">
      <c r="A33" t="s">
        <v>2559</v>
      </c>
      <c r="B33" t="s">
        <v>2093</v>
      </c>
      <c r="C33" s="1">
        <f t="shared" si="0"/>
        <v>7821</v>
      </c>
      <c r="D33" s="7">
        <f>IF(N33&gt;0, RANK(N33,(N33:P33,Q33:AE33)),0)</f>
        <v>1</v>
      </c>
      <c r="E33" s="7">
        <f>IF(O33&gt;0,RANK(O33,(N33:P33,Q33:AE33)),0)</f>
        <v>2</v>
      </c>
      <c r="F33" s="7">
        <f>IF(P33&gt;0,RANK(P33,(N33:P33,Q33:AE33)),0)</f>
        <v>0</v>
      </c>
      <c r="G33" s="1">
        <f t="shared" si="9"/>
        <v>2625</v>
      </c>
      <c r="H33" s="2">
        <f t="shared" si="10"/>
        <v>0.33563482930571537</v>
      </c>
      <c r="I33" s="2"/>
      <c r="J33" s="2">
        <f t="shared" si="1"/>
        <v>0.66781741465285771</v>
      </c>
      <c r="K33" s="2">
        <f t="shared" si="2"/>
        <v>0.33218258534714229</v>
      </c>
      <c r="L33" s="2">
        <f t="shared" si="3"/>
        <v>0</v>
      </c>
      <c r="M33" s="2">
        <f t="shared" si="4"/>
        <v>0</v>
      </c>
      <c r="N33" s="105">
        <v>5223</v>
      </c>
      <c r="O33" s="105">
        <v>2598</v>
      </c>
      <c r="P33" s="58"/>
      <c r="Q33" s="58"/>
      <c r="R33" s="58"/>
      <c r="S33" s="58"/>
      <c r="T33" s="58"/>
      <c r="U33" s="58"/>
      <c r="V33" s="58"/>
      <c r="W33" s="58"/>
      <c r="X33" s="105"/>
      <c r="Y33" s="58"/>
      <c r="Z33" s="58"/>
      <c r="AA33" s="58"/>
      <c r="AB33" s="58"/>
      <c r="AC33" s="58"/>
      <c r="AD33" s="58"/>
      <c r="AE33" s="58"/>
      <c r="AG33" s="7">
        <f>IF(Q33&gt;0,RANK(Q33,(N33:P33,Q33:AE33)),0)</f>
        <v>0</v>
      </c>
      <c r="AH33" s="7">
        <f>IF(R33&gt;0,RANK(R33,(N33:P33,Q33:AE33)),0)</f>
        <v>0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P33" t="s">
        <v>2559</v>
      </c>
      <c r="AQ33" t="s">
        <v>2093</v>
      </c>
      <c r="AT33" s="94">
        <v>1</v>
      </c>
      <c r="AU33" s="96">
        <v>61</v>
      </c>
      <c r="AV33" s="100">
        <f t="shared" si="11"/>
        <v>1061</v>
      </c>
      <c r="AX33" s="7" t="s">
        <v>996</v>
      </c>
    </row>
    <row r="34" spans="1:50" ht="13" hidden="1" customHeight="1" outlineLevel="1">
      <c r="A34" t="s">
        <v>1525</v>
      </c>
      <c r="B34" t="s">
        <v>2093</v>
      </c>
      <c r="C34" s="1">
        <f t="shared" si="0"/>
        <v>3920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2704</v>
      </c>
      <c r="H34" s="2">
        <f t="shared" si="10"/>
        <v>0.68979591836734699</v>
      </c>
      <c r="I34" s="2"/>
      <c r="J34" s="2">
        <f t="shared" si="1"/>
        <v>0.8448979591836735</v>
      </c>
      <c r="K34" s="2">
        <f t="shared" si="2"/>
        <v>0.15510204081632653</v>
      </c>
      <c r="L34" s="2">
        <f t="shared" si="3"/>
        <v>0</v>
      </c>
      <c r="M34" s="2">
        <f t="shared" si="4"/>
        <v>-2.7755575615628914E-17</v>
      </c>
      <c r="N34" s="105">
        <v>3312</v>
      </c>
      <c r="O34" s="105">
        <v>608</v>
      </c>
      <c r="P34" s="58"/>
      <c r="Q34" s="58"/>
      <c r="R34" s="58"/>
      <c r="S34" s="58"/>
      <c r="T34" s="58"/>
      <c r="U34" s="58"/>
      <c r="V34" s="58"/>
      <c r="W34" s="58"/>
      <c r="X34" s="105"/>
      <c r="Y34" s="58"/>
      <c r="Z34" s="58"/>
      <c r="AA34" s="58"/>
      <c r="AB34" s="58"/>
      <c r="AC34" s="58"/>
      <c r="AD34" s="58"/>
      <c r="AE34" s="58"/>
      <c r="AG34" s="7">
        <f>IF(Q34&gt;0,RANK(Q34,(N34:P34,Q34:AE34)),0)</f>
        <v>0</v>
      </c>
      <c r="AH34" s="7">
        <f>IF(R34&gt;0,RANK(R34,(N34:P34,Q34:AE34)),0)</f>
        <v>0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P34" t="s">
        <v>1525</v>
      </c>
      <c r="AQ34" t="s">
        <v>2093</v>
      </c>
      <c r="AT34" s="94">
        <v>1</v>
      </c>
      <c r="AU34" s="96">
        <v>63</v>
      </c>
      <c r="AV34" s="100">
        <f t="shared" si="11"/>
        <v>1063</v>
      </c>
      <c r="AX34" s="7" t="s">
        <v>996</v>
      </c>
    </row>
    <row r="35" spans="1:50" ht="13" hidden="1" customHeight="1" outlineLevel="1">
      <c r="A35" t="s">
        <v>1416</v>
      </c>
      <c r="B35" t="s">
        <v>2093</v>
      </c>
      <c r="C35" s="1">
        <f t="shared" ref="C35:C70" si="12">SUM(N35:AE35)</f>
        <v>5305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2191</v>
      </c>
      <c r="H35" s="2">
        <f t="shared" si="10"/>
        <v>0.4130065975494816</v>
      </c>
      <c r="I35" s="2"/>
      <c r="J35" s="2">
        <f t="shared" ref="J35:J70" si="13">IF($C35=0,"-",N35/$C35)</f>
        <v>0.70650329877474083</v>
      </c>
      <c r="K35" s="2">
        <f t="shared" ref="K35:K70" si="14">IF($C35=0,"-",O35/$C35)</f>
        <v>0.29349670122525917</v>
      </c>
      <c r="L35" s="2">
        <f t="shared" ref="L35:L70" si="15">IF($C35=0,"-",P35/$C35)</f>
        <v>0</v>
      </c>
      <c r="M35" s="2">
        <f t="shared" ref="M35:M66" si="16">IF(C35=0,"-",(1-J35-K35-L35))</f>
        <v>0</v>
      </c>
      <c r="N35" s="105">
        <v>3748</v>
      </c>
      <c r="O35" s="105">
        <v>1557</v>
      </c>
      <c r="P35" s="58"/>
      <c r="Q35" s="58"/>
      <c r="R35" s="58"/>
      <c r="S35" s="58"/>
      <c r="T35" s="58"/>
      <c r="U35" s="58"/>
      <c r="V35" s="58"/>
      <c r="W35" s="58"/>
      <c r="X35" s="105"/>
      <c r="Y35" s="58"/>
      <c r="Z35" s="58"/>
      <c r="AA35" s="58"/>
      <c r="AB35" s="58"/>
      <c r="AC35" s="58"/>
      <c r="AD35" s="58"/>
      <c r="AE35" s="58"/>
      <c r="AG35" s="7">
        <f>IF(Q35&gt;0,RANK(Q35,(N35:P35,Q35:AE35)),0)</f>
        <v>0</v>
      </c>
      <c r="AH35" s="7">
        <f>IF(R35&gt;0,RANK(R35,(N35:P35,Q35:AE35)),0)</f>
        <v>0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ref="AK35:AK70" si="17">IF($C35=0,"-",Q35/$C35)</f>
        <v>0</v>
      </c>
      <c r="AL35" s="2">
        <f t="shared" ref="AL35:AL70" si="18">IF($C35=0,"-",R35/$C35)</f>
        <v>0</v>
      </c>
      <c r="AM35" s="2">
        <f t="shared" ref="AM35:AM70" si="19">IF($C35=0,"-",T35/$C35)</f>
        <v>0</v>
      </c>
      <c r="AN35" s="2">
        <f t="shared" ref="AN35:AN70" si="20">IF($C35=0,"-",S35/$C35)</f>
        <v>0</v>
      </c>
      <c r="AP35" t="s">
        <v>1416</v>
      </c>
      <c r="AQ35" t="s">
        <v>2093</v>
      </c>
      <c r="AT35" s="94">
        <v>1</v>
      </c>
      <c r="AU35" s="96">
        <v>65</v>
      </c>
      <c r="AV35" s="100">
        <f t="shared" si="11"/>
        <v>1065</v>
      </c>
      <c r="AX35" s="7" t="s">
        <v>996</v>
      </c>
    </row>
    <row r="36" spans="1:50" ht="13" hidden="1" customHeight="1" outlineLevel="1">
      <c r="A36" t="s">
        <v>1476</v>
      </c>
      <c r="B36" t="s">
        <v>2093</v>
      </c>
      <c r="C36" s="1">
        <f t="shared" si="12"/>
        <v>5050</v>
      </c>
      <c r="D36" s="7">
        <f>IF(N36&gt;0, RANK(N36,(N36:P36,Q36:AE36)),0)</f>
        <v>1</v>
      </c>
      <c r="E36" s="7">
        <f>IF(O36&gt;0,RANK(O36,(N36:P36,Q36:AE36)),0)</f>
        <v>2</v>
      </c>
      <c r="F36" s="7">
        <f>IF(P36&gt;0,RANK(P36,(N36:P36,Q36:AE36)),0)</f>
        <v>0</v>
      </c>
      <c r="G36" s="1">
        <f t="shared" si="9"/>
        <v>2358</v>
      </c>
      <c r="H36" s="2">
        <f t="shared" si="10"/>
        <v>0.46693069306930696</v>
      </c>
      <c r="I36" s="2"/>
      <c r="J36" s="2">
        <f t="shared" si="13"/>
        <v>0.73346534653465345</v>
      </c>
      <c r="K36" s="2">
        <f t="shared" si="14"/>
        <v>0.26653465346534655</v>
      </c>
      <c r="L36" s="2">
        <f t="shared" si="15"/>
        <v>0</v>
      </c>
      <c r="M36" s="2">
        <f t="shared" si="16"/>
        <v>0</v>
      </c>
      <c r="N36" s="105">
        <v>3704</v>
      </c>
      <c r="O36" s="105">
        <v>1346</v>
      </c>
      <c r="P36" s="58"/>
      <c r="Q36" s="58"/>
      <c r="R36" s="58"/>
      <c r="S36" s="58"/>
      <c r="T36" s="58"/>
      <c r="U36" s="58"/>
      <c r="V36" s="58"/>
      <c r="W36" s="58"/>
      <c r="X36" s="105"/>
      <c r="Y36" s="58"/>
      <c r="Z36" s="58"/>
      <c r="AA36" s="58"/>
      <c r="AB36" s="58"/>
      <c r="AC36" s="58"/>
      <c r="AD36" s="58"/>
      <c r="AE36" s="58"/>
      <c r="AG36" s="7">
        <f>IF(Q36&gt;0,RANK(Q36,(N36:P36,Q36:AE36)),0)</f>
        <v>0</v>
      </c>
      <c r="AH36" s="7">
        <f>IF(R36&gt;0,RANK(R36,(N36:P36,Q36:AE36)),0)</f>
        <v>0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1476</v>
      </c>
      <c r="AQ36" t="s">
        <v>2093</v>
      </c>
      <c r="AT36" s="94">
        <v>1</v>
      </c>
      <c r="AU36" s="96">
        <v>67</v>
      </c>
      <c r="AV36" s="100">
        <f t="shared" si="11"/>
        <v>1067</v>
      </c>
      <c r="AX36" s="7" t="s">
        <v>996</v>
      </c>
    </row>
    <row r="37" spans="1:50" ht="13" hidden="1" customHeight="1" outlineLevel="1">
      <c r="A37" t="s">
        <v>1755</v>
      </c>
      <c r="B37" t="s">
        <v>2093</v>
      </c>
      <c r="C37" s="1">
        <f t="shared" si="12"/>
        <v>21980</v>
      </c>
      <c r="D37" s="7">
        <f>IF(N37&gt;0, RANK(N37,(N37:P37,Q37:AE37)),0)</f>
        <v>1</v>
      </c>
      <c r="E37" s="7">
        <f>IF(O37&gt;0,RANK(O37,(N37:P37,Q37:AE37)),0)</f>
        <v>2</v>
      </c>
      <c r="F37" s="7">
        <f>IF(P37&gt;0,RANK(P37,(N37:P37,Q37:AE37)),0)</f>
        <v>0</v>
      </c>
      <c r="G37" s="1">
        <f t="shared" si="9"/>
        <v>2140</v>
      </c>
      <c r="H37" s="2">
        <f t="shared" si="10"/>
        <v>9.7361237488626018E-2</v>
      </c>
      <c r="I37" s="2"/>
      <c r="J37" s="2">
        <f t="shared" si="13"/>
        <v>0.54868061874431306</v>
      </c>
      <c r="K37" s="2">
        <f t="shared" si="14"/>
        <v>0.45131938125568699</v>
      </c>
      <c r="L37" s="2">
        <f t="shared" si="15"/>
        <v>0</v>
      </c>
      <c r="M37" s="2">
        <f t="shared" si="16"/>
        <v>-5.5511151231257827E-17</v>
      </c>
      <c r="N37" s="105">
        <v>12060</v>
      </c>
      <c r="O37" s="105">
        <v>9920</v>
      </c>
      <c r="P37" s="58"/>
      <c r="Q37" s="58"/>
      <c r="R37" s="58"/>
      <c r="S37" s="58"/>
      <c r="T37" s="58"/>
      <c r="U37" s="58"/>
      <c r="V37" s="58"/>
      <c r="W37" s="58"/>
      <c r="X37" s="105"/>
      <c r="Y37" s="58"/>
      <c r="Z37" s="58"/>
      <c r="AA37" s="58"/>
      <c r="AB37" s="58"/>
      <c r="AC37" s="58"/>
      <c r="AD37" s="58"/>
      <c r="AE37" s="58"/>
      <c r="AG37" s="7">
        <f>IF(Q37&gt;0,RANK(Q37,(N37:P37,Q37:AE37)),0)</f>
        <v>0</v>
      </c>
      <c r="AH37" s="7">
        <f>IF(R37&gt;0,RANK(R37,(N37:P37,Q37:AE37)),0)</f>
        <v>0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1755</v>
      </c>
      <c r="AQ37" t="s">
        <v>2093</v>
      </c>
      <c r="AT37" s="94">
        <v>1</v>
      </c>
      <c r="AU37" s="96">
        <v>69</v>
      </c>
      <c r="AV37" s="100">
        <f t="shared" si="11"/>
        <v>1069</v>
      </c>
      <c r="AX37" s="7" t="s">
        <v>996</v>
      </c>
    </row>
    <row r="38" spans="1:50" ht="13" hidden="1" customHeight="1" outlineLevel="1">
      <c r="A38" t="s">
        <v>934</v>
      </c>
      <c r="B38" t="s">
        <v>2093</v>
      </c>
      <c r="C38" s="1">
        <f t="shared" si="12"/>
        <v>9799</v>
      </c>
      <c r="D38" s="7">
        <f>IF(N38&gt;0, RANK(N38,(N38:P38,Q38:AE38)),0)</f>
        <v>1</v>
      </c>
      <c r="E38" s="7">
        <f>IF(O38&gt;0,RANK(O38,(N38:P38,Q38:AE38)),0)</f>
        <v>2</v>
      </c>
      <c r="F38" s="7">
        <f>IF(P38&gt;0,RANK(P38,(N38:P38,Q38:AE38)),0)</f>
        <v>0</v>
      </c>
      <c r="G38" s="1">
        <f t="shared" si="9"/>
        <v>4385</v>
      </c>
      <c r="H38" s="2">
        <f t="shared" si="10"/>
        <v>0.44749464231043984</v>
      </c>
      <c r="I38" s="2"/>
      <c r="J38" s="2">
        <f t="shared" si="13"/>
        <v>0.72374732115521989</v>
      </c>
      <c r="K38" s="2">
        <f t="shared" si="14"/>
        <v>0.27625267884478005</v>
      </c>
      <c r="L38" s="2">
        <f t="shared" si="15"/>
        <v>0</v>
      </c>
      <c r="M38" s="2">
        <f t="shared" si="16"/>
        <v>5.5511151231257827E-17</v>
      </c>
      <c r="N38" s="105">
        <v>7092</v>
      </c>
      <c r="O38" s="105">
        <v>2707</v>
      </c>
      <c r="P38" s="58"/>
      <c r="Q38" s="58"/>
      <c r="R38" s="58"/>
      <c r="S38" s="58"/>
      <c r="T38" s="58"/>
      <c r="U38" s="58"/>
      <c r="V38" s="58"/>
      <c r="W38" s="58"/>
      <c r="X38" s="105"/>
      <c r="Y38" s="58"/>
      <c r="Z38" s="58"/>
      <c r="AA38" s="58"/>
      <c r="AB38" s="58"/>
      <c r="AC38" s="58"/>
      <c r="AD38" s="58"/>
      <c r="AE38" s="58"/>
      <c r="AG38" s="7">
        <f>IF(Q38&gt;0,RANK(Q38,(N38:P38,Q38:AE38)),0)</f>
        <v>0</v>
      </c>
      <c r="AH38" s="7">
        <f>IF(R38&gt;0,RANK(R38,(N38:P38,Q38:AE38)),0)</f>
        <v>0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7"/>
        <v>0</v>
      </c>
      <c r="AL38" s="2">
        <f t="shared" si="18"/>
        <v>0</v>
      </c>
      <c r="AM38" s="2">
        <f t="shared" si="19"/>
        <v>0</v>
      </c>
      <c r="AN38" s="2">
        <f t="shared" si="20"/>
        <v>0</v>
      </c>
      <c r="AP38" t="s">
        <v>934</v>
      </c>
      <c r="AQ38" t="s">
        <v>2093</v>
      </c>
      <c r="AT38" s="94">
        <v>1</v>
      </c>
      <c r="AU38" s="96">
        <v>71</v>
      </c>
      <c r="AV38" s="100">
        <f t="shared" si="11"/>
        <v>1071</v>
      </c>
      <c r="AX38" s="7" t="s">
        <v>996</v>
      </c>
    </row>
    <row r="39" spans="1:50" ht="13" hidden="1" customHeight="1" outlineLevel="1">
      <c r="A39" t="s">
        <v>1625</v>
      </c>
      <c r="B39" t="s">
        <v>2093</v>
      </c>
      <c r="C39" s="1">
        <f t="shared" si="12"/>
        <v>209529</v>
      </c>
      <c r="D39" s="7">
        <f>IF(N39&gt;0, RANK(N39,(N39:P39,Q39:AE39)),0)</f>
        <v>1</v>
      </c>
      <c r="E39" s="7">
        <f>IF(O39&gt;0,RANK(O39,(N39:P39,Q39:AE39)),0)</f>
        <v>2</v>
      </c>
      <c r="F39" s="7">
        <f>IF(P39&gt;0,RANK(P39,(N39:P39,Q39:AE39)),0)</f>
        <v>0</v>
      </c>
      <c r="G39" s="1">
        <f t="shared" si="9"/>
        <v>19519</v>
      </c>
      <c r="H39" s="2">
        <f t="shared" si="10"/>
        <v>9.3156555894410797E-2</v>
      </c>
      <c r="I39" s="2"/>
      <c r="J39" s="2">
        <f t="shared" si="13"/>
        <v>0.54657827794720537</v>
      </c>
      <c r="K39" s="2">
        <f t="shared" si="14"/>
        <v>0.45342172205279457</v>
      </c>
      <c r="L39" s="2">
        <f t="shared" si="15"/>
        <v>0</v>
      </c>
      <c r="M39" s="2">
        <f t="shared" si="16"/>
        <v>5.5511151231257827E-17</v>
      </c>
      <c r="N39" s="105">
        <v>114524</v>
      </c>
      <c r="O39" s="105">
        <v>95005</v>
      </c>
      <c r="P39" s="58"/>
      <c r="Q39" s="58"/>
      <c r="R39" s="58"/>
      <c r="S39" s="58"/>
      <c r="T39" s="58"/>
      <c r="U39" s="58"/>
      <c r="V39" s="58"/>
      <c r="W39" s="58"/>
      <c r="X39" s="105"/>
      <c r="Y39" s="58"/>
      <c r="Z39" s="58"/>
      <c r="AA39" s="58"/>
      <c r="AB39" s="58"/>
      <c r="AC39" s="58"/>
      <c r="AD39" s="58"/>
      <c r="AE39" s="58"/>
      <c r="AG39" s="7">
        <f>IF(Q39&gt;0,RANK(Q39,(N39:P39,Q39:AE39)),0)</f>
        <v>0</v>
      </c>
      <c r="AH39" s="7">
        <f>IF(R39&gt;0,RANK(R39,(N39:P39,Q39:AE39)),0)</f>
        <v>0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1625</v>
      </c>
      <c r="AQ39" t="s">
        <v>2093</v>
      </c>
      <c r="AT39" s="94">
        <v>1</v>
      </c>
      <c r="AU39" s="96">
        <v>73</v>
      </c>
      <c r="AV39" s="100">
        <f t="shared" si="11"/>
        <v>1073</v>
      </c>
      <c r="AX39" s="7" t="s">
        <v>996</v>
      </c>
    </row>
    <row r="40" spans="1:50" ht="13" hidden="1" customHeight="1" outlineLevel="1">
      <c r="A40" t="s">
        <v>1027</v>
      </c>
      <c r="B40" t="s">
        <v>2093</v>
      </c>
      <c r="C40" s="1">
        <f t="shared" si="12"/>
        <v>4974</v>
      </c>
      <c r="D40" s="7">
        <f>IF(N40&gt;0, RANK(N40,(N40:P40,Q40:AE40)),0)</f>
        <v>1</v>
      </c>
      <c r="E40" s="7">
        <f>IF(O40&gt;0,RANK(O40,(N40:P40,Q40:AE40)),0)</f>
        <v>2</v>
      </c>
      <c r="F40" s="7">
        <f>IF(P40&gt;0,RANK(P40,(N40:P40,Q40:AE40)),0)</f>
        <v>0</v>
      </c>
      <c r="G40" s="1">
        <f t="shared" si="9"/>
        <v>1550</v>
      </c>
      <c r="H40" s="2">
        <f t="shared" si="10"/>
        <v>0.31162042621632491</v>
      </c>
      <c r="I40" s="2"/>
      <c r="J40" s="2">
        <f t="shared" si="13"/>
        <v>0.65581021310816245</v>
      </c>
      <c r="K40" s="2">
        <f t="shared" si="14"/>
        <v>0.34418978689183755</v>
      </c>
      <c r="L40" s="2">
        <f t="shared" si="15"/>
        <v>0</v>
      </c>
      <c r="M40" s="2">
        <f t="shared" si="16"/>
        <v>0</v>
      </c>
      <c r="N40" s="105">
        <v>3262</v>
      </c>
      <c r="O40" s="105">
        <v>1712</v>
      </c>
      <c r="P40" s="58"/>
      <c r="Q40" s="58"/>
      <c r="R40" s="58"/>
      <c r="S40" s="58"/>
      <c r="T40" s="58"/>
      <c r="U40" s="58"/>
      <c r="V40" s="58"/>
      <c r="W40" s="58"/>
      <c r="X40" s="105"/>
      <c r="Y40" s="58"/>
      <c r="Z40" s="58"/>
      <c r="AA40" s="58"/>
      <c r="AB40" s="58"/>
      <c r="AC40" s="58"/>
      <c r="AD40" s="58"/>
      <c r="AE40" s="58"/>
      <c r="AG40" s="7">
        <f>IF(Q40&gt;0,RANK(Q40,(N40:P40,Q40:AE40)),0)</f>
        <v>0</v>
      </c>
      <c r="AH40" s="7">
        <f>IF(R40&gt;0,RANK(R40,(N40:P40,Q40:AE40)),0)</f>
        <v>0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1027</v>
      </c>
      <c r="AQ40" t="s">
        <v>2093</v>
      </c>
      <c r="AT40" s="94">
        <v>1</v>
      </c>
      <c r="AU40" s="96">
        <v>75</v>
      </c>
      <c r="AV40" s="100">
        <f t="shared" si="11"/>
        <v>1075</v>
      </c>
      <c r="AX40" s="7" t="s">
        <v>996</v>
      </c>
    </row>
    <row r="41" spans="1:50" ht="13" hidden="1" customHeight="1" outlineLevel="1">
      <c r="A41" t="s">
        <v>1951</v>
      </c>
      <c r="B41" t="s">
        <v>2093</v>
      </c>
      <c r="C41" s="1">
        <f t="shared" si="12"/>
        <v>21345</v>
      </c>
      <c r="D41" s="7">
        <f>IF(N41&gt;0, RANK(N41,(N41:P41,Q41:AE41)),0)</f>
        <v>1</v>
      </c>
      <c r="E41" s="7">
        <f>IF(O41&gt;0,RANK(O41,(N41:P41,Q41:AE41)),0)</f>
        <v>2</v>
      </c>
      <c r="F41" s="7">
        <f>IF(P41&gt;0,RANK(P41,(N41:P41,Q41:AE41)),0)</f>
        <v>0</v>
      </c>
      <c r="G41" s="1">
        <f t="shared" si="9"/>
        <v>8977</v>
      </c>
      <c r="H41" s="2">
        <f t="shared" si="10"/>
        <v>0.42056687748887328</v>
      </c>
      <c r="I41" s="2"/>
      <c r="J41" s="2">
        <f t="shared" si="13"/>
        <v>0.71028343874443667</v>
      </c>
      <c r="K41" s="2">
        <f t="shared" si="14"/>
        <v>0.28971656125556339</v>
      </c>
      <c r="L41" s="2">
        <f t="shared" si="15"/>
        <v>0</v>
      </c>
      <c r="M41" s="2">
        <f t="shared" si="16"/>
        <v>-5.5511151231257827E-17</v>
      </c>
      <c r="N41" s="105">
        <v>15161</v>
      </c>
      <c r="O41" s="105">
        <v>6184</v>
      </c>
      <c r="P41" s="58"/>
      <c r="Q41" s="58"/>
      <c r="R41" s="58"/>
      <c r="S41" s="58"/>
      <c r="T41" s="58"/>
      <c r="U41" s="58"/>
      <c r="V41" s="58"/>
      <c r="W41" s="58"/>
      <c r="X41" s="105"/>
      <c r="Y41" s="58"/>
      <c r="Z41" s="58"/>
      <c r="AA41" s="58"/>
      <c r="AB41" s="58"/>
      <c r="AC41" s="58"/>
      <c r="AD41" s="58"/>
      <c r="AE41" s="58"/>
      <c r="AG41" s="7">
        <f>IF(Q41&gt;0,RANK(Q41,(N41:P41,Q41:AE41)),0)</f>
        <v>0</v>
      </c>
      <c r="AH41" s="7">
        <f>IF(R41&gt;0,RANK(R41,(N41:P41,Q41:AE41)),0)</f>
        <v>0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7"/>
        <v>0</v>
      </c>
      <c r="AL41" s="2">
        <f t="shared" si="18"/>
        <v>0</v>
      </c>
      <c r="AM41" s="2">
        <f t="shared" si="19"/>
        <v>0</v>
      </c>
      <c r="AN41" s="2">
        <f t="shared" si="20"/>
        <v>0</v>
      </c>
      <c r="AP41" t="s">
        <v>1951</v>
      </c>
      <c r="AQ41" t="s">
        <v>2093</v>
      </c>
      <c r="AT41" s="94">
        <v>1</v>
      </c>
      <c r="AU41" s="96">
        <v>77</v>
      </c>
      <c r="AV41" s="100">
        <f t="shared" si="11"/>
        <v>1077</v>
      </c>
      <c r="AX41" s="7" t="s">
        <v>996</v>
      </c>
    </row>
    <row r="42" spans="1:50" ht="13" hidden="1" customHeight="1" outlineLevel="1">
      <c r="A42" t="s">
        <v>2052</v>
      </c>
      <c r="B42" t="s">
        <v>2093</v>
      </c>
      <c r="C42" s="1">
        <f t="shared" si="12"/>
        <v>7926</v>
      </c>
      <c r="D42" s="7">
        <f>IF(N42&gt;0, RANK(N42,(N42:P42,Q42:AE42)),0)</f>
        <v>1</v>
      </c>
      <c r="E42" s="7">
        <f>IF(O42&gt;0,RANK(O42,(N42:P42,Q42:AE42)),0)</f>
        <v>2</v>
      </c>
      <c r="F42" s="7">
        <f>IF(P42&gt;0,RANK(P42,(N42:P42,Q42:AE42)),0)</f>
        <v>0</v>
      </c>
      <c r="G42" s="1">
        <f t="shared" si="9"/>
        <v>4642</v>
      </c>
      <c r="H42" s="2">
        <f t="shared" si="10"/>
        <v>0.58566742366893765</v>
      </c>
      <c r="I42" s="2"/>
      <c r="J42" s="2">
        <f t="shared" si="13"/>
        <v>0.79283371183446882</v>
      </c>
      <c r="K42" s="2">
        <f t="shared" si="14"/>
        <v>0.20716628816553118</v>
      </c>
      <c r="L42" s="2">
        <f t="shared" si="15"/>
        <v>0</v>
      </c>
      <c r="M42" s="2">
        <f t="shared" si="16"/>
        <v>0</v>
      </c>
      <c r="N42" s="105">
        <v>6284</v>
      </c>
      <c r="O42" s="105">
        <v>1642</v>
      </c>
      <c r="P42" s="58"/>
      <c r="Q42" s="58"/>
      <c r="R42" s="58"/>
      <c r="S42" s="58"/>
      <c r="T42" s="58"/>
      <c r="U42" s="58"/>
      <c r="V42" s="58"/>
      <c r="W42" s="58"/>
      <c r="X42" s="105"/>
      <c r="Y42" s="58"/>
      <c r="Z42" s="58"/>
      <c r="AA42" s="58"/>
      <c r="AB42" s="58"/>
      <c r="AC42" s="58"/>
      <c r="AD42" s="58"/>
      <c r="AE42" s="58"/>
      <c r="AG42" s="7">
        <f>IF(Q42&gt;0,RANK(Q42,(N42:P42,Q42:AE42)),0)</f>
        <v>0</v>
      </c>
      <c r="AH42" s="7">
        <f>IF(R42&gt;0,RANK(R42,(N42:P42,Q42:AE42)),0)</f>
        <v>0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2052</v>
      </c>
      <c r="AQ42" t="s">
        <v>2093</v>
      </c>
      <c r="AT42" s="94">
        <v>1</v>
      </c>
      <c r="AU42" s="96">
        <v>79</v>
      </c>
      <c r="AV42" s="100">
        <f t="shared" si="11"/>
        <v>1079</v>
      </c>
      <c r="AX42" s="7" t="s">
        <v>996</v>
      </c>
    </row>
    <row r="43" spans="1:50" ht="13" hidden="1" customHeight="1" outlineLevel="1">
      <c r="A43" t="s">
        <v>2498</v>
      </c>
      <c r="B43" t="s">
        <v>2093</v>
      </c>
      <c r="C43" s="1">
        <f t="shared" si="12"/>
        <v>19249</v>
      </c>
      <c r="D43" s="7">
        <f>IF(N43&gt;0, RANK(N43,(N43:P43,Q43:AE43)),0)</f>
        <v>1</v>
      </c>
      <c r="E43" s="7">
        <f>IF(O43&gt;0,RANK(O43,(N43:P43,Q43:AE43)),0)</f>
        <v>2</v>
      </c>
      <c r="F43" s="7">
        <f>IF(P43&gt;0,RANK(P43,(N43:P43,Q43:AE43)),0)</f>
        <v>0</v>
      </c>
      <c r="G43" s="1">
        <f t="shared" si="9"/>
        <v>2055</v>
      </c>
      <c r="H43" s="2">
        <f t="shared" si="10"/>
        <v>0.106758792664554</v>
      </c>
      <c r="I43" s="2"/>
      <c r="J43" s="2">
        <f t="shared" si="13"/>
        <v>0.55337939633227695</v>
      </c>
      <c r="K43" s="2">
        <f t="shared" si="14"/>
        <v>0.44662060366772299</v>
      </c>
      <c r="L43" s="2">
        <f t="shared" si="15"/>
        <v>0</v>
      </c>
      <c r="M43" s="2">
        <f t="shared" si="16"/>
        <v>5.5511151231257827E-17</v>
      </c>
      <c r="N43" s="105">
        <v>10652</v>
      </c>
      <c r="O43" s="105">
        <v>8597</v>
      </c>
      <c r="P43" s="58"/>
      <c r="Q43" s="58"/>
      <c r="R43" s="58"/>
      <c r="S43" s="58"/>
      <c r="T43" s="58"/>
      <c r="U43" s="58"/>
      <c r="V43" s="58"/>
      <c r="W43" s="58"/>
      <c r="X43" s="105"/>
      <c r="Y43" s="58"/>
      <c r="Z43" s="58"/>
      <c r="AA43" s="58"/>
      <c r="AB43" s="58"/>
      <c r="AC43" s="58"/>
      <c r="AD43" s="58"/>
      <c r="AE43" s="58"/>
      <c r="AG43" s="7">
        <f>IF(Q43&gt;0,RANK(Q43,(N43:P43,Q43:AE43)),0)</f>
        <v>0</v>
      </c>
      <c r="AH43" s="7">
        <f>IF(R43&gt;0,RANK(R43,(N43:P43,Q43:AE43)),0)</f>
        <v>0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7"/>
        <v>0</v>
      </c>
      <c r="AL43" s="2">
        <f t="shared" si="18"/>
        <v>0</v>
      </c>
      <c r="AM43" s="2">
        <f t="shared" si="19"/>
        <v>0</v>
      </c>
      <c r="AN43" s="2">
        <f t="shared" si="20"/>
        <v>0</v>
      </c>
      <c r="AP43" t="s">
        <v>2498</v>
      </c>
      <c r="AQ43" t="s">
        <v>2093</v>
      </c>
      <c r="AT43" s="94">
        <v>1</v>
      </c>
      <c r="AU43" s="96">
        <v>81</v>
      </c>
      <c r="AV43" s="100">
        <f t="shared" si="11"/>
        <v>1081</v>
      </c>
      <c r="AX43" s="7" t="s">
        <v>996</v>
      </c>
    </row>
    <row r="44" spans="1:50" ht="13" hidden="1" customHeight="1" outlineLevel="1">
      <c r="A44" t="s">
        <v>2289</v>
      </c>
      <c r="B44" t="s">
        <v>2093</v>
      </c>
      <c r="C44" s="1">
        <f t="shared" si="12"/>
        <v>14057</v>
      </c>
      <c r="D44" s="7">
        <f>IF(N44&gt;0, RANK(N44,(N44:P44,Q44:AE44)),0)</f>
        <v>1</v>
      </c>
      <c r="E44" s="7">
        <f>IF(O44&gt;0,RANK(O44,(N44:P44,Q44:AE44)),0)</f>
        <v>2</v>
      </c>
      <c r="F44" s="7">
        <f>IF(P44&gt;0,RANK(P44,(N44:P44,Q44:AE44)),0)</f>
        <v>0</v>
      </c>
      <c r="G44" s="1">
        <f t="shared" si="9"/>
        <v>4625</v>
      </c>
      <c r="H44" s="2">
        <f t="shared" si="10"/>
        <v>0.32901757131678167</v>
      </c>
      <c r="I44" s="2"/>
      <c r="J44" s="2">
        <f t="shared" si="13"/>
        <v>0.66450878565839089</v>
      </c>
      <c r="K44" s="2">
        <f t="shared" si="14"/>
        <v>0.33549121434160917</v>
      </c>
      <c r="L44" s="2">
        <f t="shared" si="15"/>
        <v>0</v>
      </c>
      <c r="M44" s="2">
        <f t="shared" si="16"/>
        <v>-5.5511151231257827E-17</v>
      </c>
      <c r="N44" s="105">
        <v>9341</v>
      </c>
      <c r="O44" s="105">
        <v>4716</v>
      </c>
      <c r="P44" s="58"/>
      <c r="Q44" s="58"/>
      <c r="R44" s="58"/>
      <c r="S44" s="58"/>
      <c r="T44" s="58"/>
      <c r="U44" s="58"/>
      <c r="V44" s="58"/>
      <c r="W44" s="58"/>
      <c r="X44" s="105"/>
      <c r="Y44" s="58"/>
      <c r="Z44" s="58"/>
      <c r="AA44" s="58"/>
      <c r="AB44" s="58"/>
      <c r="AC44" s="58"/>
      <c r="AD44" s="58"/>
      <c r="AE44" s="58"/>
      <c r="AG44" s="7">
        <f>IF(Q44&gt;0,RANK(Q44,(N44:P44,Q44:AE44)),0)</f>
        <v>0</v>
      </c>
      <c r="AH44" s="7">
        <f>IF(R44&gt;0,RANK(R44,(N44:P44,Q44:AE44)),0)</f>
        <v>0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2289</v>
      </c>
      <c r="AQ44" t="s">
        <v>2093</v>
      </c>
      <c r="AT44" s="94">
        <v>1</v>
      </c>
      <c r="AU44" s="96">
        <v>83</v>
      </c>
      <c r="AV44" s="100">
        <f t="shared" si="11"/>
        <v>1083</v>
      </c>
      <c r="AX44" s="7" t="s">
        <v>996</v>
      </c>
    </row>
    <row r="45" spans="1:50" ht="13" hidden="1" customHeight="1" outlineLevel="1">
      <c r="A45" t="s">
        <v>2295</v>
      </c>
      <c r="B45" t="s">
        <v>2093</v>
      </c>
      <c r="C45" s="1">
        <f t="shared" si="12"/>
        <v>4156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2158</v>
      </c>
      <c r="H45" s="2">
        <f t="shared" si="10"/>
        <v>0.51924927815206934</v>
      </c>
      <c r="I45" s="2"/>
      <c r="J45" s="2">
        <f t="shared" si="13"/>
        <v>0.75962463907603461</v>
      </c>
      <c r="K45" s="2">
        <f t="shared" si="14"/>
        <v>0.24037536092396536</v>
      </c>
      <c r="L45" s="2">
        <f t="shared" si="15"/>
        <v>0</v>
      </c>
      <c r="M45" s="2">
        <f t="shared" si="16"/>
        <v>2.7755575615628914E-17</v>
      </c>
      <c r="N45" s="105">
        <v>3157</v>
      </c>
      <c r="O45" s="105">
        <v>999</v>
      </c>
      <c r="P45" s="58"/>
      <c r="Q45" s="58"/>
      <c r="R45" s="58"/>
      <c r="S45" s="58"/>
      <c r="T45" s="58"/>
      <c r="U45" s="58"/>
      <c r="V45" s="58"/>
      <c r="W45" s="58"/>
      <c r="X45" s="105"/>
      <c r="Y45" s="58"/>
      <c r="Z45" s="58"/>
      <c r="AA45" s="58"/>
      <c r="AB45" s="58"/>
      <c r="AC45" s="58"/>
      <c r="AD45" s="58"/>
      <c r="AE45" s="58"/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2295</v>
      </c>
      <c r="AQ45" t="s">
        <v>2093</v>
      </c>
      <c r="AT45" s="94">
        <v>1</v>
      </c>
      <c r="AU45" s="96">
        <v>85</v>
      </c>
      <c r="AV45" s="100">
        <f t="shared" si="11"/>
        <v>1085</v>
      </c>
      <c r="AX45" s="7" t="s">
        <v>996</v>
      </c>
    </row>
    <row r="46" spans="1:50" ht="13" hidden="1" customHeight="1" outlineLevel="1">
      <c r="A46" t="s">
        <v>2394</v>
      </c>
      <c r="B46" t="s">
        <v>2093</v>
      </c>
      <c r="C46" s="1">
        <f t="shared" si="12"/>
        <v>6801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5199</v>
      </c>
      <c r="H46" s="2">
        <f t="shared" si="10"/>
        <v>0.76444640494044991</v>
      </c>
      <c r="I46" s="2"/>
      <c r="J46" s="2">
        <f t="shared" si="13"/>
        <v>0.88222320247022501</v>
      </c>
      <c r="K46" s="2">
        <f t="shared" si="14"/>
        <v>0.11777679752977503</v>
      </c>
      <c r="L46" s="2">
        <f t="shared" si="15"/>
        <v>0</v>
      </c>
      <c r="M46" s="2">
        <f t="shared" si="16"/>
        <v>-4.163336342344337E-17</v>
      </c>
      <c r="N46" s="105">
        <v>6000</v>
      </c>
      <c r="O46" s="105">
        <v>801</v>
      </c>
      <c r="P46" s="58"/>
      <c r="Q46" s="58"/>
      <c r="R46" s="58"/>
      <c r="S46" s="58"/>
      <c r="T46" s="58"/>
      <c r="U46" s="58"/>
      <c r="V46" s="58"/>
      <c r="W46" s="58"/>
      <c r="X46" s="105"/>
      <c r="Y46" s="58"/>
      <c r="Z46" s="58"/>
      <c r="AA46" s="58"/>
      <c r="AB46" s="58"/>
      <c r="AC46" s="58"/>
      <c r="AD46" s="58"/>
      <c r="AE46" s="58"/>
      <c r="AG46" s="7">
        <f>IF(Q46&gt;0,RANK(Q46,(N46:P46,Q46:AE46)),0)</f>
        <v>0</v>
      </c>
      <c r="AH46" s="7">
        <f>IF(R46&gt;0,RANK(R46,(N46:P46,Q46:AE46)),0)</f>
        <v>0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2394</v>
      </c>
      <c r="AQ46" t="s">
        <v>2093</v>
      </c>
      <c r="AT46" s="94">
        <v>1</v>
      </c>
      <c r="AU46" s="96">
        <v>87</v>
      </c>
      <c r="AV46" s="100">
        <f t="shared" si="11"/>
        <v>1087</v>
      </c>
      <c r="AX46" s="7" t="s">
        <v>996</v>
      </c>
    </row>
    <row r="47" spans="1:50" ht="13" hidden="1" customHeight="1" outlineLevel="1">
      <c r="A47" t="s">
        <v>2395</v>
      </c>
      <c r="B47" t="s">
        <v>2093</v>
      </c>
      <c r="C47" s="1">
        <f t="shared" si="12"/>
        <v>72953</v>
      </c>
      <c r="D47" s="7">
        <f>IF(N47&gt;0, RANK(N47,(N47:P47,Q47:AE47)),0)</f>
        <v>1</v>
      </c>
      <c r="E47" s="7">
        <f>IF(O47&gt;0,RANK(O47,(N47:P47,Q47:AE47)),0)</f>
        <v>2</v>
      </c>
      <c r="F47" s="7">
        <f>IF(P47&gt;0,RANK(P47,(N47:P47,Q47:AE47)),0)</f>
        <v>0</v>
      </c>
      <c r="G47" s="1">
        <f t="shared" si="9"/>
        <v>14541</v>
      </c>
      <c r="H47" s="2">
        <f t="shared" si="10"/>
        <v>0.1993201102079421</v>
      </c>
      <c r="I47" s="2"/>
      <c r="J47" s="2">
        <f t="shared" si="13"/>
        <v>0.59966005510397102</v>
      </c>
      <c r="K47" s="2">
        <f t="shared" si="14"/>
        <v>0.40033994489602898</v>
      </c>
      <c r="L47" s="2">
        <f t="shared" si="15"/>
        <v>0</v>
      </c>
      <c r="M47" s="2">
        <f t="shared" si="16"/>
        <v>0</v>
      </c>
      <c r="N47" s="105">
        <v>43747</v>
      </c>
      <c r="O47" s="105">
        <v>29206</v>
      </c>
      <c r="P47" s="58"/>
      <c r="Q47" s="58"/>
      <c r="R47" s="58"/>
      <c r="S47" s="58"/>
      <c r="T47" s="58"/>
      <c r="U47" s="58"/>
      <c r="V47" s="58"/>
      <c r="W47" s="58"/>
      <c r="X47" s="105"/>
      <c r="Y47" s="58"/>
      <c r="Z47" s="58"/>
      <c r="AA47" s="58"/>
      <c r="AB47" s="58"/>
      <c r="AC47" s="58"/>
      <c r="AD47" s="58"/>
      <c r="AE47" s="58"/>
      <c r="AG47" s="7">
        <f>IF(Q47&gt;0,RANK(Q47,(N47:P47,Q47:AE47)),0)</f>
        <v>0</v>
      </c>
      <c r="AH47" s="7">
        <f>IF(R47&gt;0,RANK(R47,(N47:P47,Q47:AE47)),0)</f>
        <v>0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2395</v>
      </c>
      <c r="AQ47" t="s">
        <v>2093</v>
      </c>
      <c r="AT47" s="94">
        <v>1</v>
      </c>
      <c r="AU47" s="96">
        <v>89</v>
      </c>
      <c r="AV47" s="100">
        <f t="shared" si="11"/>
        <v>1089</v>
      </c>
      <c r="AX47" s="7" t="s">
        <v>996</v>
      </c>
    </row>
    <row r="48" spans="1:50" ht="13" hidden="1" customHeight="1" outlineLevel="1">
      <c r="A48" t="s">
        <v>2830</v>
      </c>
      <c r="B48" t="s">
        <v>2093</v>
      </c>
      <c r="C48" s="1">
        <f t="shared" si="12"/>
        <v>7811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9"/>
        <v>2747</v>
      </c>
      <c r="H48" s="2">
        <f t="shared" si="10"/>
        <v>0.3516835232364614</v>
      </c>
      <c r="I48" s="2"/>
      <c r="J48" s="2">
        <f t="shared" si="13"/>
        <v>0.67584176161823073</v>
      </c>
      <c r="K48" s="2">
        <f t="shared" si="14"/>
        <v>0.32415823838176933</v>
      </c>
      <c r="L48" s="2">
        <f t="shared" si="15"/>
        <v>0</v>
      </c>
      <c r="M48" s="2">
        <f t="shared" si="16"/>
        <v>-5.5511151231257827E-17</v>
      </c>
      <c r="N48" s="105">
        <v>5279</v>
      </c>
      <c r="O48" s="105">
        <v>2532</v>
      </c>
      <c r="P48" s="58"/>
      <c r="Q48" s="58"/>
      <c r="R48" s="58"/>
      <c r="S48" s="58"/>
      <c r="T48" s="58"/>
      <c r="U48" s="58"/>
      <c r="V48" s="58"/>
      <c r="W48" s="58"/>
      <c r="X48" s="105"/>
      <c r="Y48" s="58"/>
      <c r="Z48" s="58"/>
      <c r="AA48" s="58"/>
      <c r="AB48" s="58"/>
      <c r="AC48" s="58"/>
      <c r="AD48" s="58"/>
      <c r="AE48" s="58"/>
      <c r="AG48" s="7">
        <f>IF(Q48&gt;0,RANK(Q48,(N48:P48,Q48:AE48)),0)</f>
        <v>0</v>
      </c>
      <c r="AH48" s="7">
        <f>IF(R48&gt;0,RANK(R48,(N48:P48,Q48:AE48)),0)</f>
        <v>0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2830</v>
      </c>
      <c r="AQ48" t="s">
        <v>2093</v>
      </c>
      <c r="AT48" s="94">
        <v>1</v>
      </c>
      <c r="AU48" s="96">
        <v>91</v>
      </c>
      <c r="AV48" s="100">
        <f t="shared" si="11"/>
        <v>1091</v>
      </c>
      <c r="AX48" s="7" t="s">
        <v>996</v>
      </c>
    </row>
    <row r="49" spans="1:50" ht="13" hidden="1" customHeight="1" outlineLevel="1">
      <c r="A49" t="s">
        <v>827</v>
      </c>
      <c r="B49" t="s">
        <v>2093</v>
      </c>
      <c r="C49" s="1">
        <f t="shared" si="12"/>
        <v>10385</v>
      </c>
      <c r="D49" s="7">
        <f>IF(N49&gt;0, RANK(N49,(N49:P49,Q49:AE49)),0)</f>
        <v>1</v>
      </c>
      <c r="E49" s="7">
        <f>IF(O49&gt;0,RANK(O49,(N49:P49,Q49:AE49)),0)</f>
        <v>2</v>
      </c>
      <c r="F49" s="7">
        <f>IF(P49&gt;0,RANK(P49,(N49:P49,Q49:AE49)),0)</f>
        <v>0</v>
      </c>
      <c r="G49" s="1">
        <f t="shared" si="9"/>
        <v>4323</v>
      </c>
      <c r="H49" s="2">
        <f t="shared" si="10"/>
        <v>0.41627347135291287</v>
      </c>
      <c r="I49" s="2"/>
      <c r="J49" s="2">
        <f t="shared" si="13"/>
        <v>0.70813673567645641</v>
      </c>
      <c r="K49" s="2">
        <f t="shared" si="14"/>
        <v>0.29186326432354359</v>
      </c>
      <c r="L49" s="2">
        <f t="shared" si="15"/>
        <v>0</v>
      </c>
      <c r="M49" s="2">
        <f t="shared" si="16"/>
        <v>0</v>
      </c>
      <c r="N49" s="105">
        <v>7354</v>
      </c>
      <c r="O49" s="105">
        <v>3031</v>
      </c>
      <c r="P49" s="58"/>
      <c r="Q49" s="58"/>
      <c r="R49" s="58"/>
      <c r="S49" s="58"/>
      <c r="T49" s="58"/>
      <c r="U49" s="58"/>
      <c r="V49" s="58"/>
      <c r="W49" s="58"/>
      <c r="X49" s="105"/>
      <c r="Y49" s="58"/>
      <c r="Z49" s="58"/>
      <c r="AA49" s="58"/>
      <c r="AB49" s="58"/>
      <c r="AC49" s="58"/>
      <c r="AD49" s="58"/>
      <c r="AE49" s="58"/>
      <c r="AG49" s="7">
        <f>IF(Q49&gt;0,RANK(Q49,(N49:P49,Q49:AE49)),0)</f>
        <v>0</v>
      </c>
      <c r="AH49" s="7">
        <f>IF(R49&gt;0,RANK(R49,(N49:P49,Q49:AE49)),0)</f>
        <v>0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7"/>
        <v>0</v>
      </c>
      <c r="AL49" s="2">
        <f t="shared" si="18"/>
        <v>0</v>
      </c>
      <c r="AM49" s="2">
        <f t="shared" si="19"/>
        <v>0</v>
      </c>
      <c r="AN49" s="2">
        <f t="shared" si="20"/>
        <v>0</v>
      </c>
      <c r="AP49" t="s">
        <v>827</v>
      </c>
      <c r="AQ49" t="s">
        <v>2093</v>
      </c>
      <c r="AT49" s="94">
        <v>1</v>
      </c>
      <c r="AU49" s="96">
        <v>93</v>
      </c>
      <c r="AV49" s="100">
        <f t="shared" si="11"/>
        <v>1093</v>
      </c>
      <c r="AX49" s="7" t="s">
        <v>996</v>
      </c>
    </row>
    <row r="50" spans="1:50" ht="13" hidden="1" customHeight="1" outlineLevel="1">
      <c r="A50" t="s">
        <v>980</v>
      </c>
      <c r="B50" t="s">
        <v>2093</v>
      </c>
      <c r="C50" s="1">
        <f t="shared" si="12"/>
        <v>17651</v>
      </c>
      <c r="D50" s="7">
        <f>IF(N50&gt;0, RANK(N50,(N50:P50,Q50:AE50)),0)</f>
        <v>1</v>
      </c>
      <c r="E50" s="7">
        <f>IF(O50&gt;0,RANK(O50,(N50:P50,Q50:AE50)),0)</f>
        <v>2</v>
      </c>
      <c r="F50" s="7">
        <f>IF(P50&gt;0,RANK(P50,(N50:P50,Q50:AE50)),0)</f>
        <v>0</v>
      </c>
      <c r="G50" s="1">
        <f t="shared" si="9"/>
        <v>4863</v>
      </c>
      <c r="H50" s="2">
        <f t="shared" si="10"/>
        <v>0.27550846977508359</v>
      </c>
      <c r="I50" s="2"/>
      <c r="J50" s="2">
        <f t="shared" si="13"/>
        <v>0.63775423488754179</v>
      </c>
      <c r="K50" s="2">
        <f t="shared" si="14"/>
        <v>0.36224576511245821</v>
      </c>
      <c r="L50" s="2">
        <f t="shared" si="15"/>
        <v>0</v>
      </c>
      <c r="M50" s="2">
        <f t="shared" si="16"/>
        <v>0</v>
      </c>
      <c r="N50" s="105">
        <v>11257</v>
      </c>
      <c r="O50" s="105">
        <v>6394</v>
      </c>
      <c r="P50" s="58"/>
      <c r="Q50" s="58"/>
      <c r="R50" s="58"/>
      <c r="S50" s="58"/>
      <c r="T50" s="58"/>
      <c r="U50" s="58"/>
      <c r="V50" s="58"/>
      <c r="W50" s="58"/>
      <c r="X50" s="105"/>
      <c r="Y50" s="58"/>
      <c r="Z50" s="58"/>
      <c r="AA50" s="58"/>
      <c r="AB50" s="58"/>
      <c r="AC50" s="58"/>
      <c r="AD50" s="58"/>
      <c r="AE50" s="58"/>
      <c r="AG50" s="7">
        <f>IF(Q50&gt;0,RANK(Q50,(N50:P50,Q50:AE50)),0)</f>
        <v>0</v>
      </c>
      <c r="AH50" s="7">
        <f>IF(R50&gt;0,RANK(R50,(N50:P50,Q50:AE50)),0)</f>
        <v>0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7"/>
        <v>0</v>
      </c>
      <c r="AL50" s="2">
        <f t="shared" si="18"/>
        <v>0</v>
      </c>
      <c r="AM50" s="2">
        <f t="shared" si="19"/>
        <v>0</v>
      </c>
      <c r="AN50" s="2">
        <f t="shared" si="20"/>
        <v>0</v>
      </c>
      <c r="AP50" t="s">
        <v>980</v>
      </c>
      <c r="AQ50" t="s">
        <v>2093</v>
      </c>
      <c r="AT50" s="94">
        <v>1</v>
      </c>
      <c r="AU50" s="96">
        <v>95</v>
      </c>
      <c r="AV50" s="100">
        <f t="shared" si="11"/>
        <v>1095</v>
      </c>
      <c r="AX50" s="7" t="s">
        <v>996</v>
      </c>
    </row>
    <row r="51" spans="1:50" ht="13" hidden="1" customHeight="1" outlineLevel="1">
      <c r="A51" t="s">
        <v>297</v>
      </c>
      <c r="B51" t="s">
        <v>2093</v>
      </c>
      <c r="C51" s="1">
        <f t="shared" si="12"/>
        <v>94274</v>
      </c>
      <c r="D51" s="7">
        <f>IF(N51&gt;0, RANK(N51,(N51:P51,Q51:AE51)),0)</f>
        <v>1</v>
      </c>
      <c r="E51" s="7">
        <f>IF(O51&gt;0,RANK(O51,(N51:P51,Q51:AE51)),0)</f>
        <v>2</v>
      </c>
      <c r="F51" s="7">
        <f>IF(P51&gt;0,RANK(P51,(N51:P51,Q51:AE51)),0)</f>
        <v>0</v>
      </c>
      <c r="G51" s="1">
        <f t="shared" si="9"/>
        <v>12342</v>
      </c>
      <c r="H51" s="2">
        <f t="shared" si="10"/>
        <v>0.13091626535418036</v>
      </c>
      <c r="I51" s="2"/>
      <c r="J51" s="2">
        <f t="shared" si="13"/>
        <v>0.56545813267709022</v>
      </c>
      <c r="K51" s="2">
        <f t="shared" si="14"/>
        <v>0.43454186732290984</v>
      </c>
      <c r="L51" s="2">
        <f t="shared" si="15"/>
        <v>0</v>
      </c>
      <c r="M51" s="2">
        <f t="shared" si="16"/>
        <v>-5.5511151231257827E-17</v>
      </c>
      <c r="N51" s="105">
        <v>53308</v>
      </c>
      <c r="O51" s="105">
        <v>40966</v>
      </c>
      <c r="P51" s="58"/>
      <c r="Q51" s="58"/>
      <c r="R51" s="58"/>
      <c r="S51" s="58"/>
      <c r="T51" s="58"/>
      <c r="U51" s="58"/>
      <c r="V51" s="58"/>
      <c r="W51" s="58"/>
      <c r="X51" s="105"/>
      <c r="Y51" s="58"/>
      <c r="Z51" s="58"/>
      <c r="AA51" s="58"/>
      <c r="AB51" s="58"/>
      <c r="AC51" s="58"/>
      <c r="AD51" s="58"/>
      <c r="AE51" s="58"/>
      <c r="AG51" s="7">
        <f>IF(Q51&gt;0,RANK(Q51,(N51:P51,Q51:AE51)),0)</f>
        <v>0</v>
      </c>
      <c r="AH51" s="7">
        <f>IF(R51&gt;0,RANK(R51,(N51:P51,Q51:AE51)),0)</f>
        <v>0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7"/>
        <v>0</v>
      </c>
      <c r="AL51" s="2">
        <f t="shared" si="18"/>
        <v>0</v>
      </c>
      <c r="AM51" s="2">
        <f t="shared" si="19"/>
        <v>0</v>
      </c>
      <c r="AN51" s="2">
        <f t="shared" si="20"/>
        <v>0</v>
      </c>
      <c r="AP51" t="s">
        <v>297</v>
      </c>
      <c r="AQ51" t="s">
        <v>2093</v>
      </c>
      <c r="AT51" s="94">
        <v>1</v>
      </c>
      <c r="AU51" s="96">
        <v>97</v>
      </c>
      <c r="AV51" s="100">
        <f t="shared" si="11"/>
        <v>1097</v>
      </c>
      <c r="AX51" s="7" t="s">
        <v>996</v>
      </c>
    </row>
    <row r="52" spans="1:50" ht="13" hidden="1" customHeight="1" outlineLevel="1">
      <c r="A52" t="s">
        <v>298</v>
      </c>
      <c r="B52" t="s">
        <v>2093</v>
      </c>
      <c r="C52" s="1">
        <f t="shared" si="12"/>
        <v>7105</v>
      </c>
      <c r="D52" s="7">
        <f>IF(N52&gt;0, RANK(N52,(N52:P52,Q52:AE52)),0)</f>
        <v>1</v>
      </c>
      <c r="E52" s="7">
        <f>IF(O52&gt;0,RANK(O52,(N52:P52,Q52:AE52)),0)</f>
        <v>2</v>
      </c>
      <c r="F52" s="7">
        <f>IF(P52&gt;0,RANK(P52,(N52:P52,Q52:AE52)),0)</f>
        <v>0</v>
      </c>
      <c r="G52" s="1">
        <f t="shared" si="9"/>
        <v>1787</v>
      </c>
      <c r="H52" s="2">
        <f t="shared" si="10"/>
        <v>0.25151301900070372</v>
      </c>
      <c r="I52" s="2"/>
      <c r="J52" s="2">
        <f t="shared" si="13"/>
        <v>0.62575650950035189</v>
      </c>
      <c r="K52" s="2">
        <f t="shared" si="14"/>
        <v>0.37424349049964811</v>
      </c>
      <c r="L52" s="2">
        <f t="shared" si="15"/>
        <v>0</v>
      </c>
      <c r="M52" s="2">
        <f t="shared" si="16"/>
        <v>0</v>
      </c>
      <c r="N52" s="105">
        <v>4446</v>
      </c>
      <c r="O52" s="105">
        <v>2659</v>
      </c>
      <c r="P52" s="58"/>
      <c r="Q52" s="58"/>
      <c r="R52" s="58"/>
      <c r="S52" s="58"/>
      <c r="T52" s="58"/>
      <c r="U52" s="58"/>
      <c r="V52" s="58"/>
      <c r="W52" s="58"/>
      <c r="X52" s="105"/>
      <c r="Y52" s="58"/>
      <c r="Z52" s="58"/>
      <c r="AA52" s="58"/>
      <c r="AB52" s="58"/>
      <c r="AC52" s="58"/>
      <c r="AD52" s="58"/>
      <c r="AE52" s="58"/>
      <c r="AG52" s="7">
        <f>IF(Q52&gt;0,RANK(Q52,(N52:P52,Q52:AE52)),0)</f>
        <v>0</v>
      </c>
      <c r="AH52" s="7">
        <f>IF(R52&gt;0,RANK(R52,(N52:P52,Q52:AE52)),0)</f>
        <v>0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7"/>
        <v>0</v>
      </c>
      <c r="AL52" s="2">
        <f t="shared" si="18"/>
        <v>0</v>
      </c>
      <c r="AM52" s="2">
        <f t="shared" si="19"/>
        <v>0</v>
      </c>
      <c r="AN52" s="2">
        <f t="shared" si="20"/>
        <v>0</v>
      </c>
      <c r="AP52" t="s">
        <v>298</v>
      </c>
      <c r="AQ52" t="s">
        <v>2093</v>
      </c>
      <c r="AT52" s="94">
        <v>1</v>
      </c>
      <c r="AU52" s="96">
        <v>99</v>
      </c>
      <c r="AV52" s="100">
        <f t="shared" si="11"/>
        <v>1099</v>
      </c>
      <c r="AX52" s="7" t="s">
        <v>996</v>
      </c>
    </row>
    <row r="53" spans="1:50" ht="13" hidden="1" customHeight="1" outlineLevel="1">
      <c r="A53" t="s">
        <v>1639</v>
      </c>
      <c r="B53" t="s">
        <v>2093</v>
      </c>
      <c r="C53" s="1">
        <f t="shared" si="12"/>
        <v>67946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1">
        <f t="shared" si="9"/>
        <v>7504</v>
      </c>
      <c r="H53" s="2">
        <f t="shared" si="10"/>
        <v>0.11044064404085598</v>
      </c>
      <c r="I53" s="2"/>
      <c r="J53" s="2">
        <f t="shared" si="13"/>
        <v>0.55522032202042804</v>
      </c>
      <c r="K53" s="2">
        <f t="shared" si="14"/>
        <v>0.44477967797957202</v>
      </c>
      <c r="L53" s="2">
        <f t="shared" si="15"/>
        <v>0</v>
      </c>
      <c r="M53" s="2">
        <f t="shared" si="16"/>
        <v>-5.5511151231257827E-17</v>
      </c>
      <c r="N53" s="105">
        <v>37725</v>
      </c>
      <c r="O53" s="105">
        <v>30221</v>
      </c>
      <c r="P53" s="58"/>
      <c r="Q53" s="58"/>
      <c r="R53" s="58"/>
      <c r="S53" s="58"/>
      <c r="T53" s="58"/>
      <c r="U53" s="58"/>
      <c r="V53" s="58"/>
      <c r="W53" s="58"/>
      <c r="X53" s="105"/>
      <c r="Y53" s="58"/>
      <c r="Z53" s="58"/>
      <c r="AA53" s="58"/>
      <c r="AB53" s="58"/>
      <c r="AC53" s="58"/>
      <c r="AD53" s="58"/>
      <c r="AE53" s="58"/>
      <c r="AG53" s="7">
        <f>IF(Q53&gt;0,RANK(Q53,(N53:P53,Q53:AE53)),0)</f>
        <v>0</v>
      </c>
      <c r="AH53" s="7">
        <f>IF(R53&gt;0,RANK(R53,(N53:P53,Q53:AE53)),0)</f>
        <v>0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1639</v>
      </c>
      <c r="AQ53" t="s">
        <v>2093</v>
      </c>
      <c r="AT53" s="94">
        <v>1</v>
      </c>
      <c r="AU53" s="96">
        <v>101</v>
      </c>
      <c r="AV53" s="100">
        <f t="shared" si="11"/>
        <v>1101</v>
      </c>
      <c r="AX53" s="7" t="s">
        <v>996</v>
      </c>
    </row>
    <row r="54" spans="1:50" ht="13" hidden="1" customHeight="1" outlineLevel="1">
      <c r="A54" t="s">
        <v>83</v>
      </c>
      <c r="B54" t="s">
        <v>2093</v>
      </c>
      <c r="C54" s="1">
        <f t="shared" si="12"/>
        <v>29349</v>
      </c>
      <c r="D54" s="7">
        <f>IF(N54&gt;0, RANK(N54,(N54:P54,Q54:AE54)),0)</f>
        <v>1</v>
      </c>
      <c r="E54" s="7">
        <f>IF(O54&gt;0,RANK(O54,(N54:P54,Q54:AE54)),0)</f>
        <v>2</v>
      </c>
      <c r="F54" s="7">
        <f>IF(P54&gt;0,RANK(P54,(N54:P54,Q54:AE54)),0)</f>
        <v>0</v>
      </c>
      <c r="G54" s="1">
        <f t="shared" si="9"/>
        <v>5467</v>
      </c>
      <c r="H54" s="2">
        <f t="shared" si="10"/>
        <v>0.18627551194248526</v>
      </c>
      <c r="I54" s="2"/>
      <c r="J54" s="2">
        <f t="shared" si="13"/>
        <v>0.59313775597124263</v>
      </c>
      <c r="K54" s="2">
        <f t="shared" si="14"/>
        <v>0.40686224402875737</v>
      </c>
      <c r="L54" s="2">
        <f t="shared" si="15"/>
        <v>0</v>
      </c>
      <c r="M54" s="2">
        <f t="shared" si="16"/>
        <v>0</v>
      </c>
      <c r="N54" s="105">
        <v>17408</v>
      </c>
      <c r="O54" s="105">
        <v>11941</v>
      </c>
      <c r="P54" s="58"/>
      <c r="Q54" s="58"/>
      <c r="R54" s="58"/>
      <c r="S54" s="58"/>
      <c r="T54" s="58"/>
      <c r="U54" s="58"/>
      <c r="V54" s="58"/>
      <c r="W54" s="58"/>
      <c r="X54" s="105"/>
      <c r="Y54" s="58"/>
      <c r="Z54" s="58"/>
      <c r="AA54" s="58"/>
      <c r="AB54" s="58"/>
      <c r="AC54" s="58"/>
      <c r="AD54" s="58"/>
      <c r="AE54" s="58"/>
      <c r="AG54" s="7">
        <f>IF(Q54&gt;0,RANK(Q54,(N54:P54,Q54:AE54)),0)</f>
        <v>0</v>
      </c>
      <c r="AH54" s="7">
        <f>IF(R54&gt;0,RANK(R54,(N54:P54,Q54:AE54)),0)</f>
        <v>0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83</v>
      </c>
      <c r="AQ54" t="s">
        <v>2093</v>
      </c>
      <c r="AT54" s="94">
        <v>1</v>
      </c>
      <c r="AU54" s="96">
        <v>103</v>
      </c>
      <c r="AV54" s="100">
        <f t="shared" si="11"/>
        <v>1103</v>
      </c>
      <c r="AX54" s="7" t="s">
        <v>996</v>
      </c>
    </row>
    <row r="55" spans="1:50" ht="13" hidden="1" customHeight="1" outlineLevel="1">
      <c r="A55" t="s">
        <v>2741</v>
      </c>
      <c r="B55" t="s">
        <v>2093</v>
      </c>
      <c r="C55" s="1">
        <f t="shared" si="12"/>
        <v>4824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2314</v>
      </c>
      <c r="H55" s="2">
        <f t="shared" si="10"/>
        <v>0.47968490878938641</v>
      </c>
      <c r="I55" s="2"/>
      <c r="J55" s="2">
        <f t="shared" si="13"/>
        <v>0.73984245439469321</v>
      </c>
      <c r="K55" s="2">
        <f t="shared" si="14"/>
        <v>0.26015754560530679</v>
      </c>
      <c r="L55" s="2">
        <f t="shared" si="15"/>
        <v>0</v>
      </c>
      <c r="M55" s="2">
        <f t="shared" si="16"/>
        <v>0</v>
      </c>
      <c r="N55" s="105">
        <v>3569</v>
      </c>
      <c r="O55" s="105">
        <v>1255</v>
      </c>
      <c r="P55" s="58"/>
      <c r="Q55" s="58"/>
      <c r="R55" s="58"/>
      <c r="S55" s="58"/>
      <c r="T55" s="58"/>
      <c r="U55" s="58"/>
      <c r="V55" s="58"/>
      <c r="W55" s="58"/>
      <c r="X55" s="105"/>
      <c r="Y55" s="58"/>
      <c r="Z55" s="58"/>
      <c r="AA55" s="58"/>
      <c r="AB55" s="58"/>
      <c r="AC55" s="58"/>
      <c r="AD55" s="58"/>
      <c r="AE55" s="58"/>
      <c r="AG55" s="7">
        <f>IF(Q55&gt;0,RANK(Q55,(N55:P55,Q55:AE55)),0)</f>
        <v>0</v>
      </c>
      <c r="AH55" s="7">
        <f>IF(R55&gt;0,RANK(R55,(N55:P55,Q55:AE55)),0)</f>
        <v>0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2741</v>
      </c>
      <c r="AQ55" t="s">
        <v>2093</v>
      </c>
      <c r="AT55" s="94">
        <v>1</v>
      </c>
      <c r="AU55" s="96">
        <v>105</v>
      </c>
      <c r="AV55" s="100">
        <f t="shared" si="11"/>
        <v>1105</v>
      </c>
      <c r="AX55" s="7" t="s">
        <v>996</v>
      </c>
    </row>
    <row r="56" spans="1:50" ht="13" hidden="1" customHeight="1" outlineLevel="1">
      <c r="A56" t="s">
        <v>2702</v>
      </c>
      <c r="B56" t="s">
        <v>2093</v>
      </c>
      <c r="C56" s="1">
        <f t="shared" si="12"/>
        <v>6123</v>
      </c>
      <c r="D56" s="7">
        <f>IF(N56&gt;0, RANK(N56,(N56:P56,Q56:AE56)),0)</f>
        <v>1</v>
      </c>
      <c r="E56" s="7">
        <f>IF(O56&gt;0,RANK(O56,(N56:P56,Q56:AE56)),0)</f>
        <v>2</v>
      </c>
      <c r="F56" s="7">
        <f>IF(P56&gt;0,RANK(P56,(N56:P56,Q56:AE56)),0)</f>
        <v>0</v>
      </c>
      <c r="G56" s="1">
        <f t="shared" si="9"/>
        <v>2107</v>
      </c>
      <c r="H56" s="2">
        <f t="shared" si="10"/>
        <v>0.34411236322064348</v>
      </c>
      <c r="I56" s="2"/>
      <c r="J56" s="2">
        <f t="shared" si="13"/>
        <v>0.67205618161032177</v>
      </c>
      <c r="K56" s="2">
        <f t="shared" si="14"/>
        <v>0.32794381838967829</v>
      </c>
      <c r="L56" s="2">
        <f t="shared" si="15"/>
        <v>0</v>
      </c>
      <c r="M56" s="2">
        <f t="shared" si="16"/>
        <v>-5.5511151231257827E-17</v>
      </c>
      <c r="N56" s="105">
        <v>4115</v>
      </c>
      <c r="O56" s="105">
        <v>2008</v>
      </c>
      <c r="P56" s="58"/>
      <c r="Q56" s="58"/>
      <c r="R56" s="58"/>
      <c r="S56" s="58"/>
      <c r="T56" s="58"/>
      <c r="U56" s="58"/>
      <c r="V56" s="58"/>
      <c r="W56" s="58"/>
      <c r="X56" s="105"/>
      <c r="Y56" s="58"/>
      <c r="Z56" s="58"/>
      <c r="AA56" s="58"/>
      <c r="AB56" s="58"/>
      <c r="AC56" s="58"/>
      <c r="AD56" s="58"/>
      <c r="AE56" s="58"/>
      <c r="AG56" s="7">
        <f>IF(Q56&gt;0,RANK(Q56,(N56:P56,Q56:AE56)),0)</f>
        <v>0</v>
      </c>
      <c r="AH56" s="7">
        <f>IF(R56&gt;0,RANK(R56,(N56:P56,Q56:AE56)),0)</f>
        <v>0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2702</v>
      </c>
      <c r="AQ56" t="s">
        <v>2093</v>
      </c>
      <c r="AT56" s="94">
        <v>1</v>
      </c>
      <c r="AU56" s="96">
        <v>107</v>
      </c>
      <c r="AV56" s="100">
        <f t="shared" si="11"/>
        <v>1107</v>
      </c>
      <c r="AX56" s="7" t="s">
        <v>996</v>
      </c>
    </row>
    <row r="57" spans="1:50" ht="13" hidden="1" customHeight="1" outlineLevel="1">
      <c r="A57" t="s">
        <v>2778</v>
      </c>
      <c r="B57" t="s">
        <v>2093</v>
      </c>
      <c r="C57" s="1">
        <f t="shared" si="12"/>
        <v>9130</v>
      </c>
      <c r="D57" s="7">
        <f>IF(N57&gt;0, RANK(N57,(N57:P57,Q57:AE57)),0)</f>
        <v>1</v>
      </c>
      <c r="E57" s="7">
        <f>IF(O57&gt;0,RANK(O57,(N57:P57,Q57:AE57)),0)</f>
        <v>2</v>
      </c>
      <c r="F57" s="7">
        <f>IF(P57&gt;0,RANK(P57,(N57:P57,Q57:AE57)),0)</f>
        <v>0</v>
      </c>
      <c r="G57" s="1">
        <f t="shared" si="9"/>
        <v>3454</v>
      </c>
      <c r="H57" s="2">
        <f t="shared" si="10"/>
        <v>0.37831325301204821</v>
      </c>
      <c r="I57" s="2"/>
      <c r="J57" s="2">
        <f t="shared" si="13"/>
        <v>0.68915662650602405</v>
      </c>
      <c r="K57" s="2">
        <f t="shared" si="14"/>
        <v>0.31084337349397589</v>
      </c>
      <c r="L57" s="2">
        <f t="shared" si="15"/>
        <v>0</v>
      </c>
      <c r="M57" s="2">
        <f t="shared" si="16"/>
        <v>5.5511151231257827E-17</v>
      </c>
      <c r="N57" s="105">
        <v>6292</v>
      </c>
      <c r="O57" s="105">
        <v>2838</v>
      </c>
      <c r="P57" s="58"/>
      <c r="Q57" s="58"/>
      <c r="R57" s="58"/>
      <c r="S57" s="58"/>
      <c r="T57" s="58"/>
      <c r="U57" s="58"/>
      <c r="V57" s="58"/>
      <c r="W57" s="58"/>
      <c r="X57" s="105"/>
      <c r="Y57" s="58"/>
      <c r="Z57" s="58"/>
      <c r="AA57" s="58"/>
      <c r="AB57" s="58"/>
      <c r="AC57" s="58"/>
      <c r="AD57" s="58"/>
      <c r="AE57" s="58"/>
      <c r="AG57" s="7">
        <f>IF(Q57&gt;0,RANK(Q57,(N57:P57,Q57:AE57)),0)</f>
        <v>0</v>
      </c>
      <c r="AH57" s="7">
        <f>IF(R57&gt;0,RANK(R57,(N57:P57,Q57:AE57)),0)</f>
        <v>0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2778</v>
      </c>
      <c r="AQ57" t="s">
        <v>2093</v>
      </c>
      <c r="AT57" s="94">
        <v>1</v>
      </c>
      <c r="AU57" s="96">
        <v>109</v>
      </c>
      <c r="AV57" s="100">
        <f t="shared" si="11"/>
        <v>1109</v>
      </c>
      <c r="AX57" s="7" t="s">
        <v>996</v>
      </c>
    </row>
    <row r="58" spans="1:50" ht="13" hidden="1" customHeight="1" outlineLevel="1">
      <c r="A58" t="s">
        <v>1809</v>
      </c>
      <c r="B58" t="s">
        <v>2093</v>
      </c>
      <c r="C58" s="1">
        <f t="shared" si="12"/>
        <v>5726</v>
      </c>
      <c r="D58" s="7">
        <f>IF(N58&gt;0, RANK(N58,(N58:P58,Q58:AE58)),0)</f>
        <v>1</v>
      </c>
      <c r="E58" s="7">
        <f>IF(O58&gt;0,RANK(O58,(N58:P58,Q58:AE58)),0)</f>
        <v>2</v>
      </c>
      <c r="F58" s="7">
        <f>IF(P58&gt;0,RANK(P58,(N58:P58,Q58:AE58)),0)</f>
        <v>0</v>
      </c>
      <c r="G58" s="1">
        <f t="shared" si="9"/>
        <v>1860</v>
      </c>
      <c r="H58" s="2">
        <f t="shared" si="10"/>
        <v>0.32483409011526371</v>
      </c>
      <c r="I58" s="2"/>
      <c r="J58" s="2">
        <f t="shared" si="13"/>
        <v>0.66241704505763188</v>
      </c>
      <c r="K58" s="2">
        <f t="shared" si="14"/>
        <v>0.33758295494236812</v>
      </c>
      <c r="L58" s="2">
        <f t="shared" si="15"/>
        <v>0</v>
      </c>
      <c r="M58" s="2">
        <f t="shared" si="16"/>
        <v>0</v>
      </c>
      <c r="N58" s="105">
        <v>3793</v>
      </c>
      <c r="O58" s="105">
        <v>1933</v>
      </c>
      <c r="P58" s="58"/>
      <c r="Q58" s="58"/>
      <c r="R58" s="58"/>
      <c r="S58" s="58"/>
      <c r="T58" s="58"/>
      <c r="U58" s="58"/>
      <c r="V58" s="58"/>
      <c r="W58" s="58"/>
      <c r="X58" s="105"/>
      <c r="Y58" s="58"/>
      <c r="Z58" s="58"/>
      <c r="AA58" s="58"/>
      <c r="AB58" s="58"/>
      <c r="AC58" s="58"/>
      <c r="AD58" s="58"/>
      <c r="AE58" s="58"/>
      <c r="AG58" s="7">
        <f>IF(Q58&gt;0,RANK(Q58,(N58:P58,Q58:AE58)),0)</f>
        <v>0</v>
      </c>
      <c r="AH58" s="7">
        <f>IF(R58&gt;0,RANK(R58,(N58:P58,Q58:AE58)),0)</f>
        <v>0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1809</v>
      </c>
      <c r="AQ58" t="s">
        <v>2093</v>
      </c>
      <c r="AT58" s="94">
        <v>1</v>
      </c>
      <c r="AU58" s="96">
        <v>111</v>
      </c>
      <c r="AV58" s="100">
        <f t="shared" si="11"/>
        <v>1111</v>
      </c>
      <c r="AX58" s="7" t="s">
        <v>996</v>
      </c>
    </row>
    <row r="59" spans="1:50" ht="13" hidden="1" customHeight="1" outlineLevel="1">
      <c r="A59" t="s">
        <v>1810</v>
      </c>
      <c r="B59" t="s">
        <v>2093</v>
      </c>
      <c r="C59" s="1">
        <f t="shared" si="12"/>
        <v>8108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9"/>
        <v>4056</v>
      </c>
      <c r="H59" s="2">
        <f t="shared" si="10"/>
        <v>0.50024666995559941</v>
      </c>
      <c r="I59" s="2"/>
      <c r="J59" s="2">
        <f t="shared" si="13"/>
        <v>0.75012333497779971</v>
      </c>
      <c r="K59" s="2">
        <f t="shared" si="14"/>
        <v>0.24987666502220029</v>
      </c>
      <c r="L59" s="2">
        <f t="shared" si="15"/>
        <v>0</v>
      </c>
      <c r="M59" s="2">
        <f t="shared" si="16"/>
        <v>0</v>
      </c>
      <c r="N59" s="105">
        <v>6082</v>
      </c>
      <c r="O59" s="105">
        <v>2026</v>
      </c>
      <c r="P59" s="58"/>
      <c r="Q59" s="58"/>
      <c r="R59" s="58"/>
      <c r="S59" s="58"/>
      <c r="T59" s="58"/>
      <c r="U59" s="58"/>
      <c r="V59" s="58"/>
      <c r="W59" s="58"/>
      <c r="X59" s="105"/>
      <c r="Y59" s="58"/>
      <c r="Z59" s="58"/>
      <c r="AA59" s="58"/>
      <c r="AB59" s="58"/>
      <c r="AC59" s="58"/>
      <c r="AD59" s="58"/>
      <c r="AE59" s="58"/>
      <c r="AG59" s="7">
        <f>IF(Q59&gt;0,RANK(Q59,(N59:P59,Q59:AE59)),0)</f>
        <v>0</v>
      </c>
      <c r="AH59" s="7">
        <f>IF(R59&gt;0,RANK(R59,(N59:P59,Q59:AE59)),0)</f>
        <v>0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1810</v>
      </c>
      <c r="AQ59" t="s">
        <v>2093</v>
      </c>
      <c r="AT59" s="94">
        <v>1</v>
      </c>
      <c r="AU59" s="96">
        <v>113</v>
      </c>
      <c r="AV59" s="100">
        <f t="shared" si="11"/>
        <v>1113</v>
      </c>
      <c r="AX59" s="7" t="s">
        <v>996</v>
      </c>
    </row>
    <row r="60" spans="1:50" ht="13" hidden="1" customHeight="1" outlineLevel="1">
      <c r="A60" t="s">
        <v>2831</v>
      </c>
      <c r="B60" t="s">
        <v>2093</v>
      </c>
      <c r="C60" s="1">
        <f t="shared" si="12"/>
        <v>14094</v>
      </c>
      <c r="D60" s="7">
        <f>IF(N60&gt;0, RANK(N60,(N60:P60,Q60:AE60)),0)</f>
        <v>1</v>
      </c>
      <c r="E60" s="7">
        <f>IF(O60&gt;0,RANK(O60,(N60:P60,Q60:AE60)),0)</f>
        <v>2</v>
      </c>
      <c r="F60" s="7">
        <f>IF(P60&gt;0,RANK(P60,(N60:P60,Q60:AE60)),0)</f>
        <v>0</v>
      </c>
      <c r="G60" s="1">
        <f t="shared" si="9"/>
        <v>704</v>
      </c>
      <c r="H60" s="2">
        <f t="shared" si="10"/>
        <v>4.9950333475237689E-2</v>
      </c>
      <c r="I60" s="2"/>
      <c r="J60" s="2">
        <f t="shared" si="13"/>
        <v>0.52497516673761879</v>
      </c>
      <c r="K60" s="2">
        <f t="shared" si="14"/>
        <v>0.47502483326238115</v>
      </c>
      <c r="L60" s="2">
        <f t="shared" si="15"/>
        <v>0</v>
      </c>
      <c r="M60" s="2">
        <f t="shared" si="16"/>
        <v>5.5511151231257827E-17</v>
      </c>
      <c r="N60" s="105">
        <v>7399</v>
      </c>
      <c r="O60" s="105">
        <v>6695</v>
      </c>
      <c r="P60" s="58"/>
      <c r="Q60" s="58"/>
      <c r="R60" s="58"/>
      <c r="S60" s="58"/>
      <c r="T60" s="58"/>
      <c r="U60" s="58"/>
      <c r="V60" s="58"/>
      <c r="W60" s="58"/>
      <c r="X60" s="105"/>
      <c r="Y60" s="58"/>
      <c r="Z60" s="58"/>
      <c r="AA60" s="58"/>
      <c r="AB60" s="58"/>
      <c r="AC60" s="58"/>
      <c r="AD60" s="58"/>
      <c r="AE60" s="58"/>
      <c r="AG60" s="7">
        <f>IF(Q60&gt;0,RANK(Q60,(N60:P60,Q60:AE60)),0)</f>
        <v>0</v>
      </c>
      <c r="AH60" s="7">
        <f>IF(R60&gt;0,RANK(R60,(N60:P60,Q60:AE60)),0)</f>
        <v>0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2831</v>
      </c>
      <c r="AQ60" t="s">
        <v>2093</v>
      </c>
      <c r="AT60" s="94">
        <v>1</v>
      </c>
      <c r="AU60" s="96">
        <v>115</v>
      </c>
      <c r="AV60" s="100">
        <f t="shared" si="11"/>
        <v>1115</v>
      </c>
      <c r="AX60" s="7" t="s">
        <v>996</v>
      </c>
    </row>
    <row r="61" spans="1:50" ht="13" hidden="1" customHeight="1" outlineLevel="1">
      <c r="A61" t="s">
        <v>2643</v>
      </c>
      <c r="B61" t="s">
        <v>2093</v>
      </c>
      <c r="C61" s="1">
        <f t="shared" si="12"/>
        <v>29953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5857</v>
      </c>
      <c r="H61" s="2">
        <f t="shared" si="10"/>
        <v>0.19553967883016726</v>
      </c>
      <c r="I61" s="2"/>
      <c r="J61" s="2">
        <f t="shared" si="13"/>
        <v>0.4022301605849164</v>
      </c>
      <c r="K61" s="2">
        <f t="shared" si="14"/>
        <v>0.59776983941508366</v>
      </c>
      <c r="L61" s="2">
        <f t="shared" si="15"/>
        <v>0</v>
      </c>
      <c r="M61" s="2">
        <f t="shared" si="16"/>
        <v>0</v>
      </c>
      <c r="N61" s="105">
        <v>12048</v>
      </c>
      <c r="O61" s="105">
        <v>17905</v>
      </c>
      <c r="P61" s="58"/>
      <c r="Q61" s="58"/>
      <c r="R61" s="58"/>
      <c r="S61" s="58"/>
      <c r="T61" s="58"/>
      <c r="U61" s="58"/>
      <c r="V61" s="58"/>
      <c r="W61" s="58"/>
      <c r="X61" s="105"/>
      <c r="Y61" s="58"/>
      <c r="Z61" s="58"/>
      <c r="AA61" s="58"/>
      <c r="AB61" s="58"/>
      <c r="AC61" s="58"/>
      <c r="AD61" s="58"/>
      <c r="AE61" s="58"/>
      <c r="AG61" s="7">
        <f>IF(Q61&gt;0,RANK(Q61,(N61:P61,Q61:AE61)),0)</f>
        <v>0</v>
      </c>
      <c r="AH61" s="7">
        <f>IF(R61&gt;0,RANK(R61,(N61:P61,Q61:AE61)),0)</f>
        <v>0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7"/>
        <v>0</v>
      </c>
      <c r="AL61" s="2">
        <f t="shared" si="18"/>
        <v>0</v>
      </c>
      <c r="AM61" s="2">
        <f t="shared" si="19"/>
        <v>0</v>
      </c>
      <c r="AN61" s="2">
        <f t="shared" si="20"/>
        <v>0</v>
      </c>
      <c r="AP61" t="s">
        <v>2643</v>
      </c>
      <c r="AQ61" t="s">
        <v>2093</v>
      </c>
      <c r="AT61" s="94">
        <v>1</v>
      </c>
      <c r="AU61" s="96">
        <v>117</v>
      </c>
      <c r="AV61" s="100">
        <f t="shared" si="11"/>
        <v>1117</v>
      </c>
      <c r="AX61" s="7" t="s">
        <v>996</v>
      </c>
    </row>
    <row r="62" spans="1:50" ht="13" hidden="1" customHeight="1" outlineLevel="1">
      <c r="A62" t="s">
        <v>2844</v>
      </c>
      <c r="B62" t="s">
        <v>2093</v>
      </c>
      <c r="C62" s="1">
        <f t="shared" si="12"/>
        <v>5327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3195</v>
      </c>
      <c r="H62" s="2">
        <f t="shared" si="10"/>
        <v>0.59977473249483759</v>
      </c>
      <c r="I62" s="2"/>
      <c r="J62" s="2">
        <f t="shared" si="13"/>
        <v>0.79988736624741885</v>
      </c>
      <c r="K62" s="2">
        <f t="shared" si="14"/>
        <v>0.2001126337525812</v>
      </c>
      <c r="L62" s="2">
        <f t="shared" si="15"/>
        <v>0</v>
      </c>
      <c r="M62" s="2">
        <f t="shared" si="16"/>
        <v>-5.5511151231257827E-17</v>
      </c>
      <c r="N62" s="105">
        <v>4261</v>
      </c>
      <c r="O62" s="105">
        <v>1066</v>
      </c>
      <c r="P62" s="58"/>
      <c r="Q62" s="58"/>
      <c r="R62" s="58"/>
      <c r="S62" s="58"/>
      <c r="T62" s="58"/>
      <c r="U62" s="58"/>
      <c r="V62" s="58"/>
      <c r="W62" s="58"/>
      <c r="X62" s="105"/>
      <c r="Y62" s="58"/>
      <c r="Z62" s="58"/>
      <c r="AA62" s="58"/>
      <c r="AB62" s="58"/>
      <c r="AC62" s="58"/>
      <c r="AD62" s="58"/>
      <c r="AE62" s="58"/>
      <c r="AG62" s="7">
        <f>IF(Q62&gt;0,RANK(Q62,(N62:P62,Q62:AE62)),0)</f>
        <v>0</v>
      </c>
      <c r="AH62" s="7">
        <f>IF(R62&gt;0,RANK(R62,(N62:P62,Q62:AE62)),0)</f>
        <v>0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2844</v>
      </c>
      <c r="AQ62" t="s">
        <v>2093</v>
      </c>
      <c r="AT62" s="94">
        <v>1</v>
      </c>
      <c r="AU62" s="96">
        <v>119</v>
      </c>
      <c r="AV62" s="100">
        <f t="shared" si="11"/>
        <v>1119</v>
      </c>
      <c r="AX62" s="7" t="s">
        <v>996</v>
      </c>
    </row>
    <row r="63" spans="1:50" ht="13" hidden="1" customHeight="1" outlineLevel="1">
      <c r="A63" t="s">
        <v>1157</v>
      </c>
      <c r="B63" t="s">
        <v>2093</v>
      </c>
      <c r="C63" s="1">
        <f t="shared" si="12"/>
        <v>18509</v>
      </c>
      <c r="D63" s="7">
        <f>IF(N63&gt;0, RANK(N63,(N63:P63,Q63:AE63)),0)</f>
        <v>1</v>
      </c>
      <c r="E63" s="7">
        <f>IF(O63&gt;0,RANK(O63,(N63:P63,Q63:AE63)),0)</f>
        <v>2</v>
      </c>
      <c r="F63" s="7">
        <f>IF(P63&gt;0,RANK(P63,(N63:P63,Q63:AE63)),0)</f>
        <v>0</v>
      </c>
      <c r="G63" s="1">
        <f t="shared" si="9"/>
        <v>3009</v>
      </c>
      <c r="H63" s="2">
        <f t="shared" si="10"/>
        <v>0.16256956075422768</v>
      </c>
      <c r="I63" s="2"/>
      <c r="J63" s="2">
        <f t="shared" si="13"/>
        <v>0.58128478037711384</v>
      </c>
      <c r="K63" s="2">
        <f t="shared" si="14"/>
        <v>0.41871521962288616</v>
      </c>
      <c r="L63" s="2">
        <f t="shared" si="15"/>
        <v>0</v>
      </c>
      <c r="M63" s="2">
        <f t="shared" si="16"/>
        <v>0</v>
      </c>
      <c r="N63" s="105">
        <v>10759</v>
      </c>
      <c r="O63" s="105">
        <v>7750</v>
      </c>
      <c r="P63" s="58"/>
      <c r="Q63" s="58"/>
      <c r="R63" s="58"/>
      <c r="S63" s="58"/>
      <c r="T63" s="58"/>
      <c r="U63" s="58"/>
      <c r="V63" s="58"/>
      <c r="W63" s="58"/>
      <c r="X63" s="105"/>
      <c r="Y63" s="58"/>
      <c r="Z63" s="58"/>
      <c r="AA63" s="58"/>
      <c r="AB63" s="58"/>
      <c r="AC63" s="58"/>
      <c r="AD63" s="58"/>
      <c r="AE63" s="58"/>
      <c r="AG63" s="7">
        <f>IF(Q63&gt;0,RANK(Q63,(N63:P63,Q63:AE63)),0)</f>
        <v>0</v>
      </c>
      <c r="AH63" s="7">
        <f>IF(R63&gt;0,RANK(R63,(N63:P63,Q63:AE63)),0)</f>
        <v>0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1157</v>
      </c>
      <c r="AQ63" t="s">
        <v>2093</v>
      </c>
      <c r="AT63" s="94">
        <v>1</v>
      </c>
      <c r="AU63" s="96">
        <v>121</v>
      </c>
      <c r="AV63" s="100">
        <f t="shared" si="11"/>
        <v>1121</v>
      </c>
      <c r="AX63" s="7" t="s">
        <v>996</v>
      </c>
    </row>
    <row r="64" spans="1:50" ht="13" hidden="1" customHeight="1" outlineLevel="1">
      <c r="A64" t="s">
        <v>1679</v>
      </c>
      <c r="B64" t="s">
        <v>2093</v>
      </c>
      <c r="C64" s="1">
        <f t="shared" si="12"/>
        <v>13043</v>
      </c>
      <c r="D64" s="7">
        <f>IF(N64&gt;0, RANK(N64,(N64:P64,Q64:AE64)),0)</f>
        <v>1</v>
      </c>
      <c r="E64" s="7">
        <f>IF(O64&gt;0,RANK(O64,(N64:P64,Q64:AE64)),0)</f>
        <v>2</v>
      </c>
      <c r="F64" s="7">
        <f>IF(P64&gt;0,RANK(P64,(N64:P64,Q64:AE64)),0)</f>
        <v>0</v>
      </c>
      <c r="G64" s="1">
        <f t="shared" si="9"/>
        <v>3675</v>
      </c>
      <c r="H64" s="2">
        <f t="shared" si="10"/>
        <v>0.28176033121214444</v>
      </c>
      <c r="I64" s="2"/>
      <c r="J64" s="2">
        <f t="shared" si="13"/>
        <v>0.64088016560607219</v>
      </c>
      <c r="K64" s="2">
        <f t="shared" si="14"/>
        <v>0.35911983439392775</v>
      </c>
      <c r="L64" s="2">
        <f t="shared" si="15"/>
        <v>0</v>
      </c>
      <c r="M64" s="2">
        <f t="shared" si="16"/>
        <v>5.5511151231257827E-17</v>
      </c>
      <c r="N64" s="105">
        <v>8359</v>
      </c>
      <c r="O64" s="105">
        <v>4684</v>
      </c>
      <c r="P64" s="58"/>
      <c r="Q64" s="58"/>
      <c r="R64" s="58"/>
      <c r="S64" s="58"/>
      <c r="T64" s="58"/>
      <c r="U64" s="58"/>
      <c r="V64" s="58"/>
      <c r="W64" s="58"/>
      <c r="X64" s="105"/>
      <c r="Y64" s="58"/>
      <c r="Z64" s="58"/>
      <c r="AA64" s="58"/>
      <c r="AB64" s="58"/>
      <c r="AC64" s="58"/>
      <c r="AD64" s="58"/>
      <c r="AE64" s="58"/>
      <c r="AG64" s="7">
        <f>IF(Q64&gt;0,RANK(Q64,(N64:P64,Q64:AE64)),0)</f>
        <v>0</v>
      </c>
      <c r="AH64" s="7">
        <f>IF(R64&gt;0,RANK(R64,(N64:P64,Q64:AE64)),0)</f>
        <v>0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1679</v>
      </c>
      <c r="AQ64" t="s">
        <v>2093</v>
      </c>
      <c r="AT64" s="94">
        <v>1</v>
      </c>
      <c r="AU64" s="96">
        <v>123</v>
      </c>
      <c r="AV64" s="100">
        <f t="shared" si="11"/>
        <v>1123</v>
      </c>
      <c r="AX64" s="7" t="s">
        <v>996</v>
      </c>
    </row>
    <row r="65" spans="1:50" ht="13" hidden="1" customHeight="1" outlineLevel="1">
      <c r="A65" t="s">
        <v>876</v>
      </c>
      <c r="B65" t="s">
        <v>2093</v>
      </c>
      <c r="C65" s="1">
        <f t="shared" si="12"/>
        <v>38874</v>
      </c>
      <c r="D65" s="7">
        <f>IF(N65&gt;0, RANK(N65,(N65:P65,Q65:AE65)),0)</f>
        <v>1</v>
      </c>
      <c r="E65" s="7">
        <f>IF(O65&gt;0,RANK(O65,(N65:P65,Q65:AE65)),0)</f>
        <v>2</v>
      </c>
      <c r="F65" s="7">
        <f>IF(P65&gt;0,RANK(P65,(N65:P65,Q65:AE65)),0)</f>
        <v>0</v>
      </c>
      <c r="G65" s="1">
        <f t="shared" si="9"/>
        <v>10300</v>
      </c>
      <c r="H65" s="2">
        <f t="shared" si="10"/>
        <v>0.26495858414364359</v>
      </c>
      <c r="I65" s="2"/>
      <c r="J65" s="2">
        <f t="shared" si="13"/>
        <v>0.63247929207182174</v>
      </c>
      <c r="K65" s="2">
        <f t="shared" si="14"/>
        <v>0.3675207079281782</v>
      </c>
      <c r="L65" s="2">
        <f t="shared" si="15"/>
        <v>0</v>
      </c>
      <c r="M65" s="2">
        <f t="shared" si="16"/>
        <v>5.5511151231257827E-17</v>
      </c>
      <c r="N65" s="105">
        <v>24587</v>
      </c>
      <c r="O65" s="105">
        <v>14287</v>
      </c>
      <c r="P65" s="58"/>
      <c r="Q65" s="58"/>
      <c r="R65" s="58"/>
      <c r="S65" s="58"/>
      <c r="T65" s="58"/>
      <c r="U65" s="58"/>
      <c r="V65" s="58"/>
      <c r="W65" s="58"/>
      <c r="X65" s="105"/>
      <c r="Y65" s="58"/>
      <c r="Z65" s="58"/>
      <c r="AA65" s="58"/>
      <c r="AB65" s="58"/>
      <c r="AC65" s="58"/>
      <c r="AD65" s="58"/>
      <c r="AE65" s="58"/>
      <c r="AG65" s="7">
        <f>IF(Q65&gt;0,RANK(Q65,(N65:P65,Q65:AE65)),0)</f>
        <v>0</v>
      </c>
      <c r="AH65" s="7">
        <f>IF(R65&gt;0,RANK(R65,(N65:P65,Q65:AE65)),0)</f>
        <v>0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7"/>
        <v>0</v>
      </c>
      <c r="AL65" s="2">
        <f t="shared" si="18"/>
        <v>0</v>
      </c>
      <c r="AM65" s="2">
        <f t="shared" si="19"/>
        <v>0</v>
      </c>
      <c r="AN65" s="2">
        <f t="shared" si="20"/>
        <v>0</v>
      </c>
      <c r="AP65" t="s">
        <v>876</v>
      </c>
      <c r="AQ65" t="s">
        <v>2093</v>
      </c>
      <c r="AT65" s="94">
        <v>1</v>
      </c>
      <c r="AU65" s="96">
        <v>125</v>
      </c>
      <c r="AV65" s="100">
        <f t="shared" si="11"/>
        <v>1125</v>
      </c>
      <c r="AX65" s="7" t="s">
        <v>996</v>
      </c>
    </row>
    <row r="66" spans="1:50" ht="13" hidden="1" customHeight="1" outlineLevel="1">
      <c r="A66" t="s">
        <v>2307</v>
      </c>
      <c r="B66" t="s">
        <v>2093</v>
      </c>
      <c r="C66" s="1">
        <f t="shared" si="12"/>
        <v>21051</v>
      </c>
      <c r="D66" s="7">
        <f>IF(N66&gt;0, RANK(N66,(N66:P66,Q66:AE66)),0)</f>
        <v>1</v>
      </c>
      <c r="E66" s="7">
        <f>IF(O66&gt;0,RANK(O66,(N66:P66,Q66:AE66)),0)</f>
        <v>2</v>
      </c>
      <c r="F66" s="7">
        <f>IF(P66&gt;0,RANK(P66,(N66:P66,Q66:AE66)),0)</f>
        <v>0</v>
      </c>
      <c r="G66" s="1">
        <f t="shared" si="9"/>
        <v>7917</v>
      </c>
      <c r="H66" s="2">
        <f t="shared" si="10"/>
        <v>0.37608664671512043</v>
      </c>
      <c r="I66" s="2"/>
      <c r="J66" s="2">
        <f t="shared" si="13"/>
        <v>0.68804332335756024</v>
      </c>
      <c r="K66" s="2">
        <f t="shared" si="14"/>
        <v>0.31195667664243981</v>
      </c>
      <c r="L66" s="2">
        <f t="shared" si="15"/>
        <v>0</v>
      </c>
      <c r="M66" s="2">
        <f t="shared" si="16"/>
        <v>-5.5511151231257827E-17</v>
      </c>
      <c r="N66" s="105">
        <v>14484</v>
      </c>
      <c r="O66" s="105">
        <v>6567</v>
      </c>
      <c r="P66" s="58"/>
      <c r="Q66" s="58"/>
      <c r="R66" s="58"/>
      <c r="S66" s="58"/>
      <c r="T66" s="58"/>
      <c r="U66" s="58"/>
      <c r="V66" s="58"/>
      <c r="W66" s="58"/>
      <c r="X66" s="105"/>
      <c r="Y66" s="58"/>
      <c r="Z66" s="58"/>
      <c r="AA66" s="58"/>
      <c r="AB66" s="58"/>
      <c r="AC66" s="58"/>
      <c r="AD66" s="58"/>
      <c r="AE66" s="58"/>
      <c r="AG66" s="7">
        <f>IF(Q66&gt;0,RANK(Q66,(N66:P66,Q66:AE66)),0)</f>
        <v>0</v>
      </c>
      <c r="AH66" s="7">
        <f>IF(R66&gt;0,RANK(R66,(N66:P66,Q66:AE66)),0)</f>
        <v>0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2307</v>
      </c>
      <c r="AQ66" t="s">
        <v>2093</v>
      </c>
      <c r="AT66" s="94">
        <v>1</v>
      </c>
      <c r="AU66" s="96">
        <v>127</v>
      </c>
      <c r="AV66" s="100">
        <f t="shared" si="11"/>
        <v>1127</v>
      </c>
      <c r="AX66" s="7" t="s">
        <v>996</v>
      </c>
    </row>
    <row r="67" spans="1:50" ht="13" hidden="1" customHeight="1" outlineLevel="1">
      <c r="A67" t="s">
        <v>1242</v>
      </c>
      <c r="B67" t="s">
        <v>2093</v>
      </c>
      <c r="C67" s="1">
        <f t="shared" si="12"/>
        <v>6056</v>
      </c>
      <c r="D67" s="7">
        <f>IF(N67&gt;0, RANK(N67,(N67:P67,Q67:AE67)),0)</f>
        <v>1</v>
      </c>
      <c r="E67" s="7">
        <f>IF(O67&gt;0,RANK(O67,(N67:P67,Q67:AE67)),0)</f>
        <v>2</v>
      </c>
      <c r="F67" s="7">
        <f>IF(P67&gt;0,RANK(P67,(N67:P67,Q67:AE67)),0)</f>
        <v>0</v>
      </c>
      <c r="G67" s="1">
        <f t="shared" si="9"/>
        <v>2560</v>
      </c>
      <c r="H67" s="2">
        <f t="shared" si="10"/>
        <v>0.42272126816380451</v>
      </c>
      <c r="I67" s="2"/>
      <c r="J67" s="2">
        <f t="shared" si="13"/>
        <v>0.7113606340819022</v>
      </c>
      <c r="K67" s="2">
        <f t="shared" si="14"/>
        <v>0.28863936591809775</v>
      </c>
      <c r="L67" s="2">
        <f t="shared" si="15"/>
        <v>0</v>
      </c>
      <c r="M67" s="2">
        <f>IF(C67=0,"-",(1-J67-K67-L67))</f>
        <v>5.5511151231257827E-17</v>
      </c>
      <c r="N67" s="105">
        <v>4308</v>
      </c>
      <c r="O67" s="105">
        <v>1748</v>
      </c>
      <c r="P67" s="58"/>
      <c r="Q67" s="58"/>
      <c r="R67" s="58"/>
      <c r="S67" s="58"/>
      <c r="T67" s="58"/>
      <c r="U67" s="58"/>
      <c r="V67" s="58"/>
      <c r="W67" s="58"/>
      <c r="X67" s="105"/>
      <c r="Y67" s="58"/>
      <c r="Z67" s="58"/>
      <c r="AA67" s="58"/>
      <c r="AB67" s="58"/>
      <c r="AC67" s="58"/>
      <c r="AD67" s="58"/>
      <c r="AE67" s="58"/>
      <c r="AG67" s="7">
        <f>IF(Q67&gt;0,RANK(Q67,(N67:P67,Q67:AE67)),0)</f>
        <v>0</v>
      </c>
      <c r="AH67" s="7">
        <f>IF(R67&gt;0,RANK(R67,(N67:P67,Q67:AE67)),0)</f>
        <v>0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1242</v>
      </c>
      <c r="AQ67" t="s">
        <v>2093</v>
      </c>
      <c r="AT67" s="94">
        <v>1</v>
      </c>
      <c r="AU67" s="96">
        <v>129</v>
      </c>
      <c r="AV67" s="100">
        <f t="shared" si="11"/>
        <v>1129</v>
      </c>
      <c r="AX67" s="7" t="s">
        <v>996</v>
      </c>
    </row>
    <row r="68" spans="1:50" ht="13" hidden="1" customHeight="1" outlineLevel="1">
      <c r="A68" t="s">
        <v>1243</v>
      </c>
      <c r="B68" t="s">
        <v>2093</v>
      </c>
      <c r="C68" s="1">
        <f t="shared" si="12"/>
        <v>4852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2290</v>
      </c>
      <c r="H68" s="2">
        <f>IF(C68&gt;0,G68/C68,0)</f>
        <v>0.47197032151690027</v>
      </c>
      <c r="I68" s="2"/>
      <c r="J68" s="2">
        <f t="shared" si="13"/>
        <v>0.73598516075845011</v>
      </c>
      <c r="K68" s="2">
        <f t="shared" si="14"/>
        <v>0.26401483924154989</v>
      </c>
      <c r="L68" s="2">
        <f t="shared" si="15"/>
        <v>0</v>
      </c>
      <c r="M68" s="2">
        <f>IF(C68=0,"-",(1-J68-K68-L68))</f>
        <v>0</v>
      </c>
      <c r="N68" s="105">
        <v>3571</v>
      </c>
      <c r="O68" s="105">
        <v>1281</v>
      </c>
      <c r="P68" s="58"/>
      <c r="Q68" s="58"/>
      <c r="R68" s="58"/>
      <c r="S68" s="58"/>
      <c r="T68" s="58"/>
      <c r="U68" s="58"/>
      <c r="V68" s="58"/>
      <c r="W68" s="58"/>
      <c r="X68" s="105"/>
      <c r="Y68" s="58"/>
      <c r="Z68" s="58"/>
      <c r="AA68" s="58"/>
      <c r="AB68" s="58"/>
      <c r="AC68" s="58"/>
      <c r="AD68" s="58"/>
      <c r="AE68" s="58"/>
      <c r="AG68" s="7">
        <f>IF(Q68&gt;0,RANK(Q68,(N68:P68,Q68:AE68)),0)</f>
        <v>0</v>
      </c>
      <c r="AH68" s="7">
        <f>IF(R68&gt;0,RANK(R68,(N68:P68,Q68:AE68)),0)</f>
        <v>0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1243</v>
      </c>
      <c r="AQ68" t="s">
        <v>2093</v>
      </c>
      <c r="AT68" s="94">
        <v>1</v>
      </c>
      <c r="AU68" s="96">
        <v>131</v>
      </c>
      <c r="AV68" s="100">
        <f>1000*AT68+AU68</f>
        <v>1131</v>
      </c>
      <c r="AX68" s="7" t="s">
        <v>996</v>
      </c>
    </row>
    <row r="69" spans="1:50" ht="13" hidden="1" customHeight="1" outlineLevel="1">
      <c r="A69" t="s">
        <v>14</v>
      </c>
      <c r="B69" t="s">
        <v>2093</v>
      </c>
      <c r="C69" s="1">
        <f t="shared" si="12"/>
        <v>9114</v>
      </c>
      <c r="D69" s="7">
        <f>IF(N69&gt;0, RANK(N69,(N69:P69,Q69:AE69)),0)</f>
        <v>1</v>
      </c>
      <c r="E69" s="7">
        <f>IF(O69&gt;0,RANK(O69,(N69:P69,Q69:AE69)),0)</f>
        <v>2</v>
      </c>
      <c r="F69" s="7">
        <f>IF(P69&gt;0,RANK(P69,(N69:P69,Q69:AE69)),0)</f>
        <v>0</v>
      </c>
      <c r="G69" s="1">
        <f>IF(C69&gt;0,MAX(N69:P69)-LARGE(N69:P69,2),0)</f>
        <v>838</v>
      </c>
      <c r="H69" s="2">
        <f>IF(C69&gt;0,G69/C69,0)</f>
        <v>9.1946456001755536E-2</v>
      </c>
      <c r="I69" s="2"/>
      <c r="J69" s="2">
        <f t="shared" si="13"/>
        <v>0.54597322800087777</v>
      </c>
      <c r="K69" s="2">
        <f t="shared" si="14"/>
        <v>0.45402677199912223</v>
      </c>
      <c r="L69" s="2">
        <f t="shared" si="15"/>
        <v>0</v>
      </c>
      <c r="M69" s="2">
        <f>IF(C69=0,"-",(1-J69-K69-L69))</f>
        <v>0</v>
      </c>
      <c r="N69" s="105">
        <v>4976</v>
      </c>
      <c r="O69" s="105">
        <v>4138</v>
      </c>
      <c r="P69" s="58"/>
      <c r="Q69" s="58"/>
      <c r="R69" s="58"/>
      <c r="S69" s="58"/>
      <c r="T69" s="58"/>
      <c r="U69" s="58"/>
      <c r="V69" s="58"/>
      <c r="W69" s="58"/>
      <c r="X69" s="105"/>
      <c r="Y69" s="58"/>
      <c r="Z69" s="58"/>
      <c r="AA69" s="58"/>
      <c r="AB69" s="58"/>
      <c r="AC69" s="58"/>
      <c r="AD69" s="58"/>
      <c r="AE69" s="58"/>
      <c r="AG69" s="7">
        <f>IF(Q69&gt;0,RANK(Q69,(N69:P69,Q69:AE69)),0)</f>
        <v>0</v>
      </c>
      <c r="AH69" s="7">
        <f>IF(R69&gt;0,RANK(R69,(N69:P69,Q69:AE69)),0)</f>
        <v>0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7"/>
        <v>0</v>
      </c>
      <c r="AL69" s="2">
        <f t="shared" si="18"/>
        <v>0</v>
      </c>
      <c r="AM69" s="2">
        <f t="shared" si="19"/>
        <v>0</v>
      </c>
      <c r="AN69" s="2">
        <f t="shared" si="20"/>
        <v>0</v>
      </c>
      <c r="AP69" t="s">
        <v>14</v>
      </c>
      <c r="AQ69" t="s">
        <v>2093</v>
      </c>
      <c r="AT69" s="94">
        <v>1</v>
      </c>
      <c r="AU69" s="96">
        <v>133</v>
      </c>
      <c r="AV69" s="100">
        <f>1000*AT69+AU69</f>
        <v>1133</v>
      </c>
      <c r="AX69" s="7" t="s">
        <v>996</v>
      </c>
    </row>
    <row r="70" spans="1:50" ht="13" customHeight="1" collapsed="1">
      <c r="A70" t="s">
        <v>2675</v>
      </c>
      <c r="B70" t="s">
        <v>15</v>
      </c>
      <c r="C70" s="1">
        <f t="shared" si="12"/>
        <v>1185154</v>
      </c>
      <c r="D70" s="7">
        <f>IF(N70&gt;0, RANK(N70,(N70:P70,Q70:AE70)),0)</f>
        <v>1</v>
      </c>
      <c r="E70" s="7">
        <f>IF(O70&gt;0,RANK(O70,(N70:P70,Q70:AE70)),0)</f>
        <v>2</v>
      </c>
      <c r="F70" s="7">
        <f>IF(P70&gt;0,RANK(P70,(N70:P70,Q70:AE70)),0)</f>
        <v>0</v>
      </c>
      <c r="G70" s="1">
        <f>IF(C70&gt;0,MAX(N70:P70)-LARGE(N70:P70,2),0)</f>
        <v>250624</v>
      </c>
      <c r="H70" s="2">
        <f>IF(C70&gt;0,G70/C70,0)</f>
        <v>0.21146956429291044</v>
      </c>
      <c r="I70" s="2"/>
      <c r="J70" s="2">
        <f t="shared" si="13"/>
        <v>0.60567149923132357</v>
      </c>
      <c r="K70" s="2">
        <f t="shared" si="14"/>
        <v>0.39420193493841305</v>
      </c>
      <c r="L70" s="2">
        <f t="shared" si="15"/>
        <v>0</v>
      </c>
      <c r="M70" s="2">
        <f>IF(C70=0,"-",(1-J70-K70-L70))</f>
        <v>1.2656583026338097E-4</v>
      </c>
      <c r="N70" s="58">
        <f>SUM(N3:N69)</f>
        <v>717814</v>
      </c>
      <c r="O70" s="58">
        <f>SUM(O3:O69)</f>
        <v>467190</v>
      </c>
      <c r="P70" s="58"/>
      <c r="Q70" s="58"/>
      <c r="R70" s="58"/>
      <c r="S70" s="58"/>
      <c r="T70" s="58"/>
      <c r="U70" s="129">
        <v>150</v>
      </c>
      <c r="V70" s="58"/>
      <c r="W70" s="58"/>
      <c r="X70" s="58"/>
      <c r="Y70" s="58"/>
      <c r="Z70" s="58"/>
      <c r="AA70" s="58"/>
      <c r="AB70" s="58"/>
      <c r="AC70" s="58"/>
      <c r="AD70" s="58"/>
      <c r="AE70" s="58">
        <f>SUM(AE3:AE69)</f>
        <v>0</v>
      </c>
      <c r="AG70" s="7">
        <f>IF(Q70&gt;0,RANK(Q70,(N70:P70,Q70:AE70)),0)</f>
        <v>0</v>
      </c>
      <c r="AH70" s="7">
        <f>IF(R70&gt;0,RANK(R70,(N70:P70,Q70:AE70)),0)</f>
        <v>0</v>
      </c>
      <c r="AI70" s="7">
        <f>IF(T70&gt;0,RANK(T70,(N70:P70,Q70:AE70)),0)</f>
        <v>0</v>
      </c>
      <c r="AJ70" s="7">
        <f>IF(S70&gt;0,RANK(S70,(N70:P70,Q70:AE70)),0)</f>
        <v>0</v>
      </c>
      <c r="AK70" s="2">
        <f t="shared" si="17"/>
        <v>0</v>
      </c>
      <c r="AL70" s="2">
        <f t="shared" si="18"/>
        <v>0</v>
      </c>
      <c r="AM70" s="2">
        <f t="shared" si="19"/>
        <v>0</v>
      </c>
      <c r="AN70" s="2">
        <f t="shared" si="20"/>
        <v>0</v>
      </c>
      <c r="AP70" t="s">
        <v>2675</v>
      </c>
      <c r="AQ70" t="s">
        <v>15</v>
      </c>
      <c r="AT70" s="94">
        <v>1</v>
      </c>
      <c r="AU70" s="96"/>
      <c r="AV70" s="94">
        <v>1</v>
      </c>
      <c r="AX70" s="7" t="s">
        <v>775</v>
      </c>
    </row>
    <row r="71" spans="1:50" ht="13" customHeight="1">
      <c r="E71" s="7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T71" s="94"/>
      <c r="AU71" s="96"/>
      <c r="AV71" s="100"/>
    </row>
    <row r="72" spans="1:50" ht="13" hidden="1" customHeight="1" outlineLevel="1">
      <c r="A72" t="s">
        <v>634</v>
      </c>
      <c r="B72" t="s">
        <v>2199</v>
      </c>
      <c r="C72" s="1">
        <f>SUM(N72:AE72)</f>
        <v>7495</v>
      </c>
      <c r="D72" s="7">
        <f>IF(N72&gt;0, RANK(N72,(N72:P72,Q72:AE72)),0)</f>
        <v>2</v>
      </c>
      <c r="E72" s="7">
        <f>IF(O72&gt;0,RANK(O72,(N72:P72,Q72:AE72)),0)</f>
        <v>1</v>
      </c>
      <c r="F72" s="7">
        <f>IF(P72&gt;0,RANK(P72,(N72:P72,Q72:AE72)),0)</f>
        <v>0</v>
      </c>
      <c r="G72" s="1">
        <f>IF(C72&gt;0,MAX(N72:P72)-LARGE(N72:P72,2),0)</f>
        <v>2802</v>
      </c>
      <c r="H72" s="2">
        <f>IF(C72&gt;0,G72/C72,0)</f>
        <v>0.37384923282188126</v>
      </c>
      <c r="I72" s="2"/>
      <c r="J72" s="2">
        <f t="shared" ref="J72:L74" si="21">IF($C72=0,"-",N72/$C72)</f>
        <v>0.30900600400266842</v>
      </c>
      <c r="K72" s="2">
        <f t="shared" si="21"/>
        <v>0.68285523682454974</v>
      </c>
      <c r="L72" s="2">
        <f t="shared" si="21"/>
        <v>0</v>
      </c>
      <c r="M72" s="2">
        <f>IF(C72=0,"-",(1-J72-K72-L72))</f>
        <v>8.1387591727818398E-3</v>
      </c>
      <c r="N72" s="58">
        <v>2316</v>
      </c>
      <c r="O72" s="58">
        <v>5118</v>
      </c>
      <c r="P72" s="58"/>
      <c r="Q72" s="58"/>
      <c r="R72" s="58"/>
      <c r="S72" s="58"/>
      <c r="T72" s="58"/>
      <c r="U72" s="58">
        <v>61</v>
      </c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G72" s="7">
        <f>IF(Q72&gt;0,RANK(Q72,(N72:P72,Q72:AE72)),0)</f>
        <v>0</v>
      </c>
      <c r="AH72" s="7">
        <f>IF(R72&gt;0,RANK(R72,(N72:P72,Q72:AE72)),0)</f>
        <v>0</v>
      </c>
      <c r="AI72" s="7">
        <f>IF(T72&gt;0,RANK(T72,(N72:P72,Q72:AE72)),0)</f>
        <v>0</v>
      </c>
      <c r="AJ72" s="7">
        <f>IF(S72&gt;0,RANK(S72,(N72:P72,Q72:AE72)),0)</f>
        <v>0</v>
      </c>
      <c r="AK72" s="2">
        <f t="shared" ref="AK72:AL74" si="22">IF($C72=0,"-",Q72/$C72)</f>
        <v>0</v>
      </c>
      <c r="AL72" s="2">
        <f t="shared" si="22"/>
        <v>0</v>
      </c>
      <c r="AM72" s="2">
        <f>IF($C72=0,"-",T72/$C72)</f>
        <v>0</v>
      </c>
      <c r="AN72" s="2">
        <f>IF($C72=0,"-",S72/$C72)</f>
        <v>0</v>
      </c>
      <c r="AP72" t="s">
        <v>634</v>
      </c>
      <c r="AQ72" t="s">
        <v>2199</v>
      </c>
      <c r="AT72" s="94">
        <v>2</v>
      </c>
      <c r="AU72" s="96">
        <v>701</v>
      </c>
      <c r="AV72" s="97">
        <f t="shared" ref="AV72:AV98" si="23">AT72*1000+AU72</f>
        <v>2701</v>
      </c>
      <c r="AX72" s="7" t="s">
        <v>1142</v>
      </c>
    </row>
    <row r="73" spans="1:50" ht="13" hidden="1" customHeight="1" outlineLevel="1">
      <c r="A73" t="s">
        <v>47</v>
      </c>
      <c r="B73" t="s">
        <v>2199</v>
      </c>
      <c r="C73" s="1">
        <f>SUM(N73:AE73)</f>
        <v>4463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0</v>
      </c>
      <c r="G73" s="1">
        <f>IF(C73&gt;0,MAX(N73:P73)-LARGE(N73:P73,2),0)</f>
        <v>1195</v>
      </c>
      <c r="H73" s="2">
        <f>IF(C73&gt;0,G73/C73,0)</f>
        <v>0.26775711404884606</v>
      </c>
      <c r="I73" s="2"/>
      <c r="J73" s="2">
        <f t="shared" si="21"/>
        <v>0.36253641048622004</v>
      </c>
      <c r="K73" s="2">
        <f t="shared" si="21"/>
        <v>0.63029352453506615</v>
      </c>
      <c r="L73" s="2">
        <f t="shared" si="21"/>
        <v>0</v>
      </c>
      <c r="M73" s="2">
        <f>IF(C73=0,"-",(1-J73-K73-L73))</f>
        <v>7.1700649787137527E-3</v>
      </c>
      <c r="N73" s="58">
        <v>1618</v>
      </c>
      <c r="O73" s="58">
        <v>2813</v>
      </c>
      <c r="P73" s="58"/>
      <c r="Q73" s="58"/>
      <c r="R73" s="58"/>
      <c r="S73" s="58"/>
      <c r="T73" s="58"/>
      <c r="U73" s="58">
        <v>32</v>
      </c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G73" s="7">
        <f>IF(Q73&gt;0,RANK(Q73,(N73:P73,Q73:AE73)),0)</f>
        <v>0</v>
      </c>
      <c r="AH73" s="7">
        <f>IF(R73&gt;0,RANK(R73,(N73:P73,Q73:AE73)),0)</f>
        <v>0</v>
      </c>
      <c r="AI73" s="7">
        <f>IF(T73&gt;0,RANK(T73,(N73:P73,Q73:AE73)),0)</f>
        <v>0</v>
      </c>
      <c r="AJ73" s="7">
        <f>IF(S73&gt;0,RANK(S73,(N73:P73,Q73:AE73)),0)</f>
        <v>0</v>
      </c>
      <c r="AK73" s="2">
        <f t="shared" si="22"/>
        <v>0</v>
      </c>
      <c r="AL73" s="2">
        <f t="shared" si="22"/>
        <v>0</v>
      </c>
      <c r="AM73" s="2">
        <f>IF($C73=0,"-",T73/$C73)</f>
        <v>0</v>
      </c>
      <c r="AN73" s="2">
        <f>IF($C73=0,"-",S73/$C73)</f>
        <v>0</v>
      </c>
      <c r="AP73" t="s">
        <v>47</v>
      </c>
      <c r="AQ73" t="s">
        <v>2199</v>
      </c>
      <c r="AT73" s="94">
        <v>2</v>
      </c>
      <c r="AU73" s="96">
        <v>702</v>
      </c>
      <c r="AV73" s="97">
        <f t="shared" si="23"/>
        <v>2702</v>
      </c>
      <c r="AX73" s="7" t="s">
        <v>1142</v>
      </c>
    </row>
    <row r="74" spans="1:50" ht="13" hidden="1" customHeight="1" outlineLevel="1">
      <c r="A74" t="s">
        <v>48</v>
      </c>
      <c r="B74" t="s">
        <v>2199</v>
      </c>
      <c r="C74" s="1">
        <f>SUM(N74:AE74)</f>
        <v>3778</v>
      </c>
      <c r="D74" s="7">
        <f>IF(N74&gt;0, RANK(N74,(N74:P74,Q74:AE74)),0)</f>
        <v>2</v>
      </c>
      <c r="E74" s="7">
        <f>IF(O74&gt;0,RANK(O74,(N74:P74,Q74:AE74)),0)</f>
        <v>1</v>
      </c>
      <c r="F74" s="7">
        <f>IF(P74&gt;0,RANK(P74,(N74:P74,Q74:AE74)),0)</f>
        <v>0</v>
      </c>
      <c r="G74" s="1">
        <f>IF(C74&gt;0,MAX(N74:P74)-LARGE(N74:P74,2),0)</f>
        <v>1161</v>
      </c>
      <c r="H74" s="2">
        <f>IF(C74&gt;0,G74/C74,0)</f>
        <v>0.30730545262043407</v>
      </c>
      <c r="I74" s="2"/>
      <c r="J74" s="2">
        <f t="shared" si="21"/>
        <v>0.33986236103758605</v>
      </c>
      <c r="K74" s="2">
        <f t="shared" si="21"/>
        <v>0.64716781365802012</v>
      </c>
      <c r="L74" s="2">
        <f t="shared" si="21"/>
        <v>0</v>
      </c>
      <c r="M74" s="2">
        <f>IF(C74=0,"-",(1-J74-K74-L74))</f>
        <v>1.2969825304393834E-2</v>
      </c>
      <c r="N74" s="58">
        <v>1284</v>
      </c>
      <c r="O74" s="58">
        <v>2445</v>
      </c>
      <c r="P74" s="58"/>
      <c r="Q74" s="58"/>
      <c r="R74" s="58"/>
      <c r="S74" s="58"/>
      <c r="T74" s="58"/>
      <c r="U74" s="58">
        <v>49</v>
      </c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G74" s="7">
        <f>IF(Q74&gt;0,RANK(Q74,(N74:P74,Q74:AE74)),0)</f>
        <v>0</v>
      </c>
      <c r="AH74" s="7">
        <f>IF(R74&gt;0,RANK(R74,(N74:P74,Q74:AE74)),0)</f>
        <v>0</v>
      </c>
      <c r="AI74" s="7">
        <f>IF(T74&gt;0,RANK(T74,(N74:P74,Q74:AE74)),0)</f>
        <v>0</v>
      </c>
      <c r="AJ74" s="7">
        <f>IF(S74&gt;0,RANK(S74,(N74:P74,Q74:AE74)),0)</f>
        <v>0</v>
      </c>
      <c r="AK74" s="2">
        <f t="shared" si="22"/>
        <v>0</v>
      </c>
      <c r="AL74" s="2">
        <f t="shared" si="22"/>
        <v>0</v>
      </c>
      <c r="AM74" s="2">
        <f>IF($C74=0,"-",T74/$C74)</f>
        <v>0</v>
      </c>
      <c r="AN74" s="2">
        <f>IF($C74=0,"-",S74/$C74)</f>
        <v>0</v>
      </c>
      <c r="AP74" t="s">
        <v>48</v>
      </c>
      <c r="AQ74" t="s">
        <v>2199</v>
      </c>
      <c r="AT74" s="94">
        <v>2</v>
      </c>
      <c r="AU74" s="96">
        <v>703</v>
      </c>
      <c r="AV74" s="97">
        <f t="shared" si="23"/>
        <v>2703</v>
      </c>
      <c r="AX74" s="7" t="s">
        <v>1142</v>
      </c>
    </row>
    <row r="75" spans="1:50" ht="13" hidden="1" customHeight="1" outlineLevel="1">
      <c r="A75" t="s">
        <v>1383</v>
      </c>
      <c r="B75" t="s">
        <v>2199</v>
      </c>
      <c r="C75" s="1">
        <f t="shared" ref="C75:C98" si="24">SUM(N75:AE75)</f>
        <v>11998</v>
      </c>
      <c r="D75" s="7">
        <f>IF(N75&gt;0, RANK(N75,(N75:P75,Q75:AE75)),0)</f>
        <v>2</v>
      </c>
      <c r="E75" s="7">
        <f>IF(O75&gt;0,RANK(O75,(N75:P75,Q75:AE75)),0)</f>
        <v>1</v>
      </c>
      <c r="F75" s="7">
        <f>IF(P75&gt;0,RANK(P75,(N75:P75,Q75:AE75)),0)</f>
        <v>0</v>
      </c>
      <c r="G75" s="1">
        <f t="shared" ref="G75:G98" si="25">IF(C75&gt;0,MAX(N75:P75)-LARGE(N75:P75,2),0)</f>
        <v>2207</v>
      </c>
      <c r="H75" s="2">
        <f t="shared" ref="H75:H98" si="26">IF(C75&gt;0,G75/C75,0)</f>
        <v>0.18394732455409235</v>
      </c>
      <c r="I75" s="2"/>
      <c r="J75" s="2">
        <f t="shared" ref="J75:J98" si="27">IF($C75=0,"-",N75/$C75)</f>
        <v>0.40065010835139192</v>
      </c>
      <c r="K75" s="2">
        <f t="shared" ref="K75:K98" si="28">IF($C75=0,"-",O75/$C75)</f>
        <v>0.58459743290548427</v>
      </c>
      <c r="L75" s="2">
        <f t="shared" ref="L75:L98" si="29">IF($C75=0,"-",P75/$C75)</f>
        <v>0</v>
      </c>
      <c r="M75" s="2">
        <f t="shared" ref="M75:M98" si="30">IF(C75=0,"-",(1-J75-K75-L75))</f>
        <v>1.4752458743123809E-2</v>
      </c>
      <c r="N75" s="58">
        <v>4807</v>
      </c>
      <c r="O75" s="58">
        <v>7014</v>
      </c>
      <c r="P75" s="58"/>
      <c r="Q75" s="58"/>
      <c r="R75" s="58"/>
      <c r="S75" s="58"/>
      <c r="T75" s="58"/>
      <c r="U75" s="58">
        <v>177</v>
      </c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G75" s="7">
        <f>IF(Q75&gt;0,RANK(Q75,(N75:P75,Q75:AE75)),0)</f>
        <v>0</v>
      </c>
      <c r="AH75" s="7">
        <f>IF(R75&gt;0,RANK(R75,(N75:P75,Q75:AE75)),0)</f>
        <v>0</v>
      </c>
      <c r="AI75" s="7">
        <f>IF(T75&gt;0,RANK(T75,(N75:P75,Q75:AE75)),0)</f>
        <v>0</v>
      </c>
      <c r="AJ75" s="7">
        <f>IF(S75&gt;0,RANK(S75,(N75:P75,Q75:AE75)),0)</f>
        <v>0</v>
      </c>
      <c r="AK75" s="2">
        <f t="shared" ref="AK75:AK98" si="31">IF($C75=0,"-",Q75/$C75)</f>
        <v>0</v>
      </c>
      <c r="AL75" s="2">
        <f t="shared" ref="AL75:AL98" si="32">IF($C75=0,"-",R75/$C75)</f>
        <v>0</v>
      </c>
      <c r="AM75" s="2">
        <f t="shared" ref="AM75:AM98" si="33">IF($C75=0,"-",T75/$C75)</f>
        <v>0</v>
      </c>
      <c r="AN75" s="2">
        <f t="shared" ref="AN75:AN98" si="34">IF($C75=0,"-",S75/$C75)</f>
        <v>0</v>
      </c>
      <c r="AP75" t="s">
        <v>1383</v>
      </c>
      <c r="AQ75" t="s">
        <v>2199</v>
      </c>
      <c r="AT75" s="94">
        <v>2</v>
      </c>
      <c r="AU75" s="96">
        <v>704</v>
      </c>
      <c r="AV75" s="97">
        <f t="shared" si="23"/>
        <v>2704</v>
      </c>
      <c r="AX75" s="7" t="s">
        <v>1142</v>
      </c>
    </row>
    <row r="76" spans="1:50" ht="13" hidden="1" customHeight="1" outlineLevel="1">
      <c r="A76" t="s">
        <v>913</v>
      </c>
      <c r="B76" t="s">
        <v>2199</v>
      </c>
      <c r="C76" s="1">
        <f t="shared" si="24"/>
        <v>10754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0</v>
      </c>
      <c r="G76" s="1">
        <f t="shared" si="25"/>
        <v>2010</v>
      </c>
      <c r="H76" s="2">
        <f t="shared" si="26"/>
        <v>0.18690719732192673</v>
      </c>
      <c r="I76" s="2"/>
      <c r="J76" s="2">
        <f t="shared" si="27"/>
        <v>0.39854937697600895</v>
      </c>
      <c r="K76" s="2">
        <f t="shared" si="28"/>
        <v>0.58545657429793563</v>
      </c>
      <c r="L76" s="2">
        <f t="shared" si="29"/>
        <v>0</v>
      </c>
      <c r="M76" s="2">
        <f t="shared" si="30"/>
        <v>1.5994048726055476E-2</v>
      </c>
      <c r="N76" s="58">
        <v>4286</v>
      </c>
      <c r="O76" s="58">
        <v>6296</v>
      </c>
      <c r="P76" s="58"/>
      <c r="Q76" s="58"/>
      <c r="R76" s="58"/>
      <c r="S76" s="58"/>
      <c r="T76" s="58"/>
      <c r="U76" s="58">
        <v>172</v>
      </c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G76" s="7">
        <f>IF(Q76&gt;0,RANK(Q76,(N76:P76,Q76:AE76)),0)</f>
        <v>0</v>
      </c>
      <c r="AH76" s="7">
        <f>IF(R76&gt;0,RANK(R76,(N76:P76,Q76:AE76)),0)</f>
        <v>0</v>
      </c>
      <c r="AI76" s="7">
        <f>IF(T76&gt;0,RANK(T76,(N76:P76,Q76:AE76)),0)</f>
        <v>0</v>
      </c>
      <c r="AJ76" s="7">
        <f>IF(S76&gt;0,RANK(S76,(N76:P76,Q76:AE76)),0)</f>
        <v>0</v>
      </c>
      <c r="AK76" s="2">
        <f t="shared" si="31"/>
        <v>0</v>
      </c>
      <c r="AL76" s="2">
        <f t="shared" si="32"/>
        <v>0</v>
      </c>
      <c r="AM76" s="2">
        <f t="shared" si="33"/>
        <v>0</v>
      </c>
      <c r="AN76" s="2">
        <f t="shared" si="34"/>
        <v>0</v>
      </c>
      <c r="AP76" t="s">
        <v>913</v>
      </c>
      <c r="AQ76" t="s">
        <v>2199</v>
      </c>
      <c r="AT76" s="94">
        <v>2</v>
      </c>
      <c r="AU76" s="96">
        <v>705</v>
      </c>
      <c r="AV76" s="97">
        <f t="shared" si="23"/>
        <v>2705</v>
      </c>
      <c r="AX76" s="7" t="s">
        <v>1142</v>
      </c>
    </row>
    <row r="77" spans="1:50" ht="13" hidden="1" customHeight="1" outlineLevel="1">
      <c r="A77" t="s">
        <v>914</v>
      </c>
      <c r="B77" t="s">
        <v>2199</v>
      </c>
      <c r="C77" s="1">
        <f t="shared" si="24"/>
        <v>4065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0</v>
      </c>
      <c r="G77" s="1">
        <f t="shared" si="25"/>
        <v>1226</v>
      </c>
      <c r="H77" s="2">
        <f t="shared" si="26"/>
        <v>0.30159901599015992</v>
      </c>
      <c r="I77" s="2"/>
      <c r="J77" s="2">
        <f t="shared" si="27"/>
        <v>0.33972939729397295</v>
      </c>
      <c r="K77" s="2">
        <f t="shared" si="28"/>
        <v>0.64132841328413281</v>
      </c>
      <c r="L77" s="2">
        <f t="shared" si="29"/>
        <v>0</v>
      </c>
      <c r="M77" s="2">
        <f t="shared" si="30"/>
        <v>1.8942189421894184E-2</v>
      </c>
      <c r="N77" s="58">
        <v>1381</v>
      </c>
      <c r="O77" s="58">
        <v>2607</v>
      </c>
      <c r="P77" s="58"/>
      <c r="Q77" s="58"/>
      <c r="R77" s="58"/>
      <c r="S77" s="58"/>
      <c r="T77" s="58"/>
      <c r="U77" s="58">
        <v>77</v>
      </c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G77" s="7">
        <f>IF(Q77&gt;0,RANK(Q77,(N77:P77,Q77:AE77)),0)</f>
        <v>0</v>
      </c>
      <c r="AH77" s="7">
        <f>IF(R77&gt;0,RANK(R77,(N77:P77,Q77:AE77)),0)</f>
        <v>0</v>
      </c>
      <c r="AI77" s="7">
        <f>IF(T77&gt;0,RANK(T77,(N77:P77,Q77:AE77)),0)</f>
        <v>0</v>
      </c>
      <c r="AJ77" s="7">
        <f>IF(S77&gt;0,RANK(S77,(N77:P77,Q77:AE77)),0)</f>
        <v>0</v>
      </c>
      <c r="AK77" s="2">
        <f t="shared" si="31"/>
        <v>0</v>
      </c>
      <c r="AL77" s="2">
        <f t="shared" si="32"/>
        <v>0</v>
      </c>
      <c r="AM77" s="2">
        <f t="shared" si="33"/>
        <v>0</v>
      </c>
      <c r="AN77" s="2">
        <f t="shared" si="34"/>
        <v>0</v>
      </c>
      <c r="AP77" t="s">
        <v>914</v>
      </c>
      <c r="AQ77" t="s">
        <v>2199</v>
      </c>
      <c r="AT77" s="94">
        <v>2</v>
      </c>
      <c r="AU77" s="96">
        <v>706</v>
      </c>
      <c r="AV77" s="97">
        <f t="shared" si="23"/>
        <v>2706</v>
      </c>
      <c r="AX77" s="7" t="s">
        <v>1142</v>
      </c>
    </row>
    <row r="78" spans="1:50" ht="13" hidden="1" customHeight="1" outlineLevel="1">
      <c r="A78" t="s">
        <v>915</v>
      </c>
      <c r="B78" t="s">
        <v>2199</v>
      </c>
      <c r="C78" s="1">
        <f t="shared" si="24"/>
        <v>6130</v>
      </c>
      <c r="D78" s="7">
        <f>IF(N78&gt;0, RANK(N78,(N78:P78,Q78:AE78)),0)</f>
        <v>2</v>
      </c>
      <c r="E78" s="7">
        <f>IF(O78&gt;0,RANK(O78,(N78:P78,Q78:AE78)),0)</f>
        <v>1</v>
      </c>
      <c r="F78" s="7">
        <f>IF(P78&gt;0,RANK(P78,(N78:P78,Q78:AE78)),0)</f>
        <v>0</v>
      </c>
      <c r="G78" s="1">
        <f t="shared" si="25"/>
        <v>1943</v>
      </c>
      <c r="H78" s="2">
        <f t="shared" si="26"/>
        <v>0.31696574225122348</v>
      </c>
      <c r="I78" s="2"/>
      <c r="J78" s="2">
        <f t="shared" si="27"/>
        <v>0.33099510603588905</v>
      </c>
      <c r="K78" s="2">
        <f t="shared" si="28"/>
        <v>0.64796084828711253</v>
      </c>
      <c r="L78" s="2">
        <f t="shared" si="29"/>
        <v>0</v>
      </c>
      <c r="M78" s="2">
        <f t="shared" si="30"/>
        <v>2.1044045676998357E-2</v>
      </c>
      <c r="N78" s="58">
        <v>2029</v>
      </c>
      <c r="O78" s="58">
        <v>3972</v>
      </c>
      <c r="P78" s="58"/>
      <c r="Q78" s="58"/>
      <c r="R78" s="58"/>
      <c r="S78" s="58"/>
      <c r="T78" s="58"/>
      <c r="U78" s="58">
        <v>129</v>
      </c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G78" s="7">
        <f>IF(Q78&gt;0,RANK(Q78,(N78:P78,Q78:AE78)),0)</f>
        <v>0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>
        <f t="shared" si="31"/>
        <v>0</v>
      </c>
      <c r="AL78" s="2">
        <f t="shared" si="32"/>
        <v>0</v>
      </c>
      <c r="AM78" s="2">
        <f t="shared" si="33"/>
        <v>0</v>
      </c>
      <c r="AN78" s="2">
        <f t="shared" si="34"/>
        <v>0</v>
      </c>
      <c r="AP78" t="s">
        <v>915</v>
      </c>
      <c r="AQ78" t="s">
        <v>2199</v>
      </c>
      <c r="AT78" s="94">
        <v>2</v>
      </c>
      <c r="AU78" s="96">
        <v>707</v>
      </c>
      <c r="AV78" s="97">
        <f t="shared" si="23"/>
        <v>2707</v>
      </c>
      <c r="AX78" s="7" t="s">
        <v>1142</v>
      </c>
    </row>
    <row r="79" spans="1:50" ht="13" hidden="1" customHeight="1" outlineLevel="1">
      <c r="A79" t="s">
        <v>1221</v>
      </c>
      <c r="B79" t="s">
        <v>2199</v>
      </c>
      <c r="C79" s="1">
        <f t="shared" si="24"/>
        <v>11755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0</v>
      </c>
      <c r="G79" s="1">
        <f t="shared" si="25"/>
        <v>5003</v>
      </c>
      <c r="H79" s="2">
        <f t="shared" si="26"/>
        <v>0.42560612505316886</v>
      </c>
      <c r="I79" s="2"/>
      <c r="J79" s="2">
        <f t="shared" si="27"/>
        <v>0.27494683113568696</v>
      </c>
      <c r="K79" s="2">
        <f t="shared" si="28"/>
        <v>0.70055295618885582</v>
      </c>
      <c r="L79" s="2">
        <f t="shared" si="29"/>
        <v>0</v>
      </c>
      <c r="M79" s="2">
        <f t="shared" si="30"/>
        <v>2.4500212675457211E-2</v>
      </c>
      <c r="N79" s="58">
        <v>3232</v>
      </c>
      <c r="O79" s="58">
        <v>8235</v>
      </c>
      <c r="P79" s="58"/>
      <c r="Q79" s="58"/>
      <c r="R79" s="58"/>
      <c r="S79" s="58"/>
      <c r="T79" s="58"/>
      <c r="U79" s="58">
        <v>288</v>
      </c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G79" s="7">
        <f>IF(Q79&gt;0,RANK(Q79,(N79:P79,Q79:AE79)),0)</f>
        <v>0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0</v>
      </c>
      <c r="AK79" s="2">
        <f t="shared" si="31"/>
        <v>0</v>
      </c>
      <c r="AL79" s="2">
        <f t="shared" si="32"/>
        <v>0</v>
      </c>
      <c r="AM79" s="2">
        <f t="shared" si="33"/>
        <v>0</v>
      </c>
      <c r="AN79" s="2">
        <f t="shared" si="34"/>
        <v>0</v>
      </c>
      <c r="AP79" t="s">
        <v>1221</v>
      </c>
      <c r="AQ79" t="s">
        <v>2199</v>
      </c>
      <c r="AT79" s="94">
        <v>2</v>
      </c>
      <c r="AU79" s="96">
        <v>708</v>
      </c>
      <c r="AV79" s="97">
        <f t="shared" si="23"/>
        <v>2708</v>
      </c>
      <c r="AX79" s="7" t="s">
        <v>1142</v>
      </c>
    </row>
    <row r="80" spans="1:50" ht="13" hidden="1" customHeight="1" outlineLevel="1">
      <c r="A80" t="s">
        <v>1222</v>
      </c>
      <c r="B80" t="s">
        <v>2199</v>
      </c>
      <c r="C80" s="1">
        <f t="shared" si="24"/>
        <v>10675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0</v>
      </c>
      <c r="G80" s="1">
        <f t="shared" si="25"/>
        <v>4011</v>
      </c>
      <c r="H80" s="2">
        <f t="shared" si="26"/>
        <v>0.37573770491803277</v>
      </c>
      <c r="I80" s="2"/>
      <c r="J80" s="2">
        <f t="shared" si="27"/>
        <v>0.30501170960187352</v>
      </c>
      <c r="K80" s="2">
        <f t="shared" si="28"/>
        <v>0.68074941451990634</v>
      </c>
      <c r="L80" s="2">
        <f t="shared" si="29"/>
        <v>0</v>
      </c>
      <c r="M80" s="2">
        <f t="shared" si="30"/>
        <v>1.4238875878220147E-2</v>
      </c>
      <c r="N80" s="58">
        <v>3256</v>
      </c>
      <c r="O80" s="58">
        <v>7267</v>
      </c>
      <c r="P80" s="58"/>
      <c r="Q80" s="58"/>
      <c r="R80" s="58"/>
      <c r="S80" s="58"/>
      <c r="T80" s="58"/>
      <c r="U80" s="58">
        <v>152</v>
      </c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G80" s="7">
        <f>IF(Q80&gt;0,RANK(Q80,(N80:P80,Q80:AE80)),0)</f>
        <v>0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0</v>
      </c>
      <c r="AK80" s="2">
        <f t="shared" si="31"/>
        <v>0</v>
      </c>
      <c r="AL80" s="2">
        <f t="shared" si="32"/>
        <v>0</v>
      </c>
      <c r="AM80" s="2">
        <f t="shared" si="33"/>
        <v>0</v>
      </c>
      <c r="AN80" s="2">
        <f t="shared" si="34"/>
        <v>0</v>
      </c>
      <c r="AP80" t="s">
        <v>1222</v>
      </c>
      <c r="AQ80" t="s">
        <v>2199</v>
      </c>
      <c r="AT80" s="94">
        <v>2</v>
      </c>
      <c r="AU80" s="96">
        <v>709</v>
      </c>
      <c r="AV80" s="97">
        <f t="shared" si="23"/>
        <v>2709</v>
      </c>
      <c r="AX80" s="7" t="s">
        <v>1142</v>
      </c>
    </row>
    <row r="81" spans="1:50" ht="13" hidden="1" customHeight="1" outlineLevel="1">
      <c r="A81" t="s">
        <v>1223</v>
      </c>
      <c r="B81" t="s">
        <v>2199</v>
      </c>
      <c r="C81" s="1">
        <f t="shared" si="24"/>
        <v>10010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0</v>
      </c>
      <c r="G81" s="1">
        <f t="shared" si="25"/>
        <v>3537</v>
      </c>
      <c r="H81" s="2">
        <f t="shared" si="26"/>
        <v>0.35334665334665333</v>
      </c>
      <c r="I81" s="2"/>
      <c r="J81" s="2">
        <f t="shared" si="27"/>
        <v>0.30999000999000997</v>
      </c>
      <c r="K81" s="2">
        <f t="shared" si="28"/>
        <v>0.6633366633366633</v>
      </c>
      <c r="L81" s="2">
        <f t="shared" si="29"/>
        <v>0</v>
      </c>
      <c r="M81" s="2">
        <f t="shared" si="30"/>
        <v>2.667332667332678E-2</v>
      </c>
      <c r="N81" s="58">
        <v>3103</v>
      </c>
      <c r="O81" s="58">
        <v>6640</v>
      </c>
      <c r="P81" s="58"/>
      <c r="Q81" s="58"/>
      <c r="R81" s="58"/>
      <c r="S81" s="58"/>
      <c r="T81" s="58"/>
      <c r="U81" s="58">
        <v>267</v>
      </c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G81" s="7">
        <f>IF(Q81&gt;0,RANK(Q81,(N81:P81,Q81:AE81)),0)</f>
        <v>0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>
        <f t="shared" si="31"/>
        <v>0</v>
      </c>
      <c r="AL81" s="2">
        <f t="shared" si="32"/>
        <v>0</v>
      </c>
      <c r="AM81" s="2">
        <f t="shared" si="33"/>
        <v>0</v>
      </c>
      <c r="AN81" s="2">
        <f t="shared" si="34"/>
        <v>0</v>
      </c>
      <c r="AP81" t="s">
        <v>1223</v>
      </c>
      <c r="AQ81" t="s">
        <v>2199</v>
      </c>
      <c r="AT81" s="94">
        <v>2</v>
      </c>
      <c r="AU81" s="96">
        <v>710</v>
      </c>
      <c r="AV81" s="97">
        <f t="shared" si="23"/>
        <v>2710</v>
      </c>
      <c r="AX81" s="7" t="s">
        <v>1142</v>
      </c>
    </row>
    <row r="82" spans="1:50" ht="13" hidden="1" customHeight="1" outlineLevel="1">
      <c r="A82" t="s">
        <v>920</v>
      </c>
      <c r="B82" t="s">
        <v>2199</v>
      </c>
      <c r="C82" s="1">
        <f t="shared" si="24"/>
        <v>5971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0</v>
      </c>
      <c r="G82" s="1">
        <f t="shared" si="25"/>
        <v>1444</v>
      </c>
      <c r="H82" s="2">
        <f t="shared" si="26"/>
        <v>0.24183553843577291</v>
      </c>
      <c r="I82" s="2"/>
      <c r="J82" s="2">
        <f t="shared" si="27"/>
        <v>0.37213197119410485</v>
      </c>
      <c r="K82" s="2">
        <f t="shared" si="28"/>
        <v>0.61396750962987778</v>
      </c>
      <c r="L82" s="2">
        <f t="shared" si="29"/>
        <v>0</v>
      </c>
      <c r="M82" s="2">
        <f t="shared" si="30"/>
        <v>1.3900519176017312E-2</v>
      </c>
      <c r="N82" s="58">
        <v>2222</v>
      </c>
      <c r="O82" s="58">
        <v>3666</v>
      </c>
      <c r="P82" s="58"/>
      <c r="Q82" s="58"/>
      <c r="R82" s="58"/>
      <c r="S82" s="58"/>
      <c r="T82" s="58"/>
      <c r="U82" s="58">
        <v>83</v>
      </c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G82" s="7">
        <f>IF(Q82&gt;0,RANK(Q82,(N82:P82,Q82:AE82)),0)</f>
        <v>0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>
        <f t="shared" si="31"/>
        <v>0</v>
      </c>
      <c r="AL82" s="2">
        <f t="shared" si="32"/>
        <v>0</v>
      </c>
      <c r="AM82" s="2">
        <f t="shared" si="33"/>
        <v>0</v>
      </c>
      <c r="AN82" s="2">
        <f t="shared" si="34"/>
        <v>0</v>
      </c>
      <c r="AP82" t="s">
        <v>920</v>
      </c>
      <c r="AQ82" t="s">
        <v>2199</v>
      </c>
      <c r="AT82" s="94">
        <v>2</v>
      </c>
      <c r="AU82" s="96">
        <v>711</v>
      </c>
      <c r="AV82" s="97">
        <f t="shared" si="23"/>
        <v>2711</v>
      </c>
      <c r="AX82" s="7" t="s">
        <v>1142</v>
      </c>
    </row>
    <row r="83" spans="1:50" ht="13" hidden="1" customHeight="1" outlineLevel="1">
      <c r="A83" t="s">
        <v>921</v>
      </c>
      <c r="B83" t="s">
        <v>2199</v>
      </c>
      <c r="C83" s="1">
        <f t="shared" si="24"/>
        <v>6913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0</v>
      </c>
      <c r="G83" s="1">
        <f t="shared" si="25"/>
        <v>1685</v>
      </c>
      <c r="H83" s="2">
        <f t="shared" si="26"/>
        <v>0.24374367134384492</v>
      </c>
      <c r="I83" s="2"/>
      <c r="J83" s="2">
        <f t="shared" si="27"/>
        <v>0.37046144944307824</v>
      </c>
      <c r="K83" s="2">
        <f t="shared" si="28"/>
        <v>0.61420512078692324</v>
      </c>
      <c r="L83" s="2">
        <f t="shared" si="29"/>
        <v>0</v>
      </c>
      <c r="M83" s="2">
        <f t="shared" si="30"/>
        <v>1.5333429769998519E-2</v>
      </c>
      <c r="N83" s="58">
        <v>2561</v>
      </c>
      <c r="O83" s="58">
        <v>4246</v>
      </c>
      <c r="P83" s="58"/>
      <c r="Q83" s="58"/>
      <c r="R83" s="58"/>
      <c r="S83" s="58"/>
      <c r="T83" s="58"/>
      <c r="U83" s="58">
        <v>106</v>
      </c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G83" s="7">
        <f>IF(Q83&gt;0,RANK(Q83,(N83:P83,Q83:AE83)),0)</f>
        <v>0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>
        <f t="shared" si="31"/>
        <v>0</v>
      </c>
      <c r="AL83" s="2">
        <f t="shared" si="32"/>
        <v>0</v>
      </c>
      <c r="AM83" s="2">
        <f t="shared" si="33"/>
        <v>0</v>
      </c>
      <c r="AN83" s="2">
        <f t="shared" si="34"/>
        <v>0</v>
      </c>
      <c r="AP83" t="s">
        <v>921</v>
      </c>
      <c r="AQ83" t="s">
        <v>2199</v>
      </c>
      <c r="AT83" s="94">
        <v>2</v>
      </c>
      <c r="AU83" s="96">
        <v>712</v>
      </c>
      <c r="AV83" s="97">
        <f t="shared" si="23"/>
        <v>2712</v>
      </c>
      <c r="AX83" s="7" t="s">
        <v>1142</v>
      </c>
    </row>
    <row r="84" spans="1:50" ht="13" hidden="1" customHeight="1" outlineLevel="1">
      <c r="A84" t="s">
        <v>603</v>
      </c>
      <c r="B84" t="s">
        <v>2199</v>
      </c>
      <c r="C84" s="1">
        <f t="shared" si="24"/>
        <v>7019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0</v>
      </c>
      <c r="G84" s="1">
        <f t="shared" si="25"/>
        <v>2541</v>
      </c>
      <c r="H84" s="2">
        <f t="shared" si="26"/>
        <v>0.36201738139336087</v>
      </c>
      <c r="I84" s="2"/>
      <c r="J84" s="2">
        <f t="shared" si="27"/>
        <v>0.31201025787149167</v>
      </c>
      <c r="K84" s="2">
        <f t="shared" si="28"/>
        <v>0.67402763926485254</v>
      </c>
      <c r="L84" s="2">
        <f t="shared" si="29"/>
        <v>0</v>
      </c>
      <c r="M84" s="2">
        <f t="shared" si="30"/>
        <v>1.3962102863655845E-2</v>
      </c>
      <c r="N84" s="58">
        <v>2190</v>
      </c>
      <c r="O84" s="58">
        <v>4731</v>
      </c>
      <c r="P84" s="58"/>
      <c r="Q84" s="58"/>
      <c r="R84" s="58"/>
      <c r="S84" s="58"/>
      <c r="T84" s="58"/>
      <c r="U84" s="58">
        <v>98</v>
      </c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G84" s="7">
        <f>IF(Q84&gt;0,RANK(Q84,(N84:P84,Q84:AE84)),0)</f>
        <v>0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>
        <f t="shared" si="31"/>
        <v>0</v>
      </c>
      <c r="AL84" s="2">
        <f t="shared" si="32"/>
        <v>0</v>
      </c>
      <c r="AM84" s="2">
        <f t="shared" si="33"/>
        <v>0</v>
      </c>
      <c r="AN84" s="2">
        <f t="shared" si="34"/>
        <v>0</v>
      </c>
      <c r="AP84" t="s">
        <v>603</v>
      </c>
      <c r="AQ84" t="s">
        <v>2199</v>
      </c>
      <c r="AT84" s="94">
        <v>2</v>
      </c>
      <c r="AU84" s="96">
        <v>713</v>
      </c>
      <c r="AV84" s="97">
        <f t="shared" si="23"/>
        <v>2713</v>
      </c>
      <c r="AX84" s="7" t="s">
        <v>1142</v>
      </c>
    </row>
    <row r="85" spans="1:50" ht="13" hidden="1" customHeight="1" outlineLevel="1">
      <c r="A85" t="s">
        <v>604</v>
      </c>
      <c r="B85" t="s">
        <v>2199</v>
      </c>
      <c r="C85" s="1">
        <f t="shared" si="24"/>
        <v>9378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0</v>
      </c>
      <c r="G85" s="1">
        <f t="shared" si="25"/>
        <v>3475</v>
      </c>
      <c r="H85" s="2">
        <f t="shared" si="26"/>
        <v>0.37054809127745786</v>
      </c>
      <c r="I85" s="2"/>
      <c r="J85" s="2">
        <f t="shared" si="27"/>
        <v>0.30550223928342929</v>
      </c>
      <c r="K85" s="2">
        <f t="shared" si="28"/>
        <v>0.67605033056088715</v>
      </c>
      <c r="L85" s="2">
        <f t="shared" si="29"/>
        <v>0</v>
      </c>
      <c r="M85" s="2">
        <f t="shared" si="30"/>
        <v>1.844743015568362E-2</v>
      </c>
      <c r="N85" s="58">
        <v>2865</v>
      </c>
      <c r="O85" s="58">
        <v>6340</v>
      </c>
      <c r="P85" s="58"/>
      <c r="Q85" s="58"/>
      <c r="R85" s="58"/>
      <c r="S85" s="58"/>
      <c r="T85" s="58"/>
      <c r="U85" s="58">
        <v>173</v>
      </c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G85" s="7">
        <f>IF(Q85&gt;0,RANK(Q85,(N85:P85,Q85:AE85)),0)</f>
        <v>0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0</v>
      </c>
      <c r="AK85" s="2">
        <f t="shared" si="31"/>
        <v>0</v>
      </c>
      <c r="AL85" s="2">
        <f t="shared" si="32"/>
        <v>0</v>
      </c>
      <c r="AM85" s="2">
        <f t="shared" si="33"/>
        <v>0</v>
      </c>
      <c r="AN85" s="2">
        <f t="shared" si="34"/>
        <v>0</v>
      </c>
      <c r="AP85" t="s">
        <v>604</v>
      </c>
      <c r="AQ85" t="s">
        <v>2199</v>
      </c>
      <c r="AT85" s="94">
        <v>2</v>
      </c>
      <c r="AU85" s="96">
        <v>714</v>
      </c>
      <c r="AV85" s="97">
        <f t="shared" si="23"/>
        <v>2714</v>
      </c>
      <c r="AX85" s="7" t="s">
        <v>1142</v>
      </c>
    </row>
    <row r="86" spans="1:50" ht="13" hidden="1" customHeight="1" outlineLevel="1">
      <c r="A86" t="s">
        <v>449</v>
      </c>
      <c r="B86" t="s">
        <v>2199</v>
      </c>
      <c r="C86" s="1">
        <f t="shared" si="24"/>
        <v>11817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0</v>
      </c>
      <c r="G86" s="1">
        <f t="shared" si="25"/>
        <v>4418</v>
      </c>
      <c r="H86" s="2">
        <f t="shared" si="26"/>
        <v>0.37386815604637386</v>
      </c>
      <c r="I86" s="2"/>
      <c r="J86" s="2">
        <f t="shared" si="27"/>
        <v>0.3026148768723026</v>
      </c>
      <c r="K86" s="2">
        <f t="shared" si="28"/>
        <v>0.67648303291867651</v>
      </c>
      <c r="L86" s="2">
        <f t="shared" si="29"/>
        <v>0</v>
      </c>
      <c r="M86" s="2">
        <f t="shared" si="30"/>
        <v>2.0902090209020896E-2</v>
      </c>
      <c r="N86" s="58">
        <v>3576</v>
      </c>
      <c r="O86" s="58">
        <v>7994</v>
      </c>
      <c r="P86" s="58"/>
      <c r="Q86" s="58"/>
      <c r="R86" s="58"/>
      <c r="S86" s="58"/>
      <c r="T86" s="58"/>
      <c r="U86" s="58">
        <v>247</v>
      </c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G86" s="7">
        <f>IF(Q86&gt;0,RANK(Q86,(N86:P86,Q86:AE86)),0)</f>
        <v>0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0</v>
      </c>
      <c r="AK86" s="2">
        <f t="shared" si="31"/>
        <v>0</v>
      </c>
      <c r="AL86" s="2">
        <f t="shared" si="32"/>
        <v>0</v>
      </c>
      <c r="AM86" s="2">
        <f t="shared" si="33"/>
        <v>0</v>
      </c>
      <c r="AN86" s="2">
        <f t="shared" si="34"/>
        <v>0</v>
      </c>
      <c r="AP86" t="s">
        <v>449</v>
      </c>
      <c r="AQ86" t="s">
        <v>2199</v>
      </c>
      <c r="AT86" s="94">
        <v>2</v>
      </c>
      <c r="AU86" s="96">
        <v>715</v>
      </c>
      <c r="AV86" s="97">
        <f t="shared" si="23"/>
        <v>2715</v>
      </c>
      <c r="AX86" s="7" t="s">
        <v>1142</v>
      </c>
    </row>
    <row r="87" spans="1:50" ht="13" hidden="1" customHeight="1" outlineLevel="1">
      <c r="A87" t="s">
        <v>450</v>
      </c>
      <c r="B87" t="s">
        <v>2199</v>
      </c>
      <c r="C87" s="1">
        <f t="shared" si="24"/>
        <v>14497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0</v>
      </c>
      <c r="G87" s="1">
        <f t="shared" si="25"/>
        <v>4276</v>
      </c>
      <c r="H87" s="2">
        <f t="shared" si="26"/>
        <v>0.29495757742981304</v>
      </c>
      <c r="I87" s="2"/>
      <c r="J87" s="2">
        <f t="shared" si="27"/>
        <v>0.3460716010209009</v>
      </c>
      <c r="K87" s="2">
        <f t="shared" si="28"/>
        <v>0.64102917845071394</v>
      </c>
      <c r="L87" s="2">
        <f t="shared" si="29"/>
        <v>0</v>
      </c>
      <c r="M87" s="2">
        <f t="shared" si="30"/>
        <v>1.2899220528385213E-2</v>
      </c>
      <c r="N87" s="58">
        <v>5017</v>
      </c>
      <c r="O87" s="58">
        <v>9293</v>
      </c>
      <c r="P87" s="58"/>
      <c r="Q87" s="58"/>
      <c r="R87" s="58"/>
      <c r="S87" s="58"/>
      <c r="T87" s="58"/>
      <c r="U87" s="58">
        <v>187</v>
      </c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G87" s="7">
        <f>IF(Q87&gt;0,RANK(Q87,(N87:P87,Q87:AE87)),0)</f>
        <v>0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0</v>
      </c>
      <c r="AK87" s="2">
        <f t="shared" si="31"/>
        <v>0</v>
      </c>
      <c r="AL87" s="2">
        <f t="shared" si="32"/>
        <v>0</v>
      </c>
      <c r="AM87" s="2">
        <f t="shared" si="33"/>
        <v>0</v>
      </c>
      <c r="AN87" s="2">
        <f t="shared" si="34"/>
        <v>0</v>
      </c>
      <c r="AP87" t="s">
        <v>450</v>
      </c>
      <c r="AQ87" t="s">
        <v>2199</v>
      </c>
      <c r="AT87" s="94">
        <v>2</v>
      </c>
      <c r="AU87" s="96">
        <v>716</v>
      </c>
      <c r="AV87" s="97">
        <f t="shared" si="23"/>
        <v>2716</v>
      </c>
      <c r="AX87" s="7" t="s">
        <v>1142</v>
      </c>
    </row>
    <row r="88" spans="1:50" ht="13" hidden="1" customHeight="1" outlineLevel="1">
      <c r="A88" t="s">
        <v>610</v>
      </c>
      <c r="B88" t="s">
        <v>2199</v>
      </c>
      <c r="C88" s="1">
        <f t="shared" si="24"/>
        <v>4480</v>
      </c>
      <c r="D88" s="7">
        <f>IF(N88&gt;0, RANK(N88,(N88:P88,Q88:AE88)),0)</f>
        <v>2</v>
      </c>
      <c r="E88" s="7">
        <f>IF(O88&gt;0,RANK(O88,(N88:P88,Q88:AE88)),0)</f>
        <v>1</v>
      </c>
      <c r="F88" s="7">
        <f>IF(P88&gt;0,RANK(P88,(N88:P88,Q88:AE88)),0)</f>
        <v>0</v>
      </c>
      <c r="G88" s="1">
        <f t="shared" si="25"/>
        <v>1673</v>
      </c>
      <c r="H88" s="2">
        <f t="shared" si="26"/>
        <v>0.37343749999999998</v>
      </c>
      <c r="I88" s="2"/>
      <c r="J88" s="2">
        <f t="shared" si="27"/>
        <v>0.30625000000000002</v>
      </c>
      <c r="K88" s="2">
        <f t="shared" si="28"/>
        <v>0.6796875</v>
      </c>
      <c r="L88" s="2">
        <f t="shared" si="29"/>
        <v>0</v>
      </c>
      <c r="M88" s="2">
        <f t="shared" si="30"/>
        <v>1.4062499999999978E-2</v>
      </c>
      <c r="N88" s="58">
        <v>1372</v>
      </c>
      <c r="O88" s="58">
        <v>3045</v>
      </c>
      <c r="P88" s="58"/>
      <c r="Q88" s="58"/>
      <c r="R88" s="58"/>
      <c r="S88" s="58"/>
      <c r="T88" s="58"/>
      <c r="U88" s="58">
        <v>63</v>
      </c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G88" s="7">
        <f>IF(Q88&gt;0,RANK(Q88,(N88:P88,Q88:AE88)),0)</f>
        <v>0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0</v>
      </c>
      <c r="AK88" s="2">
        <f t="shared" si="31"/>
        <v>0</v>
      </c>
      <c r="AL88" s="2">
        <f t="shared" si="32"/>
        <v>0</v>
      </c>
      <c r="AM88" s="2">
        <f t="shared" si="33"/>
        <v>0</v>
      </c>
      <c r="AN88" s="2">
        <f t="shared" si="34"/>
        <v>0</v>
      </c>
      <c r="AP88" t="s">
        <v>610</v>
      </c>
      <c r="AQ88" t="s">
        <v>2199</v>
      </c>
      <c r="AT88" s="94">
        <v>2</v>
      </c>
      <c r="AU88" s="96">
        <v>717</v>
      </c>
      <c r="AV88" s="97">
        <f t="shared" si="23"/>
        <v>2717</v>
      </c>
      <c r="AX88" s="7" t="s">
        <v>1142</v>
      </c>
    </row>
    <row r="89" spans="1:50" ht="13" hidden="1" customHeight="1" outlineLevel="1">
      <c r="A89" t="s">
        <v>269</v>
      </c>
      <c r="B89" t="s">
        <v>2199</v>
      </c>
      <c r="C89" s="1">
        <f t="shared" si="24"/>
        <v>7041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0</v>
      </c>
      <c r="G89" s="1">
        <f t="shared" si="25"/>
        <v>3381</v>
      </c>
      <c r="H89" s="2">
        <f t="shared" si="26"/>
        <v>0.48018747337025991</v>
      </c>
      <c r="I89" s="2"/>
      <c r="J89" s="2">
        <f t="shared" si="27"/>
        <v>0.24953841783837524</v>
      </c>
      <c r="K89" s="2">
        <f t="shared" si="28"/>
        <v>0.72972589120863518</v>
      </c>
      <c r="L89" s="2">
        <f t="shared" si="29"/>
        <v>0</v>
      </c>
      <c r="M89" s="2">
        <f t="shared" si="30"/>
        <v>2.0735690952989549E-2</v>
      </c>
      <c r="N89" s="58">
        <v>1757</v>
      </c>
      <c r="O89" s="58">
        <v>5138</v>
      </c>
      <c r="P89" s="58"/>
      <c r="Q89" s="58"/>
      <c r="R89" s="58"/>
      <c r="S89" s="58"/>
      <c r="T89" s="58"/>
      <c r="U89" s="58">
        <v>146</v>
      </c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G89" s="7">
        <f>IF(Q89&gt;0,RANK(Q89,(N89:P89,Q89:AE89)),0)</f>
        <v>0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>
        <f t="shared" si="31"/>
        <v>0</v>
      </c>
      <c r="AL89" s="2">
        <f t="shared" si="32"/>
        <v>0</v>
      </c>
      <c r="AM89" s="2">
        <f t="shared" si="33"/>
        <v>0</v>
      </c>
      <c r="AN89" s="2">
        <f t="shared" si="34"/>
        <v>0</v>
      </c>
      <c r="AP89" t="s">
        <v>269</v>
      </c>
      <c r="AQ89" t="s">
        <v>2199</v>
      </c>
      <c r="AT89" s="94">
        <v>2</v>
      </c>
      <c r="AU89" s="96">
        <v>718</v>
      </c>
      <c r="AV89" s="97">
        <f t="shared" si="23"/>
        <v>2718</v>
      </c>
      <c r="AX89" s="7" t="s">
        <v>1142</v>
      </c>
    </row>
    <row r="90" spans="1:50" ht="13" hidden="1" customHeight="1" outlineLevel="1">
      <c r="A90" t="s">
        <v>270</v>
      </c>
      <c r="B90" t="s">
        <v>2199</v>
      </c>
      <c r="C90" s="1">
        <f t="shared" si="24"/>
        <v>6485</v>
      </c>
      <c r="D90" s="7">
        <f>IF(N90&gt;0, RANK(N90,(N90:P90,Q90:AE90)),0)</f>
        <v>2</v>
      </c>
      <c r="E90" s="7">
        <f>IF(O90&gt;0,RANK(O90,(N90:P90,Q90:AE90)),0)</f>
        <v>1</v>
      </c>
      <c r="F90" s="7">
        <f>IF(P90&gt;0,RANK(P90,(N90:P90,Q90:AE90)),0)</f>
        <v>0</v>
      </c>
      <c r="G90" s="1">
        <f t="shared" si="25"/>
        <v>2005</v>
      </c>
      <c r="H90" s="2">
        <f t="shared" si="26"/>
        <v>0.3091750192752506</v>
      </c>
      <c r="I90" s="2"/>
      <c r="J90" s="2">
        <f t="shared" si="27"/>
        <v>0.3353893600616808</v>
      </c>
      <c r="K90" s="2">
        <f t="shared" si="28"/>
        <v>0.64456437933693134</v>
      </c>
      <c r="L90" s="2">
        <f t="shared" si="29"/>
        <v>0</v>
      </c>
      <c r="M90" s="2">
        <f t="shared" si="30"/>
        <v>2.0046260601387811E-2</v>
      </c>
      <c r="N90" s="58">
        <v>2175</v>
      </c>
      <c r="O90" s="58">
        <v>4180</v>
      </c>
      <c r="P90" s="58"/>
      <c r="Q90" s="58"/>
      <c r="R90" s="58"/>
      <c r="S90" s="58"/>
      <c r="T90" s="58"/>
      <c r="U90" s="58">
        <v>130</v>
      </c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G90" s="7">
        <f>IF(Q90&gt;0,RANK(Q90,(N90:P90,Q90:AE90)),0)</f>
        <v>0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0</v>
      </c>
      <c r="AK90" s="2">
        <f t="shared" si="31"/>
        <v>0</v>
      </c>
      <c r="AL90" s="2">
        <f t="shared" si="32"/>
        <v>0</v>
      </c>
      <c r="AM90" s="2">
        <f t="shared" si="33"/>
        <v>0</v>
      </c>
      <c r="AN90" s="2">
        <f t="shared" si="34"/>
        <v>0</v>
      </c>
      <c r="AP90" t="s">
        <v>270</v>
      </c>
      <c r="AQ90" t="s">
        <v>2199</v>
      </c>
      <c r="AT90" s="94">
        <v>2</v>
      </c>
      <c r="AU90" s="96">
        <v>719</v>
      </c>
      <c r="AV90" s="97">
        <f t="shared" si="23"/>
        <v>2719</v>
      </c>
      <c r="AX90" s="7" t="s">
        <v>1142</v>
      </c>
    </row>
    <row r="91" spans="1:50" ht="13" hidden="1" customHeight="1" outlineLevel="1">
      <c r="A91" t="s">
        <v>271</v>
      </c>
      <c r="B91" t="s">
        <v>2199</v>
      </c>
      <c r="C91" s="1">
        <f t="shared" si="24"/>
        <v>8327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0</v>
      </c>
      <c r="G91" s="1">
        <f t="shared" si="25"/>
        <v>2877</v>
      </c>
      <c r="H91" s="2">
        <f t="shared" si="26"/>
        <v>0.34550258196229133</v>
      </c>
      <c r="I91" s="2"/>
      <c r="J91" s="2">
        <f t="shared" si="27"/>
        <v>0.31836195508586523</v>
      </c>
      <c r="K91" s="2">
        <f t="shared" si="28"/>
        <v>0.66386453704815662</v>
      </c>
      <c r="L91" s="2">
        <f t="shared" si="29"/>
        <v>0</v>
      </c>
      <c r="M91" s="2">
        <f t="shared" si="30"/>
        <v>1.77735078659782E-2</v>
      </c>
      <c r="N91" s="58">
        <v>2651</v>
      </c>
      <c r="O91" s="58">
        <v>5528</v>
      </c>
      <c r="P91" s="58"/>
      <c r="Q91" s="58"/>
      <c r="R91" s="58"/>
      <c r="S91" s="58"/>
      <c r="T91" s="58"/>
      <c r="U91" s="58">
        <v>148</v>
      </c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G91" s="7">
        <f>IF(Q91&gt;0,RANK(Q91,(N91:P91,Q91:AE91)),0)</f>
        <v>0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0</v>
      </c>
      <c r="AK91" s="2">
        <f t="shared" si="31"/>
        <v>0</v>
      </c>
      <c r="AL91" s="2">
        <f t="shared" si="32"/>
        <v>0</v>
      </c>
      <c r="AM91" s="2">
        <f t="shared" si="33"/>
        <v>0</v>
      </c>
      <c r="AN91" s="2">
        <f t="shared" si="34"/>
        <v>0</v>
      </c>
      <c r="AP91" t="s">
        <v>271</v>
      </c>
      <c r="AQ91" t="s">
        <v>2199</v>
      </c>
      <c r="AT91" s="94">
        <v>2</v>
      </c>
      <c r="AU91" s="96">
        <v>720</v>
      </c>
      <c r="AV91" s="97">
        <f t="shared" si="23"/>
        <v>2720</v>
      </c>
      <c r="AX91" s="7" t="s">
        <v>1142</v>
      </c>
    </row>
    <row r="92" spans="1:50" ht="13" hidden="1" customHeight="1" outlineLevel="1">
      <c r="A92" t="s">
        <v>272</v>
      </c>
      <c r="B92" t="s">
        <v>2199</v>
      </c>
      <c r="C92" s="1">
        <f t="shared" si="24"/>
        <v>5412</v>
      </c>
      <c r="D92" s="7">
        <f>IF(N92&gt;0, RANK(N92,(N92:P92,Q92:AE92)),0)</f>
        <v>2</v>
      </c>
      <c r="E92" s="7">
        <f>IF(O92&gt;0,RANK(O92,(N92:P92,Q92:AE92)),0)</f>
        <v>1</v>
      </c>
      <c r="F92" s="7">
        <f>IF(P92&gt;0,RANK(P92,(N92:P92,Q92:AE92)),0)</f>
        <v>0</v>
      </c>
      <c r="G92" s="1">
        <f t="shared" si="25"/>
        <v>1639</v>
      </c>
      <c r="H92" s="2">
        <f t="shared" si="26"/>
        <v>0.30284552845528456</v>
      </c>
      <c r="I92" s="2"/>
      <c r="J92" s="2">
        <f t="shared" si="27"/>
        <v>0.33481152993348118</v>
      </c>
      <c r="K92" s="2">
        <f t="shared" si="28"/>
        <v>0.63765705838876574</v>
      </c>
      <c r="L92" s="2">
        <f t="shared" si="29"/>
        <v>0</v>
      </c>
      <c r="M92" s="2">
        <f t="shared" si="30"/>
        <v>2.7531411677753082E-2</v>
      </c>
      <c r="N92" s="58">
        <v>1812</v>
      </c>
      <c r="O92" s="58">
        <v>3451</v>
      </c>
      <c r="P92" s="58"/>
      <c r="Q92" s="58"/>
      <c r="R92" s="58"/>
      <c r="S92" s="58"/>
      <c r="T92" s="58"/>
      <c r="U92" s="58">
        <v>149</v>
      </c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G92" s="7">
        <f>IF(Q92&gt;0,RANK(Q92,(N92:P92,Q92:AE92)),0)</f>
        <v>0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>
        <f t="shared" si="31"/>
        <v>0</v>
      </c>
      <c r="AL92" s="2">
        <f t="shared" si="32"/>
        <v>0</v>
      </c>
      <c r="AM92" s="2">
        <f t="shared" si="33"/>
        <v>0</v>
      </c>
      <c r="AN92" s="2">
        <f t="shared" si="34"/>
        <v>0</v>
      </c>
      <c r="AP92" t="s">
        <v>272</v>
      </c>
      <c r="AQ92" t="s">
        <v>2199</v>
      </c>
      <c r="AT92" s="94">
        <v>2</v>
      </c>
      <c r="AU92" s="96">
        <v>721</v>
      </c>
      <c r="AV92" s="97">
        <f t="shared" si="23"/>
        <v>2721</v>
      </c>
      <c r="AX92" s="7" t="s">
        <v>1142</v>
      </c>
    </row>
    <row r="93" spans="1:50" ht="13" hidden="1" customHeight="1" outlineLevel="1">
      <c r="A93" t="s">
        <v>273</v>
      </c>
      <c r="B93" t="s">
        <v>2199</v>
      </c>
      <c r="C93" s="1">
        <f t="shared" si="24"/>
        <v>3579</v>
      </c>
      <c r="D93" s="7">
        <f>IF(N93&gt;0, RANK(N93,(N93:P93,Q93:AE93)),0)</f>
        <v>2</v>
      </c>
      <c r="E93" s="7">
        <f>IF(O93&gt;0,RANK(O93,(N93:P93,Q93:AE93)),0)</f>
        <v>1</v>
      </c>
      <c r="F93" s="7">
        <f>IF(P93&gt;0,RANK(P93,(N93:P93,Q93:AE93)),0)</f>
        <v>0</v>
      </c>
      <c r="G93" s="1">
        <f t="shared" si="25"/>
        <v>1922</v>
      </c>
      <c r="H93" s="2">
        <f t="shared" si="26"/>
        <v>0.5370215143894943</v>
      </c>
      <c r="I93" s="2"/>
      <c r="J93" s="2">
        <f t="shared" si="27"/>
        <v>0.23079072366582845</v>
      </c>
      <c r="K93" s="2">
        <f t="shared" si="28"/>
        <v>0.76781223805532273</v>
      </c>
      <c r="L93" s="2">
        <f t="shared" si="29"/>
        <v>0</v>
      </c>
      <c r="M93" s="2">
        <f t="shared" si="30"/>
        <v>1.39703827884885E-3</v>
      </c>
      <c r="N93" s="58">
        <v>826</v>
      </c>
      <c r="O93" s="58">
        <v>2748</v>
      </c>
      <c r="P93" s="58"/>
      <c r="Q93" s="58"/>
      <c r="R93" s="58"/>
      <c r="S93" s="58"/>
      <c r="T93" s="58"/>
      <c r="U93" s="58">
        <v>5</v>
      </c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G93" s="7">
        <f>IF(Q93&gt;0,RANK(Q93,(N93:P93,Q93:AE93)),0)</f>
        <v>0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0</v>
      </c>
      <c r="AK93" s="2">
        <f t="shared" si="31"/>
        <v>0</v>
      </c>
      <c r="AL93" s="2">
        <f t="shared" si="32"/>
        <v>0</v>
      </c>
      <c r="AM93" s="2">
        <f t="shared" si="33"/>
        <v>0</v>
      </c>
      <c r="AN93" s="2">
        <f t="shared" si="34"/>
        <v>0</v>
      </c>
      <c r="AP93" t="s">
        <v>273</v>
      </c>
      <c r="AQ93" t="s">
        <v>2199</v>
      </c>
      <c r="AT93" s="94">
        <v>2</v>
      </c>
      <c r="AU93" s="96">
        <v>722</v>
      </c>
      <c r="AV93" s="97">
        <f t="shared" si="23"/>
        <v>2722</v>
      </c>
      <c r="AX93" s="7" t="s">
        <v>1142</v>
      </c>
    </row>
    <row r="94" spans="1:50" ht="13" hidden="1" customHeight="1" outlineLevel="1">
      <c r="A94" t="s">
        <v>274</v>
      </c>
      <c r="B94" t="s">
        <v>2199</v>
      </c>
      <c r="C94" s="1">
        <f t="shared" si="24"/>
        <v>3583</v>
      </c>
      <c r="D94" s="7">
        <f>IF(N94&gt;0, RANK(N94,(N94:P94,Q94:AE94)),0)</f>
        <v>2</v>
      </c>
      <c r="E94" s="7">
        <f>IF(O94&gt;0,RANK(O94,(N94:P94,Q94:AE94)),0)</f>
        <v>1</v>
      </c>
      <c r="F94" s="7">
        <f>IF(P94&gt;0,RANK(P94,(N94:P94,Q94:AE94)),0)</f>
        <v>0</v>
      </c>
      <c r="G94" s="1">
        <f t="shared" si="25"/>
        <v>1873</v>
      </c>
      <c r="H94" s="2">
        <f t="shared" si="26"/>
        <v>0.52274630198157968</v>
      </c>
      <c r="I94" s="2"/>
      <c r="J94" s="2">
        <f t="shared" si="27"/>
        <v>0.23834775327937482</v>
      </c>
      <c r="K94" s="2">
        <f t="shared" si="28"/>
        <v>0.76109405526095453</v>
      </c>
      <c r="L94" s="2">
        <f t="shared" si="29"/>
        <v>0</v>
      </c>
      <c r="M94" s="2">
        <f t="shared" si="30"/>
        <v>5.5819145967062056E-4</v>
      </c>
      <c r="N94" s="58">
        <v>854</v>
      </c>
      <c r="O94" s="58">
        <v>2727</v>
      </c>
      <c r="P94" s="58"/>
      <c r="Q94" s="58"/>
      <c r="R94" s="58"/>
      <c r="S94" s="58"/>
      <c r="T94" s="58"/>
      <c r="U94" s="58">
        <v>2</v>
      </c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G94" s="7">
        <f>IF(Q94&gt;0,RANK(Q94,(N94:P94,Q94:AE94)),0)</f>
        <v>0</v>
      </c>
      <c r="AH94" s="7">
        <f>IF(R94&gt;0,RANK(R94,(N94:P94,Q94:AE94)),0)</f>
        <v>0</v>
      </c>
      <c r="AI94" s="7">
        <f>IF(T94&gt;0,RANK(T94,(N94:P94,Q94:AE94)),0)</f>
        <v>0</v>
      </c>
      <c r="AJ94" s="7">
        <f>IF(S94&gt;0,RANK(S94,(N94:P94,Q94:AE94)),0)</f>
        <v>0</v>
      </c>
      <c r="AK94" s="2">
        <f t="shared" si="31"/>
        <v>0</v>
      </c>
      <c r="AL94" s="2">
        <f t="shared" si="32"/>
        <v>0</v>
      </c>
      <c r="AM94" s="2">
        <f t="shared" si="33"/>
        <v>0</v>
      </c>
      <c r="AN94" s="2">
        <f t="shared" si="34"/>
        <v>0</v>
      </c>
      <c r="AP94" t="s">
        <v>274</v>
      </c>
      <c r="AQ94" t="s">
        <v>2199</v>
      </c>
      <c r="AT94" s="94">
        <v>2</v>
      </c>
      <c r="AU94" s="96">
        <v>723</v>
      </c>
      <c r="AV94" s="97">
        <f t="shared" si="23"/>
        <v>2723</v>
      </c>
      <c r="AX94" s="7" t="s">
        <v>1142</v>
      </c>
    </row>
    <row r="95" spans="1:50" ht="13" hidden="1" customHeight="1" outlineLevel="1">
      <c r="A95" t="s">
        <v>229</v>
      </c>
      <c r="B95" t="s">
        <v>2199</v>
      </c>
      <c r="C95" s="1">
        <f t="shared" si="24"/>
        <v>3432</v>
      </c>
      <c r="D95" s="7">
        <f>IF(N95&gt;0, RANK(N95,(N95:P95,Q95:AE95)),0)</f>
        <v>2</v>
      </c>
      <c r="E95" s="7">
        <f>IF(O95&gt;0,RANK(O95,(N95:P95,Q95:AE95)),0)</f>
        <v>1</v>
      </c>
      <c r="F95" s="7">
        <f>IF(P95&gt;0,RANK(P95,(N95:P95,Q95:AE95)),0)</f>
        <v>0</v>
      </c>
      <c r="G95" s="1">
        <f t="shared" si="25"/>
        <v>1717</v>
      </c>
      <c r="H95" s="2">
        <f t="shared" si="26"/>
        <v>0.50029137529137524</v>
      </c>
      <c r="I95" s="2"/>
      <c r="J95" s="2">
        <f t="shared" si="27"/>
        <v>0.24883449883449885</v>
      </c>
      <c r="K95" s="2">
        <f t="shared" si="28"/>
        <v>0.74912587412587417</v>
      </c>
      <c r="L95" s="2">
        <f t="shared" si="29"/>
        <v>0</v>
      </c>
      <c r="M95" s="2">
        <f t="shared" si="30"/>
        <v>2.0396270396270122E-3</v>
      </c>
      <c r="N95" s="58">
        <v>854</v>
      </c>
      <c r="O95" s="58">
        <v>2571</v>
      </c>
      <c r="P95" s="58"/>
      <c r="Q95" s="58"/>
      <c r="R95" s="58"/>
      <c r="S95" s="58"/>
      <c r="T95" s="58"/>
      <c r="U95" s="58">
        <v>7</v>
      </c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G95" s="7">
        <f>IF(Q95&gt;0,RANK(Q95,(N95:P95,Q95:AE95)),0)</f>
        <v>0</v>
      </c>
      <c r="AH95" s="7">
        <f>IF(R95&gt;0,RANK(R95,(N95:P95,Q95:AE95)),0)</f>
        <v>0</v>
      </c>
      <c r="AI95" s="7">
        <f>IF(T95&gt;0,RANK(T95,(N95:P95,Q95:AE95)),0)</f>
        <v>0</v>
      </c>
      <c r="AJ95" s="7">
        <f>IF(S95&gt;0,RANK(S95,(N95:P95,Q95:AE95)),0)</f>
        <v>0</v>
      </c>
      <c r="AK95" s="2">
        <f t="shared" si="31"/>
        <v>0</v>
      </c>
      <c r="AL95" s="2">
        <f t="shared" si="32"/>
        <v>0</v>
      </c>
      <c r="AM95" s="2">
        <f t="shared" si="33"/>
        <v>0</v>
      </c>
      <c r="AN95" s="2">
        <f t="shared" si="34"/>
        <v>0</v>
      </c>
      <c r="AP95" t="s">
        <v>229</v>
      </c>
      <c r="AQ95" t="s">
        <v>2199</v>
      </c>
      <c r="AT95" s="94">
        <v>2</v>
      </c>
      <c r="AU95" s="96">
        <v>724</v>
      </c>
      <c r="AV95" s="97">
        <f t="shared" si="23"/>
        <v>2724</v>
      </c>
      <c r="AX95" s="7" t="s">
        <v>1142</v>
      </c>
    </row>
    <row r="96" spans="1:50" ht="13" hidden="1" customHeight="1" outlineLevel="1">
      <c r="A96" t="s">
        <v>230</v>
      </c>
      <c r="B96" t="s">
        <v>2199</v>
      </c>
      <c r="C96" s="1">
        <f t="shared" si="24"/>
        <v>3335</v>
      </c>
      <c r="D96" s="7">
        <f>IF(N96&gt;0, RANK(N96,(N96:P96,Q96:AE96)),0)</f>
        <v>2</v>
      </c>
      <c r="E96" s="7">
        <f>IF(O96&gt;0,RANK(O96,(N96:P96,Q96:AE96)),0)</f>
        <v>1</v>
      </c>
      <c r="F96" s="7">
        <f>IF(P96&gt;0,RANK(P96,(N96:P96,Q96:AE96)),0)</f>
        <v>0</v>
      </c>
      <c r="G96" s="1">
        <f t="shared" si="25"/>
        <v>1462</v>
      </c>
      <c r="H96" s="2">
        <f t="shared" si="26"/>
        <v>0.43838080959520243</v>
      </c>
      <c r="I96" s="2"/>
      <c r="J96" s="2">
        <f t="shared" si="27"/>
        <v>0.27976011994002997</v>
      </c>
      <c r="K96" s="2">
        <f t="shared" si="28"/>
        <v>0.71814092953523234</v>
      </c>
      <c r="L96" s="2">
        <f t="shared" si="29"/>
        <v>0</v>
      </c>
      <c r="M96" s="2">
        <f t="shared" si="30"/>
        <v>2.0989505247377416E-3</v>
      </c>
      <c r="N96" s="58">
        <v>933</v>
      </c>
      <c r="O96" s="58">
        <v>2395</v>
      </c>
      <c r="P96" s="58"/>
      <c r="Q96" s="58"/>
      <c r="R96" s="58"/>
      <c r="S96" s="58"/>
      <c r="T96" s="58"/>
      <c r="U96" s="58">
        <v>7</v>
      </c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G96" s="7">
        <f>IF(Q96&gt;0,RANK(Q96,(N96:P96,Q96:AE96)),0)</f>
        <v>0</v>
      </c>
      <c r="AH96" s="7">
        <f>IF(R96&gt;0,RANK(R96,(N96:P96,Q96:AE96)),0)</f>
        <v>0</v>
      </c>
      <c r="AI96" s="7">
        <f>IF(T96&gt;0,RANK(T96,(N96:P96,Q96:AE96)),0)</f>
        <v>0</v>
      </c>
      <c r="AJ96" s="7">
        <f>IF(S96&gt;0,RANK(S96,(N96:P96,Q96:AE96)),0)</f>
        <v>0</v>
      </c>
      <c r="AK96" s="2">
        <f t="shared" si="31"/>
        <v>0</v>
      </c>
      <c r="AL96" s="2">
        <f t="shared" si="32"/>
        <v>0</v>
      </c>
      <c r="AM96" s="2">
        <f t="shared" si="33"/>
        <v>0</v>
      </c>
      <c r="AN96" s="2">
        <f t="shared" si="34"/>
        <v>0</v>
      </c>
      <c r="AP96" t="s">
        <v>230</v>
      </c>
      <c r="AQ96" t="s">
        <v>2199</v>
      </c>
      <c r="AT96" s="94">
        <v>2</v>
      </c>
      <c r="AU96" s="96">
        <v>725</v>
      </c>
      <c r="AV96" s="97">
        <f t="shared" si="23"/>
        <v>2725</v>
      </c>
      <c r="AX96" s="7" t="s">
        <v>1142</v>
      </c>
    </row>
    <row r="97" spans="1:50" ht="13" hidden="1" customHeight="1" outlineLevel="1">
      <c r="A97" t="s">
        <v>480</v>
      </c>
      <c r="B97" t="s">
        <v>2199</v>
      </c>
      <c r="C97" s="1">
        <f t="shared" si="24"/>
        <v>3850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0</v>
      </c>
      <c r="G97" s="1">
        <f t="shared" si="25"/>
        <v>1898</v>
      </c>
      <c r="H97" s="2">
        <f t="shared" si="26"/>
        <v>0.49298701298701297</v>
      </c>
      <c r="I97" s="2"/>
      <c r="J97" s="2">
        <f t="shared" si="27"/>
        <v>0.25168831168831168</v>
      </c>
      <c r="K97" s="2">
        <f t="shared" si="28"/>
        <v>0.74467532467532471</v>
      </c>
      <c r="L97" s="2">
        <f t="shared" si="29"/>
        <v>0</v>
      </c>
      <c r="M97" s="2">
        <f t="shared" si="30"/>
        <v>3.6363636363635488E-3</v>
      </c>
      <c r="N97" s="58">
        <v>969</v>
      </c>
      <c r="O97" s="58">
        <v>2867</v>
      </c>
      <c r="P97" s="58"/>
      <c r="Q97" s="58"/>
      <c r="R97" s="58"/>
      <c r="S97" s="58"/>
      <c r="T97" s="58"/>
      <c r="U97" s="58">
        <v>14</v>
      </c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G97" s="7">
        <f>IF(Q97&gt;0,RANK(Q97,(N97:P97,Q97:AE97)),0)</f>
        <v>0</v>
      </c>
      <c r="AH97" s="7">
        <f>IF(R97&gt;0,RANK(R97,(N97:P97,Q97:AE97)),0)</f>
        <v>0</v>
      </c>
      <c r="AI97" s="7">
        <f>IF(T97&gt;0,RANK(T97,(N97:P97,Q97:AE97)),0)</f>
        <v>0</v>
      </c>
      <c r="AJ97" s="7">
        <f>IF(S97&gt;0,RANK(S97,(N97:P97,Q97:AE97)),0)</f>
        <v>0</v>
      </c>
      <c r="AK97" s="2">
        <f t="shared" si="31"/>
        <v>0</v>
      </c>
      <c r="AL97" s="2">
        <f t="shared" si="32"/>
        <v>0</v>
      </c>
      <c r="AM97" s="2">
        <f t="shared" si="33"/>
        <v>0</v>
      </c>
      <c r="AN97" s="2">
        <f t="shared" si="34"/>
        <v>0</v>
      </c>
      <c r="AP97" t="s">
        <v>480</v>
      </c>
      <c r="AQ97" t="s">
        <v>2199</v>
      </c>
      <c r="AT97" s="94">
        <v>2</v>
      </c>
      <c r="AU97" s="96">
        <v>726</v>
      </c>
      <c r="AV97" s="97">
        <f t="shared" si="23"/>
        <v>2726</v>
      </c>
      <c r="AX97" s="7" t="s">
        <v>1142</v>
      </c>
    </row>
    <row r="98" spans="1:50" ht="13" hidden="1" customHeight="1" outlineLevel="1">
      <c r="A98" t="s">
        <v>481</v>
      </c>
      <c r="B98" t="s">
        <v>2199</v>
      </c>
      <c r="C98" s="1">
        <f t="shared" si="24"/>
        <v>3715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0</v>
      </c>
      <c r="G98" s="1">
        <f t="shared" si="25"/>
        <v>1273</v>
      </c>
      <c r="H98" s="2">
        <f t="shared" si="26"/>
        <v>0.3426648721399731</v>
      </c>
      <c r="I98" s="2"/>
      <c r="J98" s="2">
        <f t="shared" si="27"/>
        <v>0.32462987886944816</v>
      </c>
      <c r="K98" s="2">
        <f t="shared" si="28"/>
        <v>0.66729475100942126</v>
      </c>
      <c r="L98" s="2">
        <f t="shared" si="29"/>
        <v>0</v>
      </c>
      <c r="M98" s="2">
        <f t="shared" si="30"/>
        <v>8.0753701211305762E-3</v>
      </c>
      <c r="N98" s="58">
        <v>1206</v>
      </c>
      <c r="O98" s="58">
        <v>2479</v>
      </c>
      <c r="P98" s="58"/>
      <c r="Q98" s="58"/>
      <c r="R98" s="58"/>
      <c r="S98" s="58"/>
      <c r="T98" s="58"/>
      <c r="U98" s="58">
        <v>30</v>
      </c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G98" s="7">
        <f>IF(Q98&gt;0,RANK(Q98,(N98:P98,Q98:AE98)),0)</f>
        <v>0</v>
      </c>
      <c r="AH98" s="7">
        <f>IF(R98&gt;0,RANK(R98,(N98:P98,Q98:AE98)),0)</f>
        <v>0</v>
      </c>
      <c r="AI98" s="7">
        <f>IF(T98&gt;0,RANK(T98,(N98:P98,Q98:AE98)),0)</f>
        <v>0</v>
      </c>
      <c r="AJ98" s="7">
        <f>IF(S98&gt;0,RANK(S98,(N98:P98,Q98:AE98)),0)</f>
        <v>0</v>
      </c>
      <c r="AK98" s="2">
        <f t="shared" si="31"/>
        <v>0</v>
      </c>
      <c r="AL98" s="2">
        <f t="shared" si="32"/>
        <v>0</v>
      </c>
      <c r="AM98" s="2">
        <f t="shared" si="33"/>
        <v>0</v>
      </c>
      <c r="AN98" s="2">
        <f t="shared" si="34"/>
        <v>0</v>
      </c>
      <c r="AP98" t="s">
        <v>481</v>
      </c>
      <c r="AQ98" t="s">
        <v>2199</v>
      </c>
      <c r="AT98" s="94">
        <v>2</v>
      </c>
      <c r="AU98" s="96">
        <v>727</v>
      </c>
      <c r="AV98" s="97">
        <f t="shared" si="23"/>
        <v>2727</v>
      </c>
      <c r="AX98" s="7" t="s">
        <v>1142</v>
      </c>
    </row>
    <row r="99" spans="1:50" ht="13" customHeight="1" collapsed="1">
      <c r="A99" t="s">
        <v>1398</v>
      </c>
      <c r="B99" t="s">
        <v>15</v>
      </c>
      <c r="C99" s="1">
        <f>SUM(N99:AE99)</f>
        <v>189957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0</v>
      </c>
      <c r="G99" s="1">
        <f>IF(C99&gt;0,MAX(N99:P99)-LARGE(N99:P99,2),0)</f>
        <v>64654</v>
      </c>
      <c r="H99" s="2">
        <f>IF(C99&gt;0,G99/C99,0)</f>
        <v>0.34036123964897319</v>
      </c>
      <c r="I99" s="2"/>
      <c r="J99" s="2">
        <f>IF($C99=0,"-",N99/$C99)</f>
        <v>0.32192548840000634</v>
      </c>
      <c r="K99" s="2">
        <f>IF($C99=0,"-",O99/$C99)</f>
        <v>0.66228672804897948</v>
      </c>
      <c r="L99" s="2">
        <f>IF($C99=0,"-",P99/$C99)</f>
        <v>0</v>
      </c>
      <c r="M99" s="2">
        <f>IF(C99=0,"-",(1-J99-K99-L99))</f>
        <v>1.5787783551014178E-2</v>
      </c>
      <c r="N99" s="58">
        <f>SUM(N72:N98)</f>
        <v>61152</v>
      </c>
      <c r="O99" s="58">
        <f>SUM(O72:O98)</f>
        <v>125806</v>
      </c>
      <c r="P99" s="58"/>
      <c r="Q99" s="58"/>
      <c r="R99" s="58"/>
      <c r="S99" s="58"/>
      <c r="T99" s="58"/>
      <c r="U99" s="58">
        <f>SUM(U72:U98)</f>
        <v>2999</v>
      </c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G99" s="7">
        <f>IF(Q99&gt;0,RANK(Q99,(N99:P99,Q99:AE99)),0)</f>
        <v>0</v>
      </c>
      <c r="AH99" s="7">
        <f>IF(R99&gt;0,RANK(R99,(N99:P99,Q99:AE99)),0)</f>
        <v>0</v>
      </c>
      <c r="AI99" s="7">
        <f>IF(T99&gt;0,RANK(T99,(N99:P99,Q99:AE99)),0)</f>
        <v>0</v>
      </c>
      <c r="AJ99" s="7">
        <f>IF(S99&gt;0,RANK(S99,(N99:P99,Q99:AE99)),0)</f>
        <v>0</v>
      </c>
      <c r="AK99" s="2">
        <f>IF($C99=0,"-",Q99/$C99)</f>
        <v>0</v>
      </c>
      <c r="AL99" s="2">
        <f>IF($C99=0,"-",R99/$C99)</f>
        <v>0</v>
      </c>
      <c r="AM99" s="2">
        <f>IF($C99=0,"-",T99/$C99)</f>
        <v>0</v>
      </c>
      <c r="AN99" s="2">
        <f>IF($C99=0,"-",S99/$C99)</f>
        <v>0</v>
      </c>
      <c r="AP99" t="s">
        <v>1398</v>
      </c>
      <c r="AQ99" t="s">
        <v>15</v>
      </c>
      <c r="AT99" s="94">
        <v>2</v>
      </c>
      <c r="AU99" s="96"/>
      <c r="AV99" s="94">
        <v>2</v>
      </c>
      <c r="AX99" s="7" t="s">
        <v>775</v>
      </c>
    </row>
    <row r="100" spans="1:50" ht="13" customHeight="1">
      <c r="E100" s="7"/>
      <c r="I100" s="2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G100" s="7"/>
      <c r="AH100" s="7"/>
      <c r="AI100" s="7"/>
      <c r="AJ100" s="7"/>
      <c r="AT100" s="94"/>
      <c r="AU100" s="96"/>
      <c r="AV100" s="100"/>
    </row>
    <row r="101" spans="1:50" ht="13" hidden="1" customHeight="1" outlineLevel="1">
      <c r="A101" s="5" t="s">
        <v>294</v>
      </c>
      <c r="B101" s="5" t="s">
        <v>725</v>
      </c>
      <c r="C101" s="1">
        <f t="shared" ref="C101:C132" si="35">SUM(N101:AE101)</f>
        <v>5955</v>
      </c>
      <c r="D101" s="7">
        <f>IF(N101&gt;0, RANK(N101,(N101:P101,Q101:AE101)),0)</f>
        <v>1</v>
      </c>
      <c r="E101" s="7">
        <f>IF(O101&gt;0,RANK(O101,(N101:P101,Q101:AE101)),0)</f>
        <v>0</v>
      </c>
      <c r="F101" s="7">
        <f>IF(P101&gt;0,RANK(P101,(N101:P101,Q101:AE101)),0)</f>
        <v>0</v>
      </c>
      <c r="G101" s="1">
        <f>IF(C101&gt;0,MAX(N101:X101)-LARGE(N101:X101,2),0)</f>
        <v>5955</v>
      </c>
      <c r="H101" s="2">
        <f>IF(C101&gt;0,G101/C101,0)</f>
        <v>1</v>
      </c>
      <c r="I101" s="2"/>
      <c r="J101" s="2">
        <f t="shared" ref="J101:J132" si="36">IF($C101=0,"-",N101/$C101)</f>
        <v>1</v>
      </c>
      <c r="K101" s="2">
        <f t="shared" ref="K101:K132" si="37">IF($C101=0,"-",O101/$C101)</f>
        <v>0</v>
      </c>
      <c r="L101" s="2">
        <f t="shared" ref="L101:L132" si="38">IF($C101=0,"-",P101/$C101)</f>
        <v>0</v>
      </c>
      <c r="M101" s="2">
        <f t="shared" ref="M101:M132" si="39">IF(C101=0,"-",(1-J101-K101-L101))</f>
        <v>0</v>
      </c>
      <c r="N101" s="58">
        <v>5955</v>
      </c>
      <c r="O101" s="58"/>
      <c r="P101" s="58"/>
      <c r="Q101" s="58"/>
      <c r="R101" s="58"/>
      <c r="S101" s="58"/>
      <c r="T101" s="58"/>
      <c r="U101" s="58">
        <v>0</v>
      </c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G101" s="7">
        <f>IF(Q101&gt;0,RANK(Q101,(N101:P101,Q101:AE101)),0)</f>
        <v>0</v>
      </c>
      <c r="AH101" s="7">
        <f>IF(R101&gt;0,RANK(R101,(N101:P101,Q101:AE101)),0)</f>
        <v>0</v>
      </c>
      <c r="AI101" s="7">
        <f>IF(T101&gt;0,RANK(T101,(N101:P101,Q101:AE101)),0)</f>
        <v>0</v>
      </c>
      <c r="AJ101" s="7">
        <f>IF(S101&gt;0,RANK(S101,(N101:P101,Q101:AE101)),0)</f>
        <v>0</v>
      </c>
      <c r="AK101" s="2">
        <f t="shared" ref="AK101:AK132" si="40">IF($C101=0,"-",Q101/$C101)</f>
        <v>0</v>
      </c>
      <c r="AL101" s="2">
        <f t="shared" ref="AL101:AL132" si="41">IF($C101=0,"-",R101/$C101)</f>
        <v>0</v>
      </c>
      <c r="AM101" s="2">
        <f t="shared" ref="AM101:AM132" si="42">IF($C101=0,"-",T101/$C101)</f>
        <v>0</v>
      </c>
      <c r="AN101" s="2">
        <f t="shared" ref="AN101:AN132" si="43">IF($C101=0,"-",S101/$C101)</f>
        <v>0</v>
      </c>
      <c r="AP101" s="5" t="s">
        <v>294</v>
      </c>
      <c r="AQ101" s="5" t="s">
        <v>725</v>
      </c>
      <c r="AT101" s="94">
        <v>5</v>
      </c>
      <c r="AU101" s="96">
        <v>1</v>
      </c>
      <c r="AV101" s="100">
        <f t="shared" ref="AV101:AV137" si="44">1000*AT101+AU101</f>
        <v>5001</v>
      </c>
      <c r="AX101" s="7" t="s">
        <v>996</v>
      </c>
    </row>
    <row r="102" spans="1:50" ht="13" hidden="1" customHeight="1" outlineLevel="1">
      <c r="A102" s="5" t="s">
        <v>718</v>
      </c>
      <c r="B102" s="5" t="s">
        <v>725</v>
      </c>
      <c r="C102" s="1">
        <f t="shared" si="35"/>
        <v>5510</v>
      </c>
      <c r="D102" s="7">
        <f>IF(N102&gt;0, RANK(N102,(N102:P102,Q102:AE102)),0)</f>
        <v>1</v>
      </c>
      <c r="E102" s="7">
        <f>IF(O102&gt;0,RANK(O102,(N102:P102,Q102:AE102)),0)</f>
        <v>0</v>
      </c>
      <c r="F102" s="7">
        <f>IF(P102&gt;0,RANK(P102,(N102:P102,Q102:AE102)),0)</f>
        <v>0</v>
      </c>
      <c r="G102" s="1">
        <f t="shared" ref="G102:G166" si="45">IF(C102&gt;0,MAX(N102:X102)-LARGE(N102:X102,2),0)</f>
        <v>5492</v>
      </c>
      <c r="H102" s="2">
        <f>IF(C102&gt;0,G102/C102,0)</f>
        <v>0.99673321234119783</v>
      </c>
      <c r="I102" s="2"/>
      <c r="J102" s="2">
        <f t="shared" si="36"/>
        <v>0.99836660617059891</v>
      </c>
      <c r="K102" s="2">
        <f t="shared" si="37"/>
        <v>0</v>
      </c>
      <c r="L102" s="2">
        <f t="shared" si="38"/>
        <v>0</v>
      </c>
      <c r="M102" s="2">
        <f t="shared" si="39"/>
        <v>1.6333938294010864E-3</v>
      </c>
      <c r="N102" s="58">
        <v>5501</v>
      </c>
      <c r="O102" s="58"/>
      <c r="P102" s="58"/>
      <c r="Q102" s="58"/>
      <c r="R102" s="58"/>
      <c r="S102" s="58"/>
      <c r="T102" s="58"/>
      <c r="U102" s="58">
        <v>9</v>
      </c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G102" s="7">
        <f>IF(Q102&gt;0,RANK(Q102,(N102:P102,Q102:AE102)),0)</f>
        <v>0</v>
      </c>
      <c r="AH102" s="7">
        <f>IF(R102&gt;0,RANK(R102,(N102:P102,Q102:AE102)),0)</f>
        <v>0</v>
      </c>
      <c r="AI102" s="7">
        <f>IF(T102&gt;0,RANK(T102,(N102:P102,Q102:AE102)),0)</f>
        <v>0</v>
      </c>
      <c r="AJ102" s="7">
        <f>IF(S102&gt;0,RANK(S102,(N102:P102,Q102:AE102)),0)</f>
        <v>0</v>
      </c>
      <c r="AK102" s="2">
        <f t="shared" si="40"/>
        <v>0</v>
      </c>
      <c r="AL102" s="2">
        <f t="shared" si="41"/>
        <v>0</v>
      </c>
      <c r="AM102" s="2">
        <f t="shared" si="42"/>
        <v>0</v>
      </c>
      <c r="AN102" s="2">
        <f t="shared" si="43"/>
        <v>0</v>
      </c>
      <c r="AP102" s="5" t="s">
        <v>718</v>
      </c>
      <c r="AQ102" s="5" t="s">
        <v>725</v>
      </c>
      <c r="AT102" s="94">
        <v>5</v>
      </c>
      <c r="AU102" s="96">
        <v>3</v>
      </c>
      <c r="AV102" s="100">
        <f t="shared" si="44"/>
        <v>5003</v>
      </c>
      <c r="AX102" s="7" t="s">
        <v>996</v>
      </c>
    </row>
    <row r="103" spans="1:50" ht="13" hidden="1" customHeight="1" outlineLevel="1">
      <c r="A103" s="5" t="s">
        <v>2173</v>
      </c>
      <c r="B103" s="5" t="s">
        <v>725</v>
      </c>
      <c r="C103" s="1">
        <f t="shared" si="35"/>
        <v>8147</v>
      </c>
      <c r="D103" s="7">
        <f>IF(N103&gt;0, RANK(N103,(N103:P103,Q103:AE103)),0)</f>
        <v>1</v>
      </c>
      <c r="E103" s="7">
        <f>IF(O103&gt;0,RANK(O103,(N103:P103,Q103:AE103)),0)</f>
        <v>0</v>
      </c>
      <c r="F103" s="7">
        <f>IF(P103&gt;0,RANK(P103,(N103:P103,Q103:AE103)),0)</f>
        <v>0</v>
      </c>
      <c r="G103" s="1">
        <f t="shared" si="45"/>
        <v>8109</v>
      </c>
      <c r="H103" s="2">
        <f>IF(C103&gt;0,G103/C103,0)</f>
        <v>0.99533570639499203</v>
      </c>
      <c r="I103" s="2"/>
      <c r="J103" s="2">
        <f t="shared" si="36"/>
        <v>0.99766785319749596</v>
      </c>
      <c r="K103" s="2">
        <f t="shared" si="37"/>
        <v>0</v>
      </c>
      <c r="L103" s="2">
        <f t="shared" si="38"/>
        <v>0</v>
      </c>
      <c r="M103" s="2">
        <f t="shared" si="39"/>
        <v>2.3321468025040426E-3</v>
      </c>
      <c r="N103" s="58">
        <v>8128</v>
      </c>
      <c r="O103" s="58"/>
      <c r="P103" s="58"/>
      <c r="Q103" s="58"/>
      <c r="R103" s="58"/>
      <c r="S103" s="58"/>
      <c r="T103" s="58"/>
      <c r="U103" s="58">
        <v>19</v>
      </c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G103" s="7">
        <f>IF(Q103&gt;0,RANK(Q103,(N103:P103,Q103:AE103)),0)</f>
        <v>0</v>
      </c>
      <c r="AH103" s="7">
        <f>IF(R103&gt;0,RANK(R103,(N103:P103,Q103:AE103)),0)</f>
        <v>0</v>
      </c>
      <c r="AI103" s="7">
        <f>IF(T103&gt;0,RANK(T103,(N103:P103,Q103:AE103)),0)</f>
        <v>0</v>
      </c>
      <c r="AJ103" s="7">
        <f>IF(S103&gt;0,RANK(S103,(N103:P103,Q103:AE103)),0)</f>
        <v>0</v>
      </c>
      <c r="AK103" s="2">
        <f t="shared" si="40"/>
        <v>0</v>
      </c>
      <c r="AL103" s="2">
        <f t="shared" si="41"/>
        <v>0</v>
      </c>
      <c r="AM103" s="2">
        <f t="shared" si="42"/>
        <v>0</v>
      </c>
      <c r="AN103" s="2">
        <f t="shared" si="43"/>
        <v>0</v>
      </c>
      <c r="AP103" s="5" t="s">
        <v>2173</v>
      </c>
      <c r="AQ103" s="5" t="s">
        <v>725</v>
      </c>
      <c r="AT103" s="94">
        <v>5</v>
      </c>
      <c r="AU103" s="96">
        <v>5</v>
      </c>
      <c r="AV103" s="100">
        <f t="shared" si="44"/>
        <v>5005</v>
      </c>
      <c r="AX103" s="7" t="s">
        <v>996</v>
      </c>
    </row>
    <row r="104" spans="1:50" ht="13" hidden="1" customHeight="1" outlineLevel="1">
      <c r="A104" s="5" t="s">
        <v>2314</v>
      </c>
      <c r="B104" s="5" t="s">
        <v>725</v>
      </c>
      <c r="C104" s="1">
        <f t="shared" si="35"/>
        <v>20037</v>
      </c>
      <c r="D104" s="7">
        <f>IF(N104&gt;0, RANK(N104,(N104:P104,Q104:AE104)),0)</f>
        <v>1</v>
      </c>
      <c r="E104" s="7">
        <f>IF(O104&gt;0,RANK(O104,(N104:P104,Q104:AE104)),0)</f>
        <v>0</v>
      </c>
      <c r="F104" s="7">
        <f>IF(P104&gt;0,RANK(P104,(N104:P104,Q104:AE104)),0)</f>
        <v>0</v>
      </c>
      <c r="G104" s="1">
        <f t="shared" si="45"/>
        <v>20037</v>
      </c>
      <c r="H104" s="2">
        <f>IF(C104&gt;0,G104/C104,0)</f>
        <v>1</v>
      </c>
      <c r="I104" s="2"/>
      <c r="J104" s="2">
        <f t="shared" si="36"/>
        <v>1</v>
      </c>
      <c r="K104" s="2">
        <f t="shared" si="37"/>
        <v>0</v>
      </c>
      <c r="L104" s="2">
        <f t="shared" si="38"/>
        <v>0</v>
      </c>
      <c r="M104" s="2">
        <f t="shared" si="39"/>
        <v>0</v>
      </c>
      <c r="N104" s="58">
        <v>20037</v>
      </c>
      <c r="O104" s="58"/>
      <c r="P104" s="58"/>
      <c r="Q104" s="58"/>
      <c r="R104" s="58"/>
      <c r="S104" s="58"/>
      <c r="T104" s="58"/>
      <c r="U104" s="58">
        <v>0</v>
      </c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G104" s="7">
        <f>IF(Q104&gt;0,RANK(Q104,(N104:P104,Q104:AE104)),0)</f>
        <v>0</v>
      </c>
      <c r="AH104" s="7">
        <f>IF(R104&gt;0,RANK(R104,(N104:P104,Q104:AE104)),0)</f>
        <v>0</v>
      </c>
      <c r="AI104" s="7">
        <f>IF(T104&gt;0,RANK(T104,(N104:P104,Q104:AE104)),0)</f>
        <v>0</v>
      </c>
      <c r="AJ104" s="7">
        <f>IF(S104&gt;0,RANK(S104,(N104:P104,Q104:AE104)),0)</f>
        <v>0</v>
      </c>
      <c r="AK104" s="2">
        <f t="shared" si="40"/>
        <v>0</v>
      </c>
      <c r="AL104" s="2">
        <f t="shared" si="41"/>
        <v>0</v>
      </c>
      <c r="AM104" s="2">
        <f t="shared" si="42"/>
        <v>0</v>
      </c>
      <c r="AN104" s="2">
        <f t="shared" si="43"/>
        <v>0</v>
      </c>
      <c r="AP104" s="5" t="s">
        <v>2314</v>
      </c>
      <c r="AQ104" s="5" t="s">
        <v>725</v>
      </c>
      <c r="AT104" s="94">
        <v>5</v>
      </c>
      <c r="AU104" s="96">
        <v>7</v>
      </c>
      <c r="AV104" s="100">
        <f t="shared" si="44"/>
        <v>5007</v>
      </c>
      <c r="AX104" s="7" t="s">
        <v>996</v>
      </c>
    </row>
    <row r="105" spans="1:50" ht="13" hidden="1" customHeight="1" outlineLevel="1">
      <c r="A105" s="6" t="s">
        <v>829</v>
      </c>
      <c r="B105" s="5" t="s">
        <v>725</v>
      </c>
      <c r="C105" s="1">
        <f t="shared" si="35"/>
        <v>5870</v>
      </c>
      <c r="D105" s="7">
        <f>IF(N105&gt;0, RANK(N105,(N105:P105,Q105:AE105)),0)</f>
        <v>1</v>
      </c>
      <c r="E105" s="7">
        <f>IF(O105&gt;0,RANK(O105,(N105:P105,Q105:AE105)),0)</f>
        <v>0</v>
      </c>
      <c r="F105" s="7">
        <f>IF(P105&gt;0,RANK(P105,(N105:P105,Q105:AE105)),0)</f>
        <v>0</v>
      </c>
      <c r="G105" s="1">
        <f t="shared" si="45"/>
        <v>5864</v>
      </c>
      <c r="H105" s="2">
        <f t="shared" ref="H105:H168" si="46">IF(C105&gt;0,G105/C105,0)</f>
        <v>0.99897785349233392</v>
      </c>
      <c r="I105" s="2"/>
      <c r="J105" s="2">
        <f t="shared" si="36"/>
        <v>0.99948892674616696</v>
      </c>
      <c r="K105" s="2">
        <f t="shared" si="37"/>
        <v>0</v>
      </c>
      <c r="L105" s="2">
        <f t="shared" si="38"/>
        <v>0</v>
      </c>
      <c r="M105" s="2">
        <f t="shared" si="39"/>
        <v>5.110732538330387E-4</v>
      </c>
      <c r="N105" s="58">
        <v>5867</v>
      </c>
      <c r="O105" s="58"/>
      <c r="P105" s="58"/>
      <c r="Q105" s="58"/>
      <c r="R105" s="58"/>
      <c r="S105" s="58"/>
      <c r="T105" s="58"/>
      <c r="U105" s="58">
        <v>3</v>
      </c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G105" s="7">
        <f>IF(Q105&gt;0,RANK(Q105,(N105:P105,Q105:AE105)),0)</f>
        <v>0</v>
      </c>
      <c r="AH105" s="7">
        <f>IF(R105&gt;0,RANK(R105,(N105:P105,Q105:AE105)),0)</f>
        <v>0</v>
      </c>
      <c r="AI105" s="7">
        <f>IF(T105&gt;0,RANK(T105,(N105:P105,Q105:AE105)),0)</f>
        <v>0</v>
      </c>
      <c r="AJ105" s="7">
        <f>IF(S105&gt;0,RANK(S105,(N105:P105,Q105:AE105)),0)</f>
        <v>0</v>
      </c>
      <c r="AK105" s="2">
        <f t="shared" si="40"/>
        <v>0</v>
      </c>
      <c r="AL105" s="2">
        <f t="shared" si="41"/>
        <v>0</v>
      </c>
      <c r="AM105" s="2">
        <f t="shared" si="42"/>
        <v>0</v>
      </c>
      <c r="AN105" s="2">
        <f t="shared" si="43"/>
        <v>0</v>
      </c>
      <c r="AP105" s="6" t="s">
        <v>829</v>
      </c>
      <c r="AQ105" s="5" t="s">
        <v>725</v>
      </c>
      <c r="AT105" s="94">
        <v>5</v>
      </c>
      <c r="AU105" s="96">
        <v>9</v>
      </c>
      <c r="AV105" s="100">
        <f t="shared" si="44"/>
        <v>5009</v>
      </c>
      <c r="AX105" s="7" t="s">
        <v>996</v>
      </c>
    </row>
    <row r="106" spans="1:50" ht="13" hidden="1" customHeight="1" outlineLevel="1">
      <c r="A106" s="6" t="s">
        <v>1694</v>
      </c>
      <c r="B106" s="5" t="s">
        <v>725</v>
      </c>
      <c r="C106" s="1">
        <f t="shared" si="35"/>
        <v>2391</v>
      </c>
      <c r="D106" s="7">
        <f>IF(N106&gt;0, RANK(N106,(N106:P106,Q106:AE106)),0)</f>
        <v>1</v>
      </c>
      <c r="E106" s="7">
        <f>IF(O106&gt;0,RANK(O106,(N106:P106,Q106:AE106)),0)</f>
        <v>0</v>
      </c>
      <c r="F106" s="7">
        <f>IF(P106&gt;0,RANK(P106,(N106:P106,Q106:AE106)),0)</f>
        <v>0</v>
      </c>
      <c r="G106" s="1">
        <f t="shared" si="45"/>
        <v>2391</v>
      </c>
      <c r="H106" s="2">
        <f t="shared" si="46"/>
        <v>1</v>
      </c>
      <c r="I106" s="2"/>
      <c r="J106" s="2">
        <f t="shared" si="36"/>
        <v>1</v>
      </c>
      <c r="K106" s="2">
        <f t="shared" si="37"/>
        <v>0</v>
      </c>
      <c r="L106" s="2">
        <f t="shared" si="38"/>
        <v>0</v>
      </c>
      <c r="M106" s="2">
        <f t="shared" si="39"/>
        <v>0</v>
      </c>
      <c r="N106" s="58">
        <v>2391</v>
      </c>
      <c r="O106" s="58"/>
      <c r="P106" s="58"/>
      <c r="Q106" s="58"/>
      <c r="R106" s="58"/>
      <c r="S106" s="58"/>
      <c r="T106" s="58"/>
      <c r="U106" s="58">
        <v>0</v>
      </c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G106" s="7">
        <f>IF(Q106&gt;0,RANK(Q106,(N106:P106,Q106:AE106)),0)</f>
        <v>0</v>
      </c>
      <c r="AH106" s="7">
        <f>IF(R106&gt;0,RANK(R106,(N106:P106,Q106:AE106)),0)</f>
        <v>0</v>
      </c>
      <c r="AI106" s="7">
        <f>IF(T106&gt;0,RANK(T106,(N106:P106,Q106:AE106)),0)</f>
        <v>0</v>
      </c>
      <c r="AJ106" s="7">
        <f>IF(S106&gt;0,RANK(S106,(N106:P106,Q106:AE106)),0)</f>
        <v>0</v>
      </c>
      <c r="AK106" s="2">
        <f t="shared" si="40"/>
        <v>0</v>
      </c>
      <c r="AL106" s="2">
        <f t="shared" si="41"/>
        <v>0</v>
      </c>
      <c r="AM106" s="2">
        <f t="shared" si="42"/>
        <v>0</v>
      </c>
      <c r="AN106" s="2">
        <f t="shared" si="43"/>
        <v>0</v>
      </c>
      <c r="AP106" s="6" t="s">
        <v>1694</v>
      </c>
      <c r="AQ106" s="5" t="s">
        <v>725</v>
      </c>
      <c r="AT106" s="94">
        <v>5</v>
      </c>
      <c r="AU106" s="96">
        <v>11</v>
      </c>
      <c r="AV106" s="100">
        <f t="shared" si="44"/>
        <v>5011</v>
      </c>
      <c r="AX106" s="7" t="s">
        <v>996</v>
      </c>
    </row>
    <row r="107" spans="1:50" ht="13" hidden="1" customHeight="1" outlineLevel="1">
      <c r="A107" s="6" t="s">
        <v>2334</v>
      </c>
      <c r="B107" s="5" t="s">
        <v>725</v>
      </c>
      <c r="C107" s="1">
        <f t="shared" si="35"/>
        <v>0</v>
      </c>
      <c r="D107" s="7">
        <f>IF(N107&gt;0, RANK(N107,(N107:P107,Q107:AE107)),0)</f>
        <v>0</v>
      </c>
      <c r="E107" s="7">
        <f>IF(O107&gt;0,RANK(O107,(N107:P107,Q107:AE107)),0)</f>
        <v>0</v>
      </c>
      <c r="F107" s="7">
        <f>IF(P107&gt;0,RANK(P107,(N107:P107,Q107:AE107)),0)</f>
        <v>0</v>
      </c>
      <c r="G107" s="1">
        <f t="shared" si="45"/>
        <v>0</v>
      </c>
      <c r="H107" s="2">
        <f t="shared" si="46"/>
        <v>0</v>
      </c>
      <c r="I107" s="2"/>
      <c r="J107" s="2" t="str">
        <f t="shared" si="36"/>
        <v>-</v>
      </c>
      <c r="K107" s="2" t="str">
        <f t="shared" si="37"/>
        <v>-</v>
      </c>
      <c r="L107" s="2" t="str">
        <f t="shared" si="38"/>
        <v>-</v>
      </c>
      <c r="M107" s="2" t="str">
        <f t="shared" si="39"/>
        <v>-</v>
      </c>
      <c r="N107" s="58">
        <v>0</v>
      </c>
      <c r="O107" s="58"/>
      <c r="P107" s="58"/>
      <c r="Q107" s="58"/>
      <c r="R107" s="58"/>
      <c r="S107" s="58"/>
      <c r="T107" s="58"/>
      <c r="U107" s="58">
        <v>0</v>
      </c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G107" s="7">
        <f>IF(Q107&gt;0,RANK(Q107,(N107:P107,Q107:AE107)),0)</f>
        <v>0</v>
      </c>
      <c r="AH107" s="7">
        <f>IF(R107&gt;0,RANK(R107,(N107:P107,Q107:AE107)),0)</f>
        <v>0</v>
      </c>
      <c r="AI107" s="7">
        <f>IF(T107&gt;0,RANK(T107,(N107:P107,Q107:AE107)),0)</f>
        <v>0</v>
      </c>
      <c r="AJ107" s="7">
        <f>IF(S107&gt;0,RANK(S107,(N107:P107,Q107:AE107)),0)</f>
        <v>0</v>
      </c>
      <c r="AK107" s="2" t="str">
        <f t="shared" si="40"/>
        <v>-</v>
      </c>
      <c r="AL107" s="2" t="str">
        <f t="shared" si="41"/>
        <v>-</v>
      </c>
      <c r="AM107" s="2" t="str">
        <f t="shared" si="42"/>
        <v>-</v>
      </c>
      <c r="AN107" s="2" t="str">
        <f t="shared" si="43"/>
        <v>-</v>
      </c>
      <c r="AP107" s="6" t="s">
        <v>2334</v>
      </c>
      <c r="AQ107" s="5" t="s">
        <v>725</v>
      </c>
      <c r="AT107" s="94">
        <v>5</v>
      </c>
      <c r="AU107" s="96">
        <v>13</v>
      </c>
      <c r="AV107" s="100">
        <f t="shared" si="44"/>
        <v>5013</v>
      </c>
      <c r="AX107" s="7" t="s">
        <v>996</v>
      </c>
    </row>
    <row r="108" spans="1:50" ht="13" hidden="1" customHeight="1" outlineLevel="1">
      <c r="A108" s="6" t="s">
        <v>1570</v>
      </c>
      <c r="B108" s="5" t="s">
        <v>725</v>
      </c>
      <c r="C108" s="1">
        <f t="shared" si="35"/>
        <v>4279</v>
      </c>
      <c r="D108" s="7">
        <f>IF(N108&gt;0, RANK(N108,(N108:P108,Q108:AE108)),0)</f>
        <v>1</v>
      </c>
      <c r="E108" s="7">
        <f>IF(O108&gt;0,RANK(O108,(N108:P108,Q108:AE108)),0)</f>
        <v>0</v>
      </c>
      <c r="F108" s="7">
        <f>IF(P108&gt;0,RANK(P108,(N108:P108,Q108:AE108)),0)</f>
        <v>0</v>
      </c>
      <c r="G108" s="1">
        <f t="shared" si="45"/>
        <v>4251</v>
      </c>
      <c r="H108" s="2">
        <f t="shared" si="46"/>
        <v>0.9934564150502454</v>
      </c>
      <c r="I108" s="2"/>
      <c r="J108" s="2">
        <f t="shared" si="36"/>
        <v>0.9967282075251227</v>
      </c>
      <c r="K108" s="2">
        <f t="shared" si="37"/>
        <v>0</v>
      </c>
      <c r="L108" s="2">
        <f t="shared" si="38"/>
        <v>0</v>
      </c>
      <c r="M108" s="2">
        <f t="shared" si="39"/>
        <v>3.2717924748772997E-3</v>
      </c>
      <c r="N108" s="58">
        <v>4265</v>
      </c>
      <c r="O108" s="58"/>
      <c r="P108" s="58"/>
      <c r="Q108" s="58"/>
      <c r="R108" s="58"/>
      <c r="S108" s="58"/>
      <c r="T108" s="58"/>
      <c r="U108" s="58">
        <v>14</v>
      </c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G108" s="7">
        <f>IF(Q108&gt;0,RANK(Q108,(N108:P108,Q108:AE108)),0)</f>
        <v>0</v>
      </c>
      <c r="AH108" s="7">
        <f>IF(R108&gt;0,RANK(R108,(N108:P108,Q108:AE108)),0)</f>
        <v>0</v>
      </c>
      <c r="AI108" s="7">
        <f>IF(T108&gt;0,RANK(T108,(N108:P108,Q108:AE108)),0)</f>
        <v>0</v>
      </c>
      <c r="AJ108" s="7">
        <f>IF(S108&gt;0,RANK(S108,(N108:P108,Q108:AE108)),0)</f>
        <v>0</v>
      </c>
      <c r="AK108" s="2">
        <f t="shared" si="40"/>
        <v>0</v>
      </c>
      <c r="AL108" s="2">
        <f t="shared" si="41"/>
        <v>0</v>
      </c>
      <c r="AM108" s="2">
        <f t="shared" si="42"/>
        <v>0</v>
      </c>
      <c r="AN108" s="2">
        <f t="shared" si="43"/>
        <v>0</v>
      </c>
      <c r="AP108" s="6" t="s">
        <v>1570</v>
      </c>
      <c r="AQ108" s="5" t="s">
        <v>725</v>
      </c>
      <c r="AT108" s="94">
        <v>5</v>
      </c>
      <c r="AU108" s="96">
        <v>15</v>
      </c>
      <c r="AV108" s="100">
        <f t="shared" si="44"/>
        <v>5015</v>
      </c>
      <c r="AX108" s="7" t="s">
        <v>996</v>
      </c>
    </row>
    <row r="109" spans="1:50" ht="13" hidden="1" customHeight="1" outlineLevel="1">
      <c r="A109" s="6" t="s">
        <v>2406</v>
      </c>
      <c r="B109" s="5" t="s">
        <v>725</v>
      </c>
      <c r="C109" s="1">
        <f t="shared" si="35"/>
        <v>3921</v>
      </c>
      <c r="D109" s="7">
        <f>IF(N109&gt;0, RANK(N109,(N109:P109,Q109:AE109)),0)</f>
        <v>1</v>
      </c>
      <c r="E109" s="7">
        <f>IF(O109&gt;0,RANK(O109,(N109:P109,Q109:AE109)),0)</f>
        <v>0</v>
      </c>
      <c r="F109" s="7">
        <f>IF(P109&gt;0,RANK(P109,(N109:P109,Q109:AE109)),0)</f>
        <v>0</v>
      </c>
      <c r="G109" s="1">
        <f t="shared" si="45"/>
        <v>3793</v>
      </c>
      <c r="H109" s="2">
        <f t="shared" si="46"/>
        <v>0.96735526651364445</v>
      </c>
      <c r="I109" s="2"/>
      <c r="J109" s="2">
        <f t="shared" si="36"/>
        <v>0.98367763325682223</v>
      </c>
      <c r="K109" s="2">
        <f t="shared" si="37"/>
        <v>0</v>
      </c>
      <c r="L109" s="2">
        <f t="shared" si="38"/>
        <v>0</v>
      </c>
      <c r="M109" s="2">
        <f t="shared" si="39"/>
        <v>1.6322366743177774E-2</v>
      </c>
      <c r="N109" s="58">
        <v>3857</v>
      </c>
      <c r="O109" s="58"/>
      <c r="P109" s="58"/>
      <c r="Q109" s="58"/>
      <c r="R109" s="58"/>
      <c r="S109" s="58"/>
      <c r="T109" s="58"/>
      <c r="U109" s="58">
        <v>64</v>
      </c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G109" s="7">
        <f>IF(Q109&gt;0,RANK(Q109,(N109:P109,Q109:AE109)),0)</f>
        <v>0</v>
      </c>
      <c r="AH109" s="7">
        <f>IF(R109&gt;0,RANK(R109,(N109:P109,Q109:AE109)),0)</f>
        <v>0</v>
      </c>
      <c r="AI109" s="7">
        <f>IF(T109&gt;0,RANK(T109,(N109:P109,Q109:AE109)),0)</f>
        <v>0</v>
      </c>
      <c r="AJ109" s="7">
        <f>IF(S109&gt;0,RANK(S109,(N109:P109,Q109:AE109)),0)</f>
        <v>0</v>
      </c>
      <c r="AK109" s="2">
        <f t="shared" si="40"/>
        <v>0</v>
      </c>
      <c r="AL109" s="2">
        <f t="shared" si="41"/>
        <v>0</v>
      </c>
      <c r="AM109" s="2">
        <f t="shared" si="42"/>
        <v>0</v>
      </c>
      <c r="AN109" s="2">
        <f t="shared" si="43"/>
        <v>0</v>
      </c>
      <c r="AP109" s="6" t="s">
        <v>2406</v>
      </c>
      <c r="AQ109" s="5" t="s">
        <v>725</v>
      </c>
      <c r="AT109" s="94">
        <v>5</v>
      </c>
      <c r="AU109" s="96">
        <v>17</v>
      </c>
      <c r="AV109" s="100">
        <f t="shared" si="44"/>
        <v>5017</v>
      </c>
      <c r="AX109" s="7" t="s">
        <v>996</v>
      </c>
    </row>
    <row r="110" spans="1:50" ht="13" hidden="1" customHeight="1" outlineLevel="1">
      <c r="A110" s="6" t="s">
        <v>2362</v>
      </c>
      <c r="B110" s="5" t="s">
        <v>725</v>
      </c>
      <c r="C110" s="1">
        <f t="shared" si="35"/>
        <v>6103</v>
      </c>
      <c r="D110" s="7">
        <f>IF(N110&gt;0, RANK(N110,(N110:P110,Q110:AE110)),0)</f>
        <v>1</v>
      </c>
      <c r="E110" s="7">
        <f>IF(O110&gt;0,RANK(O110,(N110:P110,Q110:AE110)),0)</f>
        <v>0</v>
      </c>
      <c r="F110" s="7">
        <f>IF(P110&gt;0,RANK(P110,(N110:P110,Q110:AE110)),0)</f>
        <v>0</v>
      </c>
      <c r="G110" s="1">
        <f t="shared" si="45"/>
        <v>6097</v>
      </c>
      <c r="H110" s="2">
        <f t="shared" si="46"/>
        <v>0.99901687694576435</v>
      </c>
      <c r="I110" s="2"/>
      <c r="J110" s="2">
        <f t="shared" si="36"/>
        <v>0.99950843847288218</v>
      </c>
      <c r="K110" s="2">
        <f t="shared" si="37"/>
        <v>0</v>
      </c>
      <c r="L110" s="2">
        <f t="shared" si="38"/>
        <v>0</v>
      </c>
      <c r="M110" s="2">
        <f t="shared" si="39"/>
        <v>4.9156152711782308E-4</v>
      </c>
      <c r="N110" s="58">
        <v>6100</v>
      </c>
      <c r="O110" s="58"/>
      <c r="P110" s="58"/>
      <c r="Q110" s="58"/>
      <c r="R110" s="58"/>
      <c r="S110" s="58"/>
      <c r="T110" s="58"/>
      <c r="U110" s="58">
        <v>3</v>
      </c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G110" s="7">
        <f>IF(Q110&gt;0,RANK(Q110,(N110:P110,Q110:AE110)),0)</f>
        <v>0</v>
      </c>
      <c r="AH110" s="7">
        <f>IF(R110&gt;0,RANK(R110,(N110:P110,Q110:AE110)),0)</f>
        <v>0</v>
      </c>
      <c r="AI110" s="7">
        <f>IF(T110&gt;0,RANK(T110,(N110:P110,Q110:AE110)),0)</f>
        <v>0</v>
      </c>
      <c r="AJ110" s="7">
        <f>IF(S110&gt;0,RANK(S110,(N110:P110,Q110:AE110)),0)</f>
        <v>0</v>
      </c>
      <c r="AK110" s="2">
        <f t="shared" si="40"/>
        <v>0</v>
      </c>
      <c r="AL110" s="2">
        <f t="shared" si="41"/>
        <v>0</v>
      </c>
      <c r="AM110" s="2">
        <f t="shared" si="42"/>
        <v>0</v>
      </c>
      <c r="AN110" s="2">
        <f t="shared" si="43"/>
        <v>0</v>
      </c>
      <c r="AP110" s="6" t="s">
        <v>2362</v>
      </c>
      <c r="AQ110" s="5" t="s">
        <v>725</v>
      </c>
      <c r="AT110" s="94">
        <v>5</v>
      </c>
      <c r="AU110" s="96">
        <v>19</v>
      </c>
      <c r="AV110" s="100">
        <f t="shared" si="44"/>
        <v>5019</v>
      </c>
      <c r="AX110" s="7" t="s">
        <v>996</v>
      </c>
    </row>
    <row r="111" spans="1:50" ht="13" hidden="1" customHeight="1" outlineLevel="1">
      <c r="A111" s="6" t="s">
        <v>2540</v>
      </c>
      <c r="B111" s="5" t="s">
        <v>725</v>
      </c>
      <c r="C111" s="1">
        <f t="shared" si="35"/>
        <v>2662</v>
      </c>
      <c r="D111" s="7">
        <f>IF(N111&gt;0, RANK(N111,(N111:P111,Q111:AE111)),0)</f>
        <v>1</v>
      </c>
      <c r="E111" s="7">
        <f>IF(O111&gt;0,RANK(O111,(N111:P111,Q111:AE111)),0)</f>
        <v>0</v>
      </c>
      <c r="F111" s="7">
        <f>IF(P111&gt;0,RANK(P111,(N111:P111,Q111:AE111)),0)</f>
        <v>0</v>
      </c>
      <c r="G111" s="1">
        <f t="shared" si="45"/>
        <v>2662</v>
      </c>
      <c r="H111" s="2">
        <f t="shared" si="46"/>
        <v>1</v>
      </c>
      <c r="I111" s="2"/>
      <c r="J111" s="2">
        <f t="shared" si="36"/>
        <v>1</v>
      </c>
      <c r="K111" s="2">
        <f t="shared" si="37"/>
        <v>0</v>
      </c>
      <c r="L111" s="2">
        <f t="shared" si="38"/>
        <v>0</v>
      </c>
      <c r="M111" s="2">
        <f t="shared" si="39"/>
        <v>0</v>
      </c>
      <c r="N111" s="58">
        <v>2662</v>
      </c>
      <c r="O111" s="58"/>
      <c r="P111" s="58"/>
      <c r="Q111" s="58"/>
      <c r="R111" s="58"/>
      <c r="S111" s="58"/>
      <c r="T111" s="58"/>
      <c r="U111" s="58">
        <v>0</v>
      </c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G111" s="7">
        <f>IF(Q111&gt;0,RANK(Q111,(N111:P111,Q111:AE111)),0)</f>
        <v>0</v>
      </c>
      <c r="AH111" s="7">
        <f>IF(R111&gt;0,RANK(R111,(N111:P111,Q111:AE111)),0)</f>
        <v>0</v>
      </c>
      <c r="AI111" s="7">
        <f>IF(T111&gt;0,RANK(T111,(N111:P111,Q111:AE111)),0)</f>
        <v>0</v>
      </c>
      <c r="AJ111" s="7">
        <f>IF(S111&gt;0,RANK(S111,(N111:P111,Q111:AE111)),0)</f>
        <v>0</v>
      </c>
      <c r="AK111" s="2">
        <f t="shared" si="40"/>
        <v>0</v>
      </c>
      <c r="AL111" s="2">
        <f t="shared" si="41"/>
        <v>0</v>
      </c>
      <c r="AM111" s="2">
        <f t="shared" si="42"/>
        <v>0</v>
      </c>
      <c r="AN111" s="2">
        <f t="shared" si="43"/>
        <v>0</v>
      </c>
      <c r="AP111" s="6" t="s">
        <v>2540</v>
      </c>
      <c r="AQ111" s="5" t="s">
        <v>725</v>
      </c>
      <c r="AT111" s="94">
        <v>5</v>
      </c>
      <c r="AU111" s="96">
        <v>21</v>
      </c>
      <c r="AV111" s="100">
        <f t="shared" si="44"/>
        <v>5021</v>
      </c>
      <c r="AX111" s="7" t="s">
        <v>996</v>
      </c>
    </row>
    <row r="112" spans="1:50" ht="13" hidden="1" customHeight="1" outlineLevel="1">
      <c r="A112" s="6" t="s">
        <v>640</v>
      </c>
      <c r="B112" s="5" t="s">
        <v>725</v>
      </c>
      <c r="C112" s="1">
        <f t="shared" si="35"/>
        <v>4971</v>
      </c>
      <c r="D112" s="7">
        <f>IF(N112&gt;0, RANK(N112,(N112:P112,Q112:AE112)),0)</f>
        <v>1</v>
      </c>
      <c r="E112" s="7">
        <f>IF(O112&gt;0,RANK(O112,(N112:P112,Q112:AE112)),0)</f>
        <v>0</v>
      </c>
      <c r="F112" s="7">
        <f>IF(P112&gt;0,RANK(P112,(N112:P112,Q112:AE112)),0)</f>
        <v>0</v>
      </c>
      <c r="G112" s="1">
        <f t="shared" si="45"/>
        <v>4963</v>
      </c>
      <c r="H112" s="2">
        <f t="shared" si="46"/>
        <v>0.99839066586199965</v>
      </c>
      <c r="I112" s="2"/>
      <c r="J112" s="2">
        <f t="shared" si="36"/>
        <v>0.99919533293099982</v>
      </c>
      <c r="K112" s="2">
        <f t="shared" si="37"/>
        <v>0</v>
      </c>
      <c r="L112" s="2">
        <f t="shared" si="38"/>
        <v>0</v>
      </c>
      <c r="M112" s="2">
        <f t="shared" si="39"/>
        <v>8.0466706900017559E-4</v>
      </c>
      <c r="N112" s="58">
        <v>4967</v>
      </c>
      <c r="O112" s="58"/>
      <c r="P112" s="58"/>
      <c r="Q112" s="58"/>
      <c r="R112" s="58"/>
      <c r="S112" s="58"/>
      <c r="T112" s="58"/>
      <c r="U112" s="58">
        <v>4</v>
      </c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G112" s="7">
        <f>IF(Q112&gt;0,RANK(Q112,(N112:P112,Q112:AE112)),0)</f>
        <v>0</v>
      </c>
      <c r="AH112" s="7">
        <f>IF(R112&gt;0,RANK(R112,(N112:P112,Q112:AE112)),0)</f>
        <v>0</v>
      </c>
      <c r="AI112" s="7">
        <f>IF(T112&gt;0,RANK(T112,(N112:P112,Q112:AE112)),0)</f>
        <v>0</v>
      </c>
      <c r="AJ112" s="7">
        <f>IF(S112&gt;0,RANK(S112,(N112:P112,Q112:AE112)),0)</f>
        <v>0</v>
      </c>
      <c r="AK112" s="2">
        <f t="shared" si="40"/>
        <v>0</v>
      </c>
      <c r="AL112" s="2">
        <f t="shared" si="41"/>
        <v>0</v>
      </c>
      <c r="AM112" s="2">
        <f t="shared" si="42"/>
        <v>0</v>
      </c>
      <c r="AN112" s="2">
        <f t="shared" si="43"/>
        <v>0</v>
      </c>
      <c r="AP112" s="6" t="s">
        <v>640</v>
      </c>
      <c r="AQ112" s="5" t="s">
        <v>725</v>
      </c>
      <c r="AT112" s="94">
        <v>5</v>
      </c>
      <c r="AU112" s="96">
        <v>23</v>
      </c>
      <c r="AV112" s="100">
        <f t="shared" si="44"/>
        <v>5023</v>
      </c>
      <c r="AX112" s="7" t="s">
        <v>996</v>
      </c>
    </row>
    <row r="113" spans="1:50" ht="13" hidden="1" customHeight="1" outlineLevel="1">
      <c r="A113" s="6" t="s">
        <v>2045</v>
      </c>
      <c r="B113" s="5" t="s">
        <v>725</v>
      </c>
      <c r="C113" s="1">
        <f t="shared" si="35"/>
        <v>2542</v>
      </c>
      <c r="D113" s="7">
        <f>IF(N113&gt;0, RANK(N113,(N113:P113,Q113:AE113)),0)</f>
        <v>1</v>
      </c>
      <c r="E113" s="7">
        <f>IF(O113&gt;0,RANK(O113,(N113:P113,Q113:AE113)),0)</f>
        <v>0</v>
      </c>
      <c r="F113" s="7">
        <f>IF(P113&gt;0,RANK(P113,(N113:P113,Q113:AE113)),0)</f>
        <v>0</v>
      </c>
      <c r="G113" s="1">
        <f t="shared" si="45"/>
        <v>2400</v>
      </c>
      <c r="H113" s="2">
        <f t="shared" si="46"/>
        <v>0.9441384736428009</v>
      </c>
      <c r="I113" s="2"/>
      <c r="J113" s="2">
        <f t="shared" si="36"/>
        <v>0.97206923682140045</v>
      </c>
      <c r="K113" s="2">
        <f t="shared" si="37"/>
        <v>0</v>
      </c>
      <c r="L113" s="2">
        <f t="shared" si="38"/>
        <v>0</v>
      </c>
      <c r="M113" s="2">
        <f t="shared" si="39"/>
        <v>2.7930763178599549E-2</v>
      </c>
      <c r="N113" s="58">
        <v>2471</v>
      </c>
      <c r="O113" s="58"/>
      <c r="P113" s="58"/>
      <c r="Q113" s="58"/>
      <c r="R113" s="58"/>
      <c r="S113" s="58"/>
      <c r="T113" s="58"/>
      <c r="U113" s="58">
        <v>71</v>
      </c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G113" s="7">
        <f>IF(Q113&gt;0,RANK(Q113,(N113:P113,Q113:AE113)),0)</f>
        <v>0</v>
      </c>
      <c r="AH113" s="7">
        <f>IF(R113&gt;0,RANK(R113,(N113:P113,Q113:AE113)),0)</f>
        <v>0</v>
      </c>
      <c r="AI113" s="7">
        <f>IF(T113&gt;0,RANK(T113,(N113:P113,Q113:AE113)),0)</f>
        <v>0</v>
      </c>
      <c r="AJ113" s="7">
        <f>IF(S113&gt;0,RANK(S113,(N113:P113,Q113:AE113)),0)</f>
        <v>0</v>
      </c>
      <c r="AK113" s="2">
        <f t="shared" si="40"/>
        <v>0</v>
      </c>
      <c r="AL113" s="2">
        <f t="shared" si="41"/>
        <v>0</v>
      </c>
      <c r="AM113" s="2">
        <f t="shared" si="42"/>
        <v>0</v>
      </c>
      <c r="AN113" s="2">
        <f t="shared" si="43"/>
        <v>0</v>
      </c>
      <c r="AP113" s="6" t="s">
        <v>2045</v>
      </c>
      <c r="AQ113" s="5" t="s">
        <v>725</v>
      </c>
      <c r="AT113" s="94">
        <v>5</v>
      </c>
      <c r="AU113" s="96">
        <v>25</v>
      </c>
      <c r="AV113" s="100">
        <f t="shared" si="44"/>
        <v>5025</v>
      </c>
      <c r="AX113" s="7" t="s">
        <v>996</v>
      </c>
    </row>
    <row r="114" spans="1:50" ht="13" hidden="1" customHeight="1" outlineLevel="1">
      <c r="A114" s="6" t="s">
        <v>2247</v>
      </c>
      <c r="B114" s="5" t="s">
        <v>725</v>
      </c>
      <c r="C114" s="1">
        <f t="shared" si="35"/>
        <v>5420</v>
      </c>
      <c r="D114" s="7">
        <f>IF(N114&gt;0, RANK(N114,(N114:P114,Q114:AE114)),0)</f>
        <v>1</v>
      </c>
      <c r="E114" s="7">
        <f>IF(O114&gt;0,RANK(O114,(N114:P114,Q114:AE114)),0)</f>
        <v>0</v>
      </c>
      <c r="F114" s="7">
        <f>IF(P114&gt;0,RANK(P114,(N114:P114,Q114:AE114)),0)</f>
        <v>0</v>
      </c>
      <c r="G114" s="1">
        <f t="shared" si="45"/>
        <v>5416</v>
      </c>
      <c r="H114" s="2">
        <f t="shared" si="46"/>
        <v>0.99926199261992621</v>
      </c>
      <c r="I114" s="2"/>
      <c r="J114" s="2">
        <f t="shared" si="36"/>
        <v>0.9996309963099631</v>
      </c>
      <c r="K114" s="2">
        <f t="shared" si="37"/>
        <v>0</v>
      </c>
      <c r="L114" s="2">
        <f t="shared" si="38"/>
        <v>0</v>
      </c>
      <c r="M114" s="2">
        <f t="shared" si="39"/>
        <v>3.6900369003689537E-4</v>
      </c>
      <c r="N114" s="58">
        <v>5418</v>
      </c>
      <c r="O114" s="58"/>
      <c r="P114" s="58"/>
      <c r="Q114" s="58"/>
      <c r="R114" s="58"/>
      <c r="S114" s="58"/>
      <c r="T114" s="58"/>
      <c r="U114" s="58">
        <v>2</v>
      </c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G114" s="7">
        <f>IF(Q114&gt;0,RANK(Q114,(N114:P114,Q114:AE114)),0)</f>
        <v>0</v>
      </c>
      <c r="AH114" s="7">
        <f>IF(R114&gt;0,RANK(R114,(N114:P114,Q114:AE114)),0)</f>
        <v>0</v>
      </c>
      <c r="AI114" s="7">
        <f>IF(T114&gt;0,RANK(T114,(N114:P114,Q114:AE114)),0)</f>
        <v>0</v>
      </c>
      <c r="AJ114" s="7">
        <f>IF(S114&gt;0,RANK(S114,(N114:P114,Q114:AE114)),0)</f>
        <v>0</v>
      </c>
      <c r="AK114" s="2">
        <f t="shared" si="40"/>
        <v>0</v>
      </c>
      <c r="AL114" s="2">
        <f t="shared" si="41"/>
        <v>0</v>
      </c>
      <c r="AM114" s="2">
        <f t="shared" si="42"/>
        <v>0</v>
      </c>
      <c r="AN114" s="2">
        <f t="shared" si="43"/>
        <v>0</v>
      </c>
      <c r="AP114" s="6" t="s">
        <v>2247</v>
      </c>
      <c r="AQ114" s="5" t="s">
        <v>725</v>
      </c>
      <c r="AT114" s="94">
        <v>5</v>
      </c>
      <c r="AU114" s="96">
        <v>27</v>
      </c>
      <c r="AV114" s="100">
        <f t="shared" si="44"/>
        <v>5027</v>
      </c>
      <c r="AX114" s="7" t="s">
        <v>996</v>
      </c>
    </row>
    <row r="115" spans="1:50" ht="13" hidden="1" customHeight="1" outlineLevel="1">
      <c r="A115" s="6" t="s">
        <v>850</v>
      </c>
      <c r="B115" s="5" t="s">
        <v>725</v>
      </c>
      <c r="C115" s="1">
        <f t="shared" si="35"/>
        <v>4121</v>
      </c>
      <c r="D115" s="7">
        <f>IF(N115&gt;0, RANK(N115,(N115:P115,Q115:AE115)),0)</f>
        <v>1</v>
      </c>
      <c r="E115" s="7">
        <f>IF(O115&gt;0,RANK(O115,(N115:P115,Q115:AE115)),0)</f>
        <v>0</v>
      </c>
      <c r="F115" s="7">
        <f>IF(P115&gt;0,RANK(P115,(N115:P115,Q115:AE115)),0)</f>
        <v>0</v>
      </c>
      <c r="G115" s="1">
        <f t="shared" si="45"/>
        <v>4105</v>
      </c>
      <c r="H115" s="2">
        <f t="shared" si="46"/>
        <v>0.99611744722154816</v>
      </c>
      <c r="I115" s="2"/>
      <c r="J115" s="2">
        <f t="shared" si="36"/>
        <v>0.99805872361077408</v>
      </c>
      <c r="K115" s="2">
        <f t="shared" si="37"/>
        <v>0</v>
      </c>
      <c r="L115" s="2">
        <f t="shared" si="38"/>
        <v>0</v>
      </c>
      <c r="M115" s="2">
        <f t="shared" si="39"/>
        <v>1.9412763892259211E-3</v>
      </c>
      <c r="N115" s="58">
        <v>4113</v>
      </c>
      <c r="O115" s="58"/>
      <c r="P115" s="58"/>
      <c r="Q115" s="58"/>
      <c r="R115" s="58"/>
      <c r="S115" s="58"/>
      <c r="T115" s="58"/>
      <c r="U115" s="58">
        <v>8</v>
      </c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G115" s="7">
        <f>IF(Q115&gt;0,RANK(Q115,(N115:P115,Q115:AE115)),0)</f>
        <v>0</v>
      </c>
      <c r="AH115" s="7">
        <f>IF(R115&gt;0,RANK(R115,(N115:P115,Q115:AE115)),0)</f>
        <v>0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si="40"/>
        <v>0</v>
      </c>
      <c r="AL115" s="2">
        <f t="shared" si="41"/>
        <v>0</v>
      </c>
      <c r="AM115" s="2">
        <f t="shared" si="42"/>
        <v>0</v>
      </c>
      <c r="AN115" s="2">
        <f t="shared" si="43"/>
        <v>0</v>
      </c>
      <c r="AP115" s="6" t="s">
        <v>850</v>
      </c>
      <c r="AQ115" s="5" t="s">
        <v>725</v>
      </c>
      <c r="AT115" s="94">
        <v>5</v>
      </c>
      <c r="AU115" s="96">
        <v>29</v>
      </c>
      <c r="AV115" s="100">
        <f t="shared" si="44"/>
        <v>5029</v>
      </c>
      <c r="AX115" s="7" t="s">
        <v>996</v>
      </c>
    </row>
    <row r="116" spans="1:50" ht="13" hidden="1" customHeight="1" outlineLevel="1">
      <c r="A116" s="6" t="s">
        <v>2224</v>
      </c>
      <c r="B116" s="5" t="s">
        <v>725</v>
      </c>
      <c r="C116" s="1">
        <f t="shared" si="35"/>
        <v>11773</v>
      </c>
      <c r="D116" s="7">
        <f>IF(N116&gt;0, RANK(N116,(N116:P116,Q116:AE116)),0)</f>
        <v>1</v>
      </c>
      <c r="E116" s="7">
        <f>IF(O116&gt;0,RANK(O116,(N116:P116,Q116:AE116)),0)</f>
        <v>0</v>
      </c>
      <c r="F116" s="7">
        <f>IF(P116&gt;0,RANK(P116,(N116:P116,Q116:AE116)),0)</f>
        <v>0</v>
      </c>
      <c r="G116" s="1">
        <f t="shared" si="45"/>
        <v>11773</v>
      </c>
      <c r="H116" s="2">
        <f t="shared" si="46"/>
        <v>1</v>
      </c>
      <c r="I116" s="2"/>
      <c r="J116" s="2">
        <f t="shared" si="36"/>
        <v>1</v>
      </c>
      <c r="K116" s="2">
        <f t="shared" si="37"/>
        <v>0</v>
      </c>
      <c r="L116" s="2">
        <f t="shared" si="38"/>
        <v>0</v>
      </c>
      <c r="M116" s="2">
        <f t="shared" si="39"/>
        <v>0</v>
      </c>
      <c r="N116" s="58">
        <v>11773</v>
      </c>
      <c r="O116" s="58"/>
      <c r="P116" s="58"/>
      <c r="Q116" s="58"/>
      <c r="R116" s="58"/>
      <c r="S116" s="58"/>
      <c r="T116" s="58"/>
      <c r="U116" s="58">
        <v>0</v>
      </c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G116" s="7">
        <f>IF(Q116&gt;0,RANK(Q116,(N116:P116,Q116:AE116)),0)</f>
        <v>0</v>
      </c>
      <c r="AH116" s="7">
        <f>IF(R116&gt;0,RANK(R116,(N116:P116,Q116:AE116)),0)</f>
        <v>0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40"/>
        <v>0</v>
      </c>
      <c r="AL116" s="2">
        <f t="shared" si="41"/>
        <v>0</v>
      </c>
      <c r="AM116" s="2">
        <f t="shared" si="42"/>
        <v>0</v>
      </c>
      <c r="AN116" s="2">
        <f t="shared" si="43"/>
        <v>0</v>
      </c>
      <c r="AP116" s="6" t="s">
        <v>2224</v>
      </c>
      <c r="AQ116" s="5" t="s">
        <v>725</v>
      </c>
      <c r="AT116" s="94">
        <v>5</v>
      </c>
      <c r="AU116" s="96">
        <v>31</v>
      </c>
      <c r="AV116" s="100">
        <f t="shared" si="44"/>
        <v>5031</v>
      </c>
      <c r="AX116" s="7" t="s">
        <v>996</v>
      </c>
    </row>
    <row r="117" spans="1:50" ht="13" hidden="1" customHeight="1" outlineLevel="1">
      <c r="A117" s="6" t="s">
        <v>2276</v>
      </c>
      <c r="B117" s="5" t="s">
        <v>725</v>
      </c>
      <c r="C117" s="1">
        <f t="shared" si="35"/>
        <v>8533</v>
      </c>
      <c r="D117" s="7">
        <f>IF(N117&gt;0, RANK(N117,(N117:P117,Q117:AE117)),0)</f>
        <v>1</v>
      </c>
      <c r="E117" s="7">
        <f>IF(O117&gt;0,RANK(O117,(N117:P117,Q117:AE117)),0)</f>
        <v>0</v>
      </c>
      <c r="F117" s="7">
        <f>IF(P117&gt;0,RANK(P117,(N117:P117,Q117:AE117)),0)</f>
        <v>0</v>
      </c>
      <c r="G117" s="1">
        <f t="shared" si="45"/>
        <v>8533</v>
      </c>
      <c r="H117" s="2">
        <f t="shared" si="46"/>
        <v>1</v>
      </c>
      <c r="I117" s="2"/>
      <c r="J117" s="2">
        <f t="shared" si="36"/>
        <v>1</v>
      </c>
      <c r="K117" s="2">
        <f t="shared" si="37"/>
        <v>0</v>
      </c>
      <c r="L117" s="2">
        <f t="shared" si="38"/>
        <v>0</v>
      </c>
      <c r="M117" s="2">
        <f t="shared" si="39"/>
        <v>0</v>
      </c>
      <c r="N117" s="58">
        <v>8533</v>
      </c>
      <c r="O117" s="58"/>
      <c r="P117" s="58"/>
      <c r="Q117" s="58"/>
      <c r="R117" s="58"/>
      <c r="S117" s="58"/>
      <c r="T117" s="58"/>
      <c r="U117" s="58">
        <v>0</v>
      </c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G117" s="7">
        <f>IF(Q117&gt;0,RANK(Q117,(N117:P117,Q117:AE117)),0)</f>
        <v>0</v>
      </c>
      <c r="AH117" s="7">
        <f>IF(R117&gt;0,RANK(R117,(N117:P117,Q117:AE117)),0)</f>
        <v>0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40"/>
        <v>0</v>
      </c>
      <c r="AL117" s="2">
        <f t="shared" si="41"/>
        <v>0</v>
      </c>
      <c r="AM117" s="2">
        <f t="shared" si="42"/>
        <v>0</v>
      </c>
      <c r="AN117" s="2">
        <f t="shared" si="43"/>
        <v>0</v>
      </c>
      <c r="AP117" s="6" t="s">
        <v>2276</v>
      </c>
      <c r="AQ117" s="5" t="s">
        <v>725</v>
      </c>
      <c r="AT117" s="94">
        <v>5</v>
      </c>
      <c r="AU117" s="96">
        <v>33</v>
      </c>
      <c r="AV117" s="100">
        <f t="shared" si="44"/>
        <v>5033</v>
      </c>
      <c r="AX117" s="7" t="s">
        <v>996</v>
      </c>
    </row>
    <row r="118" spans="1:50" ht="13" hidden="1" customHeight="1" outlineLevel="1">
      <c r="A118" s="6" t="s">
        <v>352</v>
      </c>
      <c r="B118" s="5" t="s">
        <v>725</v>
      </c>
      <c r="C118" s="1">
        <f t="shared" si="35"/>
        <v>5938</v>
      </c>
      <c r="D118" s="7">
        <f>IF(N118&gt;0, RANK(N118,(N118:P118,Q118:AE118)),0)</f>
        <v>1</v>
      </c>
      <c r="E118" s="7">
        <f>IF(O118&gt;0,RANK(O118,(N118:P118,Q118:AE118)),0)</f>
        <v>0</v>
      </c>
      <c r="F118" s="7">
        <f>IF(P118&gt;0,RANK(P118,(N118:P118,Q118:AE118)),0)</f>
        <v>0</v>
      </c>
      <c r="G118" s="1">
        <f t="shared" si="45"/>
        <v>5862</v>
      </c>
      <c r="H118" s="2">
        <f t="shared" si="46"/>
        <v>0.98720107780397437</v>
      </c>
      <c r="I118" s="2"/>
      <c r="J118" s="2">
        <f t="shared" si="36"/>
        <v>0.99360053890198718</v>
      </c>
      <c r="K118" s="2">
        <f t="shared" si="37"/>
        <v>0</v>
      </c>
      <c r="L118" s="2">
        <f t="shared" si="38"/>
        <v>0</v>
      </c>
      <c r="M118" s="2">
        <f t="shared" si="39"/>
        <v>6.3994610980128153E-3</v>
      </c>
      <c r="N118" s="58">
        <v>5900</v>
      </c>
      <c r="O118" s="58"/>
      <c r="P118" s="58"/>
      <c r="Q118" s="58"/>
      <c r="R118" s="58"/>
      <c r="S118" s="58"/>
      <c r="T118" s="58"/>
      <c r="U118" s="58">
        <v>38</v>
      </c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G118" s="7">
        <f>IF(Q118&gt;0,RANK(Q118,(N118:P118,Q118:AE118)),0)</f>
        <v>0</v>
      </c>
      <c r="AH118" s="7">
        <f>IF(R118&gt;0,RANK(R118,(N118:P118,Q118:AE118)),0)</f>
        <v>0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40"/>
        <v>0</v>
      </c>
      <c r="AL118" s="2">
        <f t="shared" si="41"/>
        <v>0</v>
      </c>
      <c r="AM118" s="2">
        <f t="shared" si="42"/>
        <v>0</v>
      </c>
      <c r="AN118" s="2">
        <f t="shared" si="43"/>
        <v>0</v>
      </c>
      <c r="AP118" s="6" t="s">
        <v>352</v>
      </c>
      <c r="AQ118" s="5" t="s">
        <v>725</v>
      </c>
      <c r="AT118" s="94">
        <v>5</v>
      </c>
      <c r="AU118" s="96">
        <v>35</v>
      </c>
      <c r="AV118" s="100">
        <f t="shared" si="44"/>
        <v>5035</v>
      </c>
      <c r="AX118" s="7" t="s">
        <v>996</v>
      </c>
    </row>
    <row r="119" spans="1:50" ht="13" hidden="1" customHeight="1" outlineLevel="1">
      <c r="A119" s="6" t="s">
        <v>2404</v>
      </c>
      <c r="B119" s="5" t="s">
        <v>725</v>
      </c>
      <c r="C119" s="1">
        <f t="shared" si="35"/>
        <v>1603</v>
      </c>
      <c r="D119" s="7">
        <f>IF(N119&gt;0, RANK(N119,(N119:P119,Q119:AE119)),0)</f>
        <v>1</v>
      </c>
      <c r="E119" s="7">
        <f>IF(O119&gt;0,RANK(O119,(N119:P119,Q119:AE119)),0)</f>
        <v>0</v>
      </c>
      <c r="F119" s="7">
        <f>IF(P119&gt;0,RANK(P119,(N119:P119,Q119:AE119)),0)</f>
        <v>0</v>
      </c>
      <c r="G119" s="1">
        <f t="shared" si="45"/>
        <v>1601</v>
      </c>
      <c r="H119" s="2">
        <f t="shared" si="46"/>
        <v>0.99875233936369312</v>
      </c>
      <c r="I119" s="2"/>
      <c r="J119" s="2">
        <f t="shared" si="36"/>
        <v>0.9993761696818465</v>
      </c>
      <c r="K119" s="2">
        <f t="shared" si="37"/>
        <v>0</v>
      </c>
      <c r="L119" s="2">
        <f t="shared" si="38"/>
        <v>0</v>
      </c>
      <c r="M119" s="2">
        <f t="shared" si="39"/>
        <v>6.2383031815349543E-4</v>
      </c>
      <c r="N119" s="58">
        <v>1602</v>
      </c>
      <c r="O119" s="58"/>
      <c r="P119" s="58"/>
      <c r="Q119" s="58"/>
      <c r="R119" s="58"/>
      <c r="S119" s="58"/>
      <c r="T119" s="58"/>
      <c r="U119" s="58">
        <v>1</v>
      </c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G119" s="7">
        <f>IF(Q119&gt;0,RANK(Q119,(N119:P119,Q119:AE119)),0)</f>
        <v>0</v>
      </c>
      <c r="AH119" s="7">
        <f>IF(R119&gt;0,RANK(R119,(N119:P119,Q119:AE119)),0)</f>
        <v>0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40"/>
        <v>0</v>
      </c>
      <c r="AL119" s="2">
        <f t="shared" si="41"/>
        <v>0</v>
      </c>
      <c r="AM119" s="2">
        <f t="shared" si="42"/>
        <v>0</v>
      </c>
      <c r="AN119" s="2">
        <f t="shared" si="43"/>
        <v>0</v>
      </c>
      <c r="AP119" s="6" t="s">
        <v>2404</v>
      </c>
      <c r="AQ119" s="5" t="s">
        <v>725</v>
      </c>
      <c r="AT119" s="94">
        <v>5</v>
      </c>
      <c r="AU119" s="96">
        <v>37</v>
      </c>
      <c r="AV119" s="100">
        <f t="shared" si="44"/>
        <v>5037</v>
      </c>
      <c r="AX119" s="7" t="s">
        <v>996</v>
      </c>
    </row>
    <row r="120" spans="1:50" ht="13" hidden="1" customHeight="1" outlineLevel="1">
      <c r="A120" s="6" t="s">
        <v>328</v>
      </c>
      <c r="B120" s="5" t="s">
        <v>725</v>
      </c>
      <c r="C120" s="1">
        <f t="shared" si="35"/>
        <v>3393</v>
      </c>
      <c r="D120" s="7">
        <f>IF(N120&gt;0, RANK(N120,(N120:P120,Q120:AE120)),0)</f>
        <v>1</v>
      </c>
      <c r="E120" s="7">
        <f>IF(O120&gt;0,RANK(O120,(N120:P120,Q120:AE120)),0)</f>
        <v>0</v>
      </c>
      <c r="F120" s="7">
        <f>IF(P120&gt;0,RANK(P120,(N120:P120,Q120:AE120)),0)</f>
        <v>0</v>
      </c>
      <c r="G120" s="1">
        <f t="shared" si="45"/>
        <v>3331</v>
      </c>
      <c r="H120" s="2">
        <f t="shared" si="46"/>
        <v>0.981727085175361</v>
      </c>
      <c r="I120" s="2"/>
      <c r="J120" s="2">
        <f t="shared" si="36"/>
        <v>0.9908635425876805</v>
      </c>
      <c r="K120" s="2">
        <f t="shared" si="37"/>
        <v>0</v>
      </c>
      <c r="L120" s="2">
        <f t="shared" si="38"/>
        <v>0</v>
      </c>
      <c r="M120" s="2">
        <f t="shared" si="39"/>
        <v>9.1364574123194986E-3</v>
      </c>
      <c r="N120" s="58">
        <v>3362</v>
      </c>
      <c r="O120" s="58"/>
      <c r="P120" s="58"/>
      <c r="Q120" s="58"/>
      <c r="R120" s="58"/>
      <c r="S120" s="58"/>
      <c r="T120" s="58"/>
      <c r="U120" s="58">
        <v>31</v>
      </c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G120" s="7">
        <f>IF(Q120&gt;0,RANK(Q120,(N120:P120,Q120:AE120)),0)</f>
        <v>0</v>
      </c>
      <c r="AH120" s="7">
        <f>IF(R120&gt;0,RANK(R120,(N120:P120,Q120:AE120)),0)</f>
        <v>0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40"/>
        <v>0</v>
      </c>
      <c r="AL120" s="2">
        <f t="shared" si="41"/>
        <v>0</v>
      </c>
      <c r="AM120" s="2">
        <f t="shared" si="42"/>
        <v>0</v>
      </c>
      <c r="AN120" s="2">
        <f t="shared" si="43"/>
        <v>0</v>
      </c>
      <c r="AP120" s="6" t="s">
        <v>328</v>
      </c>
      <c r="AQ120" s="5" t="s">
        <v>725</v>
      </c>
      <c r="AT120" s="94">
        <v>5</v>
      </c>
      <c r="AU120" s="96">
        <v>39</v>
      </c>
      <c r="AV120" s="100">
        <f t="shared" si="44"/>
        <v>5039</v>
      </c>
      <c r="AX120" s="7" t="s">
        <v>996</v>
      </c>
    </row>
    <row r="121" spans="1:50" ht="13" hidden="1" customHeight="1" outlineLevel="1">
      <c r="A121" s="6" t="s">
        <v>2704</v>
      </c>
      <c r="B121" s="5" t="s">
        <v>725</v>
      </c>
      <c r="C121" s="1">
        <f t="shared" si="35"/>
        <v>3532</v>
      </c>
      <c r="D121" s="7">
        <f>IF(N121&gt;0, RANK(N121,(N121:P121,Q121:AE121)),0)</f>
        <v>1</v>
      </c>
      <c r="E121" s="7">
        <f>IF(O121&gt;0,RANK(O121,(N121:P121,Q121:AE121)),0)</f>
        <v>0</v>
      </c>
      <c r="F121" s="7">
        <f>IF(P121&gt;0,RANK(P121,(N121:P121,Q121:AE121)),0)</f>
        <v>0</v>
      </c>
      <c r="G121" s="1">
        <f t="shared" si="45"/>
        <v>3528</v>
      </c>
      <c r="H121" s="2">
        <f t="shared" si="46"/>
        <v>0.9988674971687429</v>
      </c>
      <c r="I121" s="2"/>
      <c r="J121" s="2">
        <f t="shared" si="36"/>
        <v>0.99943374858437151</v>
      </c>
      <c r="K121" s="2">
        <f t="shared" si="37"/>
        <v>0</v>
      </c>
      <c r="L121" s="2">
        <f t="shared" si="38"/>
        <v>0</v>
      </c>
      <c r="M121" s="2">
        <f t="shared" si="39"/>
        <v>5.6625141562849368E-4</v>
      </c>
      <c r="N121" s="58">
        <v>3530</v>
      </c>
      <c r="O121" s="58"/>
      <c r="P121" s="58"/>
      <c r="Q121" s="58"/>
      <c r="R121" s="58"/>
      <c r="S121" s="58"/>
      <c r="T121" s="58"/>
      <c r="U121" s="58">
        <v>2</v>
      </c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G121" s="7">
        <f>IF(Q121&gt;0,RANK(Q121,(N121:P121,Q121:AE121)),0)</f>
        <v>0</v>
      </c>
      <c r="AH121" s="7">
        <f>IF(R121&gt;0,RANK(R121,(N121:P121,Q121:AE121)),0)</f>
        <v>0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40"/>
        <v>0</v>
      </c>
      <c r="AL121" s="2">
        <f t="shared" si="41"/>
        <v>0</v>
      </c>
      <c r="AM121" s="2">
        <f t="shared" si="42"/>
        <v>0</v>
      </c>
      <c r="AN121" s="2">
        <f t="shared" si="43"/>
        <v>0</v>
      </c>
      <c r="AP121" s="6" t="s">
        <v>2704</v>
      </c>
      <c r="AQ121" s="5" t="s">
        <v>725</v>
      </c>
      <c r="AT121" s="94">
        <v>5</v>
      </c>
      <c r="AU121" s="96">
        <v>41</v>
      </c>
      <c r="AV121" s="100">
        <f t="shared" si="44"/>
        <v>5041</v>
      </c>
      <c r="AX121" s="7" t="s">
        <v>996</v>
      </c>
    </row>
    <row r="122" spans="1:50" ht="13" hidden="1" customHeight="1" outlineLevel="1">
      <c r="A122" s="6" t="s">
        <v>1950</v>
      </c>
      <c r="B122" s="5" t="s">
        <v>725</v>
      </c>
      <c r="C122" s="1">
        <f t="shared" si="35"/>
        <v>0</v>
      </c>
      <c r="D122" s="7">
        <f>IF(N122&gt;0, RANK(N122,(N122:P122,Q122:AE122)),0)</f>
        <v>0</v>
      </c>
      <c r="E122" s="7">
        <f>IF(O122&gt;0,RANK(O122,(N122:P122,Q122:AE122)),0)</f>
        <v>0</v>
      </c>
      <c r="F122" s="7">
        <f>IF(P122&gt;0,RANK(P122,(N122:P122,Q122:AE122)),0)</f>
        <v>0</v>
      </c>
      <c r="G122" s="1">
        <f t="shared" si="45"/>
        <v>0</v>
      </c>
      <c r="H122" s="2">
        <f t="shared" si="46"/>
        <v>0</v>
      </c>
      <c r="I122" s="2"/>
      <c r="J122" s="2" t="str">
        <f t="shared" si="36"/>
        <v>-</v>
      </c>
      <c r="K122" s="2" t="str">
        <f t="shared" si="37"/>
        <v>-</v>
      </c>
      <c r="L122" s="2" t="str">
        <f t="shared" si="38"/>
        <v>-</v>
      </c>
      <c r="M122" s="2" t="str">
        <f t="shared" si="39"/>
        <v>-</v>
      </c>
      <c r="N122" s="58">
        <v>0</v>
      </c>
      <c r="O122" s="58"/>
      <c r="P122" s="58"/>
      <c r="Q122" s="58"/>
      <c r="R122" s="58"/>
      <c r="S122" s="58"/>
      <c r="T122" s="58"/>
      <c r="U122" s="58">
        <v>0</v>
      </c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G122" s="7">
        <f>IF(Q122&gt;0,RANK(Q122,(N122:P122,Q122:AE122)),0)</f>
        <v>0</v>
      </c>
      <c r="AH122" s="7">
        <f>IF(R122&gt;0,RANK(R122,(N122:P122,Q122:AE122)),0)</f>
        <v>0</v>
      </c>
      <c r="AI122" s="7">
        <f>IF(T122&gt;0,RANK(T122,(N122:P122,Q122:AE122)),0)</f>
        <v>0</v>
      </c>
      <c r="AJ122" s="7">
        <f>IF(S122&gt;0,RANK(S122,(N122:P122,Q122:AE122)),0)</f>
        <v>0</v>
      </c>
      <c r="AK122" s="2" t="str">
        <f t="shared" si="40"/>
        <v>-</v>
      </c>
      <c r="AL122" s="2" t="str">
        <f t="shared" si="41"/>
        <v>-</v>
      </c>
      <c r="AM122" s="2" t="str">
        <f t="shared" si="42"/>
        <v>-</v>
      </c>
      <c r="AN122" s="2" t="str">
        <f t="shared" si="43"/>
        <v>-</v>
      </c>
      <c r="AP122" s="6" t="s">
        <v>1950</v>
      </c>
      <c r="AQ122" s="5" t="s">
        <v>725</v>
      </c>
      <c r="AT122" s="94">
        <v>5</v>
      </c>
      <c r="AU122" s="96">
        <v>43</v>
      </c>
      <c r="AV122" s="100">
        <f t="shared" si="44"/>
        <v>5043</v>
      </c>
      <c r="AX122" s="7" t="s">
        <v>996</v>
      </c>
    </row>
    <row r="123" spans="1:50" ht="13" hidden="1" customHeight="1" outlineLevel="1">
      <c r="A123" s="6" t="s">
        <v>1490</v>
      </c>
      <c r="B123" s="5" t="s">
        <v>725</v>
      </c>
      <c r="C123" s="1">
        <f t="shared" si="35"/>
        <v>12829</v>
      </c>
      <c r="D123" s="7">
        <f>IF(N123&gt;0, RANK(N123,(N123:P123,Q123:AE123)),0)</f>
        <v>1</v>
      </c>
      <c r="E123" s="7">
        <f>IF(O123&gt;0,RANK(O123,(N123:P123,Q123:AE123)),0)</f>
        <v>0</v>
      </c>
      <c r="F123" s="7">
        <f>IF(P123&gt;0,RANK(P123,(N123:P123,Q123:AE123)),0)</f>
        <v>0</v>
      </c>
      <c r="G123" s="1">
        <f t="shared" si="45"/>
        <v>12795</v>
      </c>
      <c r="H123" s="2">
        <f t="shared" si="46"/>
        <v>0.99734975446254581</v>
      </c>
      <c r="I123" s="2"/>
      <c r="J123" s="2">
        <f t="shared" si="36"/>
        <v>0.99867487723127291</v>
      </c>
      <c r="K123" s="2">
        <f t="shared" si="37"/>
        <v>0</v>
      </c>
      <c r="L123" s="2">
        <f t="shared" si="38"/>
        <v>0</v>
      </c>
      <c r="M123" s="2">
        <f t="shared" si="39"/>
        <v>1.3251227687270939E-3</v>
      </c>
      <c r="N123" s="58">
        <v>12812</v>
      </c>
      <c r="O123" s="58"/>
      <c r="P123" s="58"/>
      <c r="Q123" s="58"/>
      <c r="R123" s="58"/>
      <c r="S123" s="58"/>
      <c r="T123" s="58"/>
      <c r="U123" s="58">
        <v>17</v>
      </c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G123" s="7">
        <f>IF(Q123&gt;0,RANK(Q123,(N123:P123,Q123:AE123)),0)</f>
        <v>0</v>
      </c>
      <c r="AH123" s="7">
        <f>IF(R123&gt;0,RANK(R123,(N123:P123,Q123:AE123)),0)</f>
        <v>0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40"/>
        <v>0</v>
      </c>
      <c r="AL123" s="2">
        <f t="shared" si="41"/>
        <v>0</v>
      </c>
      <c r="AM123" s="2">
        <f t="shared" si="42"/>
        <v>0</v>
      </c>
      <c r="AN123" s="2">
        <f t="shared" si="43"/>
        <v>0</v>
      </c>
      <c r="AP123" s="6" t="s">
        <v>1490</v>
      </c>
      <c r="AQ123" s="5" t="s">
        <v>725</v>
      </c>
      <c r="AT123" s="94">
        <v>5</v>
      </c>
      <c r="AU123" s="96">
        <v>45</v>
      </c>
      <c r="AV123" s="100">
        <f t="shared" si="44"/>
        <v>5045</v>
      </c>
      <c r="AX123" s="7" t="s">
        <v>996</v>
      </c>
    </row>
    <row r="124" spans="1:50" ht="13" hidden="1" customHeight="1" outlineLevel="1">
      <c r="A124" s="6" t="s">
        <v>1534</v>
      </c>
      <c r="B124" s="5" t="s">
        <v>725</v>
      </c>
      <c r="C124" s="1">
        <f t="shared" si="35"/>
        <v>2571</v>
      </c>
      <c r="D124" s="7">
        <f>IF(N124&gt;0, RANK(N124,(N124:P124,Q124:AE124)),0)</f>
        <v>1</v>
      </c>
      <c r="E124" s="7">
        <f>IF(O124&gt;0,RANK(O124,(N124:P124,Q124:AE124)),0)</f>
        <v>0</v>
      </c>
      <c r="F124" s="7">
        <f>IF(P124&gt;0,RANK(P124,(N124:P124,Q124:AE124)),0)</f>
        <v>0</v>
      </c>
      <c r="G124" s="1">
        <f t="shared" si="45"/>
        <v>2571</v>
      </c>
      <c r="H124" s="2">
        <f t="shared" si="46"/>
        <v>1</v>
      </c>
      <c r="I124" s="2"/>
      <c r="J124" s="2">
        <f t="shared" si="36"/>
        <v>1</v>
      </c>
      <c r="K124" s="2">
        <f t="shared" si="37"/>
        <v>0</v>
      </c>
      <c r="L124" s="2">
        <f t="shared" si="38"/>
        <v>0</v>
      </c>
      <c r="M124" s="2">
        <f t="shared" si="39"/>
        <v>0</v>
      </c>
      <c r="N124" s="58">
        <v>2571</v>
      </c>
      <c r="O124" s="58"/>
      <c r="P124" s="58"/>
      <c r="Q124" s="58"/>
      <c r="R124" s="58"/>
      <c r="S124" s="58"/>
      <c r="T124" s="58"/>
      <c r="U124" s="58">
        <v>0</v>
      </c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G124" s="7">
        <f>IF(Q124&gt;0,RANK(Q124,(N124:P124,Q124:AE124)),0)</f>
        <v>0</v>
      </c>
      <c r="AH124" s="7">
        <f>IF(R124&gt;0,RANK(R124,(N124:P124,Q124:AE124)),0)</f>
        <v>0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40"/>
        <v>0</v>
      </c>
      <c r="AL124" s="2">
        <f t="shared" si="41"/>
        <v>0</v>
      </c>
      <c r="AM124" s="2">
        <f t="shared" si="42"/>
        <v>0</v>
      </c>
      <c r="AN124" s="2">
        <f t="shared" si="43"/>
        <v>0</v>
      </c>
      <c r="AP124" s="6" t="s">
        <v>1534</v>
      </c>
      <c r="AQ124" s="5" t="s">
        <v>725</v>
      </c>
      <c r="AT124" s="94">
        <v>5</v>
      </c>
      <c r="AU124" s="96">
        <v>47</v>
      </c>
      <c r="AV124" s="100">
        <f t="shared" si="44"/>
        <v>5047</v>
      </c>
      <c r="AX124" s="7" t="s">
        <v>996</v>
      </c>
    </row>
    <row r="125" spans="1:50" ht="13" hidden="1" customHeight="1" outlineLevel="1">
      <c r="A125" s="6" t="s">
        <v>1114</v>
      </c>
      <c r="B125" s="5" t="s">
        <v>725</v>
      </c>
      <c r="C125" s="1">
        <f t="shared" si="35"/>
        <v>2558</v>
      </c>
      <c r="D125" s="7">
        <f>IF(N125&gt;0, RANK(N125,(N125:P125,Q125:AE125)),0)</f>
        <v>1</v>
      </c>
      <c r="E125" s="7">
        <f>IF(O125&gt;0,RANK(O125,(N125:P125,Q125:AE125)),0)</f>
        <v>0</v>
      </c>
      <c r="F125" s="7">
        <f>IF(P125&gt;0,RANK(P125,(N125:P125,Q125:AE125)),0)</f>
        <v>0</v>
      </c>
      <c r="G125" s="1">
        <f t="shared" si="45"/>
        <v>2558</v>
      </c>
      <c r="H125" s="2">
        <f t="shared" si="46"/>
        <v>1</v>
      </c>
      <c r="I125" s="2"/>
      <c r="J125" s="2">
        <f t="shared" si="36"/>
        <v>1</v>
      </c>
      <c r="K125" s="2">
        <f t="shared" si="37"/>
        <v>0</v>
      </c>
      <c r="L125" s="2">
        <f t="shared" si="38"/>
        <v>0</v>
      </c>
      <c r="M125" s="2">
        <f t="shared" si="39"/>
        <v>0</v>
      </c>
      <c r="N125" s="58">
        <v>2558</v>
      </c>
      <c r="O125" s="58"/>
      <c r="P125" s="58"/>
      <c r="Q125" s="58"/>
      <c r="R125" s="58"/>
      <c r="S125" s="58"/>
      <c r="T125" s="58"/>
      <c r="U125" s="58">
        <v>0</v>
      </c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G125" s="7">
        <f>IF(Q125&gt;0,RANK(Q125,(N125:P125,Q125:AE125)),0)</f>
        <v>0</v>
      </c>
      <c r="AH125" s="7">
        <f>IF(R125&gt;0,RANK(R125,(N125:P125,Q125:AE125)),0)</f>
        <v>0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40"/>
        <v>0</v>
      </c>
      <c r="AL125" s="2">
        <f t="shared" si="41"/>
        <v>0</v>
      </c>
      <c r="AM125" s="2">
        <f t="shared" si="42"/>
        <v>0</v>
      </c>
      <c r="AN125" s="2">
        <f t="shared" si="43"/>
        <v>0</v>
      </c>
      <c r="AP125" s="6" t="s">
        <v>1114</v>
      </c>
      <c r="AQ125" s="5" t="s">
        <v>725</v>
      </c>
      <c r="AT125" s="94">
        <v>5</v>
      </c>
      <c r="AU125" s="96">
        <v>49</v>
      </c>
      <c r="AV125" s="100">
        <f t="shared" si="44"/>
        <v>5049</v>
      </c>
      <c r="AX125" s="7" t="s">
        <v>996</v>
      </c>
    </row>
    <row r="126" spans="1:50" ht="13" hidden="1" customHeight="1" outlineLevel="1">
      <c r="A126" s="6" t="s">
        <v>300</v>
      </c>
      <c r="B126" s="5" t="s">
        <v>725</v>
      </c>
      <c r="C126" s="1">
        <f t="shared" si="35"/>
        <v>20391</v>
      </c>
      <c r="D126" s="7">
        <f>IF(N126&gt;0, RANK(N126,(N126:P126,Q126:AE126)),0)</f>
        <v>1</v>
      </c>
      <c r="E126" s="7">
        <f>IF(O126&gt;0,RANK(O126,(N126:P126,Q126:AE126)),0)</f>
        <v>0</v>
      </c>
      <c r="F126" s="7">
        <f>IF(P126&gt;0,RANK(P126,(N126:P126,Q126:AE126)),0)</f>
        <v>0</v>
      </c>
      <c r="G126" s="1">
        <f t="shared" si="45"/>
        <v>20195</v>
      </c>
      <c r="H126" s="2">
        <f t="shared" si="46"/>
        <v>0.99038791623755573</v>
      </c>
      <c r="I126" s="2"/>
      <c r="J126" s="2">
        <f t="shared" si="36"/>
        <v>0.99519395811877787</v>
      </c>
      <c r="K126" s="2">
        <f t="shared" si="37"/>
        <v>0</v>
      </c>
      <c r="L126" s="2">
        <f t="shared" si="38"/>
        <v>0</v>
      </c>
      <c r="M126" s="2">
        <f t="shared" si="39"/>
        <v>4.8060418812221339E-3</v>
      </c>
      <c r="N126" s="58">
        <v>20293</v>
      </c>
      <c r="O126" s="58"/>
      <c r="P126" s="58"/>
      <c r="Q126" s="58"/>
      <c r="R126" s="58"/>
      <c r="S126" s="58"/>
      <c r="T126" s="58"/>
      <c r="U126" s="58">
        <v>98</v>
      </c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G126" s="7">
        <f>IF(Q126&gt;0,RANK(Q126,(N126:P126,Q126:AE126)),0)</f>
        <v>0</v>
      </c>
      <c r="AH126" s="7">
        <f>IF(R126&gt;0,RANK(R126,(N126:P126,Q126:AE126)),0)</f>
        <v>0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40"/>
        <v>0</v>
      </c>
      <c r="AL126" s="2">
        <f t="shared" si="41"/>
        <v>0</v>
      </c>
      <c r="AM126" s="2">
        <f t="shared" si="42"/>
        <v>0</v>
      </c>
      <c r="AN126" s="2">
        <f t="shared" si="43"/>
        <v>0</v>
      </c>
      <c r="AP126" s="6" t="s">
        <v>300</v>
      </c>
      <c r="AQ126" s="5" t="s">
        <v>725</v>
      </c>
      <c r="AT126" s="94">
        <v>5</v>
      </c>
      <c r="AU126" s="96">
        <v>51</v>
      </c>
      <c r="AV126" s="100">
        <f t="shared" si="44"/>
        <v>5051</v>
      </c>
      <c r="AX126" s="7" t="s">
        <v>996</v>
      </c>
    </row>
    <row r="127" spans="1:50" ht="13" hidden="1" customHeight="1" outlineLevel="1">
      <c r="A127" s="6" t="s">
        <v>562</v>
      </c>
      <c r="B127" s="5" t="s">
        <v>725</v>
      </c>
      <c r="C127" s="1">
        <f t="shared" si="35"/>
        <v>3139</v>
      </c>
      <c r="D127" s="7">
        <f>IF(N127&gt;0, RANK(N127,(N127:P127,Q127:AE127)),0)</f>
        <v>1</v>
      </c>
      <c r="E127" s="7">
        <f>IF(O127&gt;0,RANK(O127,(N127:P127,Q127:AE127)),0)</f>
        <v>0</v>
      </c>
      <c r="F127" s="7">
        <f>IF(P127&gt;0,RANK(P127,(N127:P127,Q127:AE127)),0)</f>
        <v>0</v>
      </c>
      <c r="G127" s="1">
        <f t="shared" si="45"/>
        <v>3129</v>
      </c>
      <c r="H127" s="2">
        <f t="shared" si="46"/>
        <v>0.99681427206116602</v>
      </c>
      <c r="I127" s="2"/>
      <c r="J127" s="2">
        <f t="shared" si="36"/>
        <v>0.99840713603058295</v>
      </c>
      <c r="K127" s="2">
        <f t="shared" si="37"/>
        <v>0</v>
      </c>
      <c r="L127" s="2">
        <f t="shared" si="38"/>
        <v>0</v>
      </c>
      <c r="M127" s="2">
        <f t="shared" si="39"/>
        <v>1.5928639694170466E-3</v>
      </c>
      <c r="N127" s="58">
        <v>3134</v>
      </c>
      <c r="O127" s="58"/>
      <c r="P127" s="58"/>
      <c r="Q127" s="58"/>
      <c r="R127" s="58"/>
      <c r="S127" s="58"/>
      <c r="T127" s="58"/>
      <c r="U127" s="58">
        <v>5</v>
      </c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G127" s="7">
        <f>IF(Q127&gt;0,RANK(Q127,(N127:P127,Q127:AE127)),0)</f>
        <v>0</v>
      </c>
      <c r="AH127" s="7">
        <f>IF(R127&gt;0,RANK(R127,(N127:P127,Q127:AE127)),0)</f>
        <v>0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si="40"/>
        <v>0</v>
      </c>
      <c r="AL127" s="2">
        <f t="shared" si="41"/>
        <v>0</v>
      </c>
      <c r="AM127" s="2">
        <f t="shared" si="42"/>
        <v>0</v>
      </c>
      <c r="AN127" s="2">
        <f t="shared" si="43"/>
        <v>0</v>
      </c>
      <c r="AP127" s="6" t="s">
        <v>562</v>
      </c>
      <c r="AQ127" s="5" t="s">
        <v>725</v>
      </c>
      <c r="AT127" s="94">
        <v>5</v>
      </c>
      <c r="AU127" s="96">
        <v>53</v>
      </c>
      <c r="AV127" s="100">
        <f t="shared" si="44"/>
        <v>5053</v>
      </c>
      <c r="AX127" s="7" t="s">
        <v>996</v>
      </c>
    </row>
    <row r="128" spans="1:50" ht="13" hidden="1" customHeight="1" outlineLevel="1">
      <c r="A128" s="6" t="s">
        <v>1525</v>
      </c>
      <c r="B128" s="5" t="s">
        <v>725</v>
      </c>
      <c r="C128" s="1">
        <f t="shared" si="35"/>
        <v>7891</v>
      </c>
      <c r="D128" s="7">
        <f>IF(N128&gt;0, RANK(N128,(N128:P128,Q128:AE128)),0)</f>
        <v>1</v>
      </c>
      <c r="E128" s="7">
        <f>IF(O128&gt;0,RANK(O128,(N128:P128,Q128:AE128)),0)</f>
        <v>0</v>
      </c>
      <c r="F128" s="7">
        <f>IF(P128&gt;0,RANK(P128,(N128:P128,Q128:AE128)),0)</f>
        <v>0</v>
      </c>
      <c r="G128" s="1">
        <f t="shared" si="45"/>
        <v>7419</v>
      </c>
      <c r="H128" s="2">
        <f t="shared" si="46"/>
        <v>0.94018502090989731</v>
      </c>
      <c r="I128" s="2"/>
      <c r="J128" s="2">
        <f t="shared" si="36"/>
        <v>0.97009251045494871</v>
      </c>
      <c r="K128" s="2">
        <f t="shared" si="37"/>
        <v>0</v>
      </c>
      <c r="L128" s="2">
        <f t="shared" si="38"/>
        <v>0</v>
      </c>
      <c r="M128" s="2">
        <f t="shared" si="39"/>
        <v>2.9907489545051291E-2</v>
      </c>
      <c r="N128" s="58">
        <v>7655</v>
      </c>
      <c r="O128" s="58"/>
      <c r="P128" s="58"/>
      <c r="Q128" s="58"/>
      <c r="R128" s="58"/>
      <c r="S128" s="58"/>
      <c r="T128" s="58"/>
      <c r="U128" s="58">
        <v>236</v>
      </c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G128" s="7">
        <f>IF(Q128&gt;0,RANK(Q128,(N128:P128,Q128:AE128)),0)</f>
        <v>0</v>
      </c>
      <c r="AH128" s="7">
        <f>IF(R128&gt;0,RANK(R128,(N128:P128,Q128:AE128)),0)</f>
        <v>0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40"/>
        <v>0</v>
      </c>
      <c r="AL128" s="2">
        <f t="shared" si="41"/>
        <v>0</v>
      </c>
      <c r="AM128" s="2">
        <f t="shared" si="42"/>
        <v>0</v>
      </c>
      <c r="AN128" s="2">
        <f t="shared" si="43"/>
        <v>0</v>
      </c>
      <c r="AP128" s="6" t="s">
        <v>1525</v>
      </c>
      <c r="AQ128" s="5" t="s">
        <v>725</v>
      </c>
      <c r="AT128" s="94">
        <v>5</v>
      </c>
      <c r="AU128" s="96">
        <v>55</v>
      </c>
      <c r="AV128" s="100">
        <f t="shared" si="44"/>
        <v>5055</v>
      </c>
      <c r="AX128" s="7" t="s">
        <v>996</v>
      </c>
    </row>
    <row r="129" spans="1:50" ht="13" hidden="1" customHeight="1" outlineLevel="1">
      <c r="A129" s="6" t="s">
        <v>837</v>
      </c>
      <c r="B129" s="5" t="s">
        <v>725</v>
      </c>
      <c r="C129" s="1">
        <f t="shared" si="35"/>
        <v>4046</v>
      </c>
      <c r="D129" s="7">
        <f>IF(N129&gt;0, RANK(N129,(N129:P129,Q129:AE129)),0)</f>
        <v>1</v>
      </c>
      <c r="E129" s="7">
        <f>IF(O129&gt;0,RANK(O129,(N129:P129,Q129:AE129)),0)</f>
        <v>0</v>
      </c>
      <c r="F129" s="7">
        <f>IF(P129&gt;0,RANK(P129,(N129:P129,Q129:AE129)),0)</f>
        <v>0</v>
      </c>
      <c r="G129" s="1">
        <f t="shared" si="45"/>
        <v>4044</v>
      </c>
      <c r="H129" s="2">
        <f t="shared" si="46"/>
        <v>0.9995056846267919</v>
      </c>
      <c r="I129" s="2"/>
      <c r="J129" s="2">
        <f t="shared" si="36"/>
        <v>0.9997528423133959</v>
      </c>
      <c r="K129" s="2">
        <f t="shared" si="37"/>
        <v>0</v>
      </c>
      <c r="L129" s="2">
        <f t="shared" si="38"/>
        <v>0</v>
      </c>
      <c r="M129" s="2">
        <f t="shared" si="39"/>
        <v>2.4715768660410475E-4</v>
      </c>
      <c r="N129" s="58">
        <v>4045</v>
      </c>
      <c r="O129" s="58"/>
      <c r="P129" s="58"/>
      <c r="Q129" s="58"/>
      <c r="R129" s="58"/>
      <c r="S129" s="58"/>
      <c r="T129" s="58"/>
      <c r="U129" s="58">
        <v>1</v>
      </c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G129" s="7">
        <f>IF(Q129&gt;0,RANK(Q129,(N129:P129,Q129:AE129)),0)</f>
        <v>0</v>
      </c>
      <c r="AH129" s="7">
        <f>IF(R129&gt;0,RANK(R129,(N129:P129,Q129:AE129)),0)</f>
        <v>0</v>
      </c>
      <c r="AI129" s="7">
        <f>IF(T129&gt;0,RANK(T129,(N129:P129,Q129:AE129)),0)</f>
        <v>0</v>
      </c>
      <c r="AJ129" s="7">
        <f>IF(S129&gt;0,RANK(S129,(N129:P129,Q129:AE129)),0)</f>
        <v>0</v>
      </c>
      <c r="AK129" s="2">
        <f t="shared" si="40"/>
        <v>0</v>
      </c>
      <c r="AL129" s="2">
        <f t="shared" si="41"/>
        <v>0</v>
      </c>
      <c r="AM129" s="2">
        <f t="shared" si="42"/>
        <v>0</v>
      </c>
      <c r="AN129" s="2">
        <f t="shared" si="43"/>
        <v>0</v>
      </c>
      <c r="AP129" s="6" t="s">
        <v>837</v>
      </c>
      <c r="AQ129" s="5" t="s">
        <v>725</v>
      </c>
      <c r="AT129" s="94">
        <v>5</v>
      </c>
      <c r="AU129" s="96">
        <v>57</v>
      </c>
      <c r="AV129" s="100">
        <f t="shared" si="44"/>
        <v>5057</v>
      </c>
      <c r="AX129" s="7" t="s">
        <v>996</v>
      </c>
    </row>
    <row r="130" spans="1:50" ht="13" hidden="1" customHeight="1" outlineLevel="1">
      <c r="A130" s="6" t="s">
        <v>2585</v>
      </c>
      <c r="B130" s="5" t="s">
        <v>725</v>
      </c>
      <c r="C130" s="1">
        <f t="shared" si="35"/>
        <v>7688</v>
      </c>
      <c r="D130" s="7">
        <f>IF(N130&gt;0, RANK(N130,(N130:P130,Q130:AE130)),0)</f>
        <v>1</v>
      </c>
      <c r="E130" s="7">
        <f>IF(O130&gt;0,RANK(O130,(N130:P130,Q130:AE130)),0)</f>
        <v>0</v>
      </c>
      <c r="F130" s="7">
        <f>IF(P130&gt;0,RANK(P130,(N130:P130,Q130:AE130)),0)</f>
        <v>0</v>
      </c>
      <c r="G130" s="1">
        <f t="shared" si="45"/>
        <v>7682</v>
      </c>
      <c r="H130" s="2">
        <f t="shared" si="46"/>
        <v>0.99921956295525494</v>
      </c>
      <c r="I130" s="2"/>
      <c r="J130" s="2">
        <f t="shared" si="36"/>
        <v>0.99960978147762747</v>
      </c>
      <c r="K130" s="2">
        <f t="shared" si="37"/>
        <v>0</v>
      </c>
      <c r="L130" s="2">
        <f t="shared" si="38"/>
        <v>0</v>
      </c>
      <c r="M130" s="2">
        <f t="shared" si="39"/>
        <v>3.9021852237253185E-4</v>
      </c>
      <c r="N130" s="58">
        <v>7685</v>
      </c>
      <c r="O130" s="58"/>
      <c r="P130" s="58"/>
      <c r="Q130" s="58"/>
      <c r="R130" s="58"/>
      <c r="S130" s="58"/>
      <c r="T130" s="58"/>
      <c r="U130" s="58">
        <v>3</v>
      </c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G130" s="7">
        <f>IF(Q130&gt;0,RANK(Q130,(N130:P130,Q130:AE130)),0)</f>
        <v>0</v>
      </c>
      <c r="AH130" s="7">
        <f>IF(R130&gt;0,RANK(R130,(N130:P130,Q130:AE130)),0)</f>
        <v>0</v>
      </c>
      <c r="AI130" s="7">
        <f>IF(T130&gt;0,RANK(T130,(N130:P130,Q130:AE130)),0)</f>
        <v>0</v>
      </c>
      <c r="AJ130" s="7">
        <f>IF(S130&gt;0,RANK(S130,(N130:P130,Q130:AE130)),0)</f>
        <v>0</v>
      </c>
      <c r="AK130" s="2">
        <f t="shared" si="40"/>
        <v>0</v>
      </c>
      <c r="AL130" s="2">
        <f t="shared" si="41"/>
        <v>0</v>
      </c>
      <c r="AM130" s="2">
        <f t="shared" si="42"/>
        <v>0</v>
      </c>
      <c r="AN130" s="2">
        <f t="shared" si="43"/>
        <v>0</v>
      </c>
      <c r="AP130" s="6" t="s">
        <v>2585</v>
      </c>
      <c r="AQ130" s="5" t="s">
        <v>725</v>
      </c>
      <c r="AT130" s="94">
        <v>5</v>
      </c>
      <c r="AU130" s="96">
        <v>59</v>
      </c>
      <c r="AV130" s="100">
        <f t="shared" si="44"/>
        <v>5059</v>
      </c>
      <c r="AX130" s="7" t="s">
        <v>996</v>
      </c>
    </row>
    <row r="131" spans="1:50" ht="13" hidden="1" customHeight="1" outlineLevel="1">
      <c r="A131" s="6" t="s">
        <v>2192</v>
      </c>
      <c r="B131" s="5" t="s">
        <v>725</v>
      </c>
      <c r="C131" s="1">
        <f t="shared" si="35"/>
        <v>2033</v>
      </c>
      <c r="D131" s="7">
        <f>IF(N131&gt;0, RANK(N131,(N131:P131,Q131:AE131)),0)</f>
        <v>1</v>
      </c>
      <c r="E131" s="7">
        <f>IF(O131&gt;0,RANK(O131,(N131:P131,Q131:AE131)),0)</f>
        <v>0</v>
      </c>
      <c r="F131" s="7">
        <f>IF(P131&gt;0,RANK(P131,(N131:P131,Q131:AE131)),0)</f>
        <v>0</v>
      </c>
      <c r="G131" s="1">
        <f t="shared" si="45"/>
        <v>2025</v>
      </c>
      <c r="H131" s="2">
        <f t="shared" si="46"/>
        <v>0.99606492867683227</v>
      </c>
      <c r="I131" s="2"/>
      <c r="J131" s="2">
        <f t="shared" si="36"/>
        <v>0.99803246433841608</v>
      </c>
      <c r="K131" s="2">
        <f t="shared" si="37"/>
        <v>0</v>
      </c>
      <c r="L131" s="2">
        <f t="shared" si="38"/>
        <v>0</v>
      </c>
      <c r="M131" s="2">
        <f t="shared" si="39"/>
        <v>1.967535661583919E-3</v>
      </c>
      <c r="N131" s="58">
        <v>2029</v>
      </c>
      <c r="O131" s="58"/>
      <c r="P131" s="58"/>
      <c r="Q131" s="58"/>
      <c r="R131" s="58"/>
      <c r="S131" s="58"/>
      <c r="T131" s="58"/>
      <c r="U131" s="58">
        <v>4</v>
      </c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G131" s="7">
        <f>IF(Q131&gt;0,RANK(Q131,(N131:P131,Q131:AE131)),0)</f>
        <v>0</v>
      </c>
      <c r="AH131" s="7">
        <f>IF(R131&gt;0,RANK(R131,(N131:P131,Q131:AE131)),0)</f>
        <v>0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40"/>
        <v>0</v>
      </c>
      <c r="AL131" s="2">
        <f t="shared" si="41"/>
        <v>0</v>
      </c>
      <c r="AM131" s="2">
        <f t="shared" si="42"/>
        <v>0</v>
      </c>
      <c r="AN131" s="2">
        <f t="shared" si="43"/>
        <v>0</v>
      </c>
      <c r="AP131" s="6" t="s">
        <v>2192</v>
      </c>
      <c r="AQ131" s="5" t="s">
        <v>725</v>
      </c>
      <c r="AT131" s="94">
        <v>5</v>
      </c>
      <c r="AU131" s="96">
        <v>61</v>
      </c>
      <c r="AV131" s="100">
        <f t="shared" si="44"/>
        <v>5061</v>
      </c>
      <c r="AX131" s="7" t="s">
        <v>996</v>
      </c>
    </row>
    <row r="132" spans="1:50" ht="13" hidden="1" customHeight="1" outlineLevel="1">
      <c r="A132" s="6" t="s">
        <v>2323</v>
      </c>
      <c r="B132" s="5" t="s">
        <v>725</v>
      </c>
      <c r="C132" s="1">
        <f t="shared" si="35"/>
        <v>8624</v>
      </c>
      <c r="D132" s="7">
        <f>IF(N132&gt;0, RANK(N132,(N132:P132,Q132:AE132)),0)</f>
        <v>1</v>
      </c>
      <c r="E132" s="7">
        <f>IF(O132&gt;0,RANK(O132,(N132:P132,Q132:AE132)),0)</f>
        <v>0</v>
      </c>
      <c r="F132" s="7">
        <f>IF(P132&gt;0,RANK(P132,(N132:P132,Q132:AE132)),0)</f>
        <v>0</v>
      </c>
      <c r="G132" s="1">
        <f t="shared" si="45"/>
        <v>8624</v>
      </c>
      <c r="H132" s="2">
        <f t="shared" si="46"/>
        <v>1</v>
      </c>
      <c r="I132" s="2"/>
      <c r="J132" s="2">
        <f t="shared" si="36"/>
        <v>1</v>
      </c>
      <c r="K132" s="2">
        <f t="shared" si="37"/>
        <v>0</v>
      </c>
      <c r="L132" s="2">
        <f t="shared" si="38"/>
        <v>0</v>
      </c>
      <c r="M132" s="2">
        <f t="shared" si="39"/>
        <v>0</v>
      </c>
      <c r="N132" s="58">
        <v>8624</v>
      </c>
      <c r="O132" s="58"/>
      <c r="P132" s="58"/>
      <c r="Q132" s="58"/>
      <c r="R132" s="58"/>
      <c r="S132" s="58"/>
      <c r="T132" s="58"/>
      <c r="U132" s="58">
        <v>0</v>
      </c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G132" s="7">
        <f>IF(Q132&gt;0,RANK(Q132,(N132:P132,Q132:AE132)),0)</f>
        <v>0</v>
      </c>
      <c r="AH132" s="7">
        <f>IF(R132&gt;0,RANK(R132,(N132:P132,Q132:AE132)),0)</f>
        <v>0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40"/>
        <v>0</v>
      </c>
      <c r="AL132" s="2">
        <f t="shared" si="41"/>
        <v>0</v>
      </c>
      <c r="AM132" s="2">
        <f t="shared" si="42"/>
        <v>0</v>
      </c>
      <c r="AN132" s="2">
        <f t="shared" si="43"/>
        <v>0</v>
      </c>
      <c r="AP132" s="6" t="s">
        <v>2323</v>
      </c>
      <c r="AQ132" s="5" t="s">
        <v>725</v>
      </c>
      <c r="AT132" s="94">
        <v>5</v>
      </c>
      <c r="AU132" s="96">
        <v>63</v>
      </c>
      <c r="AV132" s="100">
        <f t="shared" si="44"/>
        <v>5063</v>
      </c>
      <c r="AX132" s="7" t="s">
        <v>996</v>
      </c>
    </row>
    <row r="133" spans="1:50" ht="13" hidden="1" customHeight="1" outlineLevel="1">
      <c r="A133" s="6" t="s">
        <v>2297</v>
      </c>
      <c r="B133" s="5" t="s">
        <v>725</v>
      </c>
      <c r="C133" s="1">
        <f t="shared" ref="C133:C164" si="47">SUM(N133:AE133)</f>
        <v>3802</v>
      </c>
      <c r="D133" s="7">
        <f>IF(N133&gt;0, RANK(N133,(N133:P133,Q133:AE133)),0)</f>
        <v>1</v>
      </c>
      <c r="E133" s="7">
        <f>IF(O133&gt;0,RANK(O133,(N133:P133,Q133:AE133)),0)</f>
        <v>0</v>
      </c>
      <c r="F133" s="7">
        <f>IF(P133&gt;0,RANK(P133,(N133:P133,Q133:AE133)),0)</f>
        <v>0</v>
      </c>
      <c r="G133" s="1">
        <f t="shared" si="45"/>
        <v>3768</v>
      </c>
      <c r="H133" s="2">
        <f t="shared" si="46"/>
        <v>0.99105733824302999</v>
      </c>
      <c r="I133" s="2"/>
      <c r="J133" s="2">
        <f t="shared" ref="J133:J164" si="48">IF($C133=0,"-",N133/$C133)</f>
        <v>0.99552866912151494</v>
      </c>
      <c r="K133" s="2">
        <f t="shared" ref="K133:K164" si="49">IF($C133=0,"-",O133/$C133)</f>
        <v>0</v>
      </c>
      <c r="L133" s="2">
        <f t="shared" ref="L133:L164" si="50">IF($C133=0,"-",P133/$C133)</f>
        <v>0</v>
      </c>
      <c r="M133" s="2">
        <f t="shared" ref="M133:M164" si="51">IF(C133=0,"-",(1-J133-K133-L133))</f>
        <v>4.4713308784850581E-3</v>
      </c>
      <c r="N133" s="58">
        <v>3785</v>
      </c>
      <c r="O133" s="58"/>
      <c r="P133" s="58"/>
      <c r="Q133" s="58"/>
      <c r="R133" s="58"/>
      <c r="S133" s="58"/>
      <c r="T133" s="58"/>
      <c r="U133" s="58">
        <v>17</v>
      </c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G133" s="7">
        <f>IF(Q133&gt;0,RANK(Q133,(N133:P133,Q133:AE133)),0)</f>
        <v>0</v>
      </c>
      <c r="AH133" s="7">
        <f>IF(R133&gt;0,RANK(R133,(N133:P133,Q133:AE133)),0)</f>
        <v>0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ref="AK133:AK164" si="52">IF($C133=0,"-",Q133/$C133)</f>
        <v>0</v>
      </c>
      <c r="AL133" s="2">
        <f t="shared" ref="AL133:AL164" si="53">IF($C133=0,"-",R133/$C133)</f>
        <v>0</v>
      </c>
      <c r="AM133" s="2">
        <f t="shared" ref="AM133:AM164" si="54">IF($C133=0,"-",T133/$C133)</f>
        <v>0</v>
      </c>
      <c r="AN133" s="2">
        <f t="shared" ref="AN133:AN164" si="55">IF($C133=0,"-",S133/$C133)</f>
        <v>0</v>
      </c>
      <c r="AP133" s="6" t="s">
        <v>2297</v>
      </c>
      <c r="AQ133" s="5" t="s">
        <v>725</v>
      </c>
      <c r="AT133" s="94">
        <v>5</v>
      </c>
      <c r="AU133" s="96">
        <v>65</v>
      </c>
      <c r="AV133" s="100">
        <f t="shared" si="44"/>
        <v>5065</v>
      </c>
      <c r="AX133" s="7" t="s">
        <v>996</v>
      </c>
    </row>
    <row r="134" spans="1:50" ht="13" hidden="1" customHeight="1" outlineLevel="1">
      <c r="A134" s="6" t="s">
        <v>934</v>
      </c>
      <c r="B134" s="5" t="s">
        <v>725</v>
      </c>
      <c r="C134" s="1">
        <f t="shared" si="47"/>
        <v>4134</v>
      </c>
      <c r="D134" s="7">
        <f>IF(N134&gt;0, RANK(N134,(N134:P134,Q134:AE134)),0)</f>
        <v>1</v>
      </c>
      <c r="E134" s="7">
        <f>IF(O134&gt;0,RANK(O134,(N134:P134,Q134:AE134)),0)</f>
        <v>0</v>
      </c>
      <c r="F134" s="7">
        <f>IF(P134&gt;0,RANK(P134,(N134:P134,Q134:AE134)),0)</f>
        <v>0</v>
      </c>
      <c r="G134" s="1">
        <f t="shared" si="45"/>
        <v>4062</v>
      </c>
      <c r="H134" s="2">
        <f t="shared" si="46"/>
        <v>0.98258345428156746</v>
      </c>
      <c r="I134" s="2"/>
      <c r="J134" s="2">
        <f t="shared" si="48"/>
        <v>0.99129172714078373</v>
      </c>
      <c r="K134" s="2">
        <f t="shared" si="49"/>
        <v>0</v>
      </c>
      <c r="L134" s="2">
        <f t="shared" si="50"/>
        <v>0</v>
      </c>
      <c r="M134" s="2">
        <f t="shared" si="51"/>
        <v>8.7082728592162706E-3</v>
      </c>
      <c r="N134" s="58">
        <v>4098</v>
      </c>
      <c r="O134" s="58"/>
      <c r="P134" s="58"/>
      <c r="Q134" s="58"/>
      <c r="R134" s="58"/>
      <c r="S134" s="58"/>
      <c r="T134" s="58"/>
      <c r="U134" s="58">
        <v>36</v>
      </c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G134" s="7">
        <f>IF(Q134&gt;0,RANK(Q134,(N134:P134,Q134:AE134)),0)</f>
        <v>0</v>
      </c>
      <c r="AH134" s="7">
        <f>IF(R134&gt;0,RANK(R134,(N134:P134,Q134:AE134)),0)</f>
        <v>0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52"/>
        <v>0</v>
      </c>
      <c r="AL134" s="2">
        <f t="shared" si="53"/>
        <v>0</v>
      </c>
      <c r="AM134" s="2">
        <f t="shared" si="54"/>
        <v>0</v>
      </c>
      <c r="AN134" s="2">
        <f t="shared" si="55"/>
        <v>0</v>
      </c>
      <c r="AP134" s="6" t="s">
        <v>934</v>
      </c>
      <c r="AQ134" s="5" t="s">
        <v>725</v>
      </c>
      <c r="AT134" s="94">
        <v>5</v>
      </c>
      <c r="AU134" s="96">
        <v>67</v>
      </c>
      <c r="AV134" s="100">
        <f t="shared" si="44"/>
        <v>5067</v>
      </c>
      <c r="AX134" s="7" t="s">
        <v>996</v>
      </c>
    </row>
    <row r="135" spans="1:50" ht="13" hidden="1" customHeight="1" outlineLevel="1">
      <c r="A135" s="6" t="s">
        <v>1625</v>
      </c>
      <c r="B135" s="5" t="s">
        <v>725</v>
      </c>
      <c r="C135" s="1">
        <f t="shared" si="47"/>
        <v>18345</v>
      </c>
      <c r="D135" s="7">
        <f>IF(N135&gt;0, RANK(N135,(N135:P135,Q135:AE135)),0)</f>
        <v>1</v>
      </c>
      <c r="E135" s="7">
        <f>IF(O135&gt;0,RANK(O135,(N135:P135,Q135:AE135)),0)</f>
        <v>0</v>
      </c>
      <c r="F135" s="7">
        <f>IF(P135&gt;0,RANK(P135,(N135:P135,Q135:AE135)),0)</f>
        <v>0</v>
      </c>
      <c r="G135" s="1">
        <f t="shared" si="45"/>
        <v>18345</v>
      </c>
      <c r="H135" s="2">
        <f t="shared" si="46"/>
        <v>1</v>
      </c>
      <c r="I135" s="2"/>
      <c r="J135" s="2">
        <f t="shared" si="48"/>
        <v>1</v>
      </c>
      <c r="K135" s="2">
        <f t="shared" si="49"/>
        <v>0</v>
      </c>
      <c r="L135" s="2">
        <f t="shared" si="50"/>
        <v>0</v>
      </c>
      <c r="M135" s="2">
        <f t="shared" si="51"/>
        <v>0</v>
      </c>
      <c r="N135" s="58">
        <v>18345</v>
      </c>
      <c r="O135" s="58"/>
      <c r="P135" s="58"/>
      <c r="Q135" s="58"/>
      <c r="R135" s="58"/>
      <c r="S135" s="58"/>
      <c r="T135" s="58"/>
      <c r="U135" s="58">
        <v>0</v>
      </c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G135" s="7">
        <f>IF(Q135&gt;0,RANK(Q135,(N135:P135,Q135:AE135)),0)</f>
        <v>0</v>
      </c>
      <c r="AH135" s="7">
        <f>IF(R135&gt;0,RANK(R135,(N135:P135,Q135:AE135)),0)</f>
        <v>0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52"/>
        <v>0</v>
      </c>
      <c r="AL135" s="2">
        <f t="shared" si="53"/>
        <v>0</v>
      </c>
      <c r="AM135" s="2">
        <f t="shared" si="54"/>
        <v>0</v>
      </c>
      <c r="AN135" s="2">
        <f t="shared" si="55"/>
        <v>0</v>
      </c>
      <c r="AP135" s="6" t="s">
        <v>1625</v>
      </c>
      <c r="AQ135" s="5" t="s">
        <v>725</v>
      </c>
      <c r="AT135" s="94">
        <v>5</v>
      </c>
      <c r="AU135" s="96">
        <v>69</v>
      </c>
      <c r="AV135" s="100">
        <f t="shared" si="44"/>
        <v>5069</v>
      </c>
      <c r="AX135" s="7" t="s">
        <v>996</v>
      </c>
    </row>
    <row r="136" spans="1:50" ht="13" hidden="1" customHeight="1" outlineLevel="1">
      <c r="A136" s="6" t="s">
        <v>11</v>
      </c>
      <c r="B136" s="5" t="s">
        <v>725</v>
      </c>
      <c r="C136" s="1">
        <f t="shared" si="47"/>
        <v>383</v>
      </c>
      <c r="D136" s="7">
        <f>IF(N136&gt;0, RANK(N136,(N136:P136,Q136:AE136)),0)</f>
        <v>1</v>
      </c>
      <c r="E136" s="7">
        <f>IF(O136&gt;0,RANK(O136,(N136:P136,Q136:AE136)),0)</f>
        <v>0</v>
      </c>
      <c r="F136" s="7">
        <f>IF(P136&gt;0,RANK(P136,(N136:P136,Q136:AE136)),0)</f>
        <v>0</v>
      </c>
      <c r="G136" s="1">
        <f t="shared" si="45"/>
        <v>383</v>
      </c>
      <c r="H136" s="2">
        <f t="shared" si="46"/>
        <v>1</v>
      </c>
      <c r="I136" s="2"/>
      <c r="J136" s="2">
        <f t="shared" si="48"/>
        <v>1</v>
      </c>
      <c r="K136" s="2">
        <f t="shared" si="49"/>
        <v>0</v>
      </c>
      <c r="L136" s="2">
        <f t="shared" si="50"/>
        <v>0</v>
      </c>
      <c r="M136" s="2">
        <f t="shared" si="51"/>
        <v>0</v>
      </c>
      <c r="N136" s="58">
        <v>383</v>
      </c>
      <c r="O136" s="58"/>
      <c r="P136" s="58"/>
      <c r="Q136" s="58"/>
      <c r="R136" s="58"/>
      <c r="S136" s="58"/>
      <c r="T136" s="58"/>
      <c r="U136" s="58">
        <v>0</v>
      </c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G136" s="7">
        <f>IF(Q136&gt;0,RANK(Q136,(N136:P136,Q136:AE136)),0)</f>
        <v>0</v>
      </c>
      <c r="AH136" s="7">
        <f>IF(R136&gt;0,RANK(R136,(N136:P136,Q136:AE136)),0)</f>
        <v>0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52"/>
        <v>0</v>
      </c>
      <c r="AL136" s="2">
        <f t="shared" si="53"/>
        <v>0</v>
      </c>
      <c r="AM136" s="2">
        <f t="shared" si="54"/>
        <v>0</v>
      </c>
      <c r="AN136" s="2">
        <f t="shared" si="55"/>
        <v>0</v>
      </c>
      <c r="AP136" s="6" t="s">
        <v>11</v>
      </c>
      <c r="AQ136" s="5" t="s">
        <v>725</v>
      </c>
      <c r="AT136" s="94">
        <v>5</v>
      </c>
      <c r="AU136" s="96">
        <v>71</v>
      </c>
      <c r="AV136" s="100">
        <f t="shared" si="44"/>
        <v>5071</v>
      </c>
      <c r="AX136" s="7" t="s">
        <v>996</v>
      </c>
    </row>
    <row r="137" spans="1:50" ht="13" hidden="1" customHeight="1" outlineLevel="1">
      <c r="A137" s="6" t="s">
        <v>1546</v>
      </c>
      <c r="B137" s="5" t="s">
        <v>725</v>
      </c>
      <c r="C137" s="1">
        <f t="shared" si="47"/>
        <v>1086</v>
      </c>
      <c r="D137" s="7">
        <f>IF(N137&gt;0, RANK(N137,(N137:P137,Q137:AE137)),0)</f>
        <v>1</v>
      </c>
      <c r="E137" s="7">
        <f>IF(O137&gt;0,RANK(O137,(N137:P137,Q137:AE137)),0)</f>
        <v>0</v>
      </c>
      <c r="F137" s="7">
        <f>IF(P137&gt;0,RANK(P137,(N137:P137,Q137:AE137)),0)</f>
        <v>0</v>
      </c>
      <c r="G137" s="1">
        <f t="shared" si="45"/>
        <v>1080</v>
      </c>
      <c r="H137" s="2">
        <f t="shared" si="46"/>
        <v>0.99447513812154698</v>
      </c>
      <c r="I137" s="2"/>
      <c r="J137" s="2">
        <f t="shared" si="48"/>
        <v>0.99723756906077343</v>
      </c>
      <c r="K137" s="2">
        <f t="shared" si="49"/>
        <v>0</v>
      </c>
      <c r="L137" s="2">
        <f t="shared" si="50"/>
        <v>0</v>
      </c>
      <c r="M137" s="2">
        <f t="shared" si="51"/>
        <v>2.7624309392265678E-3</v>
      </c>
      <c r="N137" s="58">
        <v>1083</v>
      </c>
      <c r="O137" s="58"/>
      <c r="P137" s="58"/>
      <c r="Q137" s="58"/>
      <c r="R137" s="58"/>
      <c r="S137" s="58"/>
      <c r="T137" s="58"/>
      <c r="U137" s="58">
        <v>3</v>
      </c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G137" s="7">
        <f>IF(Q137&gt;0,RANK(Q137,(N137:P137,Q137:AE137)),0)</f>
        <v>0</v>
      </c>
      <c r="AH137" s="7">
        <f>IF(R137&gt;0,RANK(R137,(N137:P137,Q137:AE137)),0)</f>
        <v>0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52"/>
        <v>0</v>
      </c>
      <c r="AL137" s="2">
        <f t="shared" si="53"/>
        <v>0</v>
      </c>
      <c r="AM137" s="2">
        <f t="shared" si="54"/>
        <v>0</v>
      </c>
      <c r="AN137" s="2">
        <f t="shared" si="55"/>
        <v>0</v>
      </c>
      <c r="AP137" s="6" t="s">
        <v>1546</v>
      </c>
      <c r="AQ137" s="5" t="s">
        <v>725</v>
      </c>
      <c r="AT137" s="94">
        <v>5</v>
      </c>
      <c r="AU137" s="96">
        <v>73</v>
      </c>
      <c r="AV137" s="100">
        <f t="shared" si="44"/>
        <v>5073</v>
      </c>
      <c r="AX137" s="7" t="s">
        <v>996</v>
      </c>
    </row>
    <row r="138" spans="1:50" ht="13" hidden="1" customHeight="1" outlineLevel="1">
      <c r="A138" s="6" t="s">
        <v>2052</v>
      </c>
      <c r="B138" s="5" t="s">
        <v>725</v>
      </c>
      <c r="C138" s="1">
        <f t="shared" si="47"/>
        <v>4742</v>
      </c>
      <c r="D138" s="7">
        <f>IF(N138&gt;0, RANK(N138,(N138:P138,Q138:AE138)),0)</f>
        <v>1</v>
      </c>
      <c r="E138" s="7">
        <f>IF(O138&gt;0,RANK(O138,(N138:P138,Q138:AE138)),0)</f>
        <v>0</v>
      </c>
      <c r="F138" s="7">
        <f>IF(P138&gt;0,RANK(P138,(N138:P138,Q138:AE138)),0)</f>
        <v>0</v>
      </c>
      <c r="G138" s="1">
        <f t="shared" si="45"/>
        <v>4742</v>
      </c>
      <c r="H138" s="2">
        <f t="shared" si="46"/>
        <v>1</v>
      </c>
      <c r="I138" s="2"/>
      <c r="J138" s="2">
        <f t="shared" si="48"/>
        <v>1</v>
      </c>
      <c r="K138" s="2">
        <f t="shared" si="49"/>
        <v>0</v>
      </c>
      <c r="L138" s="2">
        <f t="shared" si="50"/>
        <v>0</v>
      </c>
      <c r="M138" s="2">
        <f t="shared" si="51"/>
        <v>0</v>
      </c>
      <c r="N138" s="58">
        <v>4742</v>
      </c>
      <c r="O138" s="58"/>
      <c r="P138" s="58"/>
      <c r="Q138" s="58"/>
      <c r="R138" s="58"/>
      <c r="S138" s="58"/>
      <c r="T138" s="58"/>
      <c r="U138" s="58">
        <v>0</v>
      </c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G138" s="7">
        <f>IF(Q138&gt;0,RANK(Q138,(N138:P138,Q138:AE138)),0)</f>
        <v>0</v>
      </c>
      <c r="AH138" s="7">
        <f>IF(R138&gt;0,RANK(R138,(N138:P138,Q138:AE138)),0)</f>
        <v>0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52"/>
        <v>0</v>
      </c>
      <c r="AL138" s="2">
        <f t="shared" si="53"/>
        <v>0</v>
      </c>
      <c r="AM138" s="2">
        <f t="shared" si="54"/>
        <v>0</v>
      </c>
      <c r="AN138" s="2">
        <f t="shared" si="55"/>
        <v>0</v>
      </c>
      <c r="AP138" s="6" t="s">
        <v>2052</v>
      </c>
      <c r="AQ138" s="5" t="s">
        <v>725</v>
      </c>
      <c r="AT138" s="94">
        <v>5</v>
      </c>
      <c r="AU138" s="96">
        <v>75</v>
      </c>
      <c r="AV138" s="100">
        <f t="shared" ref="AV138:AV175" si="56">1000*AT138+AU138</f>
        <v>5075</v>
      </c>
      <c r="AX138" s="7" t="s">
        <v>996</v>
      </c>
    </row>
    <row r="139" spans="1:50" ht="13" hidden="1" customHeight="1" outlineLevel="1">
      <c r="A139" s="6" t="s">
        <v>2498</v>
      </c>
      <c r="B139" s="5" t="s">
        <v>725</v>
      </c>
      <c r="C139" s="1">
        <f t="shared" si="47"/>
        <v>4094</v>
      </c>
      <c r="D139" s="7">
        <f>IF(N139&gt;0, RANK(N139,(N139:P139,Q139:AE139)),0)</f>
        <v>1</v>
      </c>
      <c r="E139" s="7">
        <f>IF(O139&gt;0,RANK(O139,(N139:P139,Q139:AE139)),0)</f>
        <v>0</v>
      </c>
      <c r="F139" s="7">
        <f>IF(P139&gt;0,RANK(P139,(N139:P139,Q139:AE139)),0)</f>
        <v>0</v>
      </c>
      <c r="G139" s="1">
        <f t="shared" si="45"/>
        <v>4094</v>
      </c>
      <c r="H139" s="2">
        <f t="shared" si="46"/>
        <v>1</v>
      </c>
      <c r="I139" s="2"/>
      <c r="J139" s="2">
        <f t="shared" si="48"/>
        <v>1</v>
      </c>
      <c r="K139" s="2">
        <f t="shared" si="49"/>
        <v>0</v>
      </c>
      <c r="L139" s="2">
        <f t="shared" si="50"/>
        <v>0</v>
      </c>
      <c r="M139" s="2">
        <f t="shared" si="51"/>
        <v>0</v>
      </c>
      <c r="N139" s="58">
        <v>4094</v>
      </c>
      <c r="O139" s="58"/>
      <c r="P139" s="58"/>
      <c r="Q139" s="58"/>
      <c r="R139" s="58"/>
      <c r="S139" s="58"/>
      <c r="T139" s="58"/>
      <c r="U139" s="58">
        <v>0</v>
      </c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G139" s="7">
        <f>IF(Q139&gt;0,RANK(Q139,(N139:P139,Q139:AE139)),0)</f>
        <v>0</v>
      </c>
      <c r="AH139" s="7">
        <f>IF(R139&gt;0,RANK(R139,(N139:P139,Q139:AE139)),0)</f>
        <v>0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52"/>
        <v>0</v>
      </c>
      <c r="AL139" s="2">
        <f t="shared" si="53"/>
        <v>0</v>
      </c>
      <c r="AM139" s="2">
        <f t="shared" si="54"/>
        <v>0</v>
      </c>
      <c r="AN139" s="2">
        <f t="shared" si="55"/>
        <v>0</v>
      </c>
      <c r="AP139" s="6" t="s">
        <v>2498</v>
      </c>
      <c r="AQ139" s="5" t="s">
        <v>725</v>
      </c>
      <c r="AT139" s="94">
        <v>5</v>
      </c>
      <c r="AU139" s="96">
        <v>77</v>
      </c>
      <c r="AV139" s="100">
        <f t="shared" si="56"/>
        <v>5077</v>
      </c>
      <c r="AX139" s="7" t="s">
        <v>996</v>
      </c>
    </row>
    <row r="140" spans="1:50" ht="13" hidden="1" customHeight="1" outlineLevel="1">
      <c r="A140" s="6" t="s">
        <v>1794</v>
      </c>
      <c r="B140" s="5" t="s">
        <v>725</v>
      </c>
      <c r="C140" s="1">
        <f t="shared" si="47"/>
        <v>3350</v>
      </c>
      <c r="D140" s="7">
        <f>IF(N140&gt;0, RANK(N140,(N140:P140,Q140:AE140)),0)</f>
        <v>1</v>
      </c>
      <c r="E140" s="7">
        <f>IF(O140&gt;0,RANK(O140,(N140:P140,Q140:AE140)),0)</f>
        <v>0</v>
      </c>
      <c r="F140" s="7">
        <f>IF(P140&gt;0,RANK(P140,(N140:P140,Q140:AE140)),0)</f>
        <v>0</v>
      </c>
      <c r="G140" s="1">
        <f t="shared" si="45"/>
        <v>3344</v>
      </c>
      <c r="H140" s="2">
        <f t="shared" si="46"/>
        <v>0.99820895522388065</v>
      </c>
      <c r="I140" s="2"/>
      <c r="J140" s="2">
        <f t="shared" si="48"/>
        <v>0.99910447761194032</v>
      </c>
      <c r="K140" s="2">
        <f t="shared" si="49"/>
        <v>0</v>
      </c>
      <c r="L140" s="2">
        <f t="shared" si="50"/>
        <v>0</v>
      </c>
      <c r="M140" s="2">
        <f t="shared" si="51"/>
        <v>8.9552238805967743E-4</v>
      </c>
      <c r="N140" s="58">
        <v>3347</v>
      </c>
      <c r="O140" s="58"/>
      <c r="P140" s="58"/>
      <c r="Q140" s="58"/>
      <c r="R140" s="58"/>
      <c r="S140" s="58"/>
      <c r="T140" s="58"/>
      <c r="U140" s="58">
        <v>3</v>
      </c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G140" s="7">
        <f>IF(Q140&gt;0,RANK(Q140,(N140:P140,Q140:AE140)),0)</f>
        <v>0</v>
      </c>
      <c r="AH140" s="7">
        <f>IF(R140&gt;0,RANK(R140,(N140:P140,Q140:AE140)),0)</f>
        <v>0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52"/>
        <v>0</v>
      </c>
      <c r="AL140" s="2">
        <f t="shared" si="53"/>
        <v>0</v>
      </c>
      <c r="AM140" s="2">
        <f t="shared" si="54"/>
        <v>0</v>
      </c>
      <c r="AN140" s="2">
        <f t="shared" si="55"/>
        <v>0</v>
      </c>
      <c r="AP140" s="6" t="s">
        <v>1794</v>
      </c>
      <c r="AQ140" s="5" t="s">
        <v>725</v>
      </c>
      <c r="AT140" s="94">
        <v>5</v>
      </c>
      <c r="AU140" s="96">
        <v>79</v>
      </c>
      <c r="AV140" s="100">
        <f t="shared" si="56"/>
        <v>5079</v>
      </c>
      <c r="AX140" s="7" t="s">
        <v>996</v>
      </c>
    </row>
    <row r="141" spans="1:50" ht="13" hidden="1" customHeight="1" outlineLevel="1">
      <c r="A141" s="6" t="s">
        <v>2005</v>
      </c>
      <c r="B141" s="5" t="s">
        <v>725</v>
      </c>
      <c r="C141" s="1">
        <f t="shared" si="47"/>
        <v>1791</v>
      </c>
      <c r="D141" s="7">
        <f>IF(N141&gt;0, RANK(N141,(N141:P141,Q141:AE141)),0)</f>
        <v>1</v>
      </c>
      <c r="E141" s="7">
        <f>IF(O141&gt;0,RANK(O141,(N141:P141,Q141:AE141)),0)</f>
        <v>0</v>
      </c>
      <c r="F141" s="7">
        <f>IF(P141&gt;0,RANK(P141,(N141:P141,Q141:AE141)),0)</f>
        <v>0</v>
      </c>
      <c r="G141" s="1">
        <f t="shared" si="45"/>
        <v>1781</v>
      </c>
      <c r="H141" s="2">
        <f t="shared" si="46"/>
        <v>0.99441652707984363</v>
      </c>
      <c r="I141" s="2"/>
      <c r="J141" s="2">
        <f t="shared" si="48"/>
        <v>0.99720826353992187</v>
      </c>
      <c r="K141" s="2">
        <f t="shared" si="49"/>
        <v>0</v>
      </c>
      <c r="L141" s="2">
        <f t="shared" si="50"/>
        <v>0</v>
      </c>
      <c r="M141" s="2">
        <f t="shared" si="51"/>
        <v>2.7917364600781314E-3</v>
      </c>
      <c r="N141" s="58">
        <v>1786</v>
      </c>
      <c r="O141" s="58"/>
      <c r="P141" s="58"/>
      <c r="Q141" s="58"/>
      <c r="R141" s="58"/>
      <c r="S141" s="58"/>
      <c r="T141" s="58"/>
      <c r="U141" s="58">
        <v>5</v>
      </c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G141" s="7">
        <f>IF(Q141&gt;0,RANK(Q141,(N141:P141,Q141:AE141)),0)</f>
        <v>0</v>
      </c>
      <c r="AH141" s="7">
        <f>IF(R141&gt;0,RANK(R141,(N141:P141,Q141:AE141)),0)</f>
        <v>0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52"/>
        <v>0</v>
      </c>
      <c r="AL141" s="2">
        <f t="shared" si="53"/>
        <v>0</v>
      </c>
      <c r="AM141" s="2">
        <f t="shared" si="54"/>
        <v>0</v>
      </c>
      <c r="AN141" s="2">
        <f t="shared" si="55"/>
        <v>0</v>
      </c>
      <c r="AP141" s="6" t="s">
        <v>2005</v>
      </c>
      <c r="AQ141" s="5" t="s">
        <v>725</v>
      </c>
      <c r="AT141" s="94">
        <v>5</v>
      </c>
      <c r="AU141" s="96">
        <v>81</v>
      </c>
      <c r="AV141" s="100">
        <f t="shared" si="56"/>
        <v>5081</v>
      </c>
      <c r="AX141" s="7" t="s">
        <v>996</v>
      </c>
    </row>
    <row r="142" spans="1:50" ht="13" hidden="1" customHeight="1" outlineLevel="1">
      <c r="A142" s="6" t="s">
        <v>503</v>
      </c>
      <c r="B142" s="5" t="s">
        <v>725</v>
      </c>
      <c r="C142" s="1">
        <f t="shared" si="47"/>
        <v>6188</v>
      </c>
      <c r="D142" s="7">
        <f>IF(N142&gt;0, RANK(N142,(N142:P142,Q142:AE142)),0)</f>
        <v>1</v>
      </c>
      <c r="E142" s="7">
        <f>IF(O142&gt;0,RANK(O142,(N142:P142,Q142:AE142)),0)</f>
        <v>0</v>
      </c>
      <c r="F142" s="7">
        <f>IF(P142&gt;0,RANK(P142,(N142:P142,Q142:AE142)),0)</f>
        <v>0</v>
      </c>
      <c r="G142" s="1">
        <f t="shared" si="45"/>
        <v>6160</v>
      </c>
      <c r="H142" s="2">
        <f t="shared" si="46"/>
        <v>0.99547511312217196</v>
      </c>
      <c r="I142" s="2"/>
      <c r="J142" s="2">
        <f t="shared" si="48"/>
        <v>0.99773755656108598</v>
      </c>
      <c r="K142" s="2">
        <f t="shared" si="49"/>
        <v>0</v>
      </c>
      <c r="L142" s="2">
        <f t="shared" si="50"/>
        <v>0</v>
      </c>
      <c r="M142" s="2">
        <f t="shared" si="51"/>
        <v>2.2624434389140191E-3</v>
      </c>
      <c r="N142" s="58">
        <v>6174</v>
      </c>
      <c r="O142" s="58"/>
      <c r="P142" s="58"/>
      <c r="Q142" s="58"/>
      <c r="R142" s="58"/>
      <c r="S142" s="58"/>
      <c r="T142" s="58"/>
      <c r="U142" s="58">
        <v>14</v>
      </c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G142" s="7">
        <f>IF(Q142&gt;0,RANK(Q142,(N142:P142,Q142:AE142)),0)</f>
        <v>0</v>
      </c>
      <c r="AH142" s="7">
        <f>IF(R142&gt;0,RANK(R142,(N142:P142,Q142:AE142)),0)</f>
        <v>0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52"/>
        <v>0</v>
      </c>
      <c r="AL142" s="2">
        <f t="shared" si="53"/>
        <v>0</v>
      </c>
      <c r="AM142" s="2">
        <f t="shared" si="54"/>
        <v>0</v>
      </c>
      <c r="AN142" s="2">
        <f t="shared" si="55"/>
        <v>0</v>
      </c>
      <c r="AP142" s="6" t="s">
        <v>503</v>
      </c>
      <c r="AQ142" s="5" t="s">
        <v>725</v>
      </c>
      <c r="AT142" s="94">
        <v>5</v>
      </c>
      <c r="AU142" s="96">
        <v>83</v>
      </c>
      <c r="AV142" s="100">
        <f t="shared" si="56"/>
        <v>5083</v>
      </c>
      <c r="AX142" s="7" t="s">
        <v>996</v>
      </c>
    </row>
    <row r="143" spans="1:50" ht="13" hidden="1" customHeight="1" outlineLevel="1">
      <c r="A143" s="6" t="s">
        <v>1360</v>
      </c>
      <c r="B143" s="5" t="s">
        <v>725</v>
      </c>
      <c r="C143" s="1">
        <f t="shared" si="47"/>
        <v>9767</v>
      </c>
      <c r="D143" s="7">
        <f>IF(N143&gt;0, RANK(N143,(N143:P143,Q143:AE143)),0)</f>
        <v>1</v>
      </c>
      <c r="E143" s="7">
        <f>IF(O143&gt;0,RANK(O143,(N143:P143,Q143:AE143)),0)</f>
        <v>0</v>
      </c>
      <c r="F143" s="7">
        <f>IF(P143&gt;0,RANK(P143,(N143:P143,Q143:AE143)),0)</f>
        <v>0</v>
      </c>
      <c r="G143" s="1">
        <f t="shared" si="45"/>
        <v>9767</v>
      </c>
      <c r="H143" s="2">
        <f t="shared" si="46"/>
        <v>1</v>
      </c>
      <c r="I143" s="2"/>
      <c r="J143" s="2">
        <f t="shared" si="48"/>
        <v>1</v>
      </c>
      <c r="K143" s="2">
        <f t="shared" si="49"/>
        <v>0</v>
      </c>
      <c r="L143" s="2">
        <f t="shared" si="50"/>
        <v>0</v>
      </c>
      <c r="M143" s="2">
        <f t="shared" si="51"/>
        <v>0</v>
      </c>
      <c r="N143" s="58">
        <v>9767</v>
      </c>
      <c r="O143" s="58"/>
      <c r="P143" s="58"/>
      <c r="Q143" s="58"/>
      <c r="R143" s="58"/>
      <c r="S143" s="58"/>
      <c r="T143" s="58"/>
      <c r="U143" s="58">
        <v>0</v>
      </c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G143" s="7">
        <f>IF(Q143&gt;0,RANK(Q143,(N143:P143,Q143:AE143)),0)</f>
        <v>0</v>
      </c>
      <c r="AH143" s="7">
        <f>IF(R143&gt;0,RANK(R143,(N143:P143,Q143:AE143)),0)</f>
        <v>0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52"/>
        <v>0</v>
      </c>
      <c r="AL143" s="2">
        <f t="shared" si="53"/>
        <v>0</v>
      </c>
      <c r="AM143" s="2">
        <f t="shared" si="54"/>
        <v>0</v>
      </c>
      <c r="AN143" s="2">
        <f t="shared" si="55"/>
        <v>0</v>
      </c>
      <c r="AP143" s="6" t="s">
        <v>1360</v>
      </c>
      <c r="AQ143" s="5" t="s">
        <v>725</v>
      </c>
      <c r="AT143" s="94">
        <v>5</v>
      </c>
      <c r="AU143" s="96">
        <v>85</v>
      </c>
      <c r="AV143" s="100">
        <f t="shared" si="56"/>
        <v>5085</v>
      </c>
      <c r="AX143" s="7" t="s">
        <v>996</v>
      </c>
    </row>
    <row r="144" spans="1:50" ht="13" hidden="1" customHeight="1" outlineLevel="1">
      <c r="A144" s="6" t="s">
        <v>2395</v>
      </c>
      <c r="B144" s="5" t="s">
        <v>725</v>
      </c>
      <c r="C144" s="1">
        <f t="shared" si="47"/>
        <v>2723</v>
      </c>
      <c r="D144" s="7">
        <f>IF(N144&gt;0, RANK(N144,(N144:P144,Q144:AE144)),0)</f>
        <v>1</v>
      </c>
      <c r="E144" s="7">
        <f>IF(O144&gt;0,RANK(O144,(N144:P144,Q144:AE144)),0)</f>
        <v>0</v>
      </c>
      <c r="F144" s="7">
        <f>IF(P144&gt;0,RANK(P144,(N144:P144,Q144:AE144)),0)</f>
        <v>0</v>
      </c>
      <c r="G144" s="1">
        <f t="shared" si="45"/>
        <v>2723</v>
      </c>
      <c r="H144" s="2">
        <f t="shared" si="46"/>
        <v>1</v>
      </c>
      <c r="I144" s="2"/>
      <c r="J144" s="2">
        <f t="shared" si="48"/>
        <v>1</v>
      </c>
      <c r="K144" s="2">
        <f t="shared" si="49"/>
        <v>0</v>
      </c>
      <c r="L144" s="2">
        <f t="shared" si="50"/>
        <v>0</v>
      </c>
      <c r="M144" s="2">
        <f t="shared" si="51"/>
        <v>0</v>
      </c>
      <c r="N144" s="58">
        <v>2723</v>
      </c>
      <c r="O144" s="58"/>
      <c r="P144" s="58"/>
      <c r="Q144" s="58"/>
      <c r="R144" s="58"/>
      <c r="S144" s="58"/>
      <c r="T144" s="58"/>
      <c r="U144" s="58">
        <v>0</v>
      </c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G144" s="7">
        <f>IF(Q144&gt;0,RANK(Q144,(N144:P144,Q144:AE144)),0)</f>
        <v>0</v>
      </c>
      <c r="AH144" s="7">
        <f>IF(R144&gt;0,RANK(R144,(N144:P144,Q144:AE144)),0)</f>
        <v>0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52"/>
        <v>0</v>
      </c>
      <c r="AL144" s="2">
        <f t="shared" si="53"/>
        <v>0</v>
      </c>
      <c r="AM144" s="2">
        <f t="shared" si="54"/>
        <v>0</v>
      </c>
      <c r="AN144" s="2">
        <f t="shared" si="55"/>
        <v>0</v>
      </c>
      <c r="AP144" s="6" t="s">
        <v>2395</v>
      </c>
      <c r="AQ144" s="5" t="s">
        <v>725</v>
      </c>
      <c r="AT144" s="94">
        <v>5</v>
      </c>
      <c r="AU144" s="96">
        <v>87</v>
      </c>
      <c r="AV144" s="100">
        <f t="shared" si="56"/>
        <v>5087</v>
      </c>
      <c r="AX144" s="7" t="s">
        <v>996</v>
      </c>
    </row>
    <row r="145" spans="1:50" ht="13" hidden="1" customHeight="1" outlineLevel="1">
      <c r="A145" s="6" t="s">
        <v>827</v>
      </c>
      <c r="B145" s="5" t="s">
        <v>725</v>
      </c>
      <c r="C145" s="1">
        <f t="shared" si="47"/>
        <v>2577</v>
      </c>
      <c r="D145" s="7">
        <f>IF(N145&gt;0, RANK(N145,(N145:P145,Q145:AE145)),0)</f>
        <v>1</v>
      </c>
      <c r="E145" s="7">
        <f>IF(O145&gt;0,RANK(O145,(N145:P145,Q145:AE145)),0)</f>
        <v>0</v>
      </c>
      <c r="F145" s="7">
        <f>IF(P145&gt;0,RANK(P145,(N145:P145,Q145:AE145)),0)</f>
        <v>0</v>
      </c>
      <c r="G145" s="1">
        <f t="shared" si="45"/>
        <v>2561</v>
      </c>
      <c r="H145" s="2">
        <f t="shared" si="46"/>
        <v>0.99379123011253401</v>
      </c>
      <c r="I145" s="2"/>
      <c r="J145" s="2">
        <f t="shared" si="48"/>
        <v>0.996895615056267</v>
      </c>
      <c r="K145" s="2">
        <f t="shared" si="49"/>
        <v>0</v>
      </c>
      <c r="L145" s="2">
        <f t="shared" si="50"/>
        <v>0</v>
      </c>
      <c r="M145" s="2">
        <f t="shared" si="51"/>
        <v>3.1043849437329962E-3</v>
      </c>
      <c r="N145" s="58">
        <v>2569</v>
      </c>
      <c r="O145" s="58"/>
      <c r="P145" s="58"/>
      <c r="Q145" s="58"/>
      <c r="R145" s="58"/>
      <c r="S145" s="58"/>
      <c r="T145" s="58"/>
      <c r="U145" s="58">
        <v>8</v>
      </c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G145" s="7">
        <f>IF(Q145&gt;0,RANK(Q145,(N145:P145,Q145:AE145)),0)</f>
        <v>0</v>
      </c>
      <c r="AH145" s="7">
        <f>IF(R145&gt;0,RANK(R145,(N145:P145,Q145:AE145)),0)</f>
        <v>0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52"/>
        <v>0</v>
      </c>
      <c r="AL145" s="2">
        <f t="shared" si="53"/>
        <v>0</v>
      </c>
      <c r="AM145" s="2">
        <f t="shared" si="54"/>
        <v>0</v>
      </c>
      <c r="AN145" s="2">
        <f t="shared" si="55"/>
        <v>0</v>
      </c>
      <c r="AP145" s="6" t="s">
        <v>827</v>
      </c>
      <c r="AQ145" s="5" t="s">
        <v>725</v>
      </c>
      <c r="AT145" s="94">
        <v>5</v>
      </c>
      <c r="AU145" s="96">
        <v>89</v>
      </c>
      <c r="AV145" s="100">
        <f t="shared" si="56"/>
        <v>5089</v>
      </c>
      <c r="AX145" s="7" t="s">
        <v>996</v>
      </c>
    </row>
    <row r="146" spans="1:50" ht="13" hidden="1" customHeight="1" outlineLevel="1">
      <c r="A146" s="6" t="s">
        <v>541</v>
      </c>
      <c r="B146" s="5" t="s">
        <v>725</v>
      </c>
      <c r="C146" s="1">
        <f t="shared" si="47"/>
        <v>7363</v>
      </c>
      <c r="D146" s="7">
        <f>IF(N146&gt;0, RANK(N146,(N146:P146,Q146:AE146)),0)</f>
        <v>1</v>
      </c>
      <c r="E146" s="7">
        <f>IF(O146&gt;0,RANK(O146,(N146:P146,Q146:AE146)),0)</f>
        <v>0</v>
      </c>
      <c r="F146" s="7">
        <f>IF(P146&gt;0,RANK(P146,(N146:P146,Q146:AE146)),0)</f>
        <v>0</v>
      </c>
      <c r="G146" s="1">
        <f t="shared" si="45"/>
        <v>7339</v>
      </c>
      <c r="H146" s="2">
        <f t="shared" si="46"/>
        <v>0.9967404590520168</v>
      </c>
      <c r="I146" s="2"/>
      <c r="J146" s="2">
        <f t="shared" si="48"/>
        <v>0.9983702295260084</v>
      </c>
      <c r="K146" s="2">
        <f t="shared" si="49"/>
        <v>0</v>
      </c>
      <c r="L146" s="2">
        <f t="shared" si="50"/>
        <v>0</v>
      </c>
      <c r="M146" s="2">
        <f t="shared" si="51"/>
        <v>1.6297704739915986E-3</v>
      </c>
      <c r="N146" s="58">
        <v>7351</v>
      </c>
      <c r="O146" s="58"/>
      <c r="P146" s="58"/>
      <c r="Q146" s="58"/>
      <c r="R146" s="58"/>
      <c r="S146" s="58"/>
      <c r="T146" s="58"/>
      <c r="U146" s="58">
        <v>12</v>
      </c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G146" s="7">
        <f>IF(Q146&gt;0,RANK(Q146,(N146:P146,Q146:AE146)),0)</f>
        <v>0</v>
      </c>
      <c r="AH146" s="7">
        <f>IF(R146&gt;0,RANK(R146,(N146:P146,Q146:AE146)),0)</f>
        <v>0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si="52"/>
        <v>0</v>
      </c>
      <c r="AL146" s="2">
        <f t="shared" si="53"/>
        <v>0</v>
      </c>
      <c r="AM146" s="2">
        <f t="shared" si="54"/>
        <v>0</v>
      </c>
      <c r="AN146" s="2">
        <f t="shared" si="55"/>
        <v>0</v>
      </c>
      <c r="AP146" s="6" t="s">
        <v>541</v>
      </c>
      <c r="AQ146" s="5" t="s">
        <v>725</v>
      </c>
      <c r="AT146" s="94">
        <v>5</v>
      </c>
      <c r="AU146" s="96">
        <v>91</v>
      </c>
      <c r="AV146" s="100">
        <f t="shared" si="56"/>
        <v>5091</v>
      </c>
      <c r="AX146" s="7" t="s">
        <v>996</v>
      </c>
    </row>
    <row r="147" spans="1:50" ht="13" hidden="1" customHeight="1" outlineLevel="1">
      <c r="A147" s="6" t="s">
        <v>839</v>
      </c>
      <c r="B147" s="5" t="s">
        <v>725</v>
      </c>
      <c r="C147" s="1">
        <f t="shared" si="47"/>
        <v>7863</v>
      </c>
      <c r="D147" s="7">
        <f>IF(N147&gt;0, RANK(N147,(N147:P147,Q147:AE147)),0)</f>
        <v>1</v>
      </c>
      <c r="E147" s="7">
        <f>IF(O147&gt;0,RANK(O147,(N147:P147,Q147:AE147)),0)</f>
        <v>0</v>
      </c>
      <c r="F147" s="7">
        <f>IF(P147&gt;0,RANK(P147,(N147:P147,Q147:AE147)),0)</f>
        <v>0</v>
      </c>
      <c r="G147" s="1">
        <f t="shared" si="45"/>
        <v>7857</v>
      </c>
      <c r="H147" s="2">
        <f t="shared" si="46"/>
        <v>0.99923693246852341</v>
      </c>
      <c r="I147" s="2"/>
      <c r="J147" s="2">
        <f t="shared" si="48"/>
        <v>0.99961846623426176</v>
      </c>
      <c r="K147" s="2">
        <f t="shared" si="49"/>
        <v>0</v>
      </c>
      <c r="L147" s="2">
        <f t="shared" si="50"/>
        <v>0</v>
      </c>
      <c r="M147" s="2">
        <f t="shared" si="51"/>
        <v>3.8153376573824005E-4</v>
      </c>
      <c r="N147" s="58">
        <v>7860</v>
      </c>
      <c r="O147" s="58"/>
      <c r="P147" s="58"/>
      <c r="Q147" s="58"/>
      <c r="R147" s="58"/>
      <c r="S147" s="58"/>
      <c r="T147" s="58"/>
      <c r="U147" s="58">
        <v>3</v>
      </c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G147" s="7">
        <f>IF(Q147&gt;0,RANK(Q147,(N147:P147,Q147:AE147)),0)</f>
        <v>0</v>
      </c>
      <c r="AH147" s="7">
        <f>IF(R147&gt;0,RANK(R147,(N147:P147,Q147:AE147)),0)</f>
        <v>0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si="52"/>
        <v>0</v>
      </c>
      <c r="AL147" s="2">
        <f t="shared" si="53"/>
        <v>0</v>
      </c>
      <c r="AM147" s="2">
        <f t="shared" si="54"/>
        <v>0</v>
      </c>
      <c r="AN147" s="2">
        <f t="shared" si="55"/>
        <v>0</v>
      </c>
      <c r="AP147" s="6" t="s">
        <v>839</v>
      </c>
      <c r="AQ147" s="5" t="s">
        <v>725</v>
      </c>
      <c r="AT147" s="94">
        <v>5</v>
      </c>
      <c r="AU147" s="96">
        <v>93</v>
      </c>
      <c r="AV147" s="100">
        <f t="shared" si="56"/>
        <v>5093</v>
      </c>
      <c r="AX147" s="7" t="s">
        <v>996</v>
      </c>
    </row>
    <row r="148" spans="1:50" ht="13" hidden="1" customHeight="1" outlineLevel="1">
      <c r="A148" s="6" t="s">
        <v>298</v>
      </c>
      <c r="B148" s="5" t="s">
        <v>725</v>
      </c>
      <c r="C148" s="1">
        <f t="shared" si="47"/>
        <v>0</v>
      </c>
      <c r="D148" s="7">
        <f>IF(N148&gt;0, RANK(N148,(N148:P148,Q148:AE148)),0)</f>
        <v>0</v>
      </c>
      <c r="E148" s="7">
        <f>IF(O148&gt;0,RANK(O148,(N148:P148,Q148:AE148)),0)</f>
        <v>0</v>
      </c>
      <c r="F148" s="7">
        <f>IF(P148&gt;0,RANK(P148,(N148:P148,Q148:AE148)),0)</f>
        <v>0</v>
      </c>
      <c r="G148" s="1">
        <f t="shared" si="45"/>
        <v>0</v>
      </c>
      <c r="H148" s="2">
        <f t="shared" si="46"/>
        <v>0</v>
      </c>
      <c r="I148" s="2"/>
      <c r="J148" s="2" t="str">
        <f t="shared" si="48"/>
        <v>-</v>
      </c>
      <c r="K148" s="2" t="str">
        <f t="shared" si="49"/>
        <v>-</v>
      </c>
      <c r="L148" s="2" t="str">
        <f t="shared" si="50"/>
        <v>-</v>
      </c>
      <c r="M148" s="2" t="str">
        <f t="shared" si="51"/>
        <v>-</v>
      </c>
      <c r="N148" s="58">
        <v>0</v>
      </c>
      <c r="O148" s="58"/>
      <c r="P148" s="58"/>
      <c r="Q148" s="58"/>
      <c r="R148" s="58"/>
      <c r="S148" s="58"/>
      <c r="T148" s="58"/>
      <c r="U148" s="58">
        <v>0</v>
      </c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G148" s="7">
        <f>IF(Q148&gt;0,RANK(Q148,(N148:P148,Q148:AE148)),0)</f>
        <v>0</v>
      </c>
      <c r="AH148" s="7">
        <f>IF(R148&gt;0,RANK(R148,(N148:P148,Q148:AE148)),0)</f>
        <v>0</v>
      </c>
      <c r="AI148" s="7">
        <f>IF(T148&gt;0,RANK(T148,(N148:P148,Q148:AE148)),0)</f>
        <v>0</v>
      </c>
      <c r="AJ148" s="7">
        <f>IF(S148&gt;0,RANK(S148,(N148:P148,Q148:AE148)),0)</f>
        <v>0</v>
      </c>
      <c r="AK148" s="2" t="str">
        <f t="shared" si="52"/>
        <v>-</v>
      </c>
      <c r="AL148" s="2" t="str">
        <f t="shared" si="53"/>
        <v>-</v>
      </c>
      <c r="AM148" s="2" t="str">
        <f t="shared" si="54"/>
        <v>-</v>
      </c>
      <c r="AN148" s="2" t="str">
        <f t="shared" si="55"/>
        <v>-</v>
      </c>
      <c r="AP148" s="6" t="s">
        <v>298</v>
      </c>
      <c r="AQ148" s="5" t="s">
        <v>725</v>
      </c>
      <c r="AT148" s="94">
        <v>5</v>
      </c>
      <c r="AU148" s="96">
        <v>95</v>
      </c>
      <c r="AV148" s="100">
        <f t="shared" si="56"/>
        <v>5095</v>
      </c>
      <c r="AX148" s="7" t="s">
        <v>996</v>
      </c>
    </row>
    <row r="149" spans="1:50" ht="13" hidden="1" customHeight="1" outlineLevel="1">
      <c r="A149" s="6" t="s">
        <v>1639</v>
      </c>
      <c r="B149" s="5" t="s">
        <v>725</v>
      </c>
      <c r="C149" s="1">
        <f t="shared" si="47"/>
        <v>2100</v>
      </c>
      <c r="D149" s="7">
        <f>IF(N149&gt;0, RANK(N149,(N149:P149,Q149:AE149)),0)</f>
        <v>1</v>
      </c>
      <c r="E149" s="7">
        <f>IF(O149&gt;0,RANK(O149,(N149:P149,Q149:AE149)),0)</f>
        <v>0</v>
      </c>
      <c r="F149" s="7">
        <f>IF(P149&gt;0,RANK(P149,(N149:P149,Q149:AE149)),0)</f>
        <v>0</v>
      </c>
      <c r="G149" s="1">
        <f t="shared" si="45"/>
        <v>2096</v>
      </c>
      <c r="H149" s="2">
        <f t="shared" si="46"/>
        <v>0.99809523809523815</v>
      </c>
      <c r="I149" s="2"/>
      <c r="J149" s="2">
        <f t="shared" si="48"/>
        <v>0.99904761904761907</v>
      </c>
      <c r="K149" s="2">
        <f t="shared" si="49"/>
        <v>0</v>
      </c>
      <c r="L149" s="2">
        <f t="shared" si="50"/>
        <v>0</v>
      </c>
      <c r="M149" s="2">
        <f t="shared" si="51"/>
        <v>9.5238095238092679E-4</v>
      </c>
      <c r="N149" s="58">
        <v>2098</v>
      </c>
      <c r="O149" s="58"/>
      <c r="P149" s="58"/>
      <c r="Q149" s="58"/>
      <c r="R149" s="58"/>
      <c r="S149" s="58"/>
      <c r="T149" s="58"/>
      <c r="U149" s="58">
        <v>2</v>
      </c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G149" s="7">
        <f>IF(Q149&gt;0,RANK(Q149,(N149:P149,Q149:AE149)),0)</f>
        <v>0</v>
      </c>
      <c r="AH149" s="7">
        <f>IF(R149&gt;0,RANK(R149,(N149:P149,Q149:AE149)),0)</f>
        <v>0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52"/>
        <v>0</v>
      </c>
      <c r="AL149" s="2">
        <f t="shared" si="53"/>
        <v>0</v>
      </c>
      <c r="AM149" s="2">
        <f t="shared" si="54"/>
        <v>0</v>
      </c>
      <c r="AN149" s="2">
        <f t="shared" si="55"/>
        <v>0</v>
      </c>
      <c r="AP149" s="6" t="s">
        <v>1639</v>
      </c>
      <c r="AQ149" s="5" t="s">
        <v>725</v>
      </c>
      <c r="AT149" s="94">
        <v>5</v>
      </c>
      <c r="AU149" s="96">
        <v>97</v>
      </c>
      <c r="AV149" s="100">
        <f t="shared" si="56"/>
        <v>5097</v>
      </c>
      <c r="AX149" s="7" t="s">
        <v>996</v>
      </c>
    </row>
    <row r="150" spans="1:50" ht="13" hidden="1" customHeight="1" outlineLevel="1">
      <c r="A150" s="6" t="s">
        <v>1678</v>
      </c>
      <c r="B150" s="5" t="s">
        <v>725</v>
      </c>
      <c r="C150" s="1">
        <f t="shared" si="47"/>
        <v>2185</v>
      </c>
      <c r="D150" s="7">
        <f>IF(N150&gt;0, RANK(N150,(N150:P150,Q150:AE150)),0)</f>
        <v>1</v>
      </c>
      <c r="E150" s="7">
        <f>IF(O150&gt;0,RANK(O150,(N150:P150,Q150:AE150)),0)</f>
        <v>0</v>
      </c>
      <c r="F150" s="7">
        <f>IF(P150&gt;0,RANK(P150,(N150:P150,Q150:AE150)),0)</f>
        <v>0</v>
      </c>
      <c r="G150" s="1">
        <f t="shared" si="45"/>
        <v>2185</v>
      </c>
      <c r="H150" s="2">
        <f t="shared" si="46"/>
        <v>1</v>
      </c>
      <c r="I150" s="2"/>
      <c r="J150" s="2">
        <f t="shared" si="48"/>
        <v>1</v>
      </c>
      <c r="K150" s="2">
        <f t="shared" si="49"/>
        <v>0</v>
      </c>
      <c r="L150" s="2">
        <f t="shared" si="50"/>
        <v>0</v>
      </c>
      <c r="M150" s="2">
        <f t="shared" si="51"/>
        <v>0</v>
      </c>
      <c r="N150" s="58">
        <v>2185</v>
      </c>
      <c r="O150" s="58"/>
      <c r="P150" s="58"/>
      <c r="Q150" s="58"/>
      <c r="R150" s="58"/>
      <c r="S150" s="58"/>
      <c r="T150" s="58"/>
      <c r="U150" s="58">
        <v>0</v>
      </c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G150" s="7">
        <f>IF(Q150&gt;0,RANK(Q150,(N150:P150,Q150:AE150)),0)</f>
        <v>0</v>
      </c>
      <c r="AH150" s="7">
        <f>IF(R150&gt;0,RANK(R150,(N150:P150,Q150:AE150)),0)</f>
        <v>0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52"/>
        <v>0</v>
      </c>
      <c r="AL150" s="2">
        <f t="shared" si="53"/>
        <v>0</v>
      </c>
      <c r="AM150" s="2">
        <f t="shared" si="54"/>
        <v>0</v>
      </c>
      <c r="AN150" s="2">
        <f t="shared" si="55"/>
        <v>0</v>
      </c>
      <c r="AP150" s="6" t="s">
        <v>1678</v>
      </c>
      <c r="AQ150" s="5" t="s">
        <v>725</v>
      </c>
      <c r="AT150" s="94">
        <v>5</v>
      </c>
      <c r="AU150" s="96">
        <v>99</v>
      </c>
      <c r="AV150" s="100">
        <f t="shared" si="56"/>
        <v>5099</v>
      </c>
      <c r="AX150" s="7" t="s">
        <v>996</v>
      </c>
    </row>
    <row r="151" spans="1:50" ht="13" hidden="1" customHeight="1" outlineLevel="1">
      <c r="A151" s="6" t="s">
        <v>1089</v>
      </c>
      <c r="B151" s="5" t="s">
        <v>725</v>
      </c>
      <c r="C151" s="1">
        <f t="shared" si="47"/>
        <v>0</v>
      </c>
      <c r="D151" s="7">
        <f>IF(N151&gt;0, RANK(N151,(N151:P151,Q151:AE151)),0)</f>
        <v>0</v>
      </c>
      <c r="E151" s="7">
        <f>IF(O151&gt;0,RANK(O151,(N151:P151,Q151:AE151)),0)</f>
        <v>0</v>
      </c>
      <c r="F151" s="7">
        <f>IF(P151&gt;0,RANK(P151,(N151:P151,Q151:AE151)),0)</f>
        <v>0</v>
      </c>
      <c r="G151" s="1">
        <f t="shared" si="45"/>
        <v>0</v>
      </c>
      <c r="H151" s="2">
        <f t="shared" si="46"/>
        <v>0</v>
      </c>
      <c r="I151" s="2"/>
      <c r="J151" s="2" t="str">
        <f t="shared" si="48"/>
        <v>-</v>
      </c>
      <c r="K151" s="2" t="str">
        <f t="shared" si="49"/>
        <v>-</v>
      </c>
      <c r="L151" s="2" t="str">
        <f t="shared" si="50"/>
        <v>-</v>
      </c>
      <c r="M151" s="2" t="str">
        <f t="shared" si="51"/>
        <v>-</v>
      </c>
      <c r="N151" s="58">
        <v>0</v>
      </c>
      <c r="O151" s="58"/>
      <c r="P151" s="58"/>
      <c r="Q151" s="58"/>
      <c r="R151" s="58"/>
      <c r="S151" s="58"/>
      <c r="T151" s="58"/>
      <c r="U151" s="58">
        <v>0</v>
      </c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G151" s="7">
        <f>IF(Q151&gt;0,RANK(Q151,(N151:P151,Q151:AE151)),0)</f>
        <v>0</v>
      </c>
      <c r="AH151" s="7">
        <f>IF(R151&gt;0,RANK(R151,(N151:P151,Q151:AE151)),0)</f>
        <v>0</v>
      </c>
      <c r="AI151" s="7">
        <f>IF(T151&gt;0,RANK(T151,(N151:P151,Q151:AE151)),0)</f>
        <v>0</v>
      </c>
      <c r="AJ151" s="7">
        <f>IF(S151&gt;0,RANK(S151,(N151:P151,Q151:AE151)),0)</f>
        <v>0</v>
      </c>
      <c r="AK151" s="2" t="str">
        <f t="shared" si="52"/>
        <v>-</v>
      </c>
      <c r="AL151" s="2" t="str">
        <f t="shared" si="53"/>
        <v>-</v>
      </c>
      <c r="AM151" s="2" t="str">
        <f t="shared" si="54"/>
        <v>-</v>
      </c>
      <c r="AN151" s="2" t="str">
        <f t="shared" si="55"/>
        <v>-</v>
      </c>
      <c r="AP151" s="6" t="s">
        <v>1089</v>
      </c>
      <c r="AQ151" s="5" t="s">
        <v>725</v>
      </c>
      <c r="AT151" s="94">
        <v>5</v>
      </c>
      <c r="AU151" s="96">
        <v>101</v>
      </c>
      <c r="AV151" s="100">
        <f t="shared" si="56"/>
        <v>5101</v>
      </c>
      <c r="AX151" s="7" t="s">
        <v>996</v>
      </c>
    </row>
    <row r="152" spans="1:50" ht="13" hidden="1" customHeight="1" outlineLevel="1">
      <c r="A152" s="6" t="s">
        <v>1238</v>
      </c>
      <c r="B152" s="5" t="s">
        <v>725</v>
      </c>
      <c r="C152" s="1">
        <f t="shared" si="47"/>
        <v>7908</v>
      </c>
      <c r="D152" s="7">
        <f>IF(N152&gt;0, RANK(N152,(N152:P152,Q152:AE152)),0)</f>
        <v>1</v>
      </c>
      <c r="E152" s="7">
        <f>IF(O152&gt;0,RANK(O152,(N152:P152,Q152:AE152)),0)</f>
        <v>0</v>
      </c>
      <c r="F152" s="7">
        <f>IF(P152&gt;0,RANK(P152,(N152:P152,Q152:AE152)),0)</f>
        <v>0</v>
      </c>
      <c r="G152" s="1">
        <f t="shared" si="45"/>
        <v>7876</v>
      </c>
      <c r="H152" s="2">
        <f t="shared" si="46"/>
        <v>0.99595346484572589</v>
      </c>
      <c r="I152" s="2"/>
      <c r="J152" s="2">
        <f t="shared" si="48"/>
        <v>0.99797673242286289</v>
      </c>
      <c r="K152" s="2">
        <f t="shared" si="49"/>
        <v>0</v>
      </c>
      <c r="L152" s="2">
        <f t="shared" si="50"/>
        <v>0</v>
      </c>
      <c r="M152" s="2">
        <f t="shared" si="51"/>
        <v>2.0232675771371111E-3</v>
      </c>
      <c r="N152" s="58">
        <v>7892</v>
      </c>
      <c r="O152" s="58"/>
      <c r="P152" s="58"/>
      <c r="Q152" s="58"/>
      <c r="R152" s="58"/>
      <c r="S152" s="58"/>
      <c r="T152" s="58"/>
      <c r="U152" s="58">
        <v>16</v>
      </c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G152" s="7">
        <f>IF(Q152&gt;0,RANK(Q152,(N152:P152,Q152:AE152)),0)</f>
        <v>0</v>
      </c>
      <c r="AH152" s="7">
        <f>IF(R152&gt;0,RANK(R152,(N152:P152,Q152:AE152)),0)</f>
        <v>0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52"/>
        <v>0</v>
      </c>
      <c r="AL152" s="2">
        <f t="shared" si="53"/>
        <v>0</v>
      </c>
      <c r="AM152" s="2">
        <f t="shared" si="54"/>
        <v>0</v>
      </c>
      <c r="AN152" s="2">
        <f t="shared" si="55"/>
        <v>0</v>
      </c>
      <c r="AP152" s="6" t="s">
        <v>1238</v>
      </c>
      <c r="AQ152" s="5" t="s">
        <v>725</v>
      </c>
      <c r="AT152" s="94">
        <v>5</v>
      </c>
      <c r="AU152" s="96">
        <v>103</v>
      </c>
      <c r="AV152" s="100">
        <f t="shared" si="56"/>
        <v>5103</v>
      </c>
      <c r="AX152" s="7" t="s">
        <v>996</v>
      </c>
    </row>
    <row r="153" spans="1:50" ht="13" hidden="1" customHeight="1" outlineLevel="1">
      <c r="A153" s="6" t="s">
        <v>2741</v>
      </c>
      <c r="B153" s="5" t="s">
        <v>725</v>
      </c>
      <c r="C153" s="1">
        <f t="shared" si="47"/>
        <v>1815</v>
      </c>
      <c r="D153" s="7">
        <f>IF(N153&gt;0, RANK(N153,(N153:P153,Q153:AE153)),0)</f>
        <v>1</v>
      </c>
      <c r="E153" s="7">
        <f>IF(O153&gt;0,RANK(O153,(N153:P153,Q153:AE153)),0)</f>
        <v>0</v>
      </c>
      <c r="F153" s="7">
        <f>IF(P153&gt;0,RANK(P153,(N153:P153,Q153:AE153)),0)</f>
        <v>0</v>
      </c>
      <c r="G153" s="1">
        <f t="shared" si="45"/>
        <v>1789</v>
      </c>
      <c r="H153" s="2">
        <f t="shared" si="46"/>
        <v>0.98567493112947657</v>
      </c>
      <c r="I153" s="2"/>
      <c r="J153" s="2">
        <f t="shared" si="48"/>
        <v>0.99283746556473829</v>
      </c>
      <c r="K153" s="2">
        <f t="shared" si="49"/>
        <v>0</v>
      </c>
      <c r="L153" s="2">
        <f t="shared" si="50"/>
        <v>0</v>
      </c>
      <c r="M153" s="2">
        <f t="shared" si="51"/>
        <v>7.1625344352617137E-3</v>
      </c>
      <c r="N153" s="58">
        <v>1802</v>
      </c>
      <c r="O153" s="58"/>
      <c r="P153" s="58"/>
      <c r="Q153" s="58"/>
      <c r="R153" s="58"/>
      <c r="S153" s="58"/>
      <c r="T153" s="58"/>
      <c r="U153" s="58">
        <v>13</v>
      </c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G153" s="7">
        <f>IF(Q153&gt;0,RANK(Q153,(N153:P153,Q153:AE153)),0)</f>
        <v>0</v>
      </c>
      <c r="AH153" s="7">
        <f>IF(R153&gt;0,RANK(R153,(N153:P153,Q153:AE153)),0)</f>
        <v>0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52"/>
        <v>0</v>
      </c>
      <c r="AL153" s="2">
        <f t="shared" si="53"/>
        <v>0</v>
      </c>
      <c r="AM153" s="2">
        <f t="shared" si="54"/>
        <v>0</v>
      </c>
      <c r="AN153" s="2">
        <f t="shared" si="55"/>
        <v>0</v>
      </c>
      <c r="AP153" s="6" t="s">
        <v>2741</v>
      </c>
      <c r="AQ153" s="5" t="s">
        <v>725</v>
      </c>
      <c r="AT153" s="94">
        <v>5</v>
      </c>
      <c r="AU153" s="96">
        <v>105</v>
      </c>
      <c r="AV153" s="100">
        <f t="shared" si="56"/>
        <v>5105</v>
      </c>
      <c r="AX153" s="7" t="s">
        <v>996</v>
      </c>
    </row>
    <row r="154" spans="1:50" ht="13" hidden="1" customHeight="1" outlineLevel="1">
      <c r="A154" s="6" t="s">
        <v>1585</v>
      </c>
      <c r="B154" s="5" t="s">
        <v>725</v>
      </c>
      <c r="C154" s="1">
        <f t="shared" si="47"/>
        <v>7039</v>
      </c>
      <c r="D154" s="7">
        <f>IF(N154&gt;0, RANK(N154,(N154:P154,Q154:AE154)),0)</f>
        <v>1</v>
      </c>
      <c r="E154" s="7">
        <f>IF(O154&gt;0,RANK(O154,(N154:P154,Q154:AE154)),0)</f>
        <v>0</v>
      </c>
      <c r="F154" s="7">
        <f>IF(P154&gt;0,RANK(P154,(N154:P154,Q154:AE154)),0)</f>
        <v>0</v>
      </c>
      <c r="G154" s="1">
        <f t="shared" si="45"/>
        <v>7037</v>
      </c>
      <c r="H154" s="2">
        <f t="shared" si="46"/>
        <v>0.99971586873135387</v>
      </c>
      <c r="I154" s="2"/>
      <c r="J154" s="2">
        <f t="shared" si="48"/>
        <v>0.99985793436567694</v>
      </c>
      <c r="K154" s="2">
        <f t="shared" si="49"/>
        <v>0</v>
      </c>
      <c r="L154" s="2">
        <f t="shared" si="50"/>
        <v>0</v>
      </c>
      <c r="M154" s="2">
        <f t="shared" si="51"/>
        <v>1.4206563432306307E-4</v>
      </c>
      <c r="N154" s="58">
        <v>7038</v>
      </c>
      <c r="O154" s="58"/>
      <c r="P154" s="58"/>
      <c r="Q154" s="58"/>
      <c r="R154" s="58"/>
      <c r="S154" s="58"/>
      <c r="T154" s="58"/>
      <c r="U154" s="58">
        <v>1</v>
      </c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G154" s="7">
        <f>IF(Q154&gt;0,RANK(Q154,(N154:P154,Q154:AE154)),0)</f>
        <v>0</v>
      </c>
      <c r="AH154" s="7">
        <f>IF(R154&gt;0,RANK(R154,(N154:P154,Q154:AE154)),0)</f>
        <v>0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52"/>
        <v>0</v>
      </c>
      <c r="AL154" s="2">
        <f t="shared" si="53"/>
        <v>0</v>
      </c>
      <c r="AM154" s="2">
        <f t="shared" si="54"/>
        <v>0</v>
      </c>
      <c r="AN154" s="2">
        <f t="shared" si="55"/>
        <v>0</v>
      </c>
      <c r="AP154" s="6" t="s">
        <v>1585</v>
      </c>
      <c r="AQ154" s="5" t="s">
        <v>725</v>
      </c>
      <c r="AT154" s="94">
        <v>5</v>
      </c>
      <c r="AU154" s="96">
        <v>107</v>
      </c>
      <c r="AV154" s="100">
        <f t="shared" si="56"/>
        <v>5107</v>
      </c>
      <c r="AX154" s="7" t="s">
        <v>996</v>
      </c>
    </row>
    <row r="155" spans="1:50" ht="13" hidden="1" customHeight="1" outlineLevel="1">
      <c r="A155" s="6" t="s">
        <v>2778</v>
      </c>
      <c r="B155" s="5" t="s">
        <v>725</v>
      </c>
      <c r="C155" s="1">
        <f t="shared" si="47"/>
        <v>0</v>
      </c>
      <c r="D155" s="7">
        <f>IF(N155&gt;0, RANK(N155,(N155:P155,Q155:AE155)),0)</f>
        <v>0</v>
      </c>
      <c r="E155" s="7">
        <f>IF(O155&gt;0,RANK(O155,(N155:P155,Q155:AE155)),0)</f>
        <v>0</v>
      </c>
      <c r="F155" s="7">
        <f>IF(P155&gt;0,RANK(P155,(N155:P155,Q155:AE155)),0)</f>
        <v>0</v>
      </c>
      <c r="G155" s="1">
        <f t="shared" si="45"/>
        <v>0</v>
      </c>
      <c r="H155" s="2">
        <f t="shared" si="46"/>
        <v>0</v>
      </c>
      <c r="I155" s="2"/>
      <c r="J155" s="2" t="str">
        <f t="shared" si="48"/>
        <v>-</v>
      </c>
      <c r="K155" s="2" t="str">
        <f t="shared" si="49"/>
        <v>-</v>
      </c>
      <c r="L155" s="2" t="str">
        <f t="shared" si="50"/>
        <v>-</v>
      </c>
      <c r="M155" s="2" t="str">
        <f t="shared" si="51"/>
        <v>-</v>
      </c>
      <c r="N155" s="58">
        <v>0</v>
      </c>
      <c r="O155" s="58"/>
      <c r="P155" s="58"/>
      <c r="Q155" s="58"/>
      <c r="R155" s="58"/>
      <c r="S155" s="58"/>
      <c r="T155" s="58"/>
      <c r="U155" s="58">
        <v>0</v>
      </c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G155" s="7">
        <f>IF(Q155&gt;0,RANK(Q155,(N155:P155,Q155:AE155)),0)</f>
        <v>0</v>
      </c>
      <c r="AH155" s="7">
        <f>IF(R155&gt;0,RANK(R155,(N155:P155,Q155:AE155)),0)</f>
        <v>0</v>
      </c>
      <c r="AI155" s="7">
        <f>IF(T155&gt;0,RANK(T155,(N155:P155,Q155:AE155)),0)</f>
        <v>0</v>
      </c>
      <c r="AJ155" s="7">
        <f>IF(S155&gt;0,RANK(S155,(N155:P155,Q155:AE155)),0)</f>
        <v>0</v>
      </c>
      <c r="AK155" s="2" t="str">
        <f t="shared" si="52"/>
        <v>-</v>
      </c>
      <c r="AL155" s="2" t="str">
        <f t="shared" si="53"/>
        <v>-</v>
      </c>
      <c r="AM155" s="2" t="str">
        <f t="shared" si="54"/>
        <v>-</v>
      </c>
      <c r="AN155" s="2" t="str">
        <f t="shared" si="55"/>
        <v>-</v>
      </c>
      <c r="AP155" s="6" t="s">
        <v>2778</v>
      </c>
      <c r="AQ155" s="5" t="s">
        <v>725</v>
      </c>
      <c r="AT155" s="94">
        <v>5</v>
      </c>
      <c r="AU155" s="96">
        <v>109</v>
      </c>
      <c r="AV155" s="100">
        <f t="shared" si="56"/>
        <v>5109</v>
      </c>
      <c r="AX155" s="7" t="s">
        <v>996</v>
      </c>
    </row>
    <row r="156" spans="1:50" ht="13" hidden="1" customHeight="1" outlineLevel="1">
      <c r="A156" s="6" t="s">
        <v>2780</v>
      </c>
      <c r="B156" s="5" t="s">
        <v>725</v>
      </c>
      <c r="C156" s="1">
        <f t="shared" si="47"/>
        <v>5389</v>
      </c>
      <c r="D156" s="7">
        <f>IF(N156&gt;0, RANK(N156,(N156:P156,Q156:AE156)),0)</f>
        <v>1</v>
      </c>
      <c r="E156" s="7">
        <f>IF(O156&gt;0,RANK(O156,(N156:P156,Q156:AE156)),0)</f>
        <v>0</v>
      </c>
      <c r="F156" s="7">
        <f>IF(P156&gt;0,RANK(P156,(N156:P156,Q156:AE156)),0)</f>
        <v>0</v>
      </c>
      <c r="G156" s="1">
        <f t="shared" si="45"/>
        <v>5375</v>
      </c>
      <c r="H156" s="2">
        <f t="shared" si="46"/>
        <v>0.99740211542030066</v>
      </c>
      <c r="I156" s="2"/>
      <c r="J156" s="2">
        <f t="shared" si="48"/>
        <v>0.99870105771015028</v>
      </c>
      <c r="K156" s="2">
        <f t="shared" si="49"/>
        <v>0</v>
      </c>
      <c r="L156" s="2">
        <f t="shared" si="50"/>
        <v>0</v>
      </c>
      <c r="M156" s="2">
        <f t="shared" si="51"/>
        <v>1.2989422898497249E-3</v>
      </c>
      <c r="N156" s="58">
        <v>5382</v>
      </c>
      <c r="O156" s="58"/>
      <c r="P156" s="58"/>
      <c r="Q156" s="58"/>
      <c r="R156" s="58"/>
      <c r="S156" s="58"/>
      <c r="T156" s="58"/>
      <c r="U156" s="58">
        <v>7</v>
      </c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G156" s="7">
        <f>IF(Q156&gt;0,RANK(Q156,(N156:P156,Q156:AE156)),0)</f>
        <v>0</v>
      </c>
      <c r="AH156" s="7">
        <f>IF(R156&gt;0,RANK(R156,(N156:P156,Q156:AE156)),0)</f>
        <v>0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52"/>
        <v>0</v>
      </c>
      <c r="AL156" s="2">
        <f t="shared" si="53"/>
        <v>0</v>
      </c>
      <c r="AM156" s="2">
        <f t="shared" si="54"/>
        <v>0</v>
      </c>
      <c r="AN156" s="2">
        <f t="shared" si="55"/>
        <v>0</v>
      </c>
      <c r="AP156" s="6" t="s">
        <v>2780</v>
      </c>
      <c r="AQ156" s="5" t="s">
        <v>725</v>
      </c>
      <c r="AT156" s="94">
        <v>5</v>
      </c>
      <c r="AU156" s="96">
        <v>111</v>
      </c>
      <c r="AV156" s="100">
        <f t="shared" si="56"/>
        <v>5111</v>
      </c>
      <c r="AX156" s="7" t="s">
        <v>996</v>
      </c>
    </row>
    <row r="157" spans="1:50" ht="13" hidden="1" customHeight="1" outlineLevel="1">
      <c r="A157" s="6" t="s">
        <v>373</v>
      </c>
      <c r="B157" s="5" t="s">
        <v>725</v>
      </c>
      <c r="C157" s="1">
        <f t="shared" si="47"/>
        <v>0</v>
      </c>
      <c r="D157" s="7">
        <f>IF(N157&gt;0, RANK(N157,(N157:P157,Q157:AE157)),0)</f>
        <v>0</v>
      </c>
      <c r="E157" s="7">
        <f>IF(O157&gt;0,RANK(O157,(N157:P157,Q157:AE157)),0)</f>
        <v>0</v>
      </c>
      <c r="F157" s="7">
        <f>IF(P157&gt;0,RANK(P157,(N157:P157,Q157:AE157)),0)</f>
        <v>0</v>
      </c>
      <c r="G157" s="1">
        <f t="shared" si="45"/>
        <v>0</v>
      </c>
      <c r="H157" s="2">
        <f t="shared" si="46"/>
        <v>0</v>
      </c>
      <c r="I157" s="2"/>
      <c r="J157" s="2" t="str">
        <f t="shared" si="48"/>
        <v>-</v>
      </c>
      <c r="K157" s="2" t="str">
        <f t="shared" si="49"/>
        <v>-</v>
      </c>
      <c r="L157" s="2" t="str">
        <f t="shared" si="50"/>
        <v>-</v>
      </c>
      <c r="M157" s="2" t="str">
        <f t="shared" si="51"/>
        <v>-</v>
      </c>
      <c r="N157" s="58">
        <v>0</v>
      </c>
      <c r="O157" s="58"/>
      <c r="P157" s="58"/>
      <c r="Q157" s="58"/>
      <c r="R157" s="58"/>
      <c r="S157" s="58"/>
      <c r="T157" s="58"/>
      <c r="U157" s="58">
        <v>0</v>
      </c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G157" s="7">
        <f>IF(Q157&gt;0,RANK(Q157,(N157:P157,Q157:AE157)),0)</f>
        <v>0</v>
      </c>
      <c r="AH157" s="7">
        <f>IF(R157&gt;0,RANK(R157,(N157:P157,Q157:AE157)),0)</f>
        <v>0</v>
      </c>
      <c r="AI157" s="7">
        <f>IF(T157&gt;0,RANK(T157,(N157:P157,Q157:AE157)),0)</f>
        <v>0</v>
      </c>
      <c r="AJ157" s="7">
        <f>IF(S157&gt;0,RANK(S157,(N157:P157,Q157:AE157)),0)</f>
        <v>0</v>
      </c>
      <c r="AK157" s="2" t="str">
        <f t="shared" si="52"/>
        <v>-</v>
      </c>
      <c r="AL157" s="2" t="str">
        <f t="shared" si="53"/>
        <v>-</v>
      </c>
      <c r="AM157" s="2" t="str">
        <f t="shared" si="54"/>
        <v>-</v>
      </c>
      <c r="AN157" s="2" t="str">
        <f t="shared" si="55"/>
        <v>-</v>
      </c>
      <c r="AP157" s="6" t="s">
        <v>373</v>
      </c>
      <c r="AQ157" s="5" t="s">
        <v>725</v>
      </c>
      <c r="AT157" s="94">
        <v>5</v>
      </c>
      <c r="AU157" s="96">
        <v>113</v>
      </c>
      <c r="AV157" s="100">
        <f t="shared" si="56"/>
        <v>5113</v>
      </c>
      <c r="AX157" s="7" t="s">
        <v>996</v>
      </c>
    </row>
    <row r="158" spans="1:50" ht="13" hidden="1" customHeight="1" outlineLevel="1">
      <c r="A158" s="6" t="s">
        <v>2118</v>
      </c>
      <c r="B158" s="5" t="s">
        <v>725</v>
      </c>
      <c r="C158" s="1">
        <f t="shared" si="47"/>
        <v>11094</v>
      </c>
      <c r="D158" s="7">
        <f>IF(N158&gt;0, RANK(N158,(N158:P158,Q158:AE158)),0)</f>
        <v>1</v>
      </c>
      <c r="E158" s="7">
        <f>IF(O158&gt;0,RANK(O158,(N158:P158,Q158:AE158)),0)</f>
        <v>0</v>
      </c>
      <c r="F158" s="7">
        <f>IF(P158&gt;0,RANK(P158,(N158:P158,Q158:AE158)),0)</f>
        <v>0</v>
      </c>
      <c r="G158" s="1">
        <f t="shared" si="45"/>
        <v>11088</v>
      </c>
      <c r="H158" s="2">
        <f t="shared" si="46"/>
        <v>0.99945916711736071</v>
      </c>
      <c r="I158" s="2"/>
      <c r="J158" s="2">
        <f t="shared" si="48"/>
        <v>0.99972958355868036</v>
      </c>
      <c r="K158" s="2">
        <f t="shared" si="49"/>
        <v>0</v>
      </c>
      <c r="L158" s="2">
        <f t="shared" si="50"/>
        <v>0</v>
      </c>
      <c r="M158" s="2">
        <f t="shared" si="51"/>
        <v>2.7041644131964304E-4</v>
      </c>
      <c r="N158" s="58">
        <v>11091</v>
      </c>
      <c r="O158" s="58"/>
      <c r="P158" s="58"/>
      <c r="Q158" s="58"/>
      <c r="R158" s="58"/>
      <c r="S158" s="58"/>
      <c r="T158" s="58"/>
      <c r="U158" s="58">
        <v>3</v>
      </c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G158" s="7">
        <f>IF(Q158&gt;0,RANK(Q158,(N158:P158,Q158:AE158)),0)</f>
        <v>0</v>
      </c>
      <c r="AH158" s="7">
        <f>IF(R158&gt;0,RANK(R158,(N158:P158,Q158:AE158)),0)</f>
        <v>0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52"/>
        <v>0</v>
      </c>
      <c r="AL158" s="2">
        <f t="shared" si="53"/>
        <v>0</v>
      </c>
      <c r="AM158" s="2">
        <f t="shared" si="54"/>
        <v>0</v>
      </c>
      <c r="AN158" s="2">
        <f t="shared" si="55"/>
        <v>0</v>
      </c>
      <c r="AP158" s="6" t="s">
        <v>2118</v>
      </c>
      <c r="AQ158" s="5" t="s">
        <v>725</v>
      </c>
      <c r="AT158" s="94">
        <v>5</v>
      </c>
      <c r="AU158" s="96">
        <v>115</v>
      </c>
      <c r="AV158" s="100">
        <f t="shared" si="56"/>
        <v>5115</v>
      </c>
      <c r="AX158" s="7" t="s">
        <v>996</v>
      </c>
    </row>
    <row r="159" spans="1:50" ht="13" hidden="1" customHeight="1" outlineLevel="1">
      <c r="A159" s="6" t="s">
        <v>998</v>
      </c>
      <c r="B159" s="5" t="s">
        <v>725</v>
      </c>
      <c r="C159" s="1">
        <f t="shared" si="47"/>
        <v>2261</v>
      </c>
      <c r="D159" s="7">
        <f>IF(N159&gt;0, RANK(N159,(N159:P159,Q159:AE159)),0)</f>
        <v>1</v>
      </c>
      <c r="E159" s="7">
        <f>IF(O159&gt;0,RANK(O159,(N159:P159,Q159:AE159)),0)</f>
        <v>0</v>
      </c>
      <c r="F159" s="7">
        <f>IF(P159&gt;0,RANK(P159,(N159:P159,Q159:AE159)),0)</f>
        <v>0</v>
      </c>
      <c r="G159" s="1">
        <f t="shared" si="45"/>
        <v>2247</v>
      </c>
      <c r="H159" s="2">
        <f t="shared" si="46"/>
        <v>0.99380804953560375</v>
      </c>
      <c r="I159" s="2"/>
      <c r="J159" s="2">
        <f t="shared" si="48"/>
        <v>0.99690402476780182</v>
      </c>
      <c r="K159" s="2">
        <f t="shared" si="49"/>
        <v>0</v>
      </c>
      <c r="L159" s="2">
        <f t="shared" si="50"/>
        <v>0</v>
      </c>
      <c r="M159" s="2">
        <f t="shared" si="51"/>
        <v>3.0959752321981782E-3</v>
      </c>
      <c r="N159" s="58">
        <v>2254</v>
      </c>
      <c r="O159" s="58"/>
      <c r="P159" s="58"/>
      <c r="Q159" s="58"/>
      <c r="R159" s="58"/>
      <c r="S159" s="58"/>
      <c r="T159" s="58"/>
      <c r="U159" s="58">
        <v>7</v>
      </c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G159" s="7">
        <f>IF(Q159&gt;0,RANK(Q159,(N159:P159,Q159:AE159)),0)</f>
        <v>0</v>
      </c>
      <c r="AH159" s="7">
        <f>IF(R159&gt;0,RANK(R159,(N159:P159,Q159:AE159)),0)</f>
        <v>0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si="52"/>
        <v>0</v>
      </c>
      <c r="AL159" s="2">
        <f t="shared" si="53"/>
        <v>0</v>
      </c>
      <c r="AM159" s="2">
        <f t="shared" si="54"/>
        <v>0</v>
      </c>
      <c r="AN159" s="2">
        <f t="shared" si="55"/>
        <v>0</v>
      </c>
      <c r="AP159" s="6" t="s">
        <v>998</v>
      </c>
      <c r="AQ159" s="5" t="s">
        <v>725</v>
      </c>
      <c r="AT159" s="94">
        <v>5</v>
      </c>
      <c r="AU159" s="96">
        <v>117</v>
      </c>
      <c r="AV159" s="100">
        <f t="shared" si="56"/>
        <v>5117</v>
      </c>
      <c r="AX159" s="7" t="s">
        <v>996</v>
      </c>
    </row>
    <row r="160" spans="1:50" ht="13" hidden="1" customHeight="1" outlineLevel="1">
      <c r="A160" s="6" t="s">
        <v>406</v>
      </c>
      <c r="B160" s="5" t="s">
        <v>725</v>
      </c>
      <c r="C160" s="1">
        <f t="shared" si="47"/>
        <v>76598</v>
      </c>
      <c r="D160" s="7">
        <f>IF(N160&gt;0, RANK(N160,(N160:P160,Q160:AE160)),0)</f>
        <v>1</v>
      </c>
      <c r="E160" s="7">
        <f>IF(O160&gt;0,RANK(O160,(N160:P160,Q160:AE160)),0)</f>
        <v>0</v>
      </c>
      <c r="F160" s="7">
        <f>IF(P160&gt;0,RANK(P160,(N160:P160,Q160:AE160)),0)</f>
        <v>0</v>
      </c>
      <c r="G160" s="1">
        <f t="shared" si="45"/>
        <v>76564</v>
      </c>
      <c r="H160" s="2">
        <f t="shared" si="46"/>
        <v>0.99955612418078799</v>
      </c>
      <c r="I160" s="2"/>
      <c r="J160" s="2">
        <f t="shared" si="48"/>
        <v>0.99977806209039399</v>
      </c>
      <c r="K160" s="2">
        <f t="shared" si="49"/>
        <v>0</v>
      </c>
      <c r="L160" s="2">
        <f t="shared" si="50"/>
        <v>0</v>
      </c>
      <c r="M160" s="2">
        <f t="shared" si="51"/>
        <v>2.2193790960600701E-4</v>
      </c>
      <c r="N160" s="58">
        <v>76581</v>
      </c>
      <c r="O160" s="58"/>
      <c r="P160" s="58"/>
      <c r="Q160" s="58"/>
      <c r="R160" s="58"/>
      <c r="S160" s="58"/>
      <c r="T160" s="58"/>
      <c r="U160" s="58">
        <v>17</v>
      </c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G160" s="7">
        <f>IF(Q160&gt;0,RANK(Q160,(N160:P160,Q160:AE160)),0)</f>
        <v>0</v>
      </c>
      <c r="AH160" s="7">
        <f>IF(R160&gt;0,RANK(R160,(N160:P160,Q160:AE160)),0)</f>
        <v>0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52"/>
        <v>0</v>
      </c>
      <c r="AL160" s="2">
        <f t="shared" si="53"/>
        <v>0</v>
      </c>
      <c r="AM160" s="2">
        <f t="shared" si="54"/>
        <v>0</v>
      </c>
      <c r="AN160" s="2">
        <f t="shared" si="55"/>
        <v>0</v>
      </c>
      <c r="AP160" s="6" t="s">
        <v>406</v>
      </c>
      <c r="AQ160" s="5" t="s">
        <v>725</v>
      </c>
      <c r="AT160" s="94">
        <v>5</v>
      </c>
      <c r="AU160" s="96">
        <v>119</v>
      </c>
      <c r="AV160" s="100">
        <f t="shared" si="56"/>
        <v>5119</v>
      </c>
      <c r="AX160" s="7" t="s">
        <v>996</v>
      </c>
    </row>
    <row r="161" spans="1:50" ht="13" hidden="1" customHeight="1" outlineLevel="1">
      <c r="A161" s="6" t="s">
        <v>1809</v>
      </c>
      <c r="B161" s="5" t="s">
        <v>725</v>
      </c>
      <c r="C161" s="1">
        <f t="shared" si="47"/>
        <v>2983</v>
      </c>
      <c r="D161" s="7">
        <f>IF(N161&gt;0, RANK(N161,(N161:P161,Q161:AE161)),0)</f>
        <v>1</v>
      </c>
      <c r="E161" s="7">
        <f>IF(O161&gt;0,RANK(O161,(N161:P161,Q161:AE161)),0)</f>
        <v>0</v>
      </c>
      <c r="F161" s="7">
        <f>IF(P161&gt;0,RANK(P161,(N161:P161,Q161:AE161)),0)</f>
        <v>0</v>
      </c>
      <c r="G161" s="1">
        <f t="shared" si="45"/>
        <v>2979</v>
      </c>
      <c r="H161" s="2">
        <f t="shared" si="46"/>
        <v>0.99865906805229632</v>
      </c>
      <c r="I161" s="2"/>
      <c r="J161" s="2">
        <f t="shared" si="48"/>
        <v>0.99932953402614821</v>
      </c>
      <c r="K161" s="2">
        <f t="shared" si="49"/>
        <v>0</v>
      </c>
      <c r="L161" s="2">
        <f t="shared" si="50"/>
        <v>0</v>
      </c>
      <c r="M161" s="2">
        <f t="shared" si="51"/>
        <v>6.7046597385178597E-4</v>
      </c>
      <c r="N161" s="58">
        <v>2981</v>
      </c>
      <c r="O161" s="58"/>
      <c r="P161" s="58"/>
      <c r="Q161" s="58"/>
      <c r="R161" s="58"/>
      <c r="S161" s="58"/>
      <c r="T161" s="58"/>
      <c r="U161" s="58">
        <v>2</v>
      </c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G161" s="7">
        <f>IF(Q161&gt;0,RANK(Q161,(N161:P161,Q161:AE161)),0)</f>
        <v>0</v>
      </c>
      <c r="AH161" s="7">
        <f>IF(R161&gt;0,RANK(R161,(N161:P161,Q161:AE161)),0)</f>
        <v>0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52"/>
        <v>0</v>
      </c>
      <c r="AL161" s="2">
        <f t="shared" si="53"/>
        <v>0</v>
      </c>
      <c r="AM161" s="2">
        <f t="shared" si="54"/>
        <v>0</v>
      </c>
      <c r="AN161" s="2">
        <f t="shared" si="55"/>
        <v>0</v>
      </c>
      <c r="AP161" s="6" t="s">
        <v>1809</v>
      </c>
      <c r="AQ161" s="5" t="s">
        <v>725</v>
      </c>
      <c r="AT161" s="94">
        <v>5</v>
      </c>
      <c r="AU161" s="96">
        <v>121</v>
      </c>
      <c r="AV161" s="100">
        <f t="shared" si="56"/>
        <v>5121</v>
      </c>
      <c r="AX161" s="7" t="s">
        <v>996</v>
      </c>
    </row>
    <row r="162" spans="1:50" ht="13" hidden="1" customHeight="1" outlineLevel="1">
      <c r="A162" s="6" t="s">
        <v>1199</v>
      </c>
      <c r="B162" s="5" t="s">
        <v>725</v>
      </c>
      <c r="C162" s="1">
        <f>SUM(N162:AE162)</f>
        <v>5434</v>
      </c>
      <c r="D162" s="7">
        <f>IF(N162&gt;0, RANK(N162,(N162:P162,Q162:AE162)),0)</f>
        <v>1</v>
      </c>
      <c r="E162" s="7">
        <f>IF(O162&gt;0,RANK(O162,(N162:P162,Q162:AE162)),0)</f>
        <v>0</v>
      </c>
      <c r="F162" s="7">
        <f>IF(P162&gt;0,RANK(P162,(N162:P162,Q162:AE162)),0)</f>
        <v>0</v>
      </c>
      <c r="G162" s="1">
        <f>IF(C162&gt;0,MAX(N162:X162)-LARGE(N162:X162,2),0)</f>
        <v>5430</v>
      </c>
      <c r="H162" s="2">
        <f>IF(C162&gt;0,G162/C162,0)</f>
        <v>0.99926389400073612</v>
      </c>
      <c r="I162" s="2"/>
      <c r="J162" s="2">
        <f>IF($C162=0,"-",N162/$C162)</f>
        <v>0.99963194700036806</v>
      </c>
      <c r="K162" s="2">
        <f>IF($C162=0,"-",O162/$C162)</f>
        <v>0</v>
      </c>
      <c r="L162" s="2">
        <f>IF($C162=0,"-",P162/$C162)</f>
        <v>0</v>
      </c>
      <c r="M162" s="2">
        <f>IF(C162=0,"-",(1-J162-K162-L162))</f>
        <v>3.6805299963194038E-4</v>
      </c>
      <c r="N162" s="58">
        <v>5432</v>
      </c>
      <c r="O162" s="58"/>
      <c r="P162" s="58"/>
      <c r="Q162" s="58"/>
      <c r="R162" s="58"/>
      <c r="S162" s="58"/>
      <c r="T162" s="58"/>
      <c r="U162" s="58">
        <v>2</v>
      </c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G162" s="7">
        <f>IF(Q162&gt;0,RANK(Q162,(N162:P162,Q162:AE162)),0)</f>
        <v>0</v>
      </c>
      <c r="AH162" s="7">
        <f>IF(R162&gt;0,RANK(R162,(N162:P162,Q162:AE162)),0)</f>
        <v>0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>IF($C162=0,"-",Q162/$C162)</f>
        <v>0</v>
      </c>
      <c r="AL162" s="2">
        <f>IF($C162=0,"-",R162/$C162)</f>
        <v>0</v>
      </c>
      <c r="AM162" s="2">
        <f>IF($C162=0,"-",T162/$C162)</f>
        <v>0</v>
      </c>
      <c r="AN162" s="2">
        <f>IF($C162=0,"-",S162/$C162)</f>
        <v>0</v>
      </c>
      <c r="AP162" s="6" t="s">
        <v>1199</v>
      </c>
      <c r="AQ162" s="5" t="s">
        <v>725</v>
      </c>
      <c r="AT162" s="94">
        <v>5</v>
      </c>
      <c r="AU162" s="96">
        <v>123</v>
      </c>
      <c r="AV162" s="100">
        <f>1000*AT162+AU162</f>
        <v>5123</v>
      </c>
      <c r="AX162" s="7" t="s">
        <v>996</v>
      </c>
    </row>
    <row r="163" spans="1:50" ht="13" hidden="1" customHeight="1" outlineLevel="1">
      <c r="A163" s="6" t="s">
        <v>1684</v>
      </c>
      <c r="B163" s="5" t="s">
        <v>725</v>
      </c>
      <c r="C163" s="1">
        <f t="shared" si="47"/>
        <v>16684</v>
      </c>
      <c r="D163" s="7">
        <f>IF(N163&gt;0, RANK(N163,(N163:P163,Q163:AE163)),0)</f>
        <v>1</v>
      </c>
      <c r="E163" s="7">
        <f>IF(O163&gt;0,RANK(O163,(N163:P163,Q163:AE163)),0)</f>
        <v>0</v>
      </c>
      <c r="F163" s="7">
        <f>IF(P163&gt;0,RANK(P163,(N163:P163,Q163:AE163)),0)</f>
        <v>0</v>
      </c>
      <c r="G163" s="1">
        <f t="shared" si="45"/>
        <v>16672</v>
      </c>
      <c r="H163" s="2">
        <f t="shared" si="46"/>
        <v>0.99928074802205702</v>
      </c>
      <c r="I163" s="2"/>
      <c r="J163" s="2">
        <f t="shared" si="48"/>
        <v>0.99964037401102857</v>
      </c>
      <c r="K163" s="2">
        <f t="shared" si="49"/>
        <v>0</v>
      </c>
      <c r="L163" s="2">
        <f t="shared" si="50"/>
        <v>0</v>
      </c>
      <c r="M163" s="2">
        <f t="shared" si="51"/>
        <v>3.5962598897143483E-4</v>
      </c>
      <c r="N163" s="58">
        <v>16678</v>
      </c>
      <c r="O163" s="58"/>
      <c r="P163" s="58"/>
      <c r="Q163" s="58"/>
      <c r="R163" s="58"/>
      <c r="S163" s="58"/>
      <c r="T163" s="58"/>
      <c r="U163" s="58">
        <v>6</v>
      </c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G163" s="7">
        <f>IF(Q163&gt;0,RANK(Q163,(N163:P163,Q163:AE163)),0)</f>
        <v>0</v>
      </c>
      <c r="AH163" s="7">
        <f>IF(R163&gt;0,RANK(R163,(N163:P163,Q163:AE163)),0)</f>
        <v>0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si="52"/>
        <v>0</v>
      </c>
      <c r="AL163" s="2">
        <f t="shared" si="53"/>
        <v>0</v>
      </c>
      <c r="AM163" s="2">
        <f t="shared" si="54"/>
        <v>0</v>
      </c>
      <c r="AN163" s="2">
        <f t="shared" si="55"/>
        <v>0</v>
      </c>
      <c r="AP163" s="6" t="s">
        <v>1684</v>
      </c>
      <c r="AQ163" s="5" t="s">
        <v>725</v>
      </c>
      <c r="AT163" s="94">
        <v>5</v>
      </c>
      <c r="AU163" s="96">
        <v>125</v>
      </c>
      <c r="AV163" s="100">
        <f t="shared" si="56"/>
        <v>5125</v>
      </c>
      <c r="AX163" s="7" t="s">
        <v>996</v>
      </c>
    </row>
    <row r="164" spans="1:50" ht="13" hidden="1" customHeight="1" outlineLevel="1">
      <c r="A164" s="6" t="s">
        <v>504</v>
      </c>
      <c r="B164" s="5" t="s">
        <v>725</v>
      </c>
      <c r="C164" s="1">
        <f t="shared" si="47"/>
        <v>815</v>
      </c>
      <c r="D164" s="7">
        <f>IF(N164&gt;0, RANK(N164,(N164:P164,Q164:AE164)),0)</f>
        <v>1</v>
      </c>
      <c r="E164" s="7">
        <f>IF(O164&gt;0,RANK(O164,(N164:P164,Q164:AE164)),0)</f>
        <v>0</v>
      </c>
      <c r="F164" s="7">
        <f>IF(P164&gt;0,RANK(P164,(N164:P164,Q164:AE164)),0)</f>
        <v>0</v>
      </c>
      <c r="G164" s="1">
        <f t="shared" si="45"/>
        <v>795</v>
      </c>
      <c r="H164" s="2">
        <f t="shared" si="46"/>
        <v>0.97546012269938653</v>
      </c>
      <c r="I164" s="2"/>
      <c r="J164" s="2">
        <f t="shared" si="48"/>
        <v>0.98773006134969321</v>
      </c>
      <c r="K164" s="2">
        <f t="shared" si="49"/>
        <v>0</v>
      </c>
      <c r="L164" s="2">
        <f t="shared" si="50"/>
        <v>0</v>
      </c>
      <c r="M164" s="2">
        <f t="shared" si="51"/>
        <v>1.2269938650306789E-2</v>
      </c>
      <c r="N164" s="58">
        <v>805</v>
      </c>
      <c r="O164" s="58"/>
      <c r="P164" s="58"/>
      <c r="Q164" s="58"/>
      <c r="R164" s="58"/>
      <c r="S164" s="58"/>
      <c r="T164" s="58"/>
      <c r="U164" s="58">
        <v>10</v>
      </c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G164" s="7">
        <f>IF(Q164&gt;0,RANK(Q164,(N164:P164,Q164:AE164)),0)</f>
        <v>0</v>
      </c>
      <c r="AH164" s="7">
        <f>IF(R164&gt;0,RANK(R164,(N164:P164,Q164:AE164)),0)</f>
        <v>0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52"/>
        <v>0</v>
      </c>
      <c r="AL164" s="2">
        <f t="shared" si="53"/>
        <v>0</v>
      </c>
      <c r="AM164" s="2">
        <f t="shared" si="54"/>
        <v>0</v>
      </c>
      <c r="AN164" s="2">
        <f t="shared" si="55"/>
        <v>0</v>
      </c>
      <c r="AP164" s="6" t="s">
        <v>504</v>
      </c>
      <c r="AQ164" s="5" t="s">
        <v>725</v>
      </c>
      <c r="AT164" s="94">
        <v>5</v>
      </c>
      <c r="AU164" s="96">
        <v>127</v>
      </c>
      <c r="AV164" s="100">
        <f t="shared" si="56"/>
        <v>5127</v>
      </c>
      <c r="AX164" s="7" t="s">
        <v>996</v>
      </c>
    </row>
    <row r="165" spans="1:50" ht="13" hidden="1" customHeight="1" outlineLevel="1">
      <c r="A165" s="6" t="s">
        <v>1567</v>
      </c>
      <c r="B165" s="5" t="s">
        <v>725</v>
      </c>
      <c r="C165" s="1">
        <f t="shared" ref="C165:C176" si="57">SUM(N165:AE165)</f>
        <v>0</v>
      </c>
      <c r="D165" s="7">
        <f>IF(N165&gt;0, RANK(N165,(N165:P165,Q165:AE165)),0)</f>
        <v>0</v>
      </c>
      <c r="E165" s="7">
        <f>IF(O165&gt;0,RANK(O165,(N165:P165,Q165:AE165)),0)</f>
        <v>0</v>
      </c>
      <c r="F165" s="7">
        <f>IF(P165&gt;0,RANK(P165,(N165:P165,Q165:AE165)),0)</f>
        <v>0</v>
      </c>
      <c r="G165" s="1">
        <f t="shared" si="45"/>
        <v>0</v>
      </c>
      <c r="H165" s="2">
        <f t="shared" si="46"/>
        <v>0</v>
      </c>
      <c r="I165" s="2"/>
      <c r="J165" s="2" t="str">
        <f t="shared" ref="J165:J176" si="58">IF($C165=0,"-",N165/$C165)</f>
        <v>-</v>
      </c>
      <c r="K165" s="2" t="str">
        <f t="shared" ref="K165:K176" si="59">IF($C165=0,"-",O165/$C165)</f>
        <v>-</v>
      </c>
      <c r="L165" s="2" t="str">
        <f t="shared" ref="L165:L176" si="60">IF($C165=0,"-",P165/$C165)</f>
        <v>-</v>
      </c>
      <c r="M165" s="2" t="str">
        <f t="shared" ref="M165:M176" si="61">IF(C165=0,"-",(1-J165-K165-L165))</f>
        <v>-</v>
      </c>
      <c r="N165" s="58">
        <v>0</v>
      </c>
      <c r="O165" s="58"/>
      <c r="P165" s="58"/>
      <c r="Q165" s="58"/>
      <c r="R165" s="58"/>
      <c r="S165" s="58"/>
      <c r="T165" s="58"/>
      <c r="U165" s="58">
        <v>0</v>
      </c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G165" s="7">
        <f>IF(Q165&gt;0,RANK(Q165,(N165:P165,Q165:AE165)),0)</f>
        <v>0</v>
      </c>
      <c r="AH165" s="7">
        <f>IF(R165&gt;0,RANK(R165,(N165:P165,Q165:AE165)),0)</f>
        <v>0</v>
      </c>
      <c r="AI165" s="7">
        <f>IF(T165&gt;0,RANK(T165,(N165:P165,Q165:AE165)),0)</f>
        <v>0</v>
      </c>
      <c r="AJ165" s="7">
        <f>IF(S165&gt;0,RANK(S165,(N165:P165,Q165:AE165)),0)</f>
        <v>0</v>
      </c>
      <c r="AK165" s="2" t="str">
        <f t="shared" ref="AK165:AK176" si="62">IF($C165=0,"-",Q165/$C165)</f>
        <v>-</v>
      </c>
      <c r="AL165" s="2" t="str">
        <f t="shared" ref="AL165:AL176" si="63">IF($C165=0,"-",R165/$C165)</f>
        <v>-</v>
      </c>
      <c r="AM165" s="2" t="str">
        <f t="shared" ref="AM165:AM176" si="64">IF($C165=0,"-",T165/$C165)</f>
        <v>-</v>
      </c>
      <c r="AN165" s="2" t="str">
        <f t="shared" ref="AN165:AN176" si="65">IF($C165=0,"-",S165/$C165)</f>
        <v>-</v>
      </c>
      <c r="AP165" s="6" t="s">
        <v>1567</v>
      </c>
      <c r="AQ165" s="5" t="s">
        <v>725</v>
      </c>
      <c r="AT165" s="94">
        <v>5</v>
      </c>
      <c r="AU165" s="96">
        <v>129</v>
      </c>
      <c r="AV165" s="100">
        <f t="shared" si="56"/>
        <v>5129</v>
      </c>
      <c r="AX165" s="7" t="s">
        <v>996</v>
      </c>
    </row>
    <row r="166" spans="1:50" ht="13" hidden="1" customHeight="1" outlineLevel="1">
      <c r="A166" s="6" t="s">
        <v>141</v>
      </c>
      <c r="B166" s="5" t="s">
        <v>725</v>
      </c>
      <c r="C166" s="1">
        <f t="shared" si="57"/>
        <v>21833</v>
      </c>
      <c r="D166" s="7">
        <f>IF(N166&gt;0, RANK(N166,(N166:P166,Q166:AE166)),0)</f>
        <v>1</v>
      </c>
      <c r="E166" s="7">
        <f>IF(O166&gt;0,RANK(O166,(N166:P166,Q166:AE166)),0)</f>
        <v>0</v>
      </c>
      <c r="F166" s="7">
        <f>IF(P166&gt;0,RANK(P166,(N166:P166,Q166:AE166)),0)</f>
        <v>0</v>
      </c>
      <c r="G166" s="1">
        <f t="shared" si="45"/>
        <v>21833</v>
      </c>
      <c r="H166" s="2">
        <f t="shared" si="46"/>
        <v>1</v>
      </c>
      <c r="I166" s="2"/>
      <c r="J166" s="2">
        <f t="shared" si="58"/>
        <v>1</v>
      </c>
      <c r="K166" s="2">
        <f t="shared" si="59"/>
        <v>0</v>
      </c>
      <c r="L166" s="2">
        <f t="shared" si="60"/>
        <v>0</v>
      </c>
      <c r="M166" s="2">
        <f t="shared" si="61"/>
        <v>0</v>
      </c>
      <c r="N166" s="58">
        <v>21833</v>
      </c>
      <c r="O166" s="58"/>
      <c r="P166" s="58"/>
      <c r="Q166" s="58"/>
      <c r="R166" s="58"/>
      <c r="S166" s="58"/>
      <c r="T166" s="58"/>
      <c r="U166" s="58">
        <v>0</v>
      </c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G166" s="7">
        <f>IF(Q166&gt;0,RANK(Q166,(N166:P166,Q166:AE166)),0)</f>
        <v>0</v>
      </c>
      <c r="AH166" s="7">
        <f>IF(R166&gt;0,RANK(R166,(N166:P166,Q166:AE166)),0)</f>
        <v>0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62"/>
        <v>0</v>
      </c>
      <c r="AL166" s="2">
        <f t="shared" si="63"/>
        <v>0</v>
      </c>
      <c r="AM166" s="2">
        <f t="shared" si="64"/>
        <v>0</v>
      </c>
      <c r="AN166" s="2">
        <f t="shared" si="65"/>
        <v>0</v>
      </c>
      <c r="AP166" s="6" t="s">
        <v>141</v>
      </c>
      <c r="AQ166" s="5" t="s">
        <v>725</v>
      </c>
      <c r="AT166" s="94">
        <v>5</v>
      </c>
      <c r="AU166" s="96">
        <v>131</v>
      </c>
      <c r="AV166" s="100">
        <f t="shared" si="56"/>
        <v>5131</v>
      </c>
      <c r="AX166" s="7" t="s">
        <v>996</v>
      </c>
    </row>
    <row r="167" spans="1:50" ht="13" hidden="1" customHeight="1" outlineLevel="1">
      <c r="A167" s="6" t="s">
        <v>172</v>
      </c>
      <c r="B167" s="5" t="s">
        <v>725</v>
      </c>
      <c r="C167" s="1">
        <f t="shared" si="57"/>
        <v>3093</v>
      </c>
      <c r="D167" s="7">
        <f>IF(N167&gt;0, RANK(N167,(N167:P167,Q167:AE167)),0)</f>
        <v>1</v>
      </c>
      <c r="E167" s="7">
        <f>IF(O167&gt;0,RANK(O167,(N167:P167,Q167:AE167)),0)</f>
        <v>0</v>
      </c>
      <c r="F167" s="7">
        <f>IF(P167&gt;0,RANK(P167,(N167:P167,Q167:AE167)),0)</f>
        <v>0</v>
      </c>
      <c r="G167" s="1">
        <f t="shared" ref="G167:G174" si="66">IF(C167&gt;0,MAX(N167:X167)-LARGE(N167:X167,2),0)</f>
        <v>3087</v>
      </c>
      <c r="H167" s="2">
        <f t="shared" si="46"/>
        <v>0.99806013579049468</v>
      </c>
      <c r="I167" s="2"/>
      <c r="J167" s="2">
        <f t="shared" si="58"/>
        <v>0.99903006789524729</v>
      </c>
      <c r="K167" s="2">
        <f t="shared" si="59"/>
        <v>0</v>
      </c>
      <c r="L167" s="2">
        <f t="shared" si="60"/>
        <v>0</v>
      </c>
      <c r="M167" s="2">
        <f t="shared" si="61"/>
        <v>9.6993210475271319E-4</v>
      </c>
      <c r="N167" s="58">
        <v>3090</v>
      </c>
      <c r="O167" s="58"/>
      <c r="P167" s="58"/>
      <c r="Q167" s="58"/>
      <c r="R167" s="58"/>
      <c r="S167" s="58"/>
      <c r="T167" s="58"/>
      <c r="U167" s="58">
        <v>3</v>
      </c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G167" s="7">
        <f>IF(Q167&gt;0,RANK(Q167,(N167:P167,Q167:AE167)),0)</f>
        <v>0</v>
      </c>
      <c r="AH167" s="7">
        <f>IF(R167&gt;0,RANK(R167,(N167:P167,Q167:AE167)),0)</f>
        <v>0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62"/>
        <v>0</v>
      </c>
      <c r="AL167" s="2">
        <f t="shared" si="63"/>
        <v>0</v>
      </c>
      <c r="AM167" s="2">
        <f t="shared" si="64"/>
        <v>0</v>
      </c>
      <c r="AN167" s="2">
        <f t="shared" si="65"/>
        <v>0</v>
      </c>
      <c r="AP167" s="6" t="s">
        <v>172</v>
      </c>
      <c r="AQ167" s="5" t="s">
        <v>725</v>
      </c>
      <c r="AT167" s="94">
        <v>5</v>
      </c>
      <c r="AU167" s="96">
        <v>133</v>
      </c>
      <c r="AV167" s="100">
        <f t="shared" si="56"/>
        <v>5133</v>
      </c>
      <c r="AX167" s="7" t="s">
        <v>996</v>
      </c>
    </row>
    <row r="168" spans="1:50" ht="13" hidden="1" customHeight="1" outlineLevel="1">
      <c r="A168" s="6" t="s">
        <v>142</v>
      </c>
      <c r="B168" s="5" t="s">
        <v>725</v>
      </c>
      <c r="C168" s="1">
        <f t="shared" si="57"/>
        <v>3948</v>
      </c>
      <c r="D168" s="7">
        <f>IF(N168&gt;0, RANK(N168,(N168:P168,Q168:AE168)),0)</f>
        <v>1</v>
      </c>
      <c r="E168" s="7">
        <f>IF(O168&gt;0,RANK(O168,(N168:P168,Q168:AE168)),0)</f>
        <v>0</v>
      </c>
      <c r="F168" s="7">
        <f>IF(P168&gt;0,RANK(P168,(N168:P168,Q168:AE168)),0)</f>
        <v>0</v>
      </c>
      <c r="G168" s="1">
        <f t="shared" si="66"/>
        <v>3948</v>
      </c>
      <c r="H168" s="2">
        <f t="shared" si="46"/>
        <v>1</v>
      </c>
      <c r="I168" s="2"/>
      <c r="J168" s="2">
        <f t="shared" si="58"/>
        <v>1</v>
      </c>
      <c r="K168" s="2">
        <f t="shared" si="59"/>
        <v>0</v>
      </c>
      <c r="L168" s="2">
        <f t="shared" si="60"/>
        <v>0</v>
      </c>
      <c r="M168" s="2">
        <f t="shared" si="61"/>
        <v>0</v>
      </c>
      <c r="N168" s="58">
        <v>3948</v>
      </c>
      <c r="O168" s="58"/>
      <c r="P168" s="58"/>
      <c r="Q168" s="58"/>
      <c r="R168" s="58"/>
      <c r="S168" s="58"/>
      <c r="T168" s="58"/>
      <c r="U168" s="58">
        <v>0</v>
      </c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G168" s="7">
        <f>IF(Q168&gt;0,RANK(Q168,(N168:P168,Q168:AE168)),0)</f>
        <v>0</v>
      </c>
      <c r="AH168" s="7">
        <f>IF(R168&gt;0,RANK(R168,(N168:P168,Q168:AE168)),0)</f>
        <v>0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62"/>
        <v>0</v>
      </c>
      <c r="AL168" s="2">
        <f t="shared" si="63"/>
        <v>0</v>
      </c>
      <c r="AM168" s="2">
        <f t="shared" si="64"/>
        <v>0</v>
      </c>
      <c r="AN168" s="2">
        <f t="shared" si="65"/>
        <v>0</v>
      </c>
      <c r="AP168" s="6" t="s">
        <v>142</v>
      </c>
      <c r="AQ168" s="5" t="s">
        <v>725</v>
      </c>
      <c r="AT168" s="94">
        <v>5</v>
      </c>
      <c r="AU168" s="96">
        <v>135</v>
      </c>
      <c r="AV168" s="100">
        <f t="shared" si="56"/>
        <v>5135</v>
      </c>
      <c r="AX168" s="7" t="s">
        <v>996</v>
      </c>
    </row>
    <row r="169" spans="1:50" ht="13" hidden="1" customHeight="1" outlineLevel="1">
      <c r="A169" s="6" t="s">
        <v>82</v>
      </c>
      <c r="B169" s="5" t="s">
        <v>725</v>
      </c>
      <c r="C169" s="1">
        <f t="shared" si="57"/>
        <v>2803</v>
      </c>
      <c r="D169" s="7">
        <f>IF(N169&gt;0, RANK(N169,(N169:P169,Q169:AE169)),0)</f>
        <v>1</v>
      </c>
      <c r="E169" s="7">
        <f>IF(O169&gt;0,RANK(O169,(N169:P169,Q169:AE169)),0)</f>
        <v>0</v>
      </c>
      <c r="F169" s="7">
        <f>IF(P169&gt;0,RANK(P169,(N169:P169,Q169:AE169)),0)</f>
        <v>0</v>
      </c>
      <c r="G169" s="1">
        <f t="shared" si="66"/>
        <v>2791</v>
      </c>
      <c r="H169" s="2">
        <f t="shared" ref="H169:H176" si="67">IF(C169&gt;0,G169/C169,0)</f>
        <v>0.99571887263646097</v>
      </c>
      <c r="I169" s="2"/>
      <c r="J169" s="2">
        <f t="shared" si="58"/>
        <v>0.99785943631823049</v>
      </c>
      <c r="K169" s="2">
        <f t="shared" si="59"/>
        <v>0</v>
      </c>
      <c r="L169" s="2">
        <f t="shared" si="60"/>
        <v>0</v>
      </c>
      <c r="M169" s="2">
        <f t="shared" si="61"/>
        <v>2.1405636817695139E-3</v>
      </c>
      <c r="N169" s="58">
        <v>2797</v>
      </c>
      <c r="O169" s="58"/>
      <c r="P169" s="58"/>
      <c r="Q169" s="58"/>
      <c r="R169" s="58"/>
      <c r="S169" s="58"/>
      <c r="T169" s="58"/>
      <c r="U169" s="58">
        <v>6</v>
      </c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G169" s="7">
        <f>IF(Q169&gt;0,RANK(Q169,(N169:P169,Q169:AE169)),0)</f>
        <v>0</v>
      </c>
      <c r="AH169" s="7">
        <f>IF(R169&gt;0,RANK(R169,(N169:P169,Q169:AE169)),0)</f>
        <v>0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62"/>
        <v>0</v>
      </c>
      <c r="AL169" s="2">
        <f t="shared" si="63"/>
        <v>0</v>
      </c>
      <c r="AM169" s="2">
        <f t="shared" si="64"/>
        <v>0</v>
      </c>
      <c r="AN169" s="2">
        <f t="shared" si="65"/>
        <v>0</v>
      </c>
      <c r="AP169" s="6" t="s">
        <v>82</v>
      </c>
      <c r="AQ169" s="5" t="s">
        <v>725</v>
      </c>
      <c r="AT169" s="94">
        <v>5</v>
      </c>
      <c r="AU169" s="96">
        <v>137</v>
      </c>
      <c r="AV169" s="100">
        <f t="shared" si="56"/>
        <v>5137</v>
      </c>
      <c r="AX169" s="7" t="s">
        <v>996</v>
      </c>
    </row>
    <row r="170" spans="1:50" ht="13" hidden="1" customHeight="1" outlineLevel="1">
      <c r="A170" s="6" t="s">
        <v>1683</v>
      </c>
      <c r="B170" s="5" t="s">
        <v>725</v>
      </c>
      <c r="C170" s="1">
        <f t="shared" si="57"/>
        <v>10041</v>
      </c>
      <c r="D170" s="7">
        <f>IF(N170&gt;0, RANK(N170,(N170:P170,Q170:AE170)),0)</f>
        <v>1</v>
      </c>
      <c r="E170" s="7">
        <f>IF(O170&gt;0,RANK(O170,(N170:P170,Q170:AE170)),0)</f>
        <v>0</v>
      </c>
      <c r="F170" s="7">
        <f>IF(P170&gt;0,RANK(P170,(N170:P170,Q170:AE170)),0)</f>
        <v>0</v>
      </c>
      <c r="G170" s="1">
        <f t="shared" si="66"/>
        <v>10041</v>
      </c>
      <c r="H170" s="2">
        <f t="shared" si="67"/>
        <v>1</v>
      </c>
      <c r="I170" s="2"/>
      <c r="J170" s="2">
        <f t="shared" si="58"/>
        <v>1</v>
      </c>
      <c r="K170" s="2">
        <f t="shared" si="59"/>
        <v>0</v>
      </c>
      <c r="L170" s="2">
        <f t="shared" si="60"/>
        <v>0</v>
      </c>
      <c r="M170" s="2">
        <f t="shared" si="61"/>
        <v>0</v>
      </c>
      <c r="N170" s="58">
        <v>10041</v>
      </c>
      <c r="O170" s="58"/>
      <c r="P170" s="58"/>
      <c r="Q170" s="58"/>
      <c r="R170" s="58"/>
      <c r="S170" s="58"/>
      <c r="T170" s="58"/>
      <c r="U170" s="58">
        <v>0</v>
      </c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G170" s="7">
        <f>IF(Q170&gt;0,RANK(Q170,(N170:P170,Q170:AE170)),0)</f>
        <v>0</v>
      </c>
      <c r="AH170" s="7">
        <f>IF(R170&gt;0,RANK(R170,(N170:P170,Q170:AE170)),0)</f>
        <v>0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62"/>
        <v>0</v>
      </c>
      <c r="AL170" s="2">
        <f t="shared" si="63"/>
        <v>0</v>
      </c>
      <c r="AM170" s="2">
        <f t="shared" si="64"/>
        <v>0</v>
      </c>
      <c r="AN170" s="2">
        <f t="shared" si="65"/>
        <v>0</v>
      </c>
      <c r="AP170" s="6" t="s">
        <v>1683</v>
      </c>
      <c r="AQ170" s="5" t="s">
        <v>725</v>
      </c>
      <c r="AT170" s="94">
        <v>5</v>
      </c>
      <c r="AU170" s="96">
        <v>139</v>
      </c>
      <c r="AV170" s="100">
        <f t="shared" si="56"/>
        <v>5139</v>
      </c>
      <c r="AX170" s="7" t="s">
        <v>996</v>
      </c>
    </row>
    <row r="171" spans="1:50" ht="13" hidden="1" customHeight="1" outlineLevel="1">
      <c r="A171" s="6" t="s">
        <v>1640</v>
      </c>
      <c r="B171" s="5" t="s">
        <v>725</v>
      </c>
      <c r="C171" s="1">
        <f t="shared" si="57"/>
        <v>1466</v>
      </c>
      <c r="D171" s="7">
        <f>IF(N171&gt;0, RANK(N171,(N171:P171,Q171:AE171)),0)</f>
        <v>1</v>
      </c>
      <c r="E171" s="7">
        <f>IF(O171&gt;0,RANK(O171,(N171:P171,Q171:AE171)),0)</f>
        <v>0</v>
      </c>
      <c r="F171" s="7">
        <f>IF(P171&gt;0,RANK(P171,(N171:P171,Q171:AE171)),0)</f>
        <v>0</v>
      </c>
      <c r="G171" s="1">
        <f t="shared" si="66"/>
        <v>1462</v>
      </c>
      <c r="H171" s="2">
        <f t="shared" si="67"/>
        <v>0.99727148703956348</v>
      </c>
      <c r="I171" s="2"/>
      <c r="J171" s="2">
        <f t="shared" si="58"/>
        <v>0.99863574351978168</v>
      </c>
      <c r="K171" s="2">
        <f t="shared" si="59"/>
        <v>0</v>
      </c>
      <c r="L171" s="2">
        <f t="shared" si="60"/>
        <v>0</v>
      </c>
      <c r="M171" s="2">
        <f t="shared" si="61"/>
        <v>1.3642564802183177E-3</v>
      </c>
      <c r="N171" s="58">
        <v>1464</v>
      </c>
      <c r="O171" s="58"/>
      <c r="P171" s="58"/>
      <c r="Q171" s="58"/>
      <c r="R171" s="58"/>
      <c r="S171" s="58"/>
      <c r="T171" s="58"/>
      <c r="U171" s="58">
        <v>2</v>
      </c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G171" s="7">
        <f>IF(Q171&gt;0,RANK(Q171,(N171:P171,Q171:AE171)),0)</f>
        <v>0</v>
      </c>
      <c r="AH171" s="7">
        <f>IF(R171&gt;0,RANK(R171,(N171:P171,Q171:AE171)),0)</f>
        <v>0</v>
      </c>
      <c r="AI171" s="7">
        <f>IF(T171&gt;0,RANK(T171,(N171:P171,Q171:AE171)),0)</f>
        <v>0</v>
      </c>
      <c r="AJ171" s="7">
        <f>IF(S171&gt;0,RANK(S171,(N171:P171,Q171:AE171)),0)</f>
        <v>0</v>
      </c>
      <c r="AK171" s="2">
        <f t="shared" si="62"/>
        <v>0</v>
      </c>
      <c r="AL171" s="2">
        <f t="shared" si="63"/>
        <v>0</v>
      </c>
      <c r="AM171" s="2">
        <f t="shared" si="64"/>
        <v>0</v>
      </c>
      <c r="AN171" s="2">
        <f t="shared" si="65"/>
        <v>0</v>
      </c>
      <c r="AP171" s="6" t="s">
        <v>1640</v>
      </c>
      <c r="AQ171" s="5" t="s">
        <v>725</v>
      </c>
      <c r="AT171" s="94">
        <v>5</v>
      </c>
      <c r="AU171" s="96">
        <v>141</v>
      </c>
      <c r="AV171" s="100">
        <f t="shared" si="56"/>
        <v>5141</v>
      </c>
      <c r="AX171" s="7" t="s">
        <v>996</v>
      </c>
    </row>
    <row r="172" spans="1:50" ht="13" hidden="1" customHeight="1" outlineLevel="1">
      <c r="A172" s="6" t="s">
        <v>1242</v>
      </c>
      <c r="B172" s="5" t="s">
        <v>725</v>
      </c>
      <c r="C172" s="1">
        <f t="shared" si="57"/>
        <v>23320</v>
      </c>
      <c r="D172" s="7">
        <f>IF(N172&gt;0, RANK(N172,(N172:P172,Q172:AE172)),0)</f>
        <v>1</v>
      </c>
      <c r="E172" s="7">
        <f>IF(O172&gt;0,RANK(O172,(N172:P172,Q172:AE172)),0)</f>
        <v>0</v>
      </c>
      <c r="F172" s="7">
        <f>IF(P172&gt;0,RANK(P172,(N172:P172,Q172:AE172)),0)</f>
        <v>0</v>
      </c>
      <c r="G172" s="1">
        <f t="shared" si="66"/>
        <v>23320</v>
      </c>
      <c r="H172" s="2">
        <f t="shared" si="67"/>
        <v>1</v>
      </c>
      <c r="I172" s="2"/>
      <c r="J172" s="2">
        <f t="shared" si="58"/>
        <v>1</v>
      </c>
      <c r="K172" s="2">
        <f t="shared" si="59"/>
        <v>0</v>
      </c>
      <c r="L172" s="2">
        <f t="shared" si="60"/>
        <v>0</v>
      </c>
      <c r="M172" s="2">
        <f t="shared" si="61"/>
        <v>0</v>
      </c>
      <c r="N172" s="58">
        <v>23320</v>
      </c>
      <c r="O172" s="58"/>
      <c r="P172" s="58"/>
      <c r="Q172" s="58"/>
      <c r="R172" s="58"/>
      <c r="S172" s="58"/>
      <c r="T172" s="58"/>
      <c r="U172" s="58">
        <v>0</v>
      </c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G172" s="7">
        <f>IF(Q172&gt;0,RANK(Q172,(N172:P172,Q172:AE172)),0)</f>
        <v>0</v>
      </c>
      <c r="AH172" s="7">
        <f>IF(R172&gt;0,RANK(R172,(N172:P172,Q172:AE172)),0)</f>
        <v>0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si="62"/>
        <v>0</v>
      </c>
      <c r="AL172" s="2">
        <f t="shared" si="63"/>
        <v>0</v>
      </c>
      <c r="AM172" s="2">
        <f t="shared" si="64"/>
        <v>0</v>
      </c>
      <c r="AN172" s="2">
        <f t="shared" si="65"/>
        <v>0</v>
      </c>
      <c r="AP172" s="6" t="s">
        <v>1242</v>
      </c>
      <c r="AQ172" s="5" t="s">
        <v>725</v>
      </c>
      <c r="AT172" s="94">
        <v>5</v>
      </c>
      <c r="AU172" s="96">
        <v>143</v>
      </c>
      <c r="AV172" s="100">
        <f t="shared" si="56"/>
        <v>5143</v>
      </c>
      <c r="AX172" s="7" t="s">
        <v>996</v>
      </c>
    </row>
    <row r="173" spans="1:50" ht="13" hidden="1" customHeight="1" outlineLevel="1">
      <c r="A173" s="6" t="s">
        <v>995</v>
      </c>
      <c r="B173" s="5" t="s">
        <v>725</v>
      </c>
      <c r="C173" s="1">
        <f t="shared" si="57"/>
        <v>13527</v>
      </c>
      <c r="D173" s="7">
        <f>IF(N173&gt;0, RANK(N173,(N173:P173,Q173:AE173)),0)</f>
        <v>1</v>
      </c>
      <c r="E173" s="7">
        <f>IF(O173&gt;0,RANK(O173,(N173:P173,Q173:AE173)),0)</f>
        <v>0</v>
      </c>
      <c r="F173" s="7">
        <f>IF(P173&gt;0,RANK(P173,(N173:P173,Q173:AE173)),0)</f>
        <v>0</v>
      </c>
      <c r="G173" s="1">
        <f t="shared" si="66"/>
        <v>13527</v>
      </c>
      <c r="H173" s="2">
        <f t="shared" si="67"/>
        <v>1</v>
      </c>
      <c r="I173" s="2"/>
      <c r="J173" s="2">
        <f t="shared" si="58"/>
        <v>1</v>
      </c>
      <c r="K173" s="2">
        <f t="shared" si="59"/>
        <v>0</v>
      </c>
      <c r="L173" s="2">
        <f t="shared" si="60"/>
        <v>0</v>
      </c>
      <c r="M173" s="2">
        <f t="shared" si="61"/>
        <v>0</v>
      </c>
      <c r="N173" s="58">
        <v>13527</v>
      </c>
      <c r="O173" s="58"/>
      <c r="P173" s="58"/>
      <c r="Q173" s="58"/>
      <c r="R173" s="58"/>
      <c r="S173" s="58"/>
      <c r="T173" s="58"/>
      <c r="U173" s="58">
        <v>0</v>
      </c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G173" s="7">
        <f>IF(Q173&gt;0,RANK(Q173,(N173:P173,Q173:AE173)),0)</f>
        <v>0</v>
      </c>
      <c r="AH173" s="7">
        <f>IF(R173&gt;0,RANK(R173,(N173:P173,Q173:AE173)),0)</f>
        <v>0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62"/>
        <v>0</v>
      </c>
      <c r="AL173" s="2">
        <f t="shared" si="63"/>
        <v>0</v>
      </c>
      <c r="AM173" s="2">
        <f t="shared" si="64"/>
        <v>0</v>
      </c>
      <c r="AN173" s="2">
        <f t="shared" si="65"/>
        <v>0</v>
      </c>
      <c r="AP173" s="6" t="s">
        <v>995</v>
      </c>
      <c r="AQ173" s="5" t="s">
        <v>725</v>
      </c>
      <c r="AT173" s="94">
        <v>5</v>
      </c>
      <c r="AU173" s="96">
        <v>145</v>
      </c>
      <c r="AV173" s="100">
        <f t="shared" si="56"/>
        <v>5145</v>
      </c>
      <c r="AX173" s="7" t="s">
        <v>996</v>
      </c>
    </row>
    <row r="174" spans="1:50" ht="13" hidden="1" customHeight="1" outlineLevel="1">
      <c r="A174" s="6" t="s">
        <v>2638</v>
      </c>
      <c r="B174" s="5" t="s">
        <v>725</v>
      </c>
      <c r="C174" s="1">
        <f t="shared" si="57"/>
        <v>651</v>
      </c>
      <c r="D174" s="7">
        <f>IF(N174&gt;0, RANK(N174,(N174:P174,Q174:AE174)),0)</f>
        <v>1</v>
      </c>
      <c r="E174" s="7">
        <f>IF(O174&gt;0,RANK(O174,(N174:P174,Q174:AE174)),0)</f>
        <v>0</v>
      </c>
      <c r="F174" s="7">
        <f>IF(P174&gt;0,RANK(P174,(N174:P174,Q174:AE174)),0)</f>
        <v>0</v>
      </c>
      <c r="G174" s="1">
        <f t="shared" si="66"/>
        <v>651</v>
      </c>
      <c r="H174" s="2">
        <f t="shared" si="67"/>
        <v>1</v>
      </c>
      <c r="I174" s="2"/>
      <c r="J174" s="2">
        <f t="shared" si="58"/>
        <v>1</v>
      </c>
      <c r="K174" s="2">
        <f t="shared" si="59"/>
        <v>0</v>
      </c>
      <c r="L174" s="2">
        <f t="shared" si="60"/>
        <v>0</v>
      </c>
      <c r="M174" s="2">
        <f t="shared" si="61"/>
        <v>0</v>
      </c>
      <c r="N174" s="58">
        <v>651</v>
      </c>
      <c r="O174" s="58"/>
      <c r="P174" s="58"/>
      <c r="Q174" s="58"/>
      <c r="R174" s="58"/>
      <c r="S174" s="58"/>
      <c r="T174" s="58"/>
      <c r="U174" s="58">
        <v>0</v>
      </c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G174" s="7">
        <f>IF(Q174&gt;0,RANK(Q174,(N174:P174,Q174:AE174)),0)</f>
        <v>0</v>
      </c>
      <c r="AH174" s="7">
        <f>IF(R174&gt;0,RANK(R174,(N174:P174,Q174:AE174)),0)</f>
        <v>0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62"/>
        <v>0</v>
      </c>
      <c r="AL174" s="2">
        <f t="shared" si="63"/>
        <v>0</v>
      </c>
      <c r="AM174" s="2">
        <f t="shared" si="64"/>
        <v>0</v>
      </c>
      <c r="AN174" s="2">
        <f t="shared" si="65"/>
        <v>0</v>
      </c>
      <c r="AP174" s="6" t="s">
        <v>2638</v>
      </c>
      <c r="AQ174" s="5" t="s">
        <v>725</v>
      </c>
      <c r="AT174" s="94">
        <v>5</v>
      </c>
      <c r="AU174" s="96">
        <v>147</v>
      </c>
      <c r="AV174" s="100">
        <f t="shared" si="56"/>
        <v>5147</v>
      </c>
      <c r="AX174" s="7" t="s">
        <v>996</v>
      </c>
    </row>
    <row r="175" spans="1:50" ht="13" hidden="1" customHeight="1" outlineLevel="1">
      <c r="A175" s="6" t="s">
        <v>1134</v>
      </c>
      <c r="B175" s="5" t="s">
        <v>725</v>
      </c>
      <c r="C175" s="1">
        <f t="shared" si="57"/>
        <v>5063</v>
      </c>
      <c r="D175" s="7">
        <f>IF(N175&gt;0, RANK(N175,(N175:P175,Q175:AE175)),0)</f>
        <v>1</v>
      </c>
      <c r="E175" s="7">
        <f>IF(O175&gt;0,RANK(O175,(N175:P175,Q175:AE175)),0)</f>
        <v>0</v>
      </c>
      <c r="F175" s="7">
        <f>IF(P175&gt;0,RANK(P175,(N175:P175,Q175:AE175)),0)</f>
        <v>0</v>
      </c>
      <c r="G175" s="1">
        <f>IF(C175&gt;0,MAX(N175:X175)-LARGE(N175:X175,2),0)</f>
        <v>5061</v>
      </c>
      <c r="H175" s="2">
        <f t="shared" si="67"/>
        <v>0.99960497728619391</v>
      </c>
      <c r="I175" s="2"/>
      <c r="J175" s="2">
        <f t="shared" si="58"/>
        <v>0.99980248864309695</v>
      </c>
      <c r="K175" s="2">
        <f t="shared" si="59"/>
        <v>0</v>
      </c>
      <c r="L175" s="2">
        <f t="shared" si="60"/>
        <v>0</v>
      </c>
      <c r="M175" s="2">
        <f t="shared" si="61"/>
        <v>1.9751135690304622E-4</v>
      </c>
      <c r="N175" s="58">
        <v>5062</v>
      </c>
      <c r="O175" s="58"/>
      <c r="P175" s="58"/>
      <c r="Q175" s="58"/>
      <c r="R175" s="58"/>
      <c r="S175" s="58"/>
      <c r="T175" s="58"/>
      <c r="U175" s="58">
        <v>1</v>
      </c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G175" s="7">
        <f>IF(Q175&gt;0,RANK(Q175,(N175:P175,Q175:AE175)),0)</f>
        <v>0</v>
      </c>
      <c r="AH175" s="7">
        <f>IF(R175&gt;0,RANK(R175,(N175:P175,Q175:AE175)),0)</f>
        <v>0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62"/>
        <v>0</v>
      </c>
      <c r="AL175" s="2">
        <f t="shared" si="63"/>
        <v>0</v>
      </c>
      <c r="AM175" s="2">
        <f t="shared" si="64"/>
        <v>0</v>
      </c>
      <c r="AN175" s="2">
        <f t="shared" si="65"/>
        <v>0</v>
      </c>
      <c r="AP175" s="6" t="s">
        <v>1134</v>
      </c>
      <c r="AQ175" s="5" t="s">
        <v>725</v>
      </c>
      <c r="AT175" s="94">
        <v>5</v>
      </c>
      <c r="AU175" s="96">
        <v>149</v>
      </c>
      <c r="AV175" s="100">
        <f t="shared" si="56"/>
        <v>5149</v>
      </c>
      <c r="AX175" s="7" t="s">
        <v>996</v>
      </c>
    </row>
    <row r="176" spans="1:50" ht="13" customHeight="1" collapsed="1">
      <c r="A176" s="6" t="s">
        <v>294</v>
      </c>
      <c r="B176" s="5" t="s">
        <v>15</v>
      </c>
      <c r="C176" s="1">
        <f t="shared" si="57"/>
        <v>494729</v>
      </c>
      <c r="D176" s="7">
        <f>IF(N176&gt;0, RANK(N176,(N176:P176,Q176:AE176)),0)</f>
        <v>1</v>
      </c>
      <c r="E176" s="7">
        <f>IF(O176&gt;0,RANK(O176,(N176:P176,Q176:AE176)),0)</f>
        <v>0</v>
      </c>
      <c r="F176" s="7">
        <f>IF(P176&gt;0,RANK(P176,(N176:P176,Q176:AE176)),0)</f>
        <v>0</v>
      </c>
      <c r="G176" s="1">
        <f>IF(C176&gt;0,MAX(N176:X176)-LARGE(N176:X176,2),0)</f>
        <v>493065</v>
      </c>
      <c r="H176" s="2">
        <f t="shared" si="67"/>
        <v>0.9966365424303002</v>
      </c>
      <c r="I176" s="2"/>
      <c r="J176" s="2">
        <f t="shared" si="58"/>
        <v>0.99831827121515015</v>
      </c>
      <c r="K176" s="2">
        <f t="shared" si="59"/>
        <v>0</v>
      </c>
      <c r="L176" s="2">
        <f t="shared" si="60"/>
        <v>0</v>
      </c>
      <c r="M176" s="2">
        <f t="shared" si="61"/>
        <v>1.6817287848498452E-3</v>
      </c>
      <c r="N176" s="58">
        <f>SUM(N101:N175)</f>
        <v>493897</v>
      </c>
      <c r="O176" s="58">
        <f>SUM(O101:O175)</f>
        <v>0</v>
      </c>
      <c r="P176" s="58"/>
      <c r="Q176" s="58"/>
      <c r="R176" s="58"/>
      <c r="S176" s="58"/>
      <c r="T176" s="58"/>
      <c r="U176" s="58">
        <f>SUM(U101:U175)</f>
        <v>832</v>
      </c>
      <c r="V176" s="58"/>
      <c r="W176" s="58"/>
      <c r="X176" s="58"/>
      <c r="Y176" s="58"/>
      <c r="Z176" s="58"/>
      <c r="AA176" s="58"/>
      <c r="AB176" s="58"/>
      <c r="AC176" s="58"/>
      <c r="AD176" s="58"/>
      <c r="AE176" s="58">
        <f>SUM(AE101:AE175)</f>
        <v>0</v>
      </c>
      <c r="AG176" s="7">
        <f>IF(Q176&gt;0,RANK(Q176,(N176:P176,Q176:AE176)),0)</f>
        <v>0</v>
      </c>
      <c r="AH176" s="7">
        <f>IF(R176&gt;0,RANK(R176,(N176:P176,Q176:AE176)),0)</f>
        <v>0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62"/>
        <v>0</v>
      </c>
      <c r="AL176" s="2">
        <f t="shared" si="63"/>
        <v>0</v>
      </c>
      <c r="AM176" s="2">
        <f t="shared" si="64"/>
        <v>0</v>
      </c>
      <c r="AN176" s="2">
        <f t="shared" si="65"/>
        <v>0</v>
      </c>
      <c r="AP176" s="6" t="s">
        <v>294</v>
      </c>
      <c r="AQ176" s="5" t="s">
        <v>15</v>
      </c>
      <c r="AT176" s="94">
        <v>5</v>
      </c>
      <c r="AU176" s="96"/>
      <c r="AV176" s="94">
        <v>5</v>
      </c>
      <c r="AX176" s="7" t="s">
        <v>775</v>
      </c>
    </row>
    <row r="177" spans="1:66" ht="13" customHeight="1">
      <c r="A177" s="6"/>
      <c r="B177" s="6"/>
      <c r="C177" s="1"/>
      <c r="E177" s="7"/>
      <c r="F177" s="7"/>
      <c r="I177" s="2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G177" s="7"/>
      <c r="AH177" s="7"/>
      <c r="AI177" s="7"/>
      <c r="AJ177" s="7"/>
      <c r="AP177" s="6"/>
      <c r="AQ177" s="6"/>
      <c r="AT177" s="94"/>
      <c r="AU177" s="96"/>
      <c r="AV177" s="100"/>
      <c r="BG177" t="s">
        <v>780</v>
      </c>
      <c r="BH177" t="s">
        <v>781</v>
      </c>
      <c r="BI177" t="s">
        <v>782</v>
      </c>
      <c r="BJ177" t="s">
        <v>469</v>
      </c>
      <c r="BK177" t="s">
        <v>1061</v>
      </c>
      <c r="BL177" t="s">
        <v>404</v>
      </c>
      <c r="BM177" t="s">
        <v>213</v>
      </c>
      <c r="BN177" t="s">
        <v>233</v>
      </c>
    </row>
    <row r="178" spans="1:66" ht="13" hidden="1" customHeight="1" outlineLevel="1">
      <c r="A178" t="s">
        <v>841</v>
      </c>
      <c r="B178" t="s">
        <v>2333</v>
      </c>
      <c r="C178" s="1">
        <f t="shared" ref="C178:C209" si="68">SUM(N178:AE178)</f>
        <v>64430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>IF(P178&gt;0,RANK(P178,(N178:P178,Q178:AE178)),0)</f>
        <v>0</v>
      </c>
      <c r="G178" s="1">
        <f t="shared" ref="G178:G235" si="69">IF(C178&gt;0,MAX(N178:P178)-LARGE(N178:P178,2),0)</f>
        <v>2894</v>
      </c>
      <c r="H178" s="2">
        <f t="shared" ref="H178:H235" si="70">IF(C178&gt;0,G178/C178,0)</f>
        <v>4.4916964147136425E-2</v>
      </c>
      <c r="I178" s="2"/>
      <c r="J178" s="2">
        <f t="shared" ref="J178:J209" si="71">IF($C178=0,"-",N178/$C178)</f>
        <v>0.46067049511097313</v>
      </c>
      <c r="K178" s="2">
        <f t="shared" ref="K178:K209" si="72">IF($C178=0,"-",O178/$C178)</f>
        <v>0.50558745925810955</v>
      </c>
      <c r="L178" s="2">
        <f t="shared" ref="L178:L209" si="73">IF($C178=0,"-",P178/$C178)</f>
        <v>0</v>
      </c>
      <c r="M178" s="2">
        <f t="shared" ref="M178:M209" si="74">IF(C178=0,"-",(1-J178-K178-L178))</f>
        <v>3.3742045630917317E-2</v>
      </c>
      <c r="N178" s="58">
        <v>29681</v>
      </c>
      <c r="O178" s="58">
        <v>32575</v>
      </c>
      <c r="P178" s="58"/>
      <c r="Q178" s="58"/>
      <c r="R178" s="58"/>
      <c r="S178" s="58"/>
      <c r="T178" s="58"/>
      <c r="U178" s="58">
        <v>1</v>
      </c>
      <c r="V178" s="58">
        <v>1323</v>
      </c>
      <c r="W178" s="58">
        <v>850</v>
      </c>
      <c r="X178" s="58"/>
      <c r="Y178" s="58"/>
      <c r="Z178" s="58"/>
      <c r="AA178" s="58"/>
      <c r="AB178" s="58"/>
      <c r="AC178" s="58"/>
      <c r="AD178" s="58"/>
      <c r="AE178" s="58"/>
      <c r="AG178" s="7">
        <f>IF(Q178&gt;0,RANK(Q178,(N178:P178,Q178:AE178)),0)</f>
        <v>0</v>
      </c>
      <c r="AH178" s="7">
        <f>IF(R178&gt;0,RANK(R178,(N178:P178,Q178:AE178)),0)</f>
        <v>0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ref="AK178:AK209" si="75">IF($C178=0,"-",Q178/$C178)</f>
        <v>0</v>
      </c>
      <c r="AL178" s="2">
        <f t="shared" ref="AL178:AL209" si="76">IF($C178=0,"-",R178/$C178)</f>
        <v>0</v>
      </c>
      <c r="AM178" s="2">
        <f t="shared" ref="AM178:AM209" si="77">IF($C178=0,"-",T178/$C178)</f>
        <v>0</v>
      </c>
      <c r="AN178" s="2">
        <f t="shared" ref="AN178:AN209" si="78">IF($C178=0,"-",S178/$C178)</f>
        <v>0</v>
      </c>
      <c r="AP178" t="s">
        <v>841</v>
      </c>
      <c r="AQ178" t="s">
        <v>2333</v>
      </c>
      <c r="AR178" s="1"/>
      <c r="AS178" s="1"/>
      <c r="AT178" s="94">
        <v>8</v>
      </c>
      <c r="AU178" s="96">
        <v>1</v>
      </c>
      <c r="AV178" s="100">
        <f t="shared" ref="AV178:AV204" si="79">1000*AT178+AU178</f>
        <v>8001</v>
      </c>
      <c r="AW178" s="1"/>
      <c r="AX178" s="7" t="s">
        <v>996</v>
      </c>
      <c r="BG178">
        <v>2</v>
      </c>
      <c r="BH178">
        <v>1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1</v>
      </c>
    </row>
    <row r="179" spans="1:66" ht="13" hidden="1" customHeight="1" outlineLevel="1">
      <c r="A179" t="s">
        <v>842</v>
      </c>
      <c r="B179" t="s">
        <v>2333</v>
      </c>
      <c r="C179" s="1">
        <f t="shared" si="68"/>
        <v>4195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69"/>
        <v>796</v>
      </c>
      <c r="H179" s="2">
        <f t="shared" si="70"/>
        <v>0.18974970202622168</v>
      </c>
      <c r="I179" s="2"/>
      <c r="J179" s="2">
        <f t="shared" si="71"/>
        <v>0.39547079856972589</v>
      </c>
      <c r="K179" s="2">
        <f t="shared" si="72"/>
        <v>0.58522050059594755</v>
      </c>
      <c r="L179" s="2">
        <f t="shared" si="73"/>
        <v>0</v>
      </c>
      <c r="M179" s="2">
        <f t="shared" si="74"/>
        <v>1.9308700834326564E-2</v>
      </c>
      <c r="N179" s="58">
        <v>1659</v>
      </c>
      <c r="O179" s="58">
        <v>2455</v>
      </c>
      <c r="P179" s="58"/>
      <c r="Q179" s="58"/>
      <c r="R179" s="58"/>
      <c r="S179" s="58"/>
      <c r="T179" s="58"/>
      <c r="U179" s="58"/>
      <c r="V179" s="58">
        <v>61</v>
      </c>
      <c r="W179" s="58">
        <v>20</v>
      </c>
      <c r="X179" s="58"/>
      <c r="Y179" s="58"/>
      <c r="Z179" s="58"/>
      <c r="AA179" s="58"/>
      <c r="AB179" s="58"/>
      <c r="AC179" s="58"/>
      <c r="AD179" s="58"/>
      <c r="AE179" s="58"/>
      <c r="AG179" s="7">
        <f>IF(Q179&gt;0,RANK(Q179,(N179:P179,Q179:AE179)),0)</f>
        <v>0</v>
      </c>
      <c r="AH179" s="7">
        <f>IF(R179&gt;0,RANK(R179,(N179:P179,Q179:AE179)),0)</f>
        <v>0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si="75"/>
        <v>0</v>
      </c>
      <c r="AL179" s="2">
        <f t="shared" si="76"/>
        <v>0</v>
      </c>
      <c r="AM179" s="2">
        <f t="shared" si="77"/>
        <v>0</v>
      </c>
      <c r="AN179" s="2">
        <f t="shared" si="78"/>
        <v>0</v>
      </c>
      <c r="AP179" t="s">
        <v>842</v>
      </c>
      <c r="AQ179" t="s">
        <v>2333</v>
      </c>
      <c r="AR179" s="1"/>
      <c r="AS179" s="1"/>
      <c r="AT179" s="94">
        <v>8</v>
      </c>
      <c r="AU179" s="96">
        <v>3</v>
      </c>
      <c r="AV179" s="100">
        <f t="shared" si="79"/>
        <v>8003</v>
      </c>
      <c r="AW179" s="1"/>
      <c r="AX179" s="7" t="s">
        <v>996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</row>
    <row r="180" spans="1:66" ht="13" hidden="1" customHeight="1" outlineLevel="1">
      <c r="A180" t="s">
        <v>1462</v>
      </c>
      <c r="B180" t="s">
        <v>2333</v>
      </c>
      <c r="C180" s="1">
        <f t="shared" si="68"/>
        <v>112784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0</v>
      </c>
      <c r="G180" s="1">
        <f t="shared" si="69"/>
        <v>24963</v>
      </c>
      <c r="H180" s="2">
        <f t="shared" si="70"/>
        <v>0.22133458646616541</v>
      </c>
      <c r="I180" s="2"/>
      <c r="J180" s="2">
        <f t="shared" si="71"/>
        <v>0.378892396084551</v>
      </c>
      <c r="K180" s="2">
        <f t="shared" si="72"/>
        <v>0.60022698255071638</v>
      </c>
      <c r="L180" s="2">
        <f t="shared" si="73"/>
        <v>0</v>
      </c>
      <c r="M180" s="2">
        <f t="shared" si="74"/>
        <v>2.0880621364732677E-2</v>
      </c>
      <c r="N180" s="58">
        <v>42733</v>
      </c>
      <c r="O180" s="58">
        <v>67696</v>
      </c>
      <c r="P180" s="58"/>
      <c r="Q180" s="58"/>
      <c r="R180" s="58"/>
      <c r="S180" s="58"/>
      <c r="T180" s="58"/>
      <c r="U180" s="58">
        <v>3</v>
      </c>
      <c r="V180" s="58">
        <v>1405</v>
      </c>
      <c r="W180" s="58">
        <v>947</v>
      </c>
      <c r="X180" s="58"/>
      <c r="Y180" s="58"/>
      <c r="Z180" s="58"/>
      <c r="AA180" s="58"/>
      <c r="AB180" s="58"/>
      <c r="AC180" s="58"/>
      <c r="AD180" s="58"/>
      <c r="AE180" s="58"/>
      <c r="AG180" s="7">
        <f>IF(Q180&gt;0,RANK(Q180,(N180:P180,Q180:AE180)),0)</f>
        <v>0</v>
      </c>
      <c r="AH180" s="7">
        <f>IF(R180&gt;0,RANK(R180,(N180:P180,Q180:AE180)),0)</f>
        <v>0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75"/>
        <v>0</v>
      </c>
      <c r="AL180" s="2">
        <f t="shared" si="76"/>
        <v>0</v>
      </c>
      <c r="AM180" s="2">
        <f t="shared" si="77"/>
        <v>0</v>
      </c>
      <c r="AN180" s="2">
        <f t="shared" si="78"/>
        <v>0</v>
      </c>
      <c r="AP180" t="s">
        <v>1462</v>
      </c>
      <c r="AQ180" t="s">
        <v>2333</v>
      </c>
      <c r="AR180" s="1"/>
      <c r="AS180" s="1"/>
      <c r="AT180" s="94">
        <v>8</v>
      </c>
      <c r="AU180" s="96">
        <v>5</v>
      </c>
      <c r="AV180" s="100">
        <f t="shared" si="79"/>
        <v>8005</v>
      </c>
      <c r="AW180" s="1"/>
      <c r="AX180" s="7" t="s">
        <v>996</v>
      </c>
      <c r="BG180">
        <v>6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</row>
    <row r="181" spans="1:66" ht="13" hidden="1" customHeight="1" outlineLevel="1">
      <c r="A181" t="s">
        <v>867</v>
      </c>
      <c r="B181" t="s">
        <v>2333</v>
      </c>
      <c r="C181" s="1">
        <f t="shared" si="68"/>
        <v>1955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1">
        <f t="shared" si="69"/>
        <v>510</v>
      </c>
      <c r="H181" s="2">
        <f t="shared" si="70"/>
        <v>0.2608695652173913</v>
      </c>
      <c r="I181" s="2"/>
      <c r="J181" s="2">
        <f t="shared" si="71"/>
        <v>0.35498721227621483</v>
      </c>
      <c r="K181" s="2">
        <f t="shared" si="72"/>
        <v>0.61585677749360612</v>
      </c>
      <c r="L181" s="2">
        <f t="shared" si="73"/>
        <v>0</v>
      </c>
      <c r="M181" s="2">
        <f t="shared" si="74"/>
        <v>2.9156010230179108E-2</v>
      </c>
      <c r="N181" s="58">
        <v>694</v>
      </c>
      <c r="O181" s="58">
        <v>1204</v>
      </c>
      <c r="P181" s="58"/>
      <c r="Q181" s="58"/>
      <c r="R181" s="58"/>
      <c r="S181" s="58"/>
      <c r="T181" s="58"/>
      <c r="U181" s="58"/>
      <c r="V181" s="58">
        <v>40</v>
      </c>
      <c r="W181" s="58">
        <v>17</v>
      </c>
      <c r="X181" s="58"/>
      <c r="Y181" s="58"/>
      <c r="Z181" s="58"/>
      <c r="AA181" s="58"/>
      <c r="AB181" s="58"/>
      <c r="AC181" s="58"/>
      <c r="AD181" s="58"/>
      <c r="AE181" s="58"/>
      <c r="AG181" s="7">
        <f>IF(Q181&gt;0,RANK(Q181,(N181:P181,Q181:AE181)),0)</f>
        <v>0</v>
      </c>
      <c r="AH181" s="7">
        <f>IF(R181&gt;0,RANK(R181,(N181:P181,Q181:AE181)),0)</f>
        <v>0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75"/>
        <v>0</v>
      </c>
      <c r="AL181" s="2">
        <f t="shared" si="76"/>
        <v>0</v>
      </c>
      <c r="AM181" s="2">
        <f t="shared" si="77"/>
        <v>0</v>
      </c>
      <c r="AN181" s="2">
        <f t="shared" si="78"/>
        <v>0</v>
      </c>
      <c r="AP181" t="s">
        <v>867</v>
      </c>
      <c r="AQ181" t="s">
        <v>2333</v>
      </c>
      <c r="AR181" s="1"/>
      <c r="AS181" s="1"/>
      <c r="AT181" s="94">
        <v>8</v>
      </c>
      <c r="AU181" s="96">
        <v>7</v>
      </c>
      <c r="AV181" s="100">
        <f t="shared" si="79"/>
        <v>8007</v>
      </c>
      <c r="AW181" s="1"/>
      <c r="AX181" s="7" t="s">
        <v>996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</row>
    <row r="182" spans="1:66" ht="13" hidden="1" customHeight="1" outlineLevel="1">
      <c r="A182" t="s">
        <v>1578</v>
      </c>
      <c r="B182" t="s">
        <v>2333</v>
      </c>
      <c r="C182" s="1">
        <f t="shared" si="68"/>
        <v>2437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0</v>
      </c>
      <c r="G182" s="1">
        <f t="shared" si="69"/>
        <v>834</v>
      </c>
      <c r="H182" s="2">
        <f t="shared" si="70"/>
        <v>0.34222404595814526</v>
      </c>
      <c r="I182" s="2"/>
      <c r="J182" s="2">
        <f t="shared" si="71"/>
        <v>0.32129667624128028</v>
      </c>
      <c r="K182" s="2">
        <f t="shared" si="72"/>
        <v>0.66352072219942548</v>
      </c>
      <c r="L182" s="2">
        <f t="shared" si="73"/>
        <v>0</v>
      </c>
      <c r="M182" s="2">
        <f t="shared" si="74"/>
        <v>1.5182601559294184E-2</v>
      </c>
      <c r="N182" s="58">
        <v>783</v>
      </c>
      <c r="O182" s="58">
        <v>1617</v>
      </c>
      <c r="P182" s="58"/>
      <c r="Q182" s="58"/>
      <c r="R182" s="58"/>
      <c r="S182" s="58"/>
      <c r="T182" s="58"/>
      <c r="U182" s="58"/>
      <c r="V182" s="58">
        <v>20</v>
      </c>
      <c r="W182" s="58">
        <v>17</v>
      </c>
      <c r="X182" s="58"/>
      <c r="Y182" s="58"/>
      <c r="Z182" s="58"/>
      <c r="AA182" s="58"/>
      <c r="AB182" s="58"/>
      <c r="AC182" s="58"/>
      <c r="AD182" s="58"/>
      <c r="AE182" s="58"/>
      <c r="AG182" s="7">
        <f>IF(Q182&gt;0,RANK(Q182,(N182:P182,Q182:AE182)),0)</f>
        <v>0</v>
      </c>
      <c r="AH182" s="7">
        <f>IF(R182&gt;0,RANK(R182,(N182:P182,Q182:AE182)),0)</f>
        <v>0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75"/>
        <v>0</v>
      </c>
      <c r="AL182" s="2">
        <f t="shared" si="76"/>
        <v>0</v>
      </c>
      <c r="AM182" s="2">
        <f t="shared" si="77"/>
        <v>0</v>
      </c>
      <c r="AN182" s="2">
        <f t="shared" si="78"/>
        <v>0</v>
      </c>
      <c r="AP182" t="s">
        <v>1578</v>
      </c>
      <c r="AQ182" t="s">
        <v>2333</v>
      </c>
      <c r="AR182" s="1"/>
      <c r="AS182" s="1"/>
      <c r="AT182" s="94">
        <v>8</v>
      </c>
      <c r="AU182" s="96">
        <v>9</v>
      </c>
      <c r="AV182" s="100">
        <f t="shared" si="79"/>
        <v>8009</v>
      </c>
      <c r="AW182" s="1"/>
      <c r="AX182" s="7" t="s">
        <v>996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</row>
    <row r="183" spans="1:66" ht="13" hidden="1" customHeight="1" outlineLevel="1">
      <c r="A183" t="s">
        <v>1526</v>
      </c>
      <c r="B183" t="s">
        <v>2333</v>
      </c>
      <c r="C183" s="1">
        <f t="shared" si="68"/>
        <v>1728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0</v>
      </c>
      <c r="G183" s="1">
        <f t="shared" si="69"/>
        <v>223</v>
      </c>
      <c r="H183" s="2">
        <f t="shared" si="70"/>
        <v>0.12905092592592593</v>
      </c>
      <c r="I183" s="2"/>
      <c r="J183" s="2">
        <f t="shared" si="71"/>
        <v>0.42824074074074076</v>
      </c>
      <c r="K183" s="2">
        <f t="shared" si="72"/>
        <v>0.55729166666666663</v>
      </c>
      <c r="L183" s="2">
        <f t="shared" si="73"/>
        <v>0</v>
      </c>
      <c r="M183" s="2">
        <f t="shared" si="74"/>
        <v>1.4467592592592671E-2</v>
      </c>
      <c r="N183" s="58">
        <v>740</v>
      </c>
      <c r="O183" s="58">
        <v>963</v>
      </c>
      <c r="P183" s="58"/>
      <c r="Q183" s="58"/>
      <c r="R183" s="58"/>
      <c r="S183" s="58"/>
      <c r="T183" s="58"/>
      <c r="U183" s="58"/>
      <c r="V183" s="58">
        <v>12</v>
      </c>
      <c r="W183" s="58">
        <v>13</v>
      </c>
      <c r="X183" s="58"/>
      <c r="Y183" s="58"/>
      <c r="Z183" s="58"/>
      <c r="AA183" s="58"/>
      <c r="AB183" s="58"/>
      <c r="AC183" s="58"/>
      <c r="AD183" s="58"/>
      <c r="AE183" s="58"/>
      <c r="AG183" s="7">
        <f>IF(Q183&gt;0,RANK(Q183,(N183:P183,Q183:AE183)),0)</f>
        <v>0</v>
      </c>
      <c r="AH183" s="7">
        <f>IF(R183&gt;0,RANK(R183,(N183:P183,Q183:AE183)),0)</f>
        <v>0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75"/>
        <v>0</v>
      </c>
      <c r="AL183" s="2">
        <f t="shared" si="76"/>
        <v>0</v>
      </c>
      <c r="AM183" s="2">
        <f t="shared" si="77"/>
        <v>0</v>
      </c>
      <c r="AN183" s="2">
        <f t="shared" si="78"/>
        <v>0</v>
      </c>
      <c r="AP183" t="s">
        <v>1526</v>
      </c>
      <c r="AQ183" t="s">
        <v>2333</v>
      </c>
      <c r="AR183" s="1"/>
      <c r="AS183" s="1"/>
      <c r="AT183" s="94">
        <v>8</v>
      </c>
      <c r="AU183" s="96">
        <v>11</v>
      </c>
      <c r="AV183" s="100">
        <f t="shared" si="79"/>
        <v>8011</v>
      </c>
      <c r="AW183" s="1"/>
      <c r="AX183" s="7" t="s">
        <v>996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</row>
    <row r="184" spans="1:66" ht="13" hidden="1" customHeight="1" outlineLevel="1">
      <c r="A184" t="s">
        <v>1207</v>
      </c>
      <c r="B184" t="s">
        <v>2333</v>
      </c>
      <c r="C184" s="1">
        <f t="shared" si="68"/>
        <v>80447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69"/>
        <v>6396</v>
      </c>
      <c r="H184" s="2">
        <f t="shared" si="70"/>
        <v>7.950576155729859E-2</v>
      </c>
      <c r="I184" s="2"/>
      <c r="J184" s="2">
        <f t="shared" si="71"/>
        <v>0.52988924384998815</v>
      </c>
      <c r="K184" s="2">
        <f t="shared" si="72"/>
        <v>0.4503834822926896</v>
      </c>
      <c r="L184" s="2">
        <f t="shared" si="73"/>
        <v>0</v>
      </c>
      <c r="M184" s="2">
        <f t="shared" si="74"/>
        <v>1.9727273857322258E-2</v>
      </c>
      <c r="N184" s="58">
        <v>42628</v>
      </c>
      <c r="O184" s="58">
        <v>36232</v>
      </c>
      <c r="P184" s="58"/>
      <c r="Q184" s="58"/>
      <c r="R184" s="58"/>
      <c r="S184" s="58"/>
      <c r="T184" s="58"/>
      <c r="U184" s="58">
        <v>2</v>
      </c>
      <c r="V184" s="58">
        <v>1002</v>
      </c>
      <c r="W184" s="58">
        <v>583</v>
      </c>
      <c r="X184" s="58"/>
      <c r="Y184" s="58"/>
      <c r="Z184" s="58"/>
      <c r="AA184" s="58"/>
      <c r="AB184" s="58"/>
      <c r="AC184" s="58"/>
      <c r="AD184" s="58"/>
      <c r="AE184" s="58"/>
      <c r="AG184" s="7">
        <f>IF(Q184&gt;0,RANK(Q184,(N184:P184,Q184:AE184)),0)</f>
        <v>0</v>
      </c>
      <c r="AH184" s="7">
        <f>IF(R184&gt;0,RANK(R184,(N184:P184,Q184:AE184)),0)</f>
        <v>0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75"/>
        <v>0</v>
      </c>
      <c r="AL184" s="2">
        <f t="shared" si="76"/>
        <v>0</v>
      </c>
      <c r="AM184" s="2">
        <f t="shared" si="77"/>
        <v>0</v>
      </c>
      <c r="AN184" s="2">
        <f t="shared" si="78"/>
        <v>0</v>
      </c>
      <c r="AP184" t="s">
        <v>1207</v>
      </c>
      <c r="AQ184" t="s">
        <v>2333</v>
      </c>
      <c r="AT184" s="94">
        <v>8</v>
      </c>
      <c r="AU184" s="96">
        <v>13</v>
      </c>
      <c r="AV184" s="100">
        <f t="shared" si="79"/>
        <v>8013</v>
      </c>
      <c r="AX184" s="7" t="s">
        <v>996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2</v>
      </c>
      <c r="BN184">
        <v>0</v>
      </c>
    </row>
    <row r="185" spans="1:66" ht="13" hidden="1" customHeight="1" outlineLevel="1">
      <c r="A185" t="s">
        <v>858</v>
      </c>
      <c r="B185" t="s">
        <v>2333</v>
      </c>
      <c r="C185" s="1">
        <f t="shared" si="68"/>
        <v>4657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0</v>
      </c>
      <c r="G185" s="1">
        <f t="shared" si="69"/>
        <v>868</v>
      </c>
      <c r="H185" s="2">
        <f t="shared" si="70"/>
        <v>0.18638608546274427</v>
      </c>
      <c r="I185" s="2"/>
      <c r="J185" s="2">
        <f t="shared" si="71"/>
        <v>0.39360103070646341</v>
      </c>
      <c r="K185" s="2">
        <f t="shared" si="72"/>
        <v>0.57998711616920762</v>
      </c>
      <c r="L185" s="2">
        <f t="shared" si="73"/>
        <v>0</v>
      </c>
      <c r="M185" s="2">
        <f t="shared" si="74"/>
        <v>2.6411853124328921E-2</v>
      </c>
      <c r="N185" s="58">
        <v>1833</v>
      </c>
      <c r="O185" s="58">
        <v>2701</v>
      </c>
      <c r="P185" s="58"/>
      <c r="Q185" s="58"/>
      <c r="R185" s="58"/>
      <c r="S185" s="58"/>
      <c r="T185" s="58"/>
      <c r="U185" s="58"/>
      <c r="V185" s="58">
        <v>71</v>
      </c>
      <c r="W185" s="58">
        <v>52</v>
      </c>
      <c r="X185" s="58"/>
      <c r="Y185" s="58"/>
      <c r="Z185" s="58"/>
      <c r="AA185" s="58"/>
      <c r="AB185" s="58"/>
      <c r="AC185" s="58"/>
      <c r="AD185" s="58"/>
      <c r="AE185" s="58"/>
      <c r="AG185" s="7">
        <f>IF(Q185&gt;0,RANK(Q185,(N185:P185,Q185:AE185)),0)</f>
        <v>0</v>
      </c>
      <c r="AH185" s="7">
        <f>IF(R185&gt;0,RANK(R185,(N185:P185,Q185:AE185)),0)</f>
        <v>0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75"/>
        <v>0</v>
      </c>
      <c r="AL185" s="2">
        <f t="shared" si="76"/>
        <v>0</v>
      </c>
      <c r="AM185" s="2">
        <f t="shared" si="77"/>
        <v>0</v>
      </c>
      <c r="AN185" s="2">
        <f t="shared" si="78"/>
        <v>0</v>
      </c>
      <c r="AP185" t="s">
        <v>858</v>
      </c>
      <c r="AQ185" t="s">
        <v>2333</v>
      </c>
      <c r="AT185" s="94">
        <v>8</v>
      </c>
      <c r="AU185" s="96">
        <v>15</v>
      </c>
      <c r="AV185" s="100">
        <f t="shared" si="79"/>
        <v>8015</v>
      </c>
      <c r="AX185" s="7" t="s">
        <v>996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</row>
    <row r="186" spans="1:66" ht="13" hidden="1" customHeight="1" outlineLevel="1">
      <c r="A186" t="s">
        <v>1452</v>
      </c>
      <c r="B186" t="s">
        <v>2333</v>
      </c>
      <c r="C186" s="1">
        <f t="shared" si="68"/>
        <v>1021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1">
        <f t="shared" si="69"/>
        <v>300</v>
      </c>
      <c r="H186" s="2">
        <f t="shared" si="70"/>
        <v>0.2938295788442703</v>
      </c>
      <c r="I186" s="2"/>
      <c r="J186" s="2">
        <f t="shared" si="71"/>
        <v>0.34476003917727716</v>
      </c>
      <c r="K186" s="2">
        <f t="shared" si="72"/>
        <v>0.63858961802154746</v>
      </c>
      <c r="L186" s="2">
        <f t="shared" si="73"/>
        <v>0</v>
      </c>
      <c r="M186" s="2">
        <f t="shared" si="74"/>
        <v>1.6650342801175388E-2</v>
      </c>
      <c r="N186" s="58">
        <v>352</v>
      </c>
      <c r="O186" s="58">
        <v>652</v>
      </c>
      <c r="P186" s="58"/>
      <c r="Q186" s="58"/>
      <c r="R186" s="58"/>
      <c r="S186" s="58"/>
      <c r="T186" s="58"/>
      <c r="U186" s="58"/>
      <c r="V186" s="58">
        <v>8</v>
      </c>
      <c r="W186" s="58">
        <v>9</v>
      </c>
      <c r="X186" s="58"/>
      <c r="Y186" s="58"/>
      <c r="Z186" s="58"/>
      <c r="AA186" s="58"/>
      <c r="AB186" s="58"/>
      <c r="AC186" s="58"/>
      <c r="AD186" s="58"/>
      <c r="AE186" s="58"/>
      <c r="AG186" s="7">
        <f>IF(Q186&gt;0,RANK(Q186,(N186:P186,Q186:AE186)),0)</f>
        <v>0</v>
      </c>
      <c r="AH186" s="7">
        <f>IF(R186&gt;0,RANK(R186,(N186:P186,Q186:AE186)),0)</f>
        <v>0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75"/>
        <v>0</v>
      </c>
      <c r="AL186" s="2">
        <f t="shared" si="76"/>
        <v>0</v>
      </c>
      <c r="AM186" s="2">
        <f t="shared" si="77"/>
        <v>0</v>
      </c>
      <c r="AN186" s="2">
        <f t="shared" si="78"/>
        <v>0</v>
      </c>
      <c r="AP186" t="s">
        <v>1452</v>
      </c>
      <c r="AQ186" t="s">
        <v>2333</v>
      </c>
      <c r="AR186" s="1"/>
      <c r="AT186" s="94">
        <v>8</v>
      </c>
      <c r="AU186" s="96">
        <v>17</v>
      </c>
      <c r="AV186" s="100">
        <f t="shared" si="79"/>
        <v>8017</v>
      </c>
      <c r="AX186" s="7" t="s">
        <v>996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</row>
    <row r="187" spans="1:66" ht="13" hidden="1" customHeight="1" outlineLevel="1">
      <c r="A187" t="s">
        <v>525</v>
      </c>
      <c r="B187" t="s">
        <v>2333</v>
      </c>
      <c r="C187" s="1">
        <f t="shared" si="68"/>
        <v>3046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69"/>
        <v>306</v>
      </c>
      <c r="H187" s="2">
        <f t="shared" si="70"/>
        <v>0.10045961917268549</v>
      </c>
      <c r="I187" s="2"/>
      <c r="J187" s="2">
        <f t="shared" si="71"/>
        <v>0.43499671700590942</v>
      </c>
      <c r="K187" s="2">
        <f t="shared" si="72"/>
        <v>0.53545633617859489</v>
      </c>
      <c r="L187" s="2">
        <f t="shared" si="73"/>
        <v>0</v>
      </c>
      <c r="M187" s="2">
        <f t="shared" si="74"/>
        <v>2.9546946815495634E-2</v>
      </c>
      <c r="N187" s="58">
        <v>1325</v>
      </c>
      <c r="O187" s="58">
        <v>1631</v>
      </c>
      <c r="P187" s="58"/>
      <c r="Q187" s="58"/>
      <c r="R187" s="58"/>
      <c r="S187" s="58"/>
      <c r="T187" s="58"/>
      <c r="U187" s="58"/>
      <c r="V187" s="58">
        <v>56</v>
      </c>
      <c r="W187" s="58">
        <v>34</v>
      </c>
      <c r="X187" s="58"/>
      <c r="Y187" s="58"/>
      <c r="Z187" s="58"/>
      <c r="AA187" s="58"/>
      <c r="AB187" s="58"/>
      <c r="AC187" s="58"/>
      <c r="AD187" s="58"/>
      <c r="AE187" s="58"/>
      <c r="AG187" s="7">
        <f>IF(Q187&gt;0,RANK(Q187,(N187:P187,Q187:AE187)),0)</f>
        <v>0</v>
      </c>
      <c r="AH187" s="7">
        <f>IF(R187&gt;0,RANK(R187,(N187:P187,Q187:AE187)),0)</f>
        <v>0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75"/>
        <v>0</v>
      </c>
      <c r="AL187" s="2">
        <f t="shared" si="76"/>
        <v>0</v>
      </c>
      <c r="AM187" s="2">
        <f t="shared" si="77"/>
        <v>0</v>
      </c>
      <c r="AN187" s="2">
        <f t="shared" si="78"/>
        <v>0</v>
      </c>
      <c r="AP187" t="s">
        <v>525</v>
      </c>
      <c r="AQ187" t="s">
        <v>2333</v>
      </c>
      <c r="AT187" s="94">
        <v>8</v>
      </c>
      <c r="AU187" s="96">
        <v>19</v>
      </c>
      <c r="AV187" s="100">
        <f t="shared" si="79"/>
        <v>8019</v>
      </c>
      <c r="AX187" s="7" t="s">
        <v>996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</row>
    <row r="188" spans="1:66" ht="13" hidden="1" customHeight="1" outlineLevel="1">
      <c r="A188" t="s">
        <v>2490</v>
      </c>
      <c r="B188" t="s">
        <v>2333</v>
      </c>
      <c r="C188" s="1">
        <f t="shared" si="68"/>
        <v>2967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0</v>
      </c>
      <c r="G188" s="1">
        <f t="shared" si="69"/>
        <v>279</v>
      </c>
      <c r="H188" s="2">
        <f t="shared" si="70"/>
        <v>9.4034378159757334E-2</v>
      </c>
      <c r="I188" s="2"/>
      <c r="J188" s="2">
        <f t="shared" si="71"/>
        <v>0.43141220087630605</v>
      </c>
      <c r="K188" s="2">
        <f t="shared" si="72"/>
        <v>0.5254465790360634</v>
      </c>
      <c r="L188" s="2">
        <f t="shared" si="73"/>
        <v>0</v>
      </c>
      <c r="M188" s="2">
        <f t="shared" si="74"/>
        <v>4.314122008763055E-2</v>
      </c>
      <c r="N188" s="58">
        <v>1280</v>
      </c>
      <c r="O188" s="58">
        <v>1559</v>
      </c>
      <c r="P188" s="58"/>
      <c r="Q188" s="58"/>
      <c r="R188" s="58"/>
      <c r="S188" s="58"/>
      <c r="T188" s="58"/>
      <c r="U188" s="58"/>
      <c r="V188" s="58">
        <v>77</v>
      </c>
      <c r="W188" s="58">
        <v>51</v>
      </c>
      <c r="X188" s="58"/>
      <c r="Y188" s="58"/>
      <c r="Z188" s="58"/>
      <c r="AA188" s="58"/>
      <c r="AB188" s="58"/>
      <c r="AC188" s="58"/>
      <c r="AD188" s="58"/>
      <c r="AE188" s="58"/>
      <c r="AG188" s="7">
        <f>IF(Q188&gt;0,RANK(Q188,(N188:P188,Q188:AE188)),0)</f>
        <v>0</v>
      </c>
      <c r="AH188" s="7">
        <f>IF(R188&gt;0,RANK(R188,(N188:P188,Q188:AE188)),0)</f>
        <v>0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75"/>
        <v>0</v>
      </c>
      <c r="AL188" s="2">
        <f t="shared" si="76"/>
        <v>0</v>
      </c>
      <c r="AM188" s="2">
        <f t="shared" si="77"/>
        <v>0</v>
      </c>
      <c r="AN188" s="2">
        <f t="shared" si="78"/>
        <v>0</v>
      </c>
      <c r="AP188" t="s">
        <v>2490</v>
      </c>
      <c r="AQ188" t="s">
        <v>2333</v>
      </c>
      <c r="AT188" s="94">
        <v>8</v>
      </c>
      <c r="AU188" s="96">
        <v>21</v>
      </c>
      <c r="AV188" s="100">
        <f t="shared" si="79"/>
        <v>8021</v>
      </c>
      <c r="AX188" s="7" t="s">
        <v>996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</row>
    <row r="189" spans="1:66" ht="13" hidden="1" customHeight="1" outlineLevel="1">
      <c r="A189" t="s">
        <v>1634</v>
      </c>
      <c r="B189" t="s">
        <v>2333</v>
      </c>
      <c r="C189" s="1">
        <f t="shared" si="68"/>
        <v>1507</v>
      </c>
      <c r="D189" s="7">
        <f>IF(N189&gt;0, RANK(N189,(N189:P189,Q189:AE189)),0)</f>
        <v>1</v>
      </c>
      <c r="E189" s="7">
        <f>IF(O189&gt;0,RANK(O189,(N189:P189,Q189:AE189)),0)</f>
        <v>2</v>
      </c>
      <c r="F189" s="7">
        <f>IF(P189&gt;0,RANK(P189,(N189:P189,Q189:AE189)),0)</f>
        <v>0</v>
      </c>
      <c r="G189" s="1">
        <f t="shared" si="69"/>
        <v>368</v>
      </c>
      <c r="H189" s="2">
        <f t="shared" si="70"/>
        <v>0.24419376244193763</v>
      </c>
      <c r="I189" s="2"/>
      <c r="J189" s="2">
        <f t="shared" si="71"/>
        <v>0.60783012607830122</v>
      </c>
      <c r="K189" s="2">
        <f t="shared" si="72"/>
        <v>0.36363636363636365</v>
      </c>
      <c r="L189" s="2">
        <f t="shared" si="73"/>
        <v>0</v>
      </c>
      <c r="M189" s="2">
        <f t="shared" si="74"/>
        <v>2.8533510285335129E-2</v>
      </c>
      <c r="N189" s="58">
        <v>916</v>
      </c>
      <c r="O189" s="58">
        <v>548</v>
      </c>
      <c r="P189" s="58"/>
      <c r="Q189" s="58"/>
      <c r="R189" s="58"/>
      <c r="S189" s="58"/>
      <c r="T189" s="58"/>
      <c r="U189" s="58"/>
      <c r="V189" s="58">
        <v>29</v>
      </c>
      <c r="W189" s="58">
        <v>14</v>
      </c>
      <c r="X189" s="58"/>
      <c r="Y189" s="58"/>
      <c r="Z189" s="58"/>
      <c r="AA189" s="58"/>
      <c r="AB189" s="58"/>
      <c r="AC189" s="58"/>
      <c r="AD189" s="58"/>
      <c r="AE189" s="58"/>
      <c r="AG189" s="7">
        <f>IF(Q189&gt;0,RANK(Q189,(N189:P189,Q189:AE189)),0)</f>
        <v>0</v>
      </c>
      <c r="AH189" s="7">
        <f>IF(R189&gt;0,RANK(R189,(N189:P189,Q189:AE189)),0)</f>
        <v>0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75"/>
        <v>0</v>
      </c>
      <c r="AL189" s="2">
        <f t="shared" si="76"/>
        <v>0</v>
      </c>
      <c r="AM189" s="2">
        <f t="shared" si="77"/>
        <v>0</v>
      </c>
      <c r="AN189" s="2">
        <f t="shared" si="78"/>
        <v>0</v>
      </c>
      <c r="AP189" t="s">
        <v>1634</v>
      </c>
      <c r="AQ189" t="s">
        <v>2333</v>
      </c>
      <c r="AT189" s="94">
        <v>8</v>
      </c>
      <c r="AU189" s="96">
        <v>23</v>
      </c>
      <c r="AV189" s="100">
        <f t="shared" si="79"/>
        <v>8023</v>
      </c>
      <c r="AX189" s="7" t="s">
        <v>996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</row>
    <row r="190" spans="1:66" ht="13" hidden="1" customHeight="1" outlineLevel="1">
      <c r="A190" t="s">
        <v>1107</v>
      </c>
      <c r="B190" t="s">
        <v>2333</v>
      </c>
      <c r="C190" s="1">
        <f t="shared" si="68"/>
        <v>1351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>IF(P190&gt;0,RANK(P190,(N190:P190,Q190:AE190)),0)</f>
        <v>0</v>
      </c>
      <c r="G190" s="1">
        <f t="shared" si="69"/>
        <v>474</v>
      </c>
      <c r="H190" s="2">
        <f t="shared" si="70"/>
        <v>0.35085122131754254</v>
      </c>
      <c r="I190" s="2"/>
      <c r="J190" s="2">
        <f t="shared" si="71"/>
        <v>0.31828275351591412</v>
      </c>
      <c r="K190" s="2">
        <f t="shared" si="72"/>
        <v>0.66913397483345671</v>
      </c>
      <c r="L190" s="2">
        <f t="shared" si="73"/>
        <v>0</v>
      </c>
      <c r="M190" s="2">
        <f t="shared" si="74"/>
        <v>1.2583271650629224E-2</v>
      </c>
      <c r="N190" s="58">
        <v>430</v>
      </c>
      <c r="O190" s="58">
        <v>904</v>
      </c>
      <c r="P190" s="58"/>
      <c r="Q190" s="58"/>
      <c r="R190" s="58"/>
      <c r="S190" s="58"/>
      <c r="T190" s="58"/>
      <c r="U190" s="58"/>
      <c r="V190" s="58">
        <v>7</v>
      </c>
      <c r="W190" s="58">
        <v>10</v>
      </c>
      <c r="X190" s="58"/>
      <c r="Y190" s="58"/>
      <c r="Z190" s="58"/>
      <c r="AA190" s="58"/>
      <c r="AB190" s="58"/>
      <c r="AC190" s="58"/>
      <c r="AD190" s="58"/>
      <c r="AE190" s="58"/>
      <c r="AG190" s="7">
        <f>IF(Q190&gt;0,RANK(Q190,(N190:P190,Q190:AE190)),0)</f>
        <v>0</v>
      </c>
      <c r="AH190" s="7">
        <f>IF(R190&gt;0,RANK(R190,(N190:P190,Q190:AE190)),0)</f>
        <v>0</v>
      </c>
      <c r="AI190" s="7">
        <f>IF(T190&gt;0,RANK(T190,(N190:P190,Q190:AE190)),0)</f>
        <v>0</v>
      </c>
      <c r="AJ190" s="7">
        <f>IF(S190&gt;0,RANK(S190,(N190:P190,Q190:AE190)),0)</f>
        <v>0</v>
      </c>
      <c r="AK190" s="2">
        <f t="shared" si="75"/>
        <v>0</v>
      </c>
      <c r="AL190" s="2">
        <f t="shared" si="76"/>
        <v>0</v>
      </c>
      <c r="AM190" s="2">
        <f t="shared" si="77"/>
        <v>0</v>
      </c>
      <c r="AN190" s="2">
        <f t="shared" si="78"/>
        <v>0</v>
      </c>
      <c r="AP190" t="s">
        <v>1107</v>
      </c>
      <c r="AQ190" t="s">
        <v>2333</v>
      </c>
      <c r="AT190" s="94">
        <v>8</v>
      </c>
      <c r="AU190" s="96">
        <v>25</v>
      </c>
      <c r="AV190" s="100">
        <f t="shared" si="79"/>
        <v>8025</v>
      </c>
      <c r="AX190" s="7" t="s">
        <v>996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</row>
    <row r="191" spans="1:66" ht="13" hidden="1" customHeight="1" outlineLevel="1">
      <c r="A191" t="s">
        <v>2361</v>
      </c>
      <c r="B191" t="s">
        <v>2333</v>
      </c>
      <c r="C191" s="1">
        <f t="shared" si="68"/>
        <v>1006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0</v>
      </c>
      <c r="G191" s="1">
        <f t="shared" si="69"/>
        <v>428</v>
      </c>
      <c r="H191" s="2">
        <f t="shared" si="70"/>
        <v>0.42544731610337971</v>
      </c>
      <c r="I191" s="2"/>
      <c r="J191" s="2">
        <f t="shared" si="71"/>
        <v>0.27733598409542742</v>
      </c>
      <c r="K191" s="2">
        <f t="shared" si="72"/>
        <v>0.70278330019880719</v>
      </c>
      <c r="L191" s="2">
        <f t="shared" si="73"/>
        <v>0</v>
      </c>
      <c r="M191" s="2">
        <f t="shared" si="74"/>
        <v>1.9880715705765328E-2</v>
      </c>
      <c r="N191" s="58">
        <v>279</v>
      </c>
      <c r="O191" s="58">
        <v>707</v>
      </c>
      <c r="P191" s="58"/>
      <c r="Q191" s="58"/>
      <c r="R191" s="58"/>
      <c r="S191" s="58"/>
      <c r="T191" s="58"/>
      <c r="U191" s="58"/>
      <c r="V191" s="58">
        <v>16</v>
      </c>
      <c r="W191" s="58">
        <v>4</v>
      </c>
      <c r="X191" s="58"/>
      <c r="Y191" s="58"/>
      <c r="Z191" s="58"/>
      <c r="AA191" s="58"/>
      <c r="AB191" s="58"/>
      <c r="AC191" s="58"/>
      <c r="AD191" s="58"/>
      <c r="AE191" s="58"/>
      <c r="AG191" s="7">
        <f>IF(Q191&gt;0,RANK(Q191,(N191:P191,Q191:AE191)),0)</f>
        <v>0</v>
      </c>
      <c r="AH191" s="7">
        <f>IF(R191&gt;0,RANK(R191,(N191:P191,Q191:AE191)),0)</f>
        <v>0</v>
      </c>
      <c r="AI191" s="7">
        <f>IF(T191&gt;0,RANK(T191,(N191:P191,Q191:AE191)),0)</f>
        <v>0</v>
      </c>
      <c r="AJ191" s="7">
        <f>IF(S191&gt;0,RANK(S191,(N191:P191,Q191:AE191)),0)</f>
        <v>0</v>
      </c>
      <c r="AK191" s="2">
        <f t="shared" si="75"/>
        <v>0</v>
      </c>
      <c r="AL191" s="2">
        <f t="shared" si="76"/>
        <v>0</v>
      </c>
      <c r="AM191" s="2">
        <f t="shared" si="77"/>
        <v>0</v>
      </c>
      <c r="AN191" s="2">
        <f t="shared" si="78"/>
        <v>0</v>
      </c>
      <c r="AP191" t="s">
        <v>2361</v>
      </c>
      <c r="AQ191" t="s">
        <v>2333</v>
      </c>
      <c r="AT191" s="94">
        <v>8</v>
      </c>
      <c r="AU191" s="96">
        <v>27</v>
      </c>
      <c r="AV191" s="100">
        <f t="shared" si="79"/>
        <v>8027</v>
      </c>
      <c r="AX191" s="7" t="s">
        <v>996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</row>
    <row r="192" spans="1:66" ht="13" hidden="1" customHeight="1" outlineLevel="1">
      <c r="A192" t="s">
        <v>1909</v>
      </c>
      <c r="B192" t="s">
        <v>2333</v>
      </c>
      <c r="C192" s="1">
        <f t="shared" si="68"/>
        <v>7900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>IF(P192&gt;0,RANK(P192,(N192:P192,Q192:AE192)),0)</f>
        <v>0</v>
      </c>
      <c r="G192" s="1">
        <f t="shared" si="69"/>
        <v>1495</v>
      </c>
      <c r="H192" s="2">
        <f t="shared" si="70"/>
        <v>0.18924050632911393</v>
      </c>
      <c r="I192" s="2"/>
      <c r="J192" s="2">
        <f t="shared" si="71"/>
        <v>0.39278481012658228</v>
      </c>
      <c r="K192" s="2">
        <f t="shared" si="72"/>
        <v>0.58202531645569622</v>
      </c>
      <c r="L192" s="2">
        <f t="shared" si="73"/>
        <v>0</v>
      </c>
      <c r="M192" s="2">
        <f t="shared" si="74"/>
        <v>2.5189873417721498E-2</v>
      </c>
      <c r="N192" s="58">
        <v>3103</v>
      </c>
      <c r="O192" s="58">
        <v>4598</v>
      </c>
      <c r="P192" s="58"/>
      <c r="Q192" s="58"/>
      <c r="R192" s="58"/>
      <c r="S192" s="58"/>
      <c r="T192" s="58"/>
      <c r="U192" s="58"/>
      <c r="V192" s="58">
        <v>118</v>
      </c>
      <c r="W192" s="58">
        <v>81</v>
      </c>
      <c r="X192" s="58"/>
      <c r="Y192" s="58"/>
      <c r="Z192" s="58"/>
      <c r="AA192" s="58"/>
      <c r="AB192" s="58"/>
      <c r="AC192" s="58"/>
      <c r="AD192" s="58"/>
      <c r="AE192" s="58"/>
      <c r="AG192" s="7">
        <f>IF(Q192&gt;0,RANK(Q192,(N192:P192,Q192:AE192)),0)</f>
        <v>0</v>
      </c>
      <c r="AH192" s="7">
        <f>IF(R192&gt;0,RANK(R192,(N192:P192,Q192:AE192)),0)</f>
        <v>0</v>
      </c>
      <c r="AI192" s="7">
        <f>IF(T192&gt;0,RANK(T192,(N192:P192,Q192:AE192)),0)</f>
        <v>0</v>
      </c>
      <c r="AJ192" s="7">
        <f>IF(S192&gt;0,RANK(S192,(N192:P192,Q192:AE192)),0)</f>
        <v>0</v>
      </c>
      <c r="AK192" s="2">
        <f t="shared" si="75"/>
        <v>0</v>
      </c>
      <c r="AL192" s="2">
        <f t="shared" si="76"/>
        <v>0</v>
      </c>
      <c r="AM192" s="2">
        <f t="shared" si="77"/>
        <v>0</v>
      </c>
      <c r="AN192" s="2">
        <f t="shared" si="78"/>
        <v>0</v>
      </c>
      <c r="AP192" t="s">
        <v>1909</v>
      </c>
      <c r="AQ192" t="s">
        <v>2333</v>
      </c>
      <c r="AT192" s="94">
        <v>8</v>
      </c>
      <c r="AU192" s="96">
        <v>29</v>
      </c>
      <c r="AV192" s="100">
        <f t="shared" si="79"/>
        <v>8029</v>
      </c>
      <c r="AX192" s="7" t="s">
        <v>996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</row>
    <row r="193" spans="1:66" ht="13" hidden="1" customHeight="1" outlineLevel="1">
      <c r="A193" t="s">
        <v>1376</v>
      </c>
      <c r="B193" t="s">
        <v>2333</v>
      </c>
      <c r="C193" s="1">
        <f t="shared" si="68"/>
        <v>135807</v>
      </c>
      <c r="D193" s="7">
        <f>IF(N193&gt;0, RANK(N193,(N193:P193,Q193:AE193)),0)</f>
        <v>1</v>
      </c>
      <c r="E193" s="7">
        <f>IF(O193&gt;0,RANK(O193,(N193:P193,Q193:AE193)),0)</f>
        <v>2</v>
      </c>
      <c r="F193" s="7">
        <f>IF(P193&gt;0,RANK(P193,(N193:P193,Q193:AE193)),0)</f>
        <v>0</v>
      </c>
      <c r="G193" s="1">
        <f t="shared" si="69"/>
        <v>14831</v>
      </c>
      <c r="H193" s="2">
        <f t="shared" si="70"/>
        <v>0.1092064473848918</v>
      </c>
      <c r="I193" s="2"/>
      <c r="J193" s="2">
        <f t="shared" si="71"/>
        <v>0.53623892730124367</v>
      </c>
      <c r="K193" s="2">
        <f t="shared" si="72"/>
        <v>0.4270324799163519</v>
      </c>
      <c r="L193" s="2">
        <f t="shared" si="73"/>
        <v>0</v>
      </c>
      <c r="M193" s="2">
        <f t="shared" si="74"/>
        <v>3.6728592782404423E-2</v>
      </c>
      <c r="N193" s="58">
        <v>72825</v>
      </c>
      <c r="O193" s="58">
        <v>57994</v>
      </c>
      <c r="P193" s="58"/>
      <c r="Q193" s="58"/>
      <c r="R193" s="58"/>
      <c r="S193" s="58"/>
      <c r="T193" s="58"/>
      <c r="U193" s="58">
        <v>15</v>
      </c>
      <c r="V193" s="58">
        <v>1902</v>
      </c>
      <c r="W193" s="58">
        <v>3071</v>
      </c>
      <c r="X193" s="58"/>
      <c r="Y193" s="58"/>
      <c r="Z193" s="58"/>
      <c r="AA193" s="58"/>
      <c r="AB193" s="58"/>
      <c r="AC193" s="58"/>
      <c r="AD193" s="58"/>
      <c r="AE193" s="58"/>
      <c r="AG193" s="7">
        <f>IF(Q193&gt;0,RANK(Q193,(N193:P193,Q193:AE193)),0)</f>
        <v>0</v>
      </c>
      <c r="AH193" s="7">
        <f>IF(R193&gt;0,RANK(R193,(N193:P193,Q193:AE193)),0)</f>
        <v>0</v>
      </c>
      <c r="AI193" s="7">
        <f>IF(T193&gt;0,RANK(T193,(N193:P193,Q193:AE193)),0)</f>
        <v>0</v>
      </c>
      <c r="AJ193" s="7">
        <f>IF(S193&gt;0,RANK(S193,(N193:P193,Q193:AE193)),0)</f>
        <v>0</v>
      </c>
      <c r="AK193" s="2">
        <f t="shared" si="75"/>
        <v>0</v>
      </c>
      <c r="AL193" s="2">
        <f t="shared" si="76"/>
        <v>0</v>
      </c>
      <c r="AM193" s="2">
        <f t="shared" si="77"/>
        <v>0</v>
      </c>
      <c r="AN193" s="2">
        <f t="shared" si="78"/>
        <v>0</v>
      </c>
      <c r="AP193" t="s">
        <v>1376</v>
      </c>
      <c r="AQ193" t="s">
        <v>2333</v>
      </c>
      <c r="AT193" s="94">
        <v>8</v>
      </c>
      <c r="AU193" s="96">
        <v>31</v>
      </c>
      <c r="AV193" s="100">
        <f t="shared" si="79"/>
        <v>8031</v>
      </c>
      <c r="AX193" s="7" t="s">
        <v>996</v>
      </c>
      <c r="BG193">
        <v>1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3</v>
      </c>
    </row>
    <row r="194" spans="1:66" ht="13" hidden="1" customHeight="1" outlineLevel="1">
      <c r="A194" t="s">
        <v>1388</v>
      </c>
      <c r="B194" t="s">
        <v>2333</v>
      </c>
      <c r="C194" s="1">
        <f t="shared" si="68"/>
        <v>714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1">
        <f t="shared" si="69"/>
        <v>62</v>
      </c>
      <c r="H194" s="2">
        <f t="shared" si="70"/>
        <v>8.683473389355742E-2</v>
      </c>
      <c r="I194" s="2"/>
      <c r="J194" s="2">
        <f t="shared" si="71"/>
        <v>0.44397759103641454</v>
      </c>
      <c r="K194" s="2">
        <f t="shared" si="72"/>
        <v>0.53081232492997199</v>
      </c>
      <c r="L194" s="2">
        <f t="shared" si="73"/>
        <v>0</v>
      </c>
      <c r="M194" s="2">
        <f t="shared" si="74"/>
        <v>2.5210084033613467E-2</v>
      </c>
      <c r="N194" s="58">
        <v>317</v>
      </c>
      <c r="O194" s="58">
        <v>379</v>
      </c>
      <c r="P194" s="58"/>
      <c r="Q194" s="58"/>
      <c r="R194" s="58"/>
      <c r="S194" s="58"/>
      <c r="T194" s="58"/>
      <c r="U194" s="58"/>
      <c r="V194" s="58">
        <v>10</v>
      </c>
      <c r="W194" s="58">
        <v>8</v>
      </c>
      <c r="X194" s="58"/>
      <c r="Y194" s="58"/>
      <c r="Z194" s="58"/>
      <c r="AA194" s="58"/>
      <c r="AB194" s="58"/>
      <c r="AC194" s="58"/>
      <c r="AD194" s="58"/>
      <c r="AE194" s="58"/>
      <c r="AG194" s="7">
        <f>IF(Q194&gt;0,RANK(Q194,(N194:P194,Q194:AE194)),0)</f>
        <v>0</v>
      </c>
      <c r="AH194" s="7">
        <f>IF(R194&gt;0,RANK(R194,(N194:P194,Q194:AE194)),0)</f>
        <v>0</v>
      </c>
      <c r="AI194" s="7">
        <f>IF(T194&gt;0,RANK(T194,(N194:P194,Q194:AE194)),0)</f>
        <v>0</v>
      </c>
      <c r="AJ194" s="7">
        <f>IF(S194&gt;0,RANK(S194,(N194:P194,Q194:AE194)),0)</f>
        <v>0</v>
      </c>
      <c r="AK194" s="2">
        <f t="shared" si="75"/>
        <v>0</v>
      </c>
      <c r="AL194" s="2">
        <f t="shared" si="76"/>
        <v>0</v>
      </c>
      <c r="AM194" s="2">
        <f t="shared" si="77"/>
        <v>0</v>
      </c>
      <c r="AN194" s="2">
        <f t="shared" si="78"/>
        <v>0</v>
      </c>
      <c r="AP194" t="s">
        <v>1388</v>
      </c>
      <c r="AQ194" t="s">
        <v>2333</v>
      </c>
      <c r="AT194" s="94">
        <v>8</v>
      </c>
      <c r="AU194" s="96">
        <v>33</v>
      </c>
      <c r="AV194" s="100">
        <f t="shared" si="79"/>
        <v>8033</v>
      </c>
      <c r="AX194" s="7" t="s">
        <v>996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</row>
    <row r="195" spans="1:66" ht="13" hidden="1" customHeight="1" outlineLevel="1">
      <c r="A195" t="s">
        <v>978</v>
      </c>
      <c r="B195" t="s">
        <v>2333</v>
      </c>
      <c r="C195" s="1">
        <f t="shared" si="68"/>
        <v>19696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69"/>
        <v>6372</v>
      </c>
      <c r="H195" s="2">
        <f t="shared" si="70"/>
        <v>0.32351746547522342</v>
      </c>
      <c r="I195" s="2"/>
      <c r="J195" s="2">
        <f t="shared" si="71"/>
        <v>0.32392363931762796</v>
      </c>
      <c r="K195" s="2">
        <f t="shared" si="72"/>
        <v>0.64744110479285133</v>
      </c>
      <c r="L195" s="2">
        <f t="shared" si="73"/>
        <v>0</v>
      </c>
      <c r="M195" s="2">
        <f t="shared" si="74"/>
        <v>2.8635255889520761E-2</v>
      </c>
      <c r="N195" s="58">
        <v>6380</v>
      </c>
      <c r="O195" s="58">
        <v>12752</v>
      </c>
      <c r="P195" s="58"/>
      <c r="Q195" s="58"/>
      <c r="R195" s="58"/>
      <c r="S195" s="58"/>
      <c r="T195" s="58"/>
      <c r="U195" s="58">
        <v>3</v>
      </c>
      <c r="V195" s="58">
        <v>329</v>
      </c>
      <c r="W195" s="58">
        <v>232</v>
      </c>
      <c r="X195" s="58"/>
      <c r="Y195" s="58"/>
      <c r="Z195" s="58"/>
      <c r="AA195" s="58"/>
      <c r="AB195" s="58"/>
      <c r="AC195" s="58"/>
      <c r="AD195" s="58"/>
      <c r="AE195" s="58"/>
      <c r="AG195" s="7">
        <f>IF(Q195&gt;0,RANK(Q195,(N195:P195,Q195:AE195)),0)</f>
        <v>0</v>
      </c>
      <c r="AH195" s="7">
        <f>IF(R195&gt;0,RANK(R195,(N195:P195,Q195:AE195)),0)</f>
        <v>0</v>
      </c>
      <c r="AI195" s="7">
        <f>IF(T195&gt;0,RANK(T195,(N195:P195,Q195:AE195)),0)</f>
        <v>0</v>
      </c>
      <c r="AJ195" s="7">
        <f>IF(S195&gt;0,RANK(S195,(N195:P195,Q195:AE195)),0)</f>
        <v>0</v>
      </c>
      <c r="AK195" s="2">
        <f t="shared" si="75"/>
        <v>0</v>
      </c>
      <c r="AL195" s="2">
        <f t="shared" si="76"/>
        <v>0</v>
      </c>
      <c r="AM195" s="2">
        <f t="shared" si="77"/>
        <v>0</v>
      </c>
      <c r="AN195" s="2">
        <f t="shared" si="78"/>
        <v>0</v>
      </c>
      <c r="AP195" t="s">
        <v>978</v>
      </c>
      <c r="AQ195" t="s">
        <v>2333</v>
      </c>
      <c r="AT195" s="94">
        <v>8</v>
      </c>
      <c r="AU195" s="96">
        <v>35</v>
      </c>
      <c r="AV195" s="100">
        <f t="shared" si="79"/>
        <v>8035</v>
      </c>
      <c r="AX195" s="7" t="s">
        <v>996</v>
      </c>
      <c r="BG195">
        <v>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</row>
    <row r="196" spans="1:66" ht="13" hidden="1" customHeight="1" outlineLevel="1">
      <c r="A196" t="s">
        <v>374</v>
      </c>
      <c r="B196" t="s">
        <v>2333</v>
      </c>
      <c r="C196" s="1">
        <f t="shared" si="68"/>
        <v>5107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si="69"/>
        <v>436</v>
      </c>
      <c r="H196" s="2">
        <f t="shared" si="70"/>
        <v>8.5373017427060896E-2</v>
      </c>
      <c r="I196" s="2"/>
      <c r="J196" s="2">
        <f t="shared" si="71"/>
        <v>0.44625024476209124</v>
      </c>
      <c r="K196" s="2">
        <f t="shared" si="72"/>
        <v>0.53162326218915212</v>
      </c>
      <c r="L196" s="2">
        <f t="shared" si="73"/>
        <v>0</v>
      </c>
      <c r="M196" s="2">
        <f t="shared" si="74"/>
        <v>2.2126493048756579E-2</v>
      </c>
      <c r="N196" s="58">
        <v>2279</v>
      </c>
      <c r="O196" s="58">
        <v>2715</v>
      </c>
      <c r="P196" s="58"/>
      <c r="Q196" s="58"/>
      <c r="R196" s="58"/>
      <c r="S196" s="58"/>
      <c r="T196" s="58"/>
      <c r="U196" s="58"/>
      <c r="V196" s="58">
        <v>82</v>
      </c>
      <c r="W196" s="58">
        <v>31</v>
      </c>
      <c r="X196" s="58"/>
      <c r="Y196" s="58"/>
      <c r="Z196" s="58"/>
      <c r="AA196" s="58"/>
      <c r="AB196" s="58"/>
      <c r="AC196" s="58"/>
      <c r="AD196" s="58"/>
      <c r="AE196" s="58"/>
      <c r="AG196" s="7">
        <f>IF(Q196&gt;0,RANK(Q196,(N196:P196,Q196:AE196)),0)</f>
        <v>0</v>
      </c>
      <c r="AH196" s="7">
        <f>IF(R196&gt;0,RANK(R196,(N196:P196,Q196:AE196)),0)</f>
        <v>0</v>
      </c>
      <c r="AI196" s="7">
        <f>IF(T196&gt;0,RANK(T196,(N196:P196,Q196:AE196)),0)</f>
        <v>0</v>
      </c>
      <c r="AJ196" s="7">
        <f>IF(S196&gt;0,RANK(S196,(N196:P196,Q196:AE196)),0)</f>
        <v>0</v>
      </c>
      <c r="AK196" s="2">
        <f t="shared" si="75"/>
        <v>0</v>
      </c>
      <c r="AL196" s="2">
        <f t="shared" si="76"/>
        <v>0</v>
      </c>
      <c r="AM196" s="2">
        <f t="shared" si="77"/>
        <v>0</v>
      </c>
      <c r="AN196" s="2">
        <f t="shared" si="78"/>
        <v>0</v>
      </c>
      <c r="AP196" t="s">
        <v>374</v>
      </c>
      <c r="AQ196" t="s">
        <v>2333</v>
      </c>
      <c r="AT196" s="94">
        <v>8</v>
      </c>
      <c r="AU196" s="96">
        <v>37</v>
      </c>
      <c r="AV196" s="100">
        <f t="shared" si="79"/>
        <v>8037</v>
      </c>
      <c r="AX196" s="7" t="s">
        <v>996</v>
      </c>
      <c r="BG196">
        <v>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</row>
    <row r="197" spans="1:66" ht="13" hidden="1" customHeight="1" outlineLevel="1">
      <c r="A197" t="s">
        <v>789</v>
      </c>
      <c r="B197" t="s">
        <v>2333</v>
      </c>
      <c r="C197" s="1">
        <f t="shared" si="68"/>
        <v>3411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0</v>
      </c>
      <c r="G197" s="1">
        <f t="shared" si="69"/>
        <v>1136</v>
      </c>
      <c r="H197" s="2">
        <f t="shared" si="70"/>
        <v>0.33304016417472881</v>
      </c>
      <c r="I197" s="2"/>
      <c r="J197" s="2">
        <f t="shared" si="71"/>
        <v>0.31867487540310757</v>
      </c>
      <c r="K197" s="2">
        <f t="shared" si="72"/>
        <v>0.65171503957783639</v>
      </c>
      <c r="L197" s="2">
        <f t="shared" si="73"/>
        <v>0</v>
      </c>
      <c r="M197" s="2">
        <f t="shared" si="74"/>
        <v>2.9610085019056043E-2</v>
      </c>
      <c r="N197" s="58">
        <v>1087</v>
      </c>
      <c r="O197" s="58">
        <v>2223</v>
      </c>
      <c r="P197" s="58"/>
      <c r="Q197" s="58"/>
      <c r="R197" s="58"/>
      <c r="S197" s="58"/>
      <c r="T197" s="58"/>
      <c r="U197" s="58"/>
      <c r="V197" s="58">
        <v>66</v>
      </c>
      <c r="W197" s="58">
        <v>35</v>
      </c>
      <c r="X197" s="58"/>
      <c r="Y197" s="58"/>
      <c r="Z197" s="58"/>
      <c r="AA197" s="58"/>
      <c r="AB197" s="58"/>
      <c r="AC197" s="58"/>
      <c r="AD197" s="58"/>
      <c r="AE197" s="58"/>
      <c r="AG197" s="7">
        <f>IF(Q197&gt;0,RANK(Q197,(N197:P197,Q197:AE197)),0)</f>
        <v>0</v>
      </c>
      <c r="AH197" s="7">
        <f>IF(R197&gt;0,RANK(R197,(N197:P197,Q197:AE197)),0)</f>
        <v>0</v>
      </c>
      <c r="AI197" s="7">
        <f>IF(T197&gt;0,RANK(T197,(N197:P197,Q197:AE197)),0)</f>
        <v>0</v>
      </c>
      <c r="AJ197" s="7">
        <f>IF(S197&gt;0,RANK(S197,(N197:P197,Q197:AE197)),0)</f>
        <v>0</v>
      </c>
      <c r="AK197" s="2">
        <f t="shared" si="75"/>
        <v>0</v>
      </c>
      <c r="AL197" s="2">
        <f t="shared" si="76"/>
        <v>0</v>
      </c>
      <c r="AM197" s="2">
        <f t="shared" si="77"/>
        <v>0</v>
      </c>
      <c r="AN197" s="2">
        <f t="shared" si="78"/>
        <v>0</v>
      </c>
      <c r="AP197" t="s">
        <v>789</v>
      </c>
      <c r="AQ197" t="s">
        <v>2333</v>
      </c>
      <c r="AT197" s="94">
        <v>8</v>
      </c>
      <c r="AU197" s="96">
        <v>39</v>
      </c>
      <c r="AV197" s="100">
        <f t="shared" si="79"/>
        <v>8039</v>
      </c>
      <c r="AX197" s="7" t="s">
        <v>996</v>
      </c>
      <c r="BG197">
        <v>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</row>
    <row r="198" spans="1:66" ht="13" hidden="1" customHeight="1" outlineLevel="1">
      <c r="A198" t="s">
        <v>2070</v>
      </c>
      <c r="B198" t="s">
        <v>2333</v>
      </c>
      <c r="C198" s="1">
        <f t="shared" si="68"/>
        <v>107596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0</v>
      </c>
      <c r="G198" s="1">
        <f t="shared" si="69"/>
        <v>39966</v>
      </c>
      <c r="H198" s="2">
        <f t="shared" si="70"/>
        <v>0.37144503513141752</v>
      </c>
      <c r="I198" s="2"/>
      <c r="J198" s="2">
        <f t="shared" si="71"/>
        <v>0.29943492323134691</v>
      </c>
      <c r="K198" s="2">
        <f t="shared" si="72"/>
        <v>0.67087995836276437</v>
      </c>
      <c r="L198" s="2">
        <f t="shared" si="73"/>
        <v>0</v>
      </c>
      <c r="M198" s="2">
        <f t="shared" si="74"/>
        <v>2.9685118405888722E-2</v>
      </c>
      <c r="N198" s="58">
        <v>32218</v>
      </c>
      <c r="O198" s="58">
        <v>72184</v>
      </c>
      <c r="P198" s="58"/>
      <c r="Q198" s="58"/>
      <c r="R198" s="58"/>
      <c r="S198" s="58"/>
      <c r="T198" s="58"/>
      <c r="U198" s="58">
        <v>3</v>
      </c>
      <c r="V198" s="58">
        <v>1798</v>
      </c>
      <c r="W198" s="58">
        <v>1393</v>
      </c>
      <c r="X198" s="58"/>
      <c r="Y198" s="58"/>
      <c r="Z198" s="58"/>
      <c r="AA198" s="58"/>
      <c r="AB198" s="58"/>
      <c r="AC198" s="58"/>
      <c r="AD198" s="58"/>
      <c r="AE198" s="58"/>
      <c r="AG198" s="7">
        <f>IF(Q198&gt;0,RANK(Q198,(N198:P198,Q198:AE198)),0)</f>
        <v>0</v>
      </c>
      <c r="AH198" s="7">
        <f>IF(R198&gt;0,RANK(R198,(N198:P198,Q198:AE198)),0)</f>
        <v>0</v>
      </c>
      <c r="AI198" s="7">
        <f>IF(T198&gt;0,RANK(T198,(N198:P198,Q198:AE198)),0)</f>
        <v>0</v>
      </c>
      <c r="AJ198" s="7">
        <f>IF(S198&gt;0,RANK(S198,(N198:P198,Q198:AE198)),0)</f>
        <v>0</v>
      </c>
      <c r="AK198" s="2">
        <f t="shared" si="75"/>
        <v>0</v>
      </c>
      <c r="AL198" s="2">
        <f t="shared" si="76"/>
        <v>0</v>
      </c>
      <c r="AM198" s="2">
        <f t="shared" si="77"/>
        <v>0</v>
      </c>
      <c r="AN198" s="2">
        <f t="shared" si="78"/>
        <v>0</v>
      </c>
      <c r="AP198" t="s">
        <v>2070</v>
      </c>
      <c r="AQ198" t="s">
        <v>2333</v>
      </c>
      <c r="AT198" s="94">
        <v>8</v>
      </c>
      <c r="AU198" s="96">
        <v>41</v>
      </c>
      <c r="AV198" s="100">
        <f t="shared" si="79"/>
        <v>8041</v>
      </c>
      <c r="AX198" s="7" t="s">
        <v>996</v>
      </c>
      <c r="BG198">
        <v>27</v>
      </c>
      <c r="BH198">
        <v>2</v>
      </c>
      <c r="BI198">
        <v>1</v>
      </c>
      <c r="BJ198">
        <v>0</v>
      </c>
      <c r="BK198">
        <v>0</v>
      </c>
      <c r="BL198">
        <v>0</v>
      </c>
      <c r="BM198">
        <v>4</v>
      </c>
      <c r="BN198">
        <v>1</v>
      </c>
    </row>
    <row r="199" spans="1:66" ht="13" hidden="1" customHeight="1" outlineLevel="1">
      <c r="A199" t="s">
        <v>2194</v>
      </c>
      <c r="B199" t="s">
        <v>2333</v>
      </c>
      <c r="C199" s="1">
        <f t="shared" si="68"/>
        <v>10942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0</v>
      </c>
      <c r="G199" s="1">
        <f t="shared" si="69"/>
        <v>2579</v>
      </c>
      <c r="H199" s="2">
        <f t="shared" si="70"/>
        <v>0.23569731310546518</v>
      </c>
      <c r="I199" s="2"/>
      <c r="J199" s="2">
        <f t="shared" si="71"/>
        <v>0.3703162127581795</v>
      </c>
      <c r="K199" s="2">
        <f t="shared" si="72"/>
        <v>0.60601352586364465</v>
      </c>
      <c r="L199" s="2">
        <f t="shared" si="73"/>
        <v>0</v>
      </c>
      <c r="M199" s="2">
        <f t="shared" si="74"/>
        <v>2.367026137817585E-2</v>
      </c>
      <c r="N199" s="58">
        <v>4052</v>
      </c>
      <c r="O199" s="58">
        <v>6631</v>
      </c>
      <c r="P199" s="58"/>
      <c r="Q199" s="58"/>
      <c r="R199" s="58"/>
      <c r="S199" s="58"/>
      <c r="T199" s="58"/>
      <c r="U199" s="58"/>
      <c r="V199" s="58">
        <v>156</v>
      </c>
      <c r="W199" s="58">
        <v>103</v>
      </c>
      <c r="X199" s="58"/>
      <c r="Y199" s="58"/>
      <c r="Z199" s="58"/>
      <c r="AA199" s="58"/>
      <c r="AB199" s="58"/>
      <c r="AC199" s="58"/>
      <c r="AD199" s="58"/>
      <c r="AE199" s="58"/>
      <c r="AG199" s="7">
        <f>IF(Q199&gt;0,RANK(Q199,(N199:P199,Q199:AE199)),0)</f>
        <v>0</v>
      </c>
      <c r="AH199" s="7">
        <f>IF(R199&gt;0,RANK(R199,(N199:P199,Q199:AE199)),0)</f>
        <v>0</v>
      </c>
      <c r="AI199" s="7">
        <f>IF(T199&gt;0,RANK(T199,(N199:P199,Q199:AE199)),0)</f>
        <v>0</v>
      </c>
      <c r="AJ199" s="7">
        <f>IF(S199&gt;0,RANK(S199,(N199:P199,Q199:AE199)),0)</f>
        <v>0</v>
      </c>
      <c r="AK199" s="2">
        <f t="shared" si="75"/>
        <v>0</v>
      </c>
      <c r="AL199" s="2">
        <f t="shared" si="76"/>
        <v>0</v>
      </c>
      <c r="AM199" s="2">
        <f t="shared" si="77"/>
        <v>0</v>
      </c>
      <c r="AN199" s="2">
        <f t="shared" si="78"/>
        <v>0</v>
      </c>
      <c r="AP199" t="s">
        <v>2194</v>
      </c>
      <c r="AQ199" t="s">
        <v>2333</v>
      </c>
      <c r="AT199" s="94">
        <v>8</v>
      </c>
      <c r="AU199" s="96">
        <v>43</v>
      </c>
      <c r="AV199" s="100">
        <f t="shared" si="79"/>
        <v>8043</v>
      </c>
      <c r="AX199" s="7" t="s">
        <v>996</v>
      </c>
      <c r="BG199">
        <v>0</v>
      </c>
      <c r="BH199">
        <v>0</v>
      </c>
      <c r="BI199">
        <v>14</v>
      </c>
      <c r="BJ199">
        <v>0</v>
      </c>
      <c r="BK199">
        <v>0</v>
      </c>
      <c r="BL199">
        <v>0</v>
      </c>
      <c r="BM199">
        <v>0</v>
      </c>
      <c r="BN199">
        <v>0</v>
      </c>
    </row>
    <row r="200" spans="1:66" ht="13" hidden="1" customHeight="1" outlineLevel="1">
      <c r="A200" t="s">
        <v>1288</v>
      </c>
      <c r="B200" t="s">
        <v>2333</v>
      </c>
      <c r="C200" s="1">
        <f t="shared" si="68"/>
        <v>8633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69"/>
        <v>604</v>
      </c>
      <c r="H200" s="2">
        <f t="shared" si="70"/>
        <v>6.9964091277655502E-2</v>
      </c>
      <c r="I200" s="2"/>
      <c r="J200" s="2">
        <f t="shared" si="71"/>
        <v>0.45522993165759296</v>
      </c>
      <c r="K200" s="2">
        <f t="shared" si="72"/>
        <v>0.52519402293524842</v>
      </c>
      <c r="L200" s="2">
        <f t="shared" si="73"/>
        <v>0</v>
      </c>
      <c r="M200" s="2">
        <f t="shared" si="74"/>
        <v>1.9576045407158627E-2</v>
      </c>
      <c r="N200" s="58">
        <v>3930</v>
      </c>
      <c r="O200" s="58">
        <v>4534</v>
      </c>
      <c r="P200" s="58"/>
      <c r="Q200" s="58"/>
      <c r="R200" s="58"/>
      <c r="S200" s="58"/>
      <c r="T200" s="58"/>
      <c r="U200" s="58"/>
      <c r="V200" s="58">
        <v>111</v>
      </c>
      <c r="W200" s="58">
        <v>58</v>
      </c>
      <c r="X200" s="58"/>
      <c r="Y200" s="58"/>
      <c r="Z200" s="58"/>
      <c r="AA200" s="58"/>
      <c r="AB200" s="58"/>
      <c r="AC200" s="58"/>
      <c r="AD200" s="58"/>
      <c r="AE200" s="58"/>
      <c r="AG200" s="7">
        <f>IF(Q200&gt;0,RANK(Q200,(N200:P200,Q200:AE200)),0)</f>
        <v>0</v>
      </c>
      <c r="AH200" s="7">
        <f>IF(R200&gt;0,RANK(R200,(N200:P200,Q200:AE200)),0)</f>
        <v>0</v>
      </c>
      <c r="AI200" s="7">
        <f>IF(T200&gt;0,RANK(T200,(N200:P200,Q200:AE200)),0)</f>
        <v>0</v>
      </c>
      <c r="AJ200" s="7">
        <f>IF(S200&gt;0,RANK(S200,(N200:P200,Q200:AE200)),0)</f>
        <v>0</v>
      </c>
      <c r="AK200" s="2">
        <f t="shared" si="75"/>
        <v>0</v>
      </c>
      <c r="AL200" s="2">
        <f t="shared" si="76"/>
        <v>0</v>
      </c>
      <c r="AM200" s="2">
        <f t="shared" si="77"/>
        <v>0</v>
      </c>
      <c r="AN200" s="2">
        <f t="shared" si="78"/>
        <v>0</v>
      </c>
      <c r="AP200" t="s">
        <v>1288</v>
      </c>
      <c r="AQ200" t="s">
        <v>2333</v>
      </c>
      <c r="AT200" s="94">
        <v>8</v>
      </c>
      <c r="AU200" s="96">
        <v>45</v>
      </c>
      <c r="AV200" s="100">
        <f t="shared" si="79"/>
        <v>8045</v>
      </c>
      <c r="AX200" s="7" t="s">
        <v>996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</row>
    <row r="201" spans="1:66" ht="13" hidden="1" customHeight="1" outlineLevel="1">
      <c r="A201" t="s">
        <v>1845</v>
      </c>
      <c r="B201" t="s">
        <v>2333</v>
      </c>
      <c r="C201" s="1">
        <f t="shared" si="68"/>
        <v>1397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>IF(P201&gt;0,RANK(P201,(N201:P201,Q201:AE201)),0)</f>
        <v>0</v>
      </c>
      <c r="G201" s="1">
        <f t="shared" si="69"/>
        <v>21</v>
      </c>
      <c r="H201" s="2">
        <f t="shared" si="70"/>
        <v>1.5032211882605583E-2</v>
      </c>
      <c r="I201" s="2"/>
      <c r="J201" s="2">
        <f t="shared" si="71"/>
        <v>0.48818897637795278</v>
      </c>
      <c r="K201" s="2">
        <f t="shared" si="72"/>
        <v>0.47315676449534716</v>
      </c>
      <c r="L201" s="2">
        <f t="shared" si="73"/>
        <v>0</v>
      </c>
      <c r="M201" s="2">
        <f t="shared" si="74"/>
        <v>3.8654259126700063E-2</v>
      </c>
      <c r="N201" s="58">
        <v>682</v>
      </c>
      <c r="O201" s="58">
        <v>661</v>
      </c>
      <c r="P201" s="58"/>
      <c r="Q201" s="58"/>
      <c r="R201" s="58"/>
      <c r="S201" s="58"/>
      <c r="T201" s="58"/>
      <c r="U201" s="58"/>
      <c r="V201" s="58">
        <v>35</v>
      </c>
      <c r="W201" s="58">
        <v>19</v>
      </c>
      <c r="X201" s="58"/>
      <c r="Y201" s="58"/>
      <c r="Z201" s="58"/>
      <c r="AA201" s="58"/>
      <c r="AB201" s="58"/>
      <c r="AC201" s="58"/>
      <c r="AD201" s="58"/>
      <c r="AE201" s="58"/>
      <c r="AG201" s="7">
        <f>IF(Q201&gt;0,RANK(Q201,(N201:P201,Q201:AE201)),0)</f>
        <v>0</v>
      </c>
      <c r="AH201" s="7">
        <f>IF(R201&gt;0,RANK(R201,(N201:P201,Q201:AE201)),0)</f>
        <v>0</v>
      </c>
      <c r="AI201" s="7">
        <f>IF(T201&gt;0,RANK(T201,(N201:P201,Q201:AE201)),0)</f>
        <v>0</v>
      </c>
      <c r="AJ201" s="7">
        <f>IF(S201&gt;0,RANK(S201,(N201:P201,Q201:AE201)),0)</f>
        <v>0</v>
      </c>
      <c r="AK201" s="2">
        <f t="shared" si="75"/>
        <v>0</v>
      </c>
      <c r="AL201" s="2">
        <f t="shared" si="76"/>
        <v>0</v>
      </c>
      <c r="AM201" s="2">
        <f t="shared" si="77"/>
        <v>0</v>
      </c>
      <c r="AN201" s="2">
        <f t="shared" si="78"/>
        <v>0</v>
      </c>
      <c r="AP201" t="s">
        <v>1845</v>
      </c>
      <c r="AQ201" t="s">
        <v>2333</v>
      </c>
      <c r="AT201" s="94">
        <v>8</v>
      </c>
      <c r="AU201" s="96">
        <v>47</v>
      </c>
      <c r="AV201" s="100">
        <f t="shared" si="79"/>
        <v>8047</v>
      </c>
      <c r="AX201" s="7" t="s">
        <v>996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</row>
    <row r="202" spans="1:66" ht="13" hidden="1" customHeight="1" outlineLevel="1">
      <c r="A202" t="s">
        <v>1754</v>
      </c>
      <c r="B202" t="s">
        <v>2333</v>
      </c>
      <c r="C202" s="1">
        <f t="shared" si="68"/>
        <v>3847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1">
        <f t="shared" si="69"/>
        <v>895</v>
      </c>
      <c r="H202" s="2">
        <f t="shared" si="70"/>
        <v>0.23264881726020276</v>
      </c>
      <c r="I202" s="2"/>
      <c r="J202" s="2">
        <f t="shared" si="71"/>
        <v>0.37405770730439303</v>
      </c>
      <c r="K202" s="2">
        <f t="shared" si="72"/>
        <v>0.60670652456459584</v>
      </c>
      <c r="L202" s="2">
        <f t="shared" si="73"/>
        <v>0</v>
      </c>
      <c r="M202" s="2">
        <f t="shared" si="74"/>
        <v>1.9235768131011133E-2</v>
      </c>
      <c r="N202" s="58">
        <v>1439</v>
      </c>
      <c r="O202" s="58">
        <v>2334</v>
      </c>
      <c r="P202" s="58"/>
      <c r="Q202" s="58"/>
      <c r="R202" s="58"/>
      <c r="S202" s="58"/>
      <c r="T202" s="58"/>
      <c r="U202" s="58"/>
      <c r="V202" s="58">
        <v>53</v>
      </c>
      <c r="W202" s="58">
        <v>21</v>
      </c>
      <c r="X202" s="58"/>
      <c r="Y202" s="58"/>
      <c r="Z202" s="58"/>
      <c r="AA202" s="58"/>
      <c r="AB202" s="58"/>
      <c r="AC202" s="58"/>
      <c r="AD202" s="58"/>
      <c r="AE202" s="58"/>
      <c r="AG202" s="7">
        <f>IF(Q202&gt;0,RANK(Q202,(N202:P202,Q202:AE202)),0)</f>
        <v>0</v>
      </c>
      <c r="AH202" s="7">
        <f>IF(R202&gt;0,RANK(R202,(N202:P202,Q202:AE202)),0)</f>
        <v>0</v>
      </c>
      <c r="AI202" s="7">
        <f>IF(T202&gt;0,RANK(T202,(N202:P202,Q202:AE202)),0)</f>
        <v>0</v>
      </c>
      <c r="AJ202" s="7">
        <f>IF(S202&gt;0,RANK(S202,(N202:P202,Q202:AE202)),0)</f>
        <v>0</v>
      </c>
      <c r="AK202" s="2">
        <f t="shared" si="75"/>
        <v>0</v>
      </c>
      <c r="AL202" s="2">
        <f t="shared" si="76"/>
        <v>0</v>
      </c>
      <c r="AM202" s="2">
        <f t="shared" si="77"/>
        <v>0</v>
      </c>
      <c r="AN202" s="2">
        <f t="shared" si="78"/>
        <v>0</v>
      </c>
      <c r="AP202" t="s">
        <v>1754</v>
      </c>
      <c r="AQ202" t="s">
        <v>2333</v>
      </c>
      <c r="AT202" s="94">
        <v>8</v>
      </c>
      <c r="AU202" s="96">
        <v>49</v>
      </c>
      <c r="AV202" s="100">
        <f t="shared" si="79"/>
        <v>8049</v>
      </c>
      <c r="AX202" s="7" t="s">
        <v>996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</row>
    <row r="203" spans="1:66" ht="13" hidden="1" customHeight="1" outlineLevel="1">
      <c r="A203" t="s">
        <v>2011</v>
      </c>
      <c r="B203" t="s">
        <v>2333</v>
      </c>
      <c r="C203" s="1">
        <f t="shared" si="68"/>
        <v>3374</v>
      </c>
      <c r="D203" s="7">
        <f>IF(N203&gt;0, RANK(N203,(N203:P203,Q203:AE203)),0)</f>
        <v>1</v>
      </c>
      <c r="E203" s="7">
        <f>IF(O203&gt;0,RANK(O203,(N203:P203,Q203:AE203)),0)</f>
        <v>2</v>
      </c>
      <c r="F203" s="7">
        <f>IF(P203&gt;0,RANK(P203,(N203:P203,Q203:AE203)),0)</f>
        <v>0</v>
      </c>
      <c r="G203" s="1">
        <f t="shared" si="69"/>
        <v>141</v>
      </c>
      <c r="H203" s="2">
        <f t="shared" si="70"/>
        <v>4.1790160047421455E-2</v>
      </c>
      <c r="I203" s="2"/>
      <c r="J203" s="2">
        <f t="shared" si="71"/>
        <v>0.50889152341434496</v>
      </c>
      <c r="K203" s="2">
        <f t="shared" si="72"/>
        <v>0.46710136336692354</v>
      </c>
      <c r="L203" s="2">
        <f t="shared" si="73"/>
        <v>0</v>
      </c>
      <c r="M203" s="2">
        <f t="shared" si="74"/>
        <v>2.4007113218731502E-2</v>
      </c>
      <c r="N203" s="58">
        <v>1717</v>
      </c>
      <c r="O203" s="58">
        <v>1576</v>
      </c>
      <c r="P203" s="58"/>
      <c r="Q203" s="58"/>
      <c r="R203" s="58"/>
      <c r="S203" s="58"/>
      <c r="T203" s="58"/>
      <c r="U203" s="58"/>
      <c r="V203" s="58">
        <v>32</v>
      </c>
      <c r="W203" s="58">
        <v>49</v>
      </c>
      <c r="X203" s="58"/>
      <c r="Y203" s="58"/>
      <c r="Z203" s="58"/>
      <c r="AA203" s="58"/>
      <c r="AB203" s="58"/>
      <c r="AC203" s="58"/>
      <c r="AD203" s="58"/>
      <c r="AE203" s="58"/>
      <c r="AG203" s="7">
        <f>IF(Q203&gt;0,RANK(Q203,(N203:P203,Q203:AE203)),0)</f>
        <v>0</v>
      </c>
      <c r="AH203" s="7">
        <f>IF(R203&gt;0,RANK(R203,(N203:P203,Q203:AE203)),0)</f>
        <v>0</v>
      </c>
      <c r="AI203" s="7">
        <f>IF(T203&gt;0,RANK(T203,(N203:P203,Q203:AE203)),0)</f>
        <v>0</v>
      </c>
      <c r="AJ203" s="7">
        <f>IF(S203&gt;0,RANK(S203,(N203:P203,Q203:AE203)),0)</f>
        <v>0</v>
      </c>
      <c r="AK203" s="2">
        <f t="shared" si="75"/>
        <v>0</v>
      </c>
      <c r="AL203" s="2">
        <f t="shared" si="76"/>
        <v>0</v>
      </c>
      <c r="AM203" s="2">
        <f t="shared" si="77"/>
        <v>0</v>
      </c>
      <c r="AN203" s="2">
        <f t="shared" si="78"/>
        <v>0</v>
      </c>
      <c r="AP203" t="s">
        <v>2011</v>
      </c>
      <c r="AQ203" t="s">
        <v>2333</v>
      </c>
      <c r="AT203" s="94">
        <v>8</v>
      </c>
      <c r="AU203" s="96">
        <v>51</v>
      </c>
      <c r="AV203" s="100">
        <f t="shared" si="79"/>
        <v>8051</v>
      </c>
      <c r="AX203" s="7" t="s">
        <v>996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</row>
    <row r="204" spans="1:66" ht="13" hidden="1" customHeight="1" outlineLevel="1">
      <c r="A204" t="s">
        <v>140</v>
      </c>
      <c r="B204" t="s">
        <v>2333</v>
      </c>
      <c r="C204" s="1">
        <f t="shared" si="68"/>
        <v>430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1">
        <f t="shared" si="69"/>
        <v>87</v>
      </c>
      <c r="H204" s="2">
        <f t="shared" si="70"/>
        <v>0.20232558139534884</v>
      </c>
      <c r="I204" s="2"/>
      <c r="J204" s="2">
        <f t="shared" si="71"/>
        <v>0.39302325581395348</v>
      </c>
      <c r="K204" s="2">
        <f t="shared" si="72"/>
        <v>0.59534883720930232</v>
      </c>
      <c r="L204" s="2">
        <f t="shared" si="73"/>
        <v>0</v>
      </c>
      <c r="M204" s="2">
        <f t="shared" si="74"/>
        <v>1.1627906976744207E-2</v>
      </c>
      <c r="N204" s="58">
        <v>169</v>
      </c>
      <c r="O204" s="58">
        <v>256</v>
      </c>
      <c r="P204" s="58"/>
      <c r="Q204" s="58"/>
      <c r="R204" s="58"/>
      <c r="S204" s="58"/>
      <c r="T204" s="58"/>
      <c r="U204" s="58"/>
      <c r="V204" s="58">
        <v>5</v>
      </c>
      <c r="W204" s="58">
        <v>0</v>
      </c>
      <c r="X204" s="58"/>
      <c r="Y204" s="58"/>
      <c r="Z204" s="58"/>
      <c r="AA204" s="58"/>
      <c r="AB204" s="58"/>
      <c r="AC204" s="58"/>
      <c r="AD204" s="58"/>
      <c r="AE204" s="58"/>
      <c r="AG204" s="7">
        <f>IF(Q204&gt;0,RANK(Q204,(N204:P204,Q204:AE204)),0)</f>
        <v>0</v>
      </c>
      <c r="AH204" s="7">
        <f>IF(R204&gt;0,RANK(R204,(N204:P204,Q204:AE204)),0)</f>
        <v>0</v>
      </c>
      <c r="AI204" s="7">
        <f>IF(T204&gt;0,RANK(T204,(N204:P204,Q204:AE204)),0)</f>
        <v>0</v>
      </c>
      <c r="AJ204" s="7">
        <f>IF(S204&gt;0,RANK(S204,(N204:P204,Q204:AE204)),0)</f>
        <v>0</v>
      </c>
      <c r="AK204" s="2">
        <f t="shared" si="75"/>
        <v>0</v>
      </c>
      <c r="AL204" s="2">
        <f t="shared" si="76"/>
        <v>0</v>
      </c>
      <c r="AM204" s="2">
        <f t="shared" si="77"/>
        <v>0</v>
      </c>
      <c r="AN204" s="2">
        <f t="shared" si="78"/>
        <v>0</v>
      </c>
      <c r="AP204" t="s">
        <v>140</v>
      </c>
      <c r="AQ204" t="s">
        <v>2333</v>
      </c>
      <c r="AT204" s="94">
        <v>8</v>
      </c>
      <c r="AU204" s="96">
        <v>53</v>
      </c>
      <c r="AV204" s="100">
        <f t="shared" si="79"/>
        <v>8053</v>
      </c>
      <c r="AX204" s="7" t="s">
        <v>996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</row>
    <row r="205" spans="1:66" ht="13" hidden="1" customHeight="1" outlineLevel="1">
      <c r="A205" t="s">
        <v>1121</v>
      </c>
      <c r="B205" t="s">
        <v>2333</v>
      </c>
      <c r="C205" s="1">
        <f t="shared" si="68"/>
        <v>2246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0</v>
      </c>
      <c r="G205" s="1">
        <f t="shared" si="69"/>
        <v>39</v>
      </c>
      <c r="H205" s="2">
        <f t="shared" si="70"/>
        <v>1.7364203027604632E-2</v>
      </c>
      <c r="I205" s="2"/>
      <c r="J205" s="2">
        <f t="shared" si="71"/>
        <v>0.50356188780053424</v>
      </c>
      <c r="K205" s="2">
        <f t="shared" si="72"/>
        <v>0.48619768477292963</v>
      </c>
      <c r="L205" s="2">
        <f t="shared" si="73"/>
        <v>0</v>
      </c>
      <c r="M205" s="2">
        <f t="shared" si="74"/>
        <v>1.0240427426536136E-2</v>
      </c>
      <c r="N205" s="58">
        <v>1131</v>
      </c>
      <c r="O205" s="58">
        <v>1092</v>
      </c>
      <c r="P205" s="58"/>
      <c r="Q205" s="58"/>
      <c r="R205" s="58"/>
      <c r="S205" s="58"/>
      <c r="T205" s="58"/>
      <c r="U205" s="58"/>
      <c r="V205" s="58">
        <v>12</v>
      </c>
      <c r="W205" s="58">
        <v>11</v>
      </c>
      <c r="X205" s="58"/>
      <c r="Y205" s="58"/>
      <c r="Z205" s="58"/>
      <c r="AA205" s="58"/>
      <c r="AB205" s="58"/>
      <c r="AC205" s="58"/>
      <c r="AD205" s="58"/>
      <c r="AE205" s="58"/>
      <c r="AG205" s="7">
        <f>IF(Q205&gt;0,RANK(Q205,(N205:P205,Q205:AE205)),0)</f>
        <v>0</v>
      </c>
      <c r="AH205" s="7">
        <f>IF(R205&gt;0,RANK(R205,(N205:P205,Q205:AE205)),0)</f>
        <v>0</v>
      </c>
      <c r="AI205" s="7">
        <f>IF(T205&gt;0,RANK(T205,(N205:P205,Q205:AE205)),0)</f>
        <v>0</v>
      </c>
      <c r="AJ205" s="7">
        <f>IF(S205&gt;0,RANK(S205,(N205:P205,Q205:AE205)),0)</f>
        <v>0</v>
      </c>
      <c r="AK205" s="2">
        <f t="shared" si="75"/>
        <v>0</v>
      </c>
      <c r="AL205" s="2">
        <f t="shared" si="76"/>
        <v>0</v>
      </c>
      <c r="AM205" s="2">
        <f t="shared" si="77"/>
        <v>0</v>
      </c>
      <c r="AN205" s="2">
        <f t="shared" si="78"/>
        <v>0</v>
      </c>
      <c r="AP205" t="s">
        <v>1121</v>
      </c>
      <c r="AQ205" t="s">
        <v>2333</v>
      </c>
      <c r="AT205" s="94">
        <v>8</v>
      </c>
      <c r="AU205" s="96">
        <v>55</v>
      </c>
      <c r="AV205" s="100">
        <f t="shared" ref="AV205:AV245" si="80">1000*AT205+AU205</f>
        <v>8055</v>
      </c>
      <c r="AX205" s="7" t="s">
        <v>996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</row>
    <row r="206" spans="1:66" ht="13" hidden="1" customHeight="1" outlineLevel="1">
      <c r="A206" t="s">
        <v>934</v>
      </c>
      <c r="B206" t="s">
        <v>2333</v>
      </c>
      <c r="C206" s="1">
        <f t="shared" si="68"/>
        <v>737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1">
        <f t="shared" si="69"/>
        <v>315</v>
      </c>
      <c r="H206" s="2">
        <f t="shared" si="70"/>
        <v>0.42740841248303935</v>
      </c>
      <c r="I206" s="2"/>
      <c r="J206" s="2">
        <f t="shared" si="71"/>
        <v>0.27951153324287653</v>
      </c>
      <c r="K206" s="2">
        <f t="shared" si="72"/>
        <v>0.70691994572591588</v>
      </c>
      <c r="L206" s="2">
        <f t="shared" si="73"/>
        <v>0</v>
      </c>
      <c r="M206" s="2">
        <f t="shared" si="74"/>
        <v>1.3568521031207537E-2</v>
      </c>
      <c r="N206" s="58">
        <v>206</v>
      </c>
      <c r="O206" s="58">
        <v>521</v>
      </c>
      <c r="P206" s="58"/>
      <c r="Q206" s="58"/>
      <c r="R206" s="58"/>
      <c r="S206" s="58"/>
      <c r="T206" s="58"/>
      <c r="U206" s="58"/>
      <c r="V206" s="58">
        <v>10</v>
      </c>
      <c r="W206" s="58">
        <v>0</v>
      </c>
      <c r="X206" s="58"/>
      <c r="Y206" s="58"/>
      <c r="Z206" s="58"/>
      <c r="AA206" s="58"/>
      <c r="AB206" s="58"/>
      <c r="AC206" s="58"/>
      <c r="AD206" s="58"/>
      <c r="AE206" s="58"/>
      <c r="AG206" s="7">
        <f>IF(Q206&gt;0,RANK(Q206,(N206:P206,Q206:AE206)),0)</f>
        <v>0</v>
      </c>
      <c r="AH206" s="7">
        <f>IF(R206&gt;0,RANK(R206,(N206:P206,Q206:AE206)),0)</f>
        <v>0</v>
      </c>
      <c r="AI206" s="7">
        <f>IF(T206&gt;0,RANK(T206,(N206:P206,Q206:AE206)),0)</f>
        <v>0</v>
      </c>
      <c r="AJ206" s="7">
        <f>IF(S206&gt;0,RANK(S206,(N206:P206,Q206:AE206)),0)</f>
        <v>0</v>
      </c>
      <c r="AK206" s="2">
        <f t="shared" si="75"/>
        <v>0</v>
      </c>
      <c r="AL206" s="2">
        <f t="shared" si="76"/>
        <v>0</v>
      </c>
      <c r="AM206" s="2">
        <f t="shared" si="77"/>
        <v>0</v>
      </c>
      <c r="AN206" s="2">
        <f t="shared" si="78"/>
        <v>0</v>
      </c>
      <c r="AP206" t="s">
        <v>934</v>
      </c>
      <c r="AQ206" t="s">
        <v>2333</v>
      </c>
      <c r="AT206" s="94">
        <v>8</v>
      </c>
      <c r="AU206" s="96">
        <v>57</v>
      </c>
      <c r="AV206" s="100">
        <f t="shared" si="80"/>
        <v>8057</v>
      </c>
      <c r="AX206" s="7" t="s">
        <v>996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</row>
    <row r="207" spans="1:66" ht="13" hidden="1" customHeight="1" outlineLevel="1">
      <c r="A207" t="s">
        <v>1625</v>
      </c>
      <c r="B207" t="s">
        <v>2333</v>
      </c>
      <c r="C207" s="1">
        <f t="shared" si="68"/>
        <v>148489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>IF(P207&gt;0,RANK(P207,(N207:P207,Q207:AE207)),0)</f>
        <v>0</v>
      </c>
      <c r="G207" s="1">
        <f t="shared" si="69"/>
        <v>23116</v>
      </c>
      <c r="H207" s="2">
        <f t="shared" si="70"/>
        <v>0.15567483113227243</v>
      </c>
      <c r="I207" s="2"/>
      <c r="J207" s="2">
        <f t="shared" si="71"/>
        <v>0.40471684771262517</v>
      </c>
      <c r="K207" s="2">
        <f t="shared" si="72"/>
        <v>0.5603916788448976</v>
      </c>
      <c r="L207" s="2">
        <f t="shared" si="73"/>
        <v>0</v>
      </c>
      <c r="M207" s="2">
        <f t="shared" si="74"/>
        <v>3.4891473442477228E-2</v>
      </c>
      <c r="N207" s="58">
        <v>60096</v>
      </c>
      <c r="O207" s="58">
        <v>83212</v>
      </c>
      <c r="P207" s="58"/>
      <c r="Q207" s="58"/>
      <c r="R207" s="58"/>
      <c r="S207" s="58"/>
      <c r="T207" s="58"/>
      <c r="U207" s="58"/>
      <c r="V207" s="58">
        <v>3256</v>
      </c>
      <c r="W207" s="58">
        <v>1925</v>
      </c>
      <c r="X207" s="58"/>
      <c r="Y207" s="58"/>
      <c r="Z207" s="58"/>
      <c r="AA207" s="58"/>
      <c r="AB207" s="58"/>
      <c r="AC207" s="58"/>
      <c r="AD207" s="58"/>
      <c r="AE207" s="58"/>
      <c r="AG207" s="7">
        <f>IF(Q207&gt;0,RANK(Q207,(N207:P207,Q207:AE207)),0)</f>
        <v>0</v>
      </c>
      <c r="AH207" s="7">
        <f>IF(R207&gt;0,RANK(R207,(N207:P207,Q207:AE207)),0)</f>
        <v>0</v>
      </c>
      <c r="AI207" s="7">
        <f>IF(T207&gt;0,RANK(T207,(N207:P207,Q207:AE207)),0)</f>
        <v>0</v>
      </c>
      <c r="AJ207" s="7">
        <f>IF(S207&gt;0,RANK(S207,(N207:P207,Q207:AE207)),0)</f>
        <v>0</v>
      </c>
      <c r="AK207" s="2">
        <f t="shared" si="75"/>
        <v>0</v>
      </c>
      <c r="AL207" s="2">
        <f t="shared" si="76"/>
        <v>0</v>
      </c>
      <c r="AM207" s="2">
        <f t="shared" si="77"/>
        <v>0</v>
      </c>
      <c r="AN207" s="2">
        <f t="shared" si="78"/>
        <v>0</v>
      </c>
      <c r="AP207" t="s">
        <v>1625</v>
      </c>
      <c r="AQ207" t="s">
        <v>2333</v>
      </c>
      <c r="AT207" s="94">
        <v>8</v>
      </c>
      <c r="AU207" s="96">
        <v>59</v>
      </c>
      <c r="AV207" s="100">
        <f t="shared" si="80"/>
        <v>8059</v>
      </c>
      <c r="AX207" s="7" t="s">
        <v>996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</row>
    <row r="208" spans="1:66" ht="13" hidden="1" customHeight="1" outlineLevel="1">
      <c r="A208" t="s">
        <v>1371</v>
      </c>
      <c r="B208" t="s">
        <v>2333</v>
      </c>
      <c r="C208" s="1">
        <f t="shared" si="68"/>
        <v>1008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>IF(P208&gt;0,RANK(P208,(N208:P208,Q208:AE208)),0)</f>
        <v>0</v>
      </c>
      <c r="G208" s="1">
        <f t="shared" si="69"/>
        <v>329</v>
      </c>
      <c r="H208" s="2">
        <f t="shared" si="70"/>
        <v>0.3263888888888889</v>
      </c>
      <c r="I208" s="2"/>
      <c r="J208" s="2">
        <f t="shared" si="71"/>
        <v>0.33035714285714285</v>
      </c>
      <c r="K208" s="2">
        <f t="shared" si="72"/>
        <v>0.65674603174603174</v>
      </c>
      <c r="L208" s="2">
        <f t="shared" si="73"/>
        <v>0</v>
      </c>
      <c r="M208" s="2">
        <f t="shared" si="74"/>
        <v>1.2896825396825462E-2</v>
      </c>
      <c r="N208" s="58">
        <v>333</v>
      </c>
      <c r="O208" s="58">
        <v>662</v>
      </c>
      <c r="P208" s="58"/>
      <c r="Q208" s="58"/>
      <c r="R208" s="58"/>
      <c r="S208" s="58"/>
      <c r="T208" s="58"/>
      <c r="U208" s="58"/>
      <c r="V208" s="58">
        <v>9</v>
      </c>
      <c r="W208" s="58">
        <v>4</v>
      </c>
      <c r="X208" s="58"/>
      <c r="Y208" s="58"/>
      <c r="Z208" s="58"/>
      <c r="AA208" s="58"/>
      <c r="AB208" s="58"/>
      <c r="AC208" s="58"/>
      <c r="AD208" s="58"/>
      <c r="AE208" s="58"/>
      <c r="AG208" s="7">
        <f>IF(Q208&gt;0,RANK(Q208,(N208:P208,Q208:AE208)),0)</f>
        <v>0</v>
      </c>
      <c r="AH208" s="7">
        <f>IF(R208&gt;0,RANK(R208,(N208:P208,Q208:AE208)),0)</f>
        <v>0</v>
      </c>
      <c r="AI208" s="7">
        <f>IF(T208&gt;0,RANK(T208,(N208:P208,Q208:AE208)),0)</f>
        <v>0</v>
      </c>
      <c r="AJ208" s="7">
        <f>IF(S208&gt;0,RANK(S208,(N208:P208,Q208:AE208)),0)</f>
        <v>0</v>
      </c>
      <c r="AK208" s="2">
        <f t="shared" si="75"/>
        <v>0</v>
      </c>
      <c r="AL208" s="2">
        <f t="shared" si="76"/>
        <v>0</v>
      </c>
      <c r="AM208" s="2">
        <f t="shared" si="77"/>
        <v>0</v>
      </c>
      <c r="AN208" s="2">
        <f t="shared" si="78"/>
        <v>0</v>
      </c>
      <c r="AP208" t="s">
        <v>1371</v>
      </c>
      <c r="AQ208" t="s">
        <v>2333</v>
      </c>
      <c r="AT208" s="94">
        <v>8</v>
      </c>
      <c r="AU208" s="96">
        <v>61</v>
      </c>
      <c r="AV208" s="100">
        <f t="shared" si="80"/>
        <v>8061</v>
      </c>
      <c r="AX208" s="7" t="s">
        <v>996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</row>
    <row r="209" spans="1:66" ht="13" hidden="1" customHeight="1" outlineLevel="1">
      <c r="A209" t="s">
        <v>1283</v>
      </c>
      <c r="B209" t="s">
        <v>2333</v>
      </c>
      <c r="C209" s="1">
        <f t="shared" si="68"/>
        <v>3233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>IF(P209&gt;0,RANK(P209,(N209:P209,Q209:AE209)),0)</f>
        <v>0</v>
      </c>
      <c r="G209" s="1">
        <f t="shared" si="69"/>
        <v>1479</v>
      </c>
      <c r="H209" s="2">
        <f t="shared" si="70"/>
        <v>0.45746984225177856</v>
      </c>
      <c r="I209" s="2"/>
      <c r="J209" s="2">
        <f t="shared" si="71"/>
        <v>0.26538818434890193</v>
      </c>
      <c r="K209" s="2">
        <f t="shared" si="72"/>
        <v>0.72285802660068044</v>
      </c>
      <c r="L209" s="2">
        <f t="shared" si="73"/>
        <v>0</v>
      </c>
      <c r="M209" s="2">
        <f t="shared" si="74"/>
        <v>1.1753789050417685E-2</v>
      </c>
      <c r="N209" s="58">
        <v>858</v>
      </c>
      <c r="O209" s="58">
        <v>2337</v>
      </c>
      <c r="P209" s="58"/>
      <c r="Q209" s="58"/>
      <c r="R209" s="58"/>
      <c r="S209" s="58"/>
      <c r="T209" s="58"/>
      <c r="U209" s="58"/>
      <c r="V209" s="58">
        <v>18</v>
      </c>
      <c r="W209" s="58">
        <v>20</v>
      </c>
      <c r="X209" s="58"/>
      <c r="Y209" s="58"/>
      <c r="Z209" s="58"/>
      <c r="AA209" s="58"/>
      <c r="AB209" s="58"/>
      <c r="AC209" s="58"/>
      <c r="AD209" s="58"/>
      <c r="AE209" s="58"/>
      <c r="AG209" s="7">
        <f>IF(Q209&gt;0,RANK(Q209,(N209:P209,Q209:AE209)),0)</f>
        <v>0</v>
      </c>
      <c r="AH209" s="7">
        <f>IF(R209&gt;0,RANK(R209,(N209:P209,Q209:AE209)),0)</f>
        <v>0</v>
      </c>
      <c r="AI209" s="7">
        <f>IF(T209&gt;0,RANK(T209,(N209:P209,Q209:AE209)),0)</f>
        <v>0</v>
      </c>
      <c r="AJ209" s="7">
        <f>IF(S209&gt;0,RANK(S209,(N209:P209,Q209:AE209)),0)</f>
        <v>0</v>
      </c>
      <c r="AK209" s="2">
        <f t="shared" si="75"/>
        <v>0</v>
      </c>
      <c r="AL209" s="2">
        <f t="shared" si="76"/>
        <v>0</v>
      </c>
      <c r="AM209" s="2">
        <f t="shared" si="77"/>
        <v>0</v>
      </c>
      <c r="AN209" s="2">
        <f t="shared" si="78"/>
        <v>0</v>
      </c>
      <c r="AP209" t="s">
        <v>1283</v>
      </c>
      <c r="AQ209" t="s">
        <v>2333</v>
      </c>
      <c r="AT209" s="94">
        <v>8</v>
      </c>
      <c r="AU209" s="96">
        <v>63</v>
      </c>
      <c r="AV209" s="100">
        <f t="shared" si="80"/>
        <v>8063</v>
      </c>
      <c r="AX209" s="7" t="s">
        <v>996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</row>
    <row r="210" spans="1:66" ht="13" hidden="1" customHeight="1" outlineLevel="1">
      <c r="A210" t="s">
        <v>1507</v>
      </c>
      <c r="B210" t="s">
        <v>2333</v>
      </c>
      <c r="C210" s="1">
        <f t="shared" ref="C210:C241" si="81">SUM(N210:AE210)</f>
        <v>1820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>IF(P210&gt;0,RANK(P210,(N210:P210,Q210:AE210)),0)</f>
        <v>0</v>
      </c>
      <c r="G210" s="1">
        <f t="shared" si="69"/>
        <v>12</v>
      </c>
      <c r="H210" s="2">
        <f t="shared" si="70"/>
        <v>6.5934065934065934E-3</v>
      </c>
      <c r="I210" s="2"/>
      <c r="J210" s="2">
        <f t="shared" ref="J210:J241" si="82">IF($C210=0,"-",N210/$C210)</f>
        <v>0.49010989010989009</v>
      </c>
      <c r="K210" s="2">
        <f t="shared" ref="K210:K241" si="83">IF($C210=0,"-",O210/$C210)</f>
        <v>0.48351648351648352</v>
      </c>
      <c r="L210" s="2">
        <f t="shared" ref="L210:L241" si="84">IF($C210=0,"-",P210/$C210)</f>
        <v>0</v>
      </c>
      <c r="M210" s="2">
        <f t="shared" ref="M210:M241" si="85">IF(C210=0,"-",(1-J210-K210-L210))</f>
        <v>2.6373626373626335E-2</v>
      </c>
      <c r="N210" s="58">
        <v>892</v>
      </c>
      <c r="O210" s="58">
        <v>880</v>
      </c>
      <c r="P210" s="58"/>
      <c r="Q210" s="58"/>
      <c r="R210" s="58"/>
      <c r="S210" s="58"/>
      <c r="T210" s="58"/>
      <c r="U210" s="58"/>
      <c r="V210" s="58">
        <v>26</v>
      </c>
      <c r="W210" s="58">
        <v>22</v>
      </c>
      <c r="X210" s="58"/>
      <c r="Y210" s="58"/>
      <c r="Z210" s="58"/>
      <c r="AA210" s="58"/>
      <c r="AB210" s="58"/>
      <c r="AC210" s="58"/>
      <c r="AD210" s="58"/>
      <c r="AE210" s="58"/>
      <c r="AG210" s="7">
        <f>IF(Q210&gt;0,RANK(Q210,(N210:P210,Q210:AE210)),0)</f>
        <v>0</v>
      </c>
      <c r="AH210" s="7">
        <f>IF(R210&gt;0,RANK(R210,(N210:P210,Q210:AE210)),0)</f>
        <v>0</v>
      </c>
      <c r="AI210" s="7">
        <f>IF(T210&gt;0,RANK(T210,(N210:P210,Q210:AE210)),0)</f>
        <v>0</v>
      </c>
      <c r="AJ210" s="7">
        <f>IF(S210&gt;0,RANK(S210,(N210:P210,Q210:AE210)),0)</f>
        <v>0</v>
      </c>
      <c r="AK210" s="2">
        <f t="shared" ref="AK210:AK241" si="86">IF($C210=0,"-",Q210/$C210)</f>
        <v>0</v>
      </c>
      <c r="AL210" s="2">
        <f t="shared" ref="AL210:AL241" si="87">IF($C210=0,"-",R210/$C210)</f>
        <v>0</v>
      </c>
      <c r="AM210" s="2">
        <f t="shared" ref="AM210:AM241" si="88">IF($C210=0,"-",T210/$C210)</f>
        <v>0</v>
      </c>
      <c r="AN210" s="2">
        <f t="shared" ref="AN210:AN241" si="89">IF($C210=0,"-",S210/$C210)</f>
        <v>0</v>
      </c>
      <c r="AP210" t="s">
        <v>1507</v>
      </c>
      <c r="AQ210" t="s">
        <v>2333</v>
      </c>
      <c r="AT210" s="94">
        <v>8</v>
      </c>
      <c r="AU210" s="96">
        <v>65</v>
      </c>
      <c r="AV210" s="100">
        <f t="shared" si="80"/>
        <v>8065</v>
      </c>
      <c r="AX210" s="7" t="s">
        <v>996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6" ht="13" hidden="1" customHeight="1" outlineLevel="1">
      <c r="A211" t="s">
        <v>1850</v>
      </c>
      <c r="B211" t="s">
        <v>2333</v>
      </c>
      <c r="C211" s="1">
        <f t="shared" si="81"/>
        <v>10051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69"/>
        <v>1945</v>
      </c>
      <c r="H211" s="2">
        <f t="shared" si="70"/>
        <v>0.19351308327529598</v>
      </c>
      <c r="I211" s="2"/>
      <c r="J211" s="2">
        <f t="shared" si="82"/>
        <v>0.39339369216993336</v>
      </c>
      <c r="K211" s="2">
        <f t="shared" si="83"/>
        <v>0.58690677544522929</v>
      </c>
      <c r="L211" s="2">
        <f t="shared" si="84"/>
        <v>0</v>
      </c>
      <c r="M211" s="2">
        <f t="shared" si="85"/>
        <v>1.9699532384837348E-2</v>
      </c>
      <c r="N211" s="58">
        <v>3954</v>
      </c>
      <c r="O211" s="58">
        <v>5899</v>
      </c>
      <c r="P211" s="58"/>
      <c r="Q211" s="58"/>
      <c r="R211" s="58"/>
      <c r="S211" s="58"/>
      <c r="T211" s="58"/>
      <c r="U211" s="58"/>
      <c r="V211" s="58">
        <v>129</v>
      </c>
      <c r="W211" s="58">
        <v>69</v>
      </c>
      <c r="X211" s="58"/>
      <c r="Y211" s="58"/>
      <c r="Z211" s="58"/>
      <c r="AA211" s="58"/>
      <c r="AB211" s="58"/>
      <c r="AC211" s="58"/>
      <c r="AD211" s="58"/>
      <c r="AE211" s="58"/>
      <c r="AG211" s="7">
        <f>IF(Q211&gt;0,RANK(Q211,(N211:P211,Q211:AE211)),0)</f>
        <v>0</v>
      </c>
      <c r="AH211" s="7">
        <f>IF(R211&gt;0,RANK(R211,(N211:P211,Q211:AE211)),0)</f>
        <v>0</v>
      </c>
      <c r="AI211" s="7">
        <f>IF(T211&gt;0,RANK(T211,(N211:P211,Q211:AE211)),0)</f>
        <v>0</v>
      </c>
      <c r="AJ211" s="7">
        <f>IF(S211&gt;0,RANK(S211,(N211:P211,Q211:AE211)),0)</f>
        <v>0</v>
      </c>
      <c r="AK211" s="2">
        <f t="shared" si="86"/>
        <v>0</v>
      </c>
      <c r="AL211" s="2">
        <f t="shared" si="87"/>
        <v>0</v>
      </c>
      <c r="AM211" s="2">
        <f t="shared" si="88"/>
        <v>0</v>
      </c>
      <c r="AN211" s="2">
        <f t="shared" si="89"/>
        <v>0</v>
      </c>
      <c r="AP211" t="s">
        <v>1850</v>
      </c>
      <c r="AQ211" t="s">
        <v>2333</v>
      </c>
      <c r="AT211" s="94">
        <v>8</v>
      </c>
      <c r="AU211" s="96">
        <v>67</v>
      </c>
      <c r="AV211" s="100">
        <f t="shared" si="80"/>
        <v>8067</v>
      </c>
      <c r="AX211" s="7" t="s">
        <v>996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</row>
    <row r="212" spans="1:66" ht="13" hidden="1" customHeight="1" outlineLevel="1">
      <c r="A212" t="s">
        <v>2691</v>
      </c>
      <c r="B212" t="s">
        <v>2333</v>
      </c>
      <c r="C212" s="1">
        <f t="shared" si="81"/>
        <v>61262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69"/>
        <v>14138</v>
      </c>
      <c r="H212" s="2">
        <f t="shared" si="70"/>
        <v>0.23077927589696712</v>
      </c>
      <c r="I212" s="2"/>
      <c r="J212" s="2">
        <f t="shared" si="82"/>
        <v>0.37577943913029282</v>
      </c>
      <c r="K212" s="2">
        <f t="shared" si="83"/>
        <v>0.60655871502726</v>
      </c>
      <c r="L212" s="2">
        <f t="shared" si="84"/>
        <v>0</v>
      </c>
      <c r="M212" s="2">
        <f t="shared" si="85"/>
        <v>1.7661845842447121E-2</v>
      </c>
      <c r="N212" s="58">
        <v>23021</v>
      </c>
      <c r="O212" s="58">
        <v>37159</v>
      </c>
      <c r="P212" s="58"/>
      <c r="Q212" s="58"/>
      <c r="R212" s="58"/>
      <c r="S212" s="58"/>
      <c r="T212" s="58"/>
      <c r="U212" s="58">
        <v>1</v>
      </c>
      <c r="V212" s="58">
        <v>721</v>
      </c>
      <c r="W212" s="58">
        <v>360</v>
      </c>
      <c r="X212" s="58"/>
      <c r="Y212" s="58"/>
      <c r="Z212" s="58"/>
      <c r="AA212" s="58"/>
      <c r="AB212" s="58"/>
      <c r="AC212" s="58"/>
      <c r="AD212" s="58"/>
      <c r="AE212" s="58"/>
      <c r="AG212" s="7">
        <f>IF(Q212&gt;0,RANK(Q212,(N212:P212,Q212:AE212)),0)</f>
        <v>0</v>
      </c>
      <c r="AH212" s="7">
        <f>IF(R212&gt;0,RANK(R212,(N212:P212,Q212:AE212)),0)</f>
        <v>0</v>
      </c>
      <c r="AI212" s="7">
        <f>IF(T212&gt;0,RANK(T212,(N212:P212,Q212:AE212)),0)</f>
        <v>0</v>
      </c>
      <c r="AJ212" s="7">
        <f>IF(S212&gt;0,RANK(S212,(N212:P212,Q212:AE212)),0)</f>
        <v>0</v>
      </c>
      <c r="AK212" s="2">
        <f t="shared" si="86"/>
        <v>0</v>
      </c>
      <c r="AL212" s="2">
        <f t="shared" si="87"/>
        <v>0</v>
      </c>
      <c r="AM212" s="2">
        <f t="shared" si="88"/>
        <v>0</v>
      </c>
      <c r="AN212" s="2">
        <f t="shared" si="89"/>
        <v>0</v>
      </c>
      <c r="AP212" t="s">
        <v>2691</v>
      </c>
      <c r="AQ212" t="s">
        <v>2333</v>
      </c>
      <c r="AT212" s="94">
        <v>8</v>
      </c>
      <c r="AU212" s="96">
        <v>69</v>
      </c>
      <c r="AV212" s="100">
        <f t="shared" si="80"/>
        <v>8069</v>
      </c>
      <c r="AX212" s="7" t="s">
        <v>996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</row>
    <row r="213" spans="1:66" ht="13" hidden="1" customHeight="1" outlineLevel="1">
      <c r="A213" t="s">
        <v>1812</v>
      </c>
      <c r="B213" t="s">
        <v>2333</v>
      </c>
      <c r="C213" s="1">
        <f t="shared" si="81"/>
        <v>4855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69"/>
        <v>656</v>
      </c>
      <c r="H213" s="2">
        <f t="shared" si="70"/>
        <v>0.13511843460350154</v>
      </c>
      <c r="I213" s="2"/>
      <c r="J213" s="2">
        <f t="shared" si="82"/>
        <v>0.4208032955715757</v>
      </c>
      <c r="K213" s="2">
        <f t="shared" si="83"/>
        <v>0.55592173017507729</v>
      </c>
      <c r="L213" s="2">
        <f t="shared" si="84"/>
        <v>0</v>
      </c>
      <c r="M213" s="2">
        <f t="shared" si="85"/>
        <v>2.3274974253347014E-2</v>
      </c>
      <c r="N213" s="58">
        <v>2043</v>
      </c>
      <c r="O213" s="58">
        <v>2699</v>
      </c>
      <c r="P213" s="58"/>
      <c r="Q213" s="58"/>
      <c r="R213" s="58"/>
      <c r="S213" s="58"/>
      <c r="T213" s="58"/>
      <c r="U213" s="58"/>
      <c r="V213" s="58">
        <v>43</v>
      </c>
      <c r="W213" s="58">
        <v>70</v>
      </c>
      <c r="X213" s="58"/>
      <c r="Y213" s="58"/>
      <c r="Z213" s="58"/>
      <c r="AA213" s="58"/>
      <c r="AB213" s="58"/>
      <c r="AC213" s="58"/>
      <c r="AD213" s="58"/>
      <c r="AE213" s="58"/>
      <c r="AG213" s="7">
        <f>IF(Q213&gt;0,RANK(Q213,(N213:P213,Q213:AE213)),0)</f>
        <v>0</v>
      </c>
      <c r="AH213" s="7">
        <f>IF(R213&gt;0,RANK(R213,(N213:P213,Q213:AE213)),0)</f>
        <v>0</v>
      </c>
      <c r="AI213" s="7">
        <f>IF(T213&gt;0,RANK(T213,(N213:P213,Q213:AE213)),0)</f>
        <v>0</v>
      </c>
      <c r="AJ213" s="7">
        <f>IF(S213&gt;0,RANK(S213,(N213:P213,Q213:AE213)),0)</f>
        <v>0</v>
      </c>
      <c r="AK213" s="2">
        <f t="shared" si="86"/>
        <v>0</v>
      </c>
      <c r="AL213" s="2">
        <f t="shared" si="87"/>
        <v>0</v>
      </c>
      <c r="AM213" s="2">
        <f t="shared" si="88"/>
        <v>0</v>
      </c>
      <c r="AN213" s="2">
        <f t="shared" si="89"/>
        <v>0</v>
      </c>
      <c r="AP213" t="s">
        <v>1812</v>
      </c>
      <c r="AQ213" t="s">
        <v>2333</v>
      </c>
      <c r="AT213" s="94">
        <v>8</v>
      </c>
      <c r="AU213" s="96">
        <v>71</v>
      </c>
      <c r="AV213" s="100">
        <f t="shared" si="80"/>
        <v>8071</v>
      </c>
      <c r="AX213" s="7" t="s">
        <v>996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</row>
    <row r="214" spans="1:66" ht="13" hidden="1" customHeight="1" outlineLevel="1">
      <c r="A214" t="s">
        <v>1794</v>
      </c>
      <c r="B214" t="s">
        <v>2333</v>
      </c>
      <c r="C214" s="1">
        <f t="shared" si="81"/>
        <v>1889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>IF(P214&gt;0,RANK(P214,(N214:P214,Q214:AE214)),0)</f>
        <v>0</v>
      </c>
      <c r="G214" s="1">
        <f t="shared" si="69"/>
        <v>800</v>
      </c>
      <c r="H214" s="2">
        <f t="shared" si="70"/>
        <v>0.42350449973530968</v>
      </c>
      <c r="I214" s="2"/>
      <c r="J214" s="2">
        <f t="shared" si="82"/>
        <v>0.27951296982530438</v>
      </c>
      <c r="K214" s="2">
        <f t="shared" si="83"/>
        <v>0.70301746956061406</v>
      </c>
      <c r="L214" s="2">
        <f t="shared" si="84"/>
        <v>0</v>
      </c>
      <c r="M214" s="2">
        <f t="shared" si="85"/>
        <v>1.7469560614081558E-2</v>
      </c>
      <c r="N214" s="58">
        <v>528</v>
      </c>
      <c r="O214" s="58">
        <v>1328</v>
      </c>
      <c r="P214" s="58"/>
      <c r="Q214" s="58"/>
      <c r="R214" s="58"/>
      <c r="S214" s="58"/>
      <c r="T214" s="58"/>
      <c r="U214" s="58"/>
      <c r="V214" s="58">
        <v>12</v>
      </c>
      <c r="W214" s="58">
        <v>21</v>
      </c>
      <c r="X214" s="58"/>
      <c r="Y214" s="58"/>
      <c r="Z214" s="58"/>
      <c r="AA214" s="58"/>
      <c r="AB214" s="58"/>
      <c r="AC214" s="58"/>
      <c r="AD214" s="58"/>
      <c r="AE214" s="58"/>
      <c r="AG214" s="7">
        <f>IF(Q214&gt;0,RANK(Q214,(N214:P214,Q214:AE214)),0)</f>
        <v>0</v>
      </c>
      <c r="AH214" s="7">
        <f>IF(R214&gt;0,RANK(R214,(N214:P214,Q214:AE214)),0)</f>
        <v>0</v>
      </c>
      <c r="AI214" s="7">
        <f>IF(T214&gt;0,RANK(T214,(N214:P214,Q214:AE214)),0)</f>
        <v>0</v>
      </c>
      <c r="AJ214" s="7">
        <f>IF(S214&gt;0,RANK(S214,(N214:P214,Q214:AE214)),0)</f>
        <v>0</v>
      </c>
      <c r="AK214" s="2">
        <f t="shared" si="86"/>
        <v>0</v>
      </c>
      <c r="AL214" s="2">
        <f t="shared" si="87"/>
        <v>0</v>
      </c>
      <c r="AM214" s="2">
        <f t="shared" si="88"/>
        <v>0</v>
      </c>
      <c r="AN214" s="2">
        <f t="shared" si="89"/>
        <v>0</v>
      </c>
      <c r="AP214" t="s">
        <v>1794</v>
      </c>
      <c r="AQ214" t="s">
        <v>2333</v>
      </c>
      <c r="AT214" s="94">
        <v>8</v>
      </c>
      <c r="AU214" s="96">
        <v>73</v>
      </c>
      <c r="AV214" s="100">
        <f t="shared" si="80"/>
        <v>8073</v>
      </c>
      <c r="AX214" s="7" t="s">
        <v>996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</row>
    <row r="215" spans="1:66" ht="13" hidden="1" customHeight="1" outlineLevel="1">
      <c r="A215" t="s">
        <v>503</v>
      </c>
      <c r="B215" t="s">
        <v>2333</v>
      </c>
      <c r="C215" s="1">
        <f t="shared" si="81"/>
        <v>6859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69"/>
        <v>2290</v>
      </c>
      <c r="H215" s="2">
        <f t="shared" si="70"/>
        <v>0.33386791077416533</v>
      </c>
      <c r="I215" s="2"/>
      <c r="J215" s="2">
        <f t="shared" si="82"/>
        <v>0.32614083685668466</v>
      </c>
      <c r="K215" s="2">
        <f t="shared" si="83"/>
        <v>0.66000874763084993</v>
      </c>
      <c r="L215" s="2">
        <f t="shared" si="84"/>
        <v>0</v>
      </c>
      <c r="M215" s="2">
        <f t="shared" si="85"/>
        <v>1.3850415512465353E-2</v>
      </c>
      <c r="N215" s="58">
        <v>2237</v>
      </c>
      <c r="O215" s="58">
        <v>4527</v>
      </c>
      <c r="P215" s="58"/>
      <c r="Q215" s="58"/>
      <c r="R215" s="58"/>
      <c r="S215" s="58"/>
      <c r="T215" s="58"/>
      <c r="U215" s="58"/>
      <c r="V215" s="58">
        <v>53</v>
      </c>
      <c r="W215" s="58">
        <v>42</v>
      </c>
      <c r="X215" s="58"/>
      <c r="Y215" s="58"/>
      <c r="Z215" s="58"/>
      <c r="AA215" s="58"/>
      <c r="AB215" s="58"/>
      <c r="AC215" s="58"/>
      <c r="AD215" s="58"/>
      <c r="AE215" s="58"/>
      <c r="AG215" s="7">
        <f>IF(Q215&gt;0,RANK(Q215,(N215:P215,Q215:AE215)),0)</f>
        <v>0</v>
      </c>
      <c r="AH215" s="7">
        <f>IF(R215&gt;0,RANK(R215,(N215:P215,Q215:AE215)),0)</f>
        <v>0</v>
      </c>
      <c r="AI215" s="7">
        <f>IF(T215&gt;0,RANK(T215,(N215:P215,Q215:AE215)),0)</f>
        <v>0</v>
      </c>
      <c r="AJ215" s="7">
        <f>IF(S215&gt;0,RANK(S215,(N215:P215,Q215:AE215)),0)</f>
        <v>0</v>
      </c>
      <c r="AK215" s="2">
        <f t="shared" si="86"/>
        <v>0</v>
      </c>
      <c r="AL215" s="2">
        <f t="shared" si="87"/>
        <v>0</v>
      </c>
      <c r="AM215" s="2">
        <f t="shared" si="88"/>
        <v>0</v>
      </c>
      <c r="AN215" s="2">
        <f t="shared" si="89"/>
        <v>0</v>
      </c>
      <c r="AP215" t="s">
        <v>503</v>
      </c>
      <c r="AQ215" t="s">
        <v>2333</v>
      </c>
      <c r="AT215" s="94">
        <v>8</v>
      </c>
      <c r="AU215" s="96">
        <v>75</v>
      </c>
      <c r="AV215" s="100">
        <f t="shared" si="80"/>
        <v>8075</v>
      </c>
      <c r="AX215" s="7" t="s">
        <v>996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66" ht="13" hidden="1" customHeight="1" outlineLevel="1">
      <c r="A216" t="s">
        <v>2319</v>
      </c>
      <c r="B216" t="s">
        <v>2333</v>
      </c>
      <c r="C216" s="1">
        <f t="shared" si="81"/>
        <v>31741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69"/>
        <v>4203</v>
      </c>
      <c r="H216" s="2">
        <f t="shared" si="70"/>
        <v>0.13241548785482499</v>
      </c>
      <c r="I216" s="2"/>
      <c r="J216" s="2">
        <f t="shared" si="82"/>
        <v>0.42096972370120667</v>
      </c>
      <c r="K216" s="2">
        <f t="shared" si="83"/>
        <v>0.5533852115560316</v>
      </c>
      <c r="L216" s="2">
        <f t="shared" si="84"/>
        <v>0</v>
      </c>
      <c r="M216" s="2">
        <f t="shared" si="85"/>
        <v>2.5645064742761736E-2</v>
      </c>
      <c r="N216" s="58">
        <v>13362</v>
      </c>
      <c r="O216" s="58">
        <v>17565</v>
      </c>
      <c r="P216" s="58"/>
      <c r="Q216" s="58"/>
      <c r="R216" s="58"/>
      <c r="S216" s="58"/>
      <c r="T216" s="58"/>
      <c r="U216" s="58"/>
      <c r="V216" s="58">
        <v>535</v>
      </c>
      <c r="W216" s="58">
        <v>279</v>
      </c>
      <c r="X216" s="58"/>
      <c r="Y216" s="58"/>
      <c r="Z216" s="58"/>
      <c r="AA216" s="58"/>
      <c r="AB216" s="58"/>
      <c r="AC216" s="58"/>
      <c r="AD216" s="58"/>
      <c r="AE216" s="58"/>
      <c r="AG216" s="7">
        <f>IF(Q216&gt;0,RANK(Q216,(N216:P216,Q216:AE216)),0)</f>
        <v>0</v>
      </c>
      <c r="AH216" s="7">
        <f>IF(R216&gt;0,RANK(R216,(N216:P216,Q216:AE216)),0)</f>
        <v>0</v>
      </c>
      <c r="AI216" s="7">
        <f>IF(T216&gt;0,RANK(T216,(N216:P216,Q216:AE216)),0)</f>
        <v>0</v>
      </c>
      <c r="AJ216" s="7">
        <f>IF(S216&gt;0,RANK(S216,(N216:P216,Q216:AE216)),0)</f>
        <v>0</v>
      </c>
      <c r="AK216" s="2">
        <f t="shared" si="86"/>
        <v>0</v>
      </c>
      <c r="AL216" s="2">
        <f t="shared" si="87"/>
        <v>0</v>
      </c>
      <c r="AM216" s="2">
        <f t="shared" si="88"/>
        <v>0</v>
      </c>
      <c r="AN216" s="2">
        <f t="shared" si="89"/>
        <v>0</v>
      </c>
      <c r="AP216" t="s">
        <v>2319</v>
      </c>
      <c r="AQ216" t="s">
        <v>2333</v>
      </c>
      <c r="AT216" s="94">
        <v>8</v>
      </c>
      <c r="AU216" s="96">
        <v>77</v>
      </c>
      <c r="AV216" s="100">
        <f t="shared" si="80"/>
        <v>8077</v>
      </c>
      <c r="AX216" s="7" t="s">
        <v>996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</row>
    <row r="217" spans="1:66" ht="13" hidden="1" customHeight="1" outlineLevel="1">
      <c r="A217" t="s">
        <v>1165</v>
      </c>
      <c r="B217" t="s">
        <v>2333</v>
      </c>
      <c r="C217" s="1">
        <f t="shared" si="81"/>
        <v>460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69"/>
        <v>81</v>
      </c>
      <c r="H217" s="2">
        <f t="shared" si="70"/>
        <v>0.17608695652173914</v>
      </c>
      <c r="I217" s="2"/>
      <c r="J217" s="2">
        <f t="shared" si="82"/>
        <v>0.40217391304347827</v>
      </c>
      <c r="K217" s="2">
        <f t="shared" si="83"/>
        <v>0.57826086956521738</v>
      </c>
      <c r="L217" s="2">
        <f t="shared" si="84"/>
        <v>0</v>
      </c>
      <c r="M217" s="2">
        <f t="shared" si="85"/>
        <v>1.9565217391304346E-2</v>
      </c>
      <c r="N217" s="58">
        <v>185</v>
      </c>
      <c r="O217" s="58">
        <v>266</v>
      </c>
      <c r="P217" s="58"/>
      <c r="Q217" s="58"/>
      <c r="R217" s="58"/>
      <c r="S217" s="58"/>
      <c r="T217" s="58"/>
      <c r="U217" s="58"/>
      <c r="V217" s="58">
        <v>8</v>
      </c>
      <c r="W217" s="58">
        <v>1</v>
      </c>
      <c r="X217" s="58"/>
      <c r="Y217" s="58"/>
      <c r="Z217" s="58"/>
      <c r="AA217" s="58"/>
      <c r="AB217" s="58"/>
      <c r="AC217" s="58"/>
      <c r="AD217" s="58"/>
      <c r="AE217" s="58"/>
      <c r="AG217" s="7">
        <f>IF(Q217&gt;0,RANK(Q217,(N217:P217,Q217:AE217)),0)</f>
        <v>0</v>
      </c>
      <c r="AH217" s="7">
        <f>IF(R217&gt;0,RANK(R217,(N217:P217,Q217:AE217)),0)</f>
        <v>0</v>
      </c>
      <c r="AI217" s="7">
        <f>IF(T217&gt;0,RANK(T217,(N217:P217,Q217:AE217)),0)</f>
        <v>0</v>
      </c>
      <c r="AJ217" s="7">
        <f>IF(S217&gt;0,RANK(S217,(N217:P217,Q217:AE217)),0)</f>
        <v>0</v>
      </c>
      <c r="AK217" s="2">
        <f t="shared" si="86"/>
        <v>0</v>
      </c>
      <c r="AL217" s="2">
        <f t="shared" si="87"/>
        <v>0</v>
      </c>
      <c r="AM217" s="2">
        <f t="shared" si="88"/>
        <v>0</v>
      </c>
      <c r="AN217" s="2">
        <f t="shared" si="89"/>
        <v>0</v>
      </c>
      <c r="AP217" t="s">
        <v>1165</v>
      </c>
      <c r="AQ217" t="s">
        <v>2333</v>
      </c>
      <c r="AT217" s="94">
        <v>8</v>
      </c>
      <c r="AU217" s="96">
        <v>79</v>
      </c>
      <c r="AV217" s="100">
        <f t="shared" si="80"/>
        <v>8079</v>
      </c>
      <c r="AX217" s="7" t="s">
        <v>996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</row>
    <row r="218" spans="1:66" ht="13" hidden="1" customHeight="1" outlineLevel="1">
      <c r="A218" t="s">
        <v>1166</v>
      </c>
      <c r="B218" t="s">
        <v>2333</v>
      </c>
      <c r="C218" s="1">
        <f t="shared" si="81"/>
        <v>3379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69"/>
        <v>626</v>
      </c>
      <c r="H218" s="2">
        <f t="shared" si="70"/>
        <v>0.18526191180822729</v>
      </c>
      <c r="I218" s="2"/>
      <c r="J218" s="2">
        <f t="shared" si="82"/>
        <v>0.38946433856170465</v>
      </c>
      <c r="K218" s="2">
        <f t="shared" si="83"/>
        <v>0.57472625036993197</v>
      </c>
      <c r="L218" s="2">
        <f t="shared" si="84"/>
        <v>0</v>
      </c>
      <c r="M218" s="2">
        <f t="shared" si="85"/>
        <v>3.5809411068363328E-2</v>
      </c>
      <c r="N218" s="58">
        <v>1316</v>
      </c>
      <c r="O218" s="58">
        <v>1942</v>
      </c>
      <c r="P218" s="58"/>
      <c r="Q218" s="58"/>
      <c r="R218" s="58"/>
      <c r="S218" s="58"/>
      <c r="T218" s="58"/>
      <c r="U218" s="58"/>
      <c r="V218" s="58">
        <v>65</v>
      </c>
      <c r="W218" s="58">
        <v>56</v>
      </c>
      <c r="X218" s="58"/>
      <c r="Y218" s="58"/>
      <c r="Z218" s="58"/>
      <c r="AA218" s="58"/>
      <c r="AB218" s="58"/>
      <c r="AC218" s="58"/>
      <c r="AD218" s="58"/>
      <c r="AE218" s="58"/>
      <c r="AG218" s="7">
        <f>IF(Q218&gt;0,RANK(Q218,(N218:P218,Q218:AE218)),0)</f>
        <v>0</v>
      </c>
      <c r="AH218" s="7">
        <f>IF(R218&gt;0,RANK(R218,(N218:P218,Q218:AE218)),0)</f>
        <v>0</v>
      </c>
      <c r="AI218" s="7">
        <f>IF(T218&gt;0,RANK(T218,(N218:P218,Q218:AE218)),0)</f>
        <v>0</v>
      </c>
      <c r="AJ218" s="7">
        <f>IF(S218&gt;0,RANK(S218,(N218:P218,Q218:AE218)),0)</f>
        <v>0</v>
      </c>
      <c r="AK218" s="2">
        <f t="shared" si="86"/>
        <v>0</v>
      </c>
      <c r="AL218" s="2">
        <f t="shared" si="87"/>
        <v>0</v>
      </c>
      <c r="AM218" s="2">
        <f t="shared" si="88"/>
        <v>0</v>
      </c>
      <c r="AN218" s="2">
        <f t="shared" si="89"/>
        <v>0</v>
      </c>
      <c r="AP218" t="s">
        <v>1166</v>
      </c>
      <c r="AQ218" t="s">
        <v>2333</v>
      </c>
      <c r="AT218" s="94">
        <v>8</v>
      </c>
      <c r="AU218" s="96">
        <v>81</v>
      </c>
      <c r="AV218" s="100">
        <f t="shared" si="80"/>
        <v>8081</v>
      </c>
      <c r="AX218" s="7" t="s">
        <v>996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66" ht="13" hidden="1" customHeight="1" outlineLevel="1">
      <c r="A219" t="s">
        <v>2568</v>
      </c>
      <c r="B219" t="s">
        <v>2333</v>
      </c>
      <c r="C219" s="1">
        <f t="shared" si="81"/>
        <v>5082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>IF(P219&gt;0,RANK(P219,(N219:P219,Q219:AE219)),0)</f>
        <v>0</v>
      </c>
      <c r="G219" s="1">
        <f t="shared" si="69"/>
        <v>789</v>
      </c>
      <c r="H219" s="2">
        <f t="shared" si="70"/>
        <v>0.1552538370720189</v>
      </c>
      <c r="I219" s="2"/>
      <c r="J219" s="2">
        <f t="shared" si="82"/>
        <v>0.40692640692640691</v>
      </c>
      <c r="K219" s="2">
        <f t="shared" si="83"/>
        <v>0.56218024399842581</v>
      </c>
      <c r="L219" s="2">
        <f t="shared" si="84"/>
        <v>0</v>
      </c>
      <c r="M219" s="2">
        <f t="shared" si="85"/>
        <v>3.0893349075167276E-2</v>
      </c>
      <c r="N219" s="58">
        <v>2068</v>
      </c>
      <c r="O219" s="58">
        <v>2857</v>
      </c>
      <c r="P219" s="58"/>
      <c r="Q219" s="58"/>
      <c r="R219" s="58"/>
      <c r="S219" s="58"/>
      <c r="T219" s="58"/>
      <c r="U219" s="58"/>
      <c r="V219" s="58">
        <v>97</v>
      </c>
      <c r="W219" s="58">
        <v>60</v>
      </c>
      <c r="X219" s="58"/>
      <c r="Y219" s="58"/>
      <c r="Z219" s="58"/>
      <c r="AA219" s="58"/>
      <c r="AB219" s="58"/>
      <c r="AC219" s="58"/>
      <c r="AD219" s="58"/>
      <c r="AE219" s="58"/>
      <c r="AG219" s="7">
        <f>IF(Q219&gt;0,RANK(Q219,(N219:P219,Q219:AE219)),0)</f>
        <v>0</v>
      </c>
      <c r="AH219" s="7">
        <f>IF(R219&gt;0,RANK(R219,(N219:P219,Q219:AE219)),0)</f>
        <v>0</v>
      </c>
      <c r="AI219" s="7">
        <f>IF(T219&gt;0,RANK(T219,(N219:P219,Q219:AE219)),0)</f>
        <v>0</v>
      </c>
      <c r="AJ219" s="7">
        <f>IF(S219&gt;0,RANK(S219,(N219:P219,Q219:AE219)),0)</f>
        <v>0</v>
      </c>
      <c r="AK219" s="2">
        <f t="shared" si="86"/>
        <v>0</v>
      </c>
      <c r="AL219" s="2">
        <f t="shared" si="87"/>
        <v>0</v>
      </c>
      <c r="AM219" s="2">
        <f t="shared" si="88"/>
        <v>0</v>
      </c>
      <c r="AN219" s="2">
        <f t="shared" si="89"/>
        <v>0</v>
      </c>
      <c r="AP219" t="s">
        <v>2568</v>
      </c>
      <c r="AQ219" t="s">
        <v>2333</v>
      </c>
      <c r="AT219" s="94">
        <v>8</v>
      </c>
      <c r="AU219" s="96">
        <v>83</v>
      </c>
      <c r="AV219" s="100">
        <f t="shared" si="80"/>
        <v>8083</v>
      </c>
      <c r="AX219" s="7" t="s">
        <v>996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</row>
    <row r="220" spans="1:66" ht="13" hidden="1" customHeight="1" outlineLevel="1">
      <c r="A220" t="s">
        <v>1844</v>
      </c>
      <c r="B220" t="s">
        <v>2333</v>
      </c>
      <c r="C220" s="1">
        <f t="shared" si="81"/>
        <v>8401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>IF(P220&gt;0,RANK(P220,(N220:P220,Q220:AE220)),0)</f>
        <v>0</v>
      </c>
      <c r="G220" s="1">
        <f t="shared" si="69"/>
        <v>1357</v>
      </c>
      <c r="H220" s="2">
        <f t="shared" si="70"/>
        <v>0.16152838947744316</v>
      </c>
      <c r="I220" s="2"/>
      <c r="J220" s="2">
        <f t="shared" si="82"/>
        <v>0.4059040590405904</v>
      </c>
      <c r="K220" s="2">
        <f t="shared" si="83"/>
        <v>0.56743244851803354</v>
      </c>
      <c r="L220" s="2">
        <f t="shared" si="84"/>
        <v>0</v>
      </c>
      <c r="M220" s="2">
        <f t="shared" si="85"/>
        <v>2.6663492441376002E-2</v>
      </c>
      <c r="N220" s="58">
        <v>3410</v>
      </c>
      <c r="O220" s="58">
        <v>4767</v>
      </c>
      <c r="P220" s="58"/>
      <c r="Q220" s="58"/>
      <c r="R220" s="58"/>
      <c r="S220" s="58"/>
      <c r="T220" s="58"/>
      <c r="U220" s="58"/>
      <c r="V220" s="58">
        <v>121</v>
      </c>
      <c r="W220" s="58">
        <v>103</v>
      </c>
      <c r="X220" s="58"/>
      <c r="Y220" s="58"/>
      <c r="Z220" s="58"/>
      <c r="AA220" s="58"/>
      <c r="AB220" s="58"/>
      <c r="AC220" s="58"/>
      <c r="AD220" s="58"/>
      <c r="AE220" s="58"/>
      <c r="AG220" s="7">
        <f>IF(Q220&gt;0,RANK(Q220,(N220:P220,Q220:AE220)),0)</f>
        <v>0</v>
      </c>
      <c r="AH220" s="7">
        <f>IF(R220&gt;0,RANK(R220,(N220:P220,Q220:AE220)),0)</f>
        <v>0</v>
      </c>
      <c r="AI220" s="7">
        <f>IF(T220&gt;0,RANK(T220,(N220:P220,Q220:AE220)),0)</f>
        <v>0</v>
      </c>
      <c r="AJ220" s="7">
        <f>IF(S220&gt;0,RANK(S220,(N220:P220,Q220:AE220)),0)</f>
        <v>0</v>
      </c>
      <c r="AK220" s="2">
        <f t="shared" si="86"/>
        <v>0</v>
      </c>
      <c r="AL220" s="2">
        <f t="shared" si="87"/>
        <v>0</v>
      </c>
      <c r="AM220" s="2">
        <f t="shared" si="88"/>
        <v>0</v>
      </c>
      <c r="AN220" s="2">
        <f t="shared" si="89"/>
        <v>0</v>
      </c>
      <c r="AP220" t="s">
        <v>1844</v>
      </c>
      <c r="AQ220" t="s">
        <v>2333</v>
      </c>
      <c r="AT220" s="94">
        <v>8</v>
      </c>
      <c r="AU220" s="96">
        <v>85</v>
      </c>
      <c r="AV220" s="100">
        <f t="shared" si="80"/>
        <v>8085</v>
      </c>
      <c r="AX220" s="7" t="s">
        <v>996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</row>
    <row r="221" spans="1:66" ht="13" hidden="1" customHeight="1" outlineLevel="1">
      <c r="A221" t="s">
        <v>83</v>
      </c>
      <c r="B221" t="s">
        <v>2333</v>
      </c>
      <c r="C221" s="1">
        <f t="shared" si="81"/>
        <v>6883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69"/>
        <v>2727</v>
      </c>
      <c r="H221" s="2">
        <f t="shared" si="70"/>
        <v>0.39619352026732529</v>
      </c>
      <c r="I221" s="2"/>
      <c r="J221" s="2">
        <f t="shared" si="82"/>
        <v>0.2934766816795002</v>
      </c>
      <c r="K221" s="2">
        <f t="shared" si="83"/>
        <v>0.68967020194682549</v>
      </c>
      <c r="L221" s="2">
        <f t="shared" si="84"/>
        <v>0</v>
      </c>
      <c r="M221" s="2">
        <f t="shared" si="85"/>
        <v>1.685311637367426E-2</v>
      </c>
      <c r="N221" s="58">
        <v>2020</v>
      </c>
      <c r="O221" s="58">
        <v>4747</v>
      </c>
      <c r="P221" s="58"/>
      <c r="Q221" s="58"/>
      <c r="R221" s="58"/>
      <c r="S221" s="58"/>
      <c r="T221" s="58"/>
      <c r="U221" s="58"/>
      <c r="V221" s="58">
        <v>59</v>
      </c>
      <c r="W221" s="58">
        <v>57</v>
      </c>
      <c r="X221" s="58"/>
      <c r="Y221" s="58"/>
      <c r="Z221" s="58"/>
      <c r="AA221" s="58"/>
      <c r="AB221" s="58"/>
      <c r="AC221" s="58"/>
      <c r="AD221" s="58"/>
      <c r="AE221" s="58"/>
      <c r="AG221" s="7">
        <f>IF(Q221&gt;0,RANK(Q221,(N221:P221,Q221:AE221)),0)</f>
        <v>0</v>
      </c>
      <c r="AH221" s="7">
        <f>IF(R221&gt;0,RANK(R221,(N221:P221,Q221:AE221)),0)</f>
        <v>0</v>
      </c>
      <c r="AI221" s="7">
        <f>IF(T221&gt;0,RANK(T221,(N221:P221,Q221:AE221)),0)</f>
        <v>0</v>
      </c>
      <c r="AJ221" s="7">
        <f>IF(S221&gt;0,RANK(S221,(N221:P221,Q221:AE221)),0)</f>
        <v>0</v>
      </c>
      <c r="AK221" s="2">
        <f t="shared" si="86"/>
        <v>0</v>
      </c>
      <c r="AL221" s="2">
        <f t="shared" si="87"/>
        <v>0</v>
      </c>
      <c r="AM221" s="2">
        <f t="shared" si="88"/>
        <v>0</v>
      </c>
      <c r="AN221" s="2">
        <f t="shared" si="89"/>
        <v>0</v>
      </c>
      <c r="AP221" t="s">
        <v>83</v>
      </c>
      <c r="AQ221" t="s">
        <v>2333</v>
      </c>
      <c r="AT221" s="94">
        <v>8</v>
      </c>
      <c r="AU221" s="96">
        <v>87</v>
      </c>
      <c r="AV221" s="100">
        <f t="shared" si="80"/>
        <v>8087</v>
      </c>
      <c r="AX221" s="7" t="s">
        <v>996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66" ht="13" hidden="1" customHeight="1" outlineLevel="1">
      <c r="A222" t="s">
        <v>39</v>
      </c>
      <c r="B222" t="s">
        <v>2333</v>
      </c>
      <c r="C222" s="1">
        <f t="shared" si="81"/>
        <v>6270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69"/>
        <v>2084</v>
      </c>
      <c r="H222" s="2">
        <f t="shared" si="70"/>
        <v>0.33237639553429027</v>
      </c>
      <c r="I222" s="2"/>
      <c r="J222" s="2">
        <f t="shared" si="82"/>
        <v>0.32599681020733651</v>
      </c>
      <c r="K222" s="2">
        <f t="shared" si="83"/>
        <v>0.65837320574162683</v>
      </c>
      <c r="L222" s="2">
        <f t="shared" si="84"/>
        <v>0</v>
      </c>
      <c r="M222" s="2">
        <f t="shared" si="85"/>
        <v>1.5629984051036661E-2</v>
      </c>
      <c r="N222" s="58">
        <v>2044</v>
      </c>
      <c r="O222" s="58">
        <v>4128</v>
      </c>
      <c r="P222" s="58"/>
      <c r="Q222" s="58"/>
      <c r="R222" s="58"/>
      <c r="S222" s="58"/>
      <c r="T222" s="58"/>
      <c r="U222" s="58"/>
      <c r="V222" s="58">
        <v>43</v>
      </c>
      <c r="W222" s="58">
        <v>55</v>
      </c>
      <c r="X222" s="58"/>
      <c r="Y222" s="58"/>
      <c r="Z222" s="58"/>
      <c r="AA222" s="58"/>
      <c r="AB222" s="58"/>
      <c r="AC222" s="58"/>
      <c r="AD222" s="58"/>
      <c r="AE222" s="58"/>
      <c r="AG222" s="7">
        <f>IF(Q222&gt;0,RANK(Q222,(N222:P222,Q222:AE222)),0)</f>
        <v>0</v>
      </c>
      <c r="AH222" s="7">
        <f>IF(R222&gt;0,RANK(R222,(N222:P222,Q222:AE222)),0)</f>
        <v>0</v>
      </c>
      <c r="AI222" s="7">
        <f>IF(T222&gt;0,RANK(T222,(N222:P222,Q222:AE222)),0)</f>
        <v>0</v>
      </c>
      <c r="AJ222" s="7">
        <f>IF(S222&gt;0,RANK(S222,(N222:P222,Q222:AE222)),0)</f>
        <v>0</v>
      </c>
      <c r="AK222" s="2">
        <f t="shared" si="86"/>
        <v>0</v>
      </c>
      <c r="AL222" s="2">
        <f t="shared" si="87"/>
        <v>0</v>
      </c>
      <c r="AM222" s="2">
        <f t="shared" si="88"/>
        <v>0</v>
      </c>
      <c r="AN222" s="2">
        <f t="shared" si="89"/>
        <v>0</v>
      </c>
      <c r="AP222" t="s">
        <v>39</v>
      </c>
      <c r="AQ222" t="s">
        <v>2333</v>
      </c>
      <c r="AT222" s="94">
        <v>8</v>
      </c>
      <c r="AU222" s="96">
        <v>89</v>
      </c>
      <c r="AV222" s="100">
        <f t="shared" si="80"/>
        <v>8089</v>
      </c>
      <c r="AX222" s="7" t="s">
        <v>996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</row>
    <row r="223" spans="1:66" ht="13" hidden="1" customHeight="1" outlineLevel="1">
      <c r="A223" t="s">
        <v>1511</v>
      </c>
      <c r="B223" t="s">
        <v>2333</v>
      </c>
      <c r="C223" s="1">
        <f t="shared" si="81"/>
        <v>1215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69"/>
        <v>275</v>
      </c>
      <c r="H223" s="2">
        <f t="shared" si="70"/>
        <v>0.22633744855967078</v>
      </c>
      <c r="I223" s="2"/>
      <c r="J223" s="2">
        <f t="shared" si="82"/>
        <v>0.37860082304526749</v>
      </c>
      <c r="K223" s="2">
        <f t="shared" si="83"/>
        <v>0.60493827160493829</v>
      </c>
      <c r="L223" s="2">
        <f t="shared" si="84"/>
        <v>0</v>
      </c>
      <c r="M223" s="2">
        <f t="shared" si="85"/>
        <v>1.6460905349794164E-2</v>
      </c>
      <c r="N223" s="58">
        <v>460</v>
      </c>
      <c r="O223" s="58">
        <v>735</v>
      </c>
      <c r="P223" s="58"/>
      <c r="Q223" s="58"/>
      <c r="R223" s="58"/>
      <c r="S223" s="58"/>
      <c r="T223" s="58"/>
      <c r="U223" s="58"/>
      <c r="V223" s="58">
        <v>18</v>
      </c>
      <c r="W223" s="58">
        <v>2</v>
      </c>
      <c r="X223" s="58"/>
      <c r="Y223" s="58"/>
      <c r="Z223" s="58"/>
      <c r="AA223" s="58"/>
      <c r="AB223" s="58"/>
      <c r="AC223" s="58"/>
      <c r="AD223" s="58"/>
      <c r="AE223" s="58"/>
      <c r="AG223" s="7">
        <f>IF(Q223&gt;0,RANK(Q223,(N223:P223,Q223:AE223)),0)</f>
        <v>0</v>
      </c>
      <c r="AH223" s="7">
        <f>IF(R223&gt;0,RANK(R223,(N223:P223,Q223:AE223)),0)</f>
        <v>0</v>
      </c>
      <c r="AI223" s="7">
        <f>IF(T223&gt;0,RANK(T223,(N223:P223,Q223:AE223)),0)</f>
        <v>0</v>
      </c>
      <c r="AJ223" s="7">
        <f>IF(S223&gt;0,RANK(S223,(N223:P223,Q223:AE223)),0)</f>
        <v>0</v>
      </c>
      <c r="AK223" s="2">
        <f t="shared" si="86"/>
        <v>0</v>
      </c>
      <c r="AL223" s="2">
        <f t="shared" si="87"/>
        <v>0</v>
      </c>
      <c r="AM223" s="2">
        <f t="shared" si="88"/>
        <v>0</v>
      </c>
      <c r="AN223" s="2">
        <f t="shared" si="89"/>
        <v>0</v>
      </c>
      <c r="AP223" t="s">
        <v>1511</v>
      </c>
      <c r="AQ223" t="s">
        <v>2333</v>
      </c>
      <c r="AT223" s="94">
        <v>8</v>
      </c>
      <c r="AU223" s="96">
        <v>91</v>
      </c>
      <c r="AV223" s="100">
        <f t="shared" si="80"/>
        <v>8091</v>
      </c>
      <c r="AX223" s="7" t="s">
        <v>996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</row>
    <row r="224" spans="1:66" ht="13" hidden="1" customHeight="1" outlineLevel="1">
      <c r="A224" t="s">
        <v>1125</v>
      </c>
      <c r="B224" t="s">
        <v>2333</v>
      </c>
      <c r="C224" s="1">
        <f t="shared" si="81"/>
        <v>2586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>IF(P224&gt;0,RANK(P224,(N224:P224,Q224:AE224)),0)</f>
        <v>0</v>
      </c>
      <c r="G224" s="1">
        <f t="shared" si="69"/>
        <v>403</v>
      </c>
      <c r="H224" s="2">
        <f t="shared" si="70"/>
        <v>0.15583913379737047</v>
      </c>
      <c r="I224" s="2"/>
      <c r="J224" s="2">
        <f t="shared" si="82"/>
        <v>0.4017788089713844</v>
      </c>
      <c r="K224" s="2">
        <f t="shared" si="83"/>
        <v>0.55761794276875487</v>
      </c>
      <c r="L224" s="2">
        <f t="shared" si="84"/>
        <v>0</v>
      </c>
      <c r="M224" s="2">
        <f t="shared" si="85"/>
        <v>4.0603248259860725E-2</v>
      </c>
      <c r="N224" s="58">
        <v>1039</v>
      </c>
      <c r="O224" s="58">
        <v>1442</v>
      </c>
      <c r="P224" s="58"/>
      <c r="Q224" s="58"/>
      <c r="R224" s="58"/>
      <c r="S224" s="58"/>
      <c r="T224" s="58"/>
      <c r="U224" s="58"/>
      <c r="V224" s="58">
        <v>55</v>
      </c>
      <c r="W224" s="58">
        <v>50</v>
      </c>
      <c r="X224" s="58"/>
      <c r="Y224" s="58"/>
      <c r="Z224" s="58"/>
      <c r="AA224" s="58"/>
      <c r="AB224" s="58"/>
      <c r="AC224" s="58"/>
      <c r="AD224" s="58"/>
      <c r="AE224" s="58"/>
      <c r="AG224" s="7">
        <f>IF(Q224&gt;0,RANK(Q224,(N224:P224,Q224:AE224)),0)</f>
        <v>0</v>
      </c>
      <c r="AH224" s="7">
        <f>IF(R224&gt;0,RANK(R224,(N224:P224,Q224:AE224)),0)</f>
        <v>0</v>
      </c>
      <c r="AI224" s="7">
        <f>IF(T224&gt;0,RANK(T224,(N224:P224,Q224:AE224)),0)</f>
        <v>0</v>
      </c>
      <c r="AJ224" s="7">
        <f>IF(S224&gt;0,RANK(S224,(N224:P224,Q224:AE224)),0)</f>
        <v>0</v>
      </c>
      <c r="AK224" s="2">
        <f t="shared" si="86"/>
        <v>0</v>
      </c>
      <c r="AL224" s="2">
        <f t="shared" si="87"/>
        <v>0</v>
      </c>
      <c r="AM224" s="2">
        <f t="shared" si="88"/>
        <v>0</v>
      </c>
      <c r="AN224" s="2">
        <f t="shared" si="89"/>
        <v>0</v>
      </c>
      <c r="AP224" t="s">
        <v>1125</v>
      </c>
      <c r="AQ224" t="s">
        <v>2333</v>
      </c>
      <c r="AT224" s="94">
        <v>8</v>
      </c>
      <c r="AU224" s="96">
        <v>93</v>
      </c>
      <c r="AV224" s="100">
        <f t="shared" si="80"/>
        <v>8093</v>
      </c>
      <c r="AX224" s="7" t="s">
        <v>996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</row>
    <row r="225" spans="1:66" ht="13" hidden="1" customHeight="1" outlineLevel="1">
      <c r="A225" t="s">
        <v>1585</v>
      </c>
      <c r="B225" t="s">
        <v>2333</v>
      </c>
      <c r="C225" s="1">
        <f t="shared" si="81"/>
        <v>2075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69"/>
        <v>699</v>
      </c>
      <c r="H225" s="2">
        <f t="shared" si="70"/>
        <v>0.3368674698795181</v>
      </c>
      <c r="I225" s="2"/>
      <c r="J225" s="2">
        <f t="shared" si="82"/>
        <v>0.32385542168674697</v>
      </c>
      <c r="K225" s="2">
        <f t="shared" si="83"/>
        <v>0.66072289156626507</v>
      </c>
      <c r="L225" s="2">
        <f t="shared" si="84"/>
        <v>0</v>
      </c>
      <c r="M225" s="2">
        <f t="shared" si="85"/>
        <v>1.5421686746987961E-2</v>
      </c>
      <c r="N225" s="58">
        <v>672</v>
      </c>
      <c r="O225" s="58">
        <v>1371</v>
      </c>
      <c r="P225" s="58"/>
      <c r="Q225" s="58"/>
      <c r="R225" s="58"/>
      <c r="S225" s="58"/>
      <c r="T225" s="58"/>
      <c r="U225" s="58"/>
      <c r="V225" s="58">
        <v>18</v>
      </c>
      <c r="W225" s="58">
        <v>14</v>
      </c>
      <c r="X225" s="58"/>
      <c r="Y225" s="58"/>
      <c r="Z225" s="58"/>
      <c r="AA225" s="58"/>
      <c r="AB225" s="58"/>
      <c r="AC225" s="58"/>
      <c r="AD225" s="58"/>
      <c r="AE225" s="58"/>
      <c r="AG225" s="7">
        <f>IF(Q225&gt;0,RANK(Q225,(N225:P225,Q225:AE225)),0)</f>
        <v>0</v>
      </c>
      <c r="AH225" s="7">
        <f>IF(R225&gt;0,RANK(R225,(N225:P225,Q225:AE225)),0)</f>
        <v>0</v>
      </c>
      <c r="AI225" s="7">
        <f>IF(T225&gt;0,RANK(T225,(N225:P225,Q225:AE225)),0)</f>
        <v>0</v>
      </c>
      <c r="AJ225" s="7">
        <f>IF(S225&gt;0,RANK(S225,(N225:P225,Q225:AE225)),0)</f>
        <v>0</v>
      </c>
      <c r="AK225" s="2">
        <f t="shared" si="86"/>
        <v>0</v>
      </c>
      <c r="AL225" s="2">
        <f t="shared" si="87"/>
        <v>0</v>
      </c>
      <c r="AM225" s="2">
        <f t="shared" si="88"/>
        <v>0</v>
      </c>
      <c r="AN225" s="2">
        <f t="shared" si="89"/>
        <v>0</v>
      </c>
      <c r="AP225" t="s">
        <v>1585</v>
      </c>
      <c r="AQ225" t="s">
        <v>2333</v>
      </c>
      <c r="AT225" s="94">
        <v>8</v>
      </c>
      <c r="AU225" s="96">
        <v>95</v>
      </c>
      <c r="AV225" s="100">
        <f t="shared" si="80"/>
        <v>8095</v>
      </c>
      <c r="AX225" s="7" t="s">
        <v>996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</row>
    <row r="226" spans="1:66" ht="13" hidden="1" customHeight="1" outlineLevel="1">
      <c r="A226" t="s">
        <v>1392</v>
      </c>
      <c r="B226" t="s">
        <v>2333</v>
      </c>
      <c r="C226" s="1">
        <f t="shared" si="81"/>
        <v>3953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69"/>
        <v>606</v>
      </c>
      <c r="H226" s="2">
        <f t="shared" si="70"/>
        <v>0.15330129015937263</v>
      </c>
      <c r="I226" s="2"/>
      <c r="J226" s="2">
        <f t="shared" si="82"/>
        <v>0.56792309638249427</v>
      </c>
      <c r="K226" s="2">
        <f t="shared" si="83"/>
        <v>0.41462180622312167</v>
      </c>
      <c r="L226" s="2">
        <f t="shared" si="84"/>
        <v>0</v>
      </c>
      <c r="M226" s="2">
        <f t="shared" si="85"/>
        <v>1.7455097394384056E-2</v>
      </c>
      <c r="N226" s="58">
        <v>2245</v>
      </c>
      <c r="O226" s="58">
        <v>1639</v>
      </c>
      <c r="P226" s="58"/>
      <c r="Q226" s="58"/>
      <c r="R226" s="58"/>
      <c r="S226" s="58"/>
      <c r="T226" s="58"/>
      <c r="U226" s="58"/>
      <c r="V226" s="58">
        <v>52</v>
      </c>
      <c r="W226" s="58">
        <v>17</v>
      </c>
      <c r="X226" s="58"/>
      <c r="Y226" s="58"/>
      <c r="Z226" s="58"/>
      <c r="AA226" s="58"/>
      <c r="AB226" s="58"/>
      <c r="AC226" s="58"/>
      <c r="AD226" s="58"/>
      <c r="AE226" s="58"/>
      <c r="AG226" s="7">
        <f>IF(Q226&gt;0,RANK(Q226,(N226:P226,Q226:AE226)),0)</f>
        <v>0</v>
      </c>
      <c r="AH226" s="7">
        <f>IF(R226&gt;0,RANK(R226,(N226:P226,Q226:AE226)),0)</f>
        <v>0</v>
      </c>
      <c r="AI226" s="7">
        <f>IF(T226&gt;0,RANK(T226,(N226:P226,Q226:AE226)),0)</f>
        <v>0</v>
      </c>
      <c r="AJ226" s="7">
        <f>IF(S226&gt;0,RANK(S226,(N226:P226,Q226:AE226)),0)</f>
        <v>0</v>
      </c>
      <c r="AK226" s="2">
        <f t="shared" si="86"/>
        <v>0</v>
      </c>
      <c r="AL226" s="2">
        <f t="shared" si="87"/>
        <v>0</v>
      </c>
      <c r="AM226" s="2">
        <f t="shared" si="88"/>
        <v>0</v>
      </c>
      <c r="AN226" s="2">
        <f t="shared" si="89"/>
        <v>0</v>
      </c>
      <c r="AP226" t="s">
        <v>1392</v>
      </c>
      <c r="AQ226" t="s">
        <v>2333</v>
      </c>
      <c r="AT226" s="94">
        <v>8</v>
      </c>
      <c r="AU226" s="96">
        <v>97</v>
      </c>
      <c r="AV226" s="100">
        <f t="shared" si="80"/>
        <v>8097</v>
      </c>
      <c r="AX226" s="7" t="s">
        <v>996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</row>
    <row r="227" spans="1:66" ht="13" hidden="1" customHeight="1" outlineLevel="1">
      <c r="A227" t="s">
        <v>499</v>
      </c>
      <c r="B227" t="s">
        <v>2333</v>
      </c>
      <c r="C227" s="1">
        <f t="shared" si="81"/>
        <v>4470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0</v>
      </c>
      <c r="G227" s="1">
        <f t="shared" si="69"/>
        <v>1260</v>
      </c>
      <c r="H227" s="2">
        <f t="shared" si="70"/>
        <v>0.28187919463087246</v>
      </c>
      <c r="I227" s="2"/>
      <c r="J227" s="2">
        <f t="shared" si="82"/>
        <v>0.34765100671140942</v>
      </c>
      <c r="K227" s="2">
        <f t="shared" si="83"/>
        <v>0.62953020134228188</v>
      </c>
      <c r="L227" s="2">
        <f t="shared" si="84"/>
        <v>0</v>
      </c>
      <c r="M227" s="2">
        <f t="shared" si="85"/>
        <v>2.2818791946308759E-2</v>
      </c>
      <c r="N227" s="58">
        <v>1554</v>
      </c>
      <c r="O227" s="58">
        <v>2814</v>
      </c>
      <c r="P227" s="58"/>
      <c r="Q227" s="58"/>
      <c r="R227" s="58"/>
      <c r="S227" s="58"/>
      <c r="T227" s="58"/>
      <c r="U227" s="58"/>
      <c r="V227" s="58">
        <v>46</v>
      </c>
      <c r="W227" s="58">
        <v>56</v>
      </c>
      <c r="X227" s="58"/>
      <c r="Y227" s="58"/>
      <c r="Z227" s="58"/>
      <c r="AA227" s="58"/>
      <c r="AB227" s="58"/>
      <c r="AC227" s="58"/>
      <c r="AD227" s="58"/>
      <c r="AE227" s="58"/>
      <c r="AG227" s="7">
        <f>IF(Q227&gt;0,RANK(Q227,(N227:P227,Q227:AE227)),0)</f>
        <v>0</v>
      </c>
      <c r="AH227" s="7">
        <f>IF(R227&gt;0,RANK(R227,(N227:P227,Q227:AE227)),0)</f>
        <v>0</v>
      </c>
      <c r="AI227" s="7">
        <f>IF(T227&gt;0,RANK(T227,(N227:P227,Q227:AE227)),0)</f>
        <v>0</v>
      </c>
      <c r="AJ227" s="7">
        <f>IF(S227&gt;0,RANK(S227,(N227:P227,Q227:AE227)),0)</f>
        <v>0</v>
      </c>
      <c r="AK227" s="2">
        <f t="shared" si="86"/>
        <v>0</v>
      </c>
      <c r="AL227" s="2">
        <f t="shared" si="87"/>
        <v>0</v>
      </c>
      <c r="AM227" s="2">
        <f t="shared" si="88"/>
        <v>0</v>
      </c>
      <c r="AN227" s="2">
        <f t="shared" si="89"/>
        <v>0</v>
      </c>
      <c r="AP227" t="s">
        <v>499</v>
      </c>
      <c r="AQ227" t="s">
        <v>2333</v>
      </c>
      <c r="AT227" s="94">
        <v>8</v>
      </c>
      <c r="AU227" s="96">
        <v>99</v>
      </c>
      <c r="AV227" s="100">
        <f t="shared" si="80"/>
        <v>8099</v>
      </c>
      <c r="AX227" s="7" t="s">
        <v>996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</row>
    <row r="228" spans="1:66" ht="13" hidden="1" customHeight="1" outlineLevel="1">
      <c r="A228" t="s">
        <v>1579</v>
      </c>
      <c r="B228" t="s">
        <v>2333</v>
      </c>
      <c r="C228" s="1">
        <f t="shared" si="81"/>
        <v>42493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69"/>
        <v>1119</v>
      </c>
      <c r="H228" s="2">
        <f t="shared" si="70"/>
        <v>2.6333749088085095E-2</v>
      </c>
      <c r="I228" s="2"/>
      <c r="J228" s="2">
        <f t="shared" si="82"/>
        <v>0.50467135763537518</v>
      </c>
      <c r="K228" s="2">
        <f t="shared" si="83"/>
        <v>0.47833760854729013</v>
      </c>
      <c r="L228" s="2">
        <f t="shared" si="84"/>
        <v>0</v>
      </c>
      <c r="M228" s="2">
        <f t="shared" si="85"/>
        <v>1.6991033817334689E-2</v>
      </c>
      <c r="N228" s="58">
        <v>21445</v>
      </c>
      <c r="O228" s="58">
        <v>20326</v>
      </c>
      <c r="P228" s="58"/>
      <c r="Q228" s="58"/>
      <c r="R228" s="58"/>
      <c r="S228" s="58"/>
      <c r="T228" s="58"/>
      <c r="U228" s="58">
        <v>2</v>
      </c>
      <c r="V228" s="58">
        <v>410</v>
      </c>
      <c r="W228" s="58">
        <v>310</v>
      </c>
      <c r="X228" s="58"/>
      <c r="Y228" s="58"/>
      <c r="Z228" s="58"/>
      <c r="AA228" s="58"/>
      <c r="AB228" s="58"/>
      <c r="AC228" s="58"/>
      <c r="AD228" s="58"/>
      <c r="AE228" s="58"/>
      <c r="AG228" s="7">
        <f>IF(Q228&gt;0,RANK(Q228,(N228:P228,Q228:AE228)),0)</f>
        <v>0</v>
      </c>
      <c r="AH228" s="7">
        <f>IF(R228&gt;0,RANK(R228,(N228:P228,Q228:AE228)),0)</f>
        <v>0</v>
      </c>
      <c r="AI228" s="7">
        <f>IF(T228&gt;0,RANK(T228,(N228:P228,Q228:AE228)),0)</f>
        <v>0</v>
      </c>
      <c r="AJ228" s="7">
        <f>IF(S228&gt;0,RANK(S228,(N228:P228,Q228:AE228)),0)</f>
        <v>0</v>
      </c>
      <c r="AK228" s="2">
        <f t="shared" si="86"/>
        <v>0</v>
      </c>
      <c r="AL228" s="2">
        <f t="shared" si="87"/>
        <v>0</v>
      </c>
      <c r="AM228" s="2">
        <f t="shared" si="88"/>
        <v>0</v>
      </c>
      <c r="AN228" s="2">
        <f t="shared" si="89"/>
        <v>0</v>
      </c>
      <c r="AP228" t="s">
        <v>1579</v>
      </c>
      <c r="AQ228" t="s">
        <v>2333</v>
      </c>
      <c r="AT228" s="94">
        <v>8</v>
      </c>
      <c r="AU228" s="96">
        <v>101</v>
      </c>
      <c r="AV228" s="100">
        <f t="shared" si="80"/>
        <v>8101</v>
      </c>
      <c r="AX228" s="7" t="s">
        <v>996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</row>
    <row r="229" spans="1:66" ht="13" hidden="1" customHeight="1" outlineLevel="1">
      <c r="A229" t="s">
        <v>2586</v>
      </c>
      <c r="B229" t="s">
        <v>2333</v>
      </c>
      <c r="C229" s="1">
        <f t="shared" si="81"/>
        <v>2158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69"/>
        <v>687</v>
      </c>
      <c r="H229" s="2">
        <f t="shared" si="70"/>
        <v>0.31835032437442073</v>
      </c>
      <c r="I229" s="2"/>
      <c r="J229" s="2">
        <f t="shared" si="82"/>
        <v>0.33086190917516217</v>
      </c>
      <c r="K229" s="2">
        <f t="shared" si="83"/>
        <v>0.64921223354958291</v>
      </c>
      <c r="L229" s="2">
        <f t="shared" si="84"/>
        <v>0</v>
      </c>
      <c r="M229" s="2">
        <f t="shared" si="85"/>
        <v>1.9925857275254977E-2</v>
      </c>
      <c r="N229" s="58">
        <v>714</v>
      </c>
      <c r="O229" s="58">
        <v>1401</v>
      </c>
      <c r="P229" s="58"/>
      <c r="Q229" s="58"/>
      <c r="R229" s="58"/>
      <c r="S229" s="58"/>
      <c r="T229" s="58"/>
      <c r="U229" s="58"/>
      <c r="V229" s="58">
        <v>29</v>
      </c>
      <c r="W229" s="58">
        <v>14</v>
      </c>
      <c r="X229" s="58"/>
      <c r="Y229" s="58"/>
      <c r="Z229" s="58"/>
      <c r="AA229" s="58"/>
      <c r="AB229" s="58"/>
      <c r="AC229" s="58"/>
      <c r="AD229" s="58"/>
      <c r="AE229" s="58"/>
      <c r="AG229" s="7">
        <f>IF(Q229&gt;0,RANK(Q229,(N229:P229,Q229:AE229)),0)</f>
        <v>0</v>
      </c>
      <c r="AH229" s="7">
        <f>IF(R229&gt;0,RANK(R229,(N229:P229,Q229:AE229)),0)</f>
        <v>0</v>
      </c>
      <c r="AI229" s="7">
        <f>IF(T229&gt;0,RANK(T229,(N229:P229,Q229:AE229)),0)</f>
        <v>0</v>
      </c>
      <c r="AJ229" s="7">
        <f>IF(S229&gt;0,RANK(S229,(N229:P229,Q229:AE229)),0)</f>
        <v>0</v>
      </c>
      <c r="AK229" s="2">
        <f t="shared" si="86"/>
        <v>0</v>
      </c>
      <c r="AL229" s="2">
        <f t="shared" si="87"/>
        <v>0</v>
      </c>
      <c r="AM229" s="2">
        <f t="shared" si="88"/>
        <v>0</v>
      </c>
      <c r="AN229" s="2">
        <f t="shared" si="89"/>
        <v>0</v>
      </c>
      <c r="AP229" t="s">
        <v>2586</v>
      </c>
      <c r="AQ229" t="s">
        <v>2333</v>
      </c>
      <c r="AT229" s="94">
        <v>8</v>
      </c>
      <c r="AU229" s="96">
        <v>103</v>
      </c>
      <c r="AV229" s="100">
        <f t="shared" si="80"/>
        <v>8103</v>
      </c>
      <c r="AX229" s="7" t="s">
        <v>996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</row>
    <row r="230" spans="1:66" ht="13" hidden="1" customHeight="1" outlineLevel="1">
      <c r="A230" t="s">
        <v>552</v>
      </c>
      <c r="B230" t="s">
        <v>2333</v>
      </c>
      <c r="C230" s="1">
        <f t="shared" si="81"/>
        <v>3844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>IF(P230&gt;0,RANK(P230,(N230:P230,Q230:AE230)),0)</f>
        <v>0</v>
      </c>
      <c r="G230" s="1">
        <f t="shared" si="69"/>
        <v>1162</v>
      </c>
      <c r="H230" s="2">
        <f t="shared" si="70"/>
        <v>0.30228928199791882</v>
      </c>
      <c r="I230" s="2"/>
      <c r="J230" s="2">
        <f t="shared" si="82"/>
        <v>0.33480749219562955</v>
      </c>
      <c r="K230" s="2">
        <f t="shared" si="83"/>
        <v>0.63709677419354838</v>
      </c>
      <c r="L230" s="2">
        <f t="shared" si="84"/>
        <v>0</v>
      </c>
      <c r="M230" s="2">
        <f t="shared" si="85"/>
        <v>2.8095733610822071E-2</v>
      </c>
      <c r="N230" s="58">
        <v>1287</v>
      </c>
      <c r="O230" s="58">
        <v>2449</v>
      </c>
      <c r="P230" s="58"/>
      <c r="Q230" s="58"/>
      <c r="R230" s="58"/>
      <c r="S230" s="58"/>
      <c r="T230" s="58"/>
      <c r="U230" s="58">
        <v>1</v>
      </c>
      <c r="V230" s="58">
        <v>65</v>
      </c>
      <c r="W230" s="58">
        <v>42</v>
      </c>
      <c r="X230" s="58"/>
      <c r="Y230" s="58"/>
      <c r="Z230" s="58"/>
      <c r="AA230" s="58"/>
      <c r="AB230" s="58"/>
      <c r="AC230" s="58"/>
      <c r="AD230" s="58"/>
      <c r="AE230" s="58"/>
      <c r="AG230" s="7">
        <f>IF(Q230&gt;0,RANK(Q230,(N230:P230,Q230:AE230)),0)</f>
        <v>0</v>
      </c>
      <c r="AH230" s="7">
        <f>IF(R230&gt;0,RANK(R230,(N230:P230,Q230:AE230)),0)</f>
        <v>0</v>
      </c>
      <c r="AI230" s="7">
        <f>IF(T230&gt;0,RANK(T230,(N230:P230,Q230:AE230)),0)</f>
        <v>0</v>
      </c>
      <c r="AJ230" s="7">
        <f>IF(S230&gt;0,RANK(S230,(N230:P230,Q230:AE230)),0)</f>
        <v>0</v>
      </c>
      <c r="AK230" s="2">
        <f t="shared" si="86"/>
        <v>0</v>
      </c>
      <c r="AL230" s="2">
        <f t="shared" si="87"/>
        <v>0</v>
      </c>
      <c r="AM230" s="2">
        <f t="shared" si="88"/>
        <v>0</v>
      </c>
      <c r="AN230" s="2">
        <f t="shared" si="89"/>
        <v>0</v>
      </c>
      <c r="AP230" t="s">
        <v>552</v>
      </c>
      <c r="AQ230" t="s">
        <v>2333</v>
      </c>
      <c r="AT230" s="94">
        <v>8</v>
      </c>
      <c r="AU230" s="96">
        <v>105</v>
      </c>
      <c r="AV230" s="100">
        <f t="shared" si="80"/>
        <v>8105</v>
      </c>
      <c r="AX230" s="7" t="s">
        <v>996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</row>
    <row r="231" spans="1:66" ht="13" hidden="1" customHeight="1" outlineLevel="1">
      <c r="A231" t="s">
        <v>792</v>
      </c>
      <c r="B231" t="s">
        <v>2333</v>
      </c>
      <c r="C231" s="1">
        <f t="shared" si="81"/>
        <v>4991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>IF(P231&gt;0,RANK(P231,(N231:P231,Q231:AE231)),0)</f>
        <v>0</v>
      </c>
      <c r="G231" s="1">
        <f t="shared" si="69"/>
        <v>137</v>
      </c>
      <c r="H231" s="2">
        <f t="shared" si="70"/>
        <v>2.7449408936084954E-2</v>
      </c>
      <c r="I231" s="2"/>
      <c r="J231" s="2">
        <f t="shared" si="82"/>
        <v>0.47786014826688039</v>
      </c>
      <c r="K231" s="2">
        <f t="shared" si="83"/>
        <v>0.50530955720296533</v>
      </c>
      <c r="L231" s="2">
        <f t="shared" si="84"/>
        <v>0</v>
      </c>
      <c r="M231" s="2">
        <f t="shared" si="85"/>
        <v>1.6830294530154277E-2</v>
      </c>
      <c r="N231" s="58">
        <v>2385</v>
      </c>
      <c r="O231" s="58">
        <v>2522</v>
      </c>
      <c r="P231" s="58"/>
      <c r="Q231" s="58"/>
      <c r="R231" s="58"/>
      <c r="S231" s="58"/>
      <c r="T231" s="58"/>
      <c r="U231" s="58"/>
      <c r="V231" s="58">
        <v>58</v>
      </c>
      <c r="W231" s="58">
        <v>26</v>
      </c>
      <c r="X231" s="58"/>
      <c r="Y231" s="58"/>
      <c r="Z231" s="58"/>
      <c r="AA231" s="58"/>
      <c r="AB231" s="58"/>
      <c r="AC231" s="58"/>
      <c r="AD231" s="58"/>
      <c r="AE231" s="58"/>
      <c r="AG231" s="7">
        <f>IF(Q231&gt;0,RANK(Q231,(N231:P231,Q231:AE231)),0)</f>
        <v>0</v>
      </c>
      <c r="AH231" s="7">
        <f>IF(R231&gt;0,RANK(R231,(N231:P231,Q231:AE231)),0)</f>
        <v>0</v>
      </c>
      <c r="AI231" s="7">
        <f>IF(T231&gt;0,RANK(T231,(N231:P231,Q231:AE231)),0)</f>
        <v>0</v>
      </c>
      <c r="AJ231" s="7">
        <f>IF(S231&gt;0,RANK(S231,(N231:P231,Q231:AE231)),0)</f>
        <v>0</v>
      </c>
      <c r="AK231" s="2">
        <f t="shared" si="86"/>
        <v>0</v>
      </c>
      <c r="AL231" s="2">
        <f t="shared" si="87"/>
        <v>0</v>
      </c>
      <c r="AM231" s="2">
        <f t="shared" si="88"/>
        <v>0</v>
      </c>
      <c r="AN231" s="2">
        <f t="shared" si="89"/>
        <v>0</v>
      </c>
      <c r="AP231" t="s">
        <v>792</v>
      </c>
      <c r="AQ231" t="s">
        <v>2333</v>
      </c>
      <c r="AT231" s="94">
        <v>8</v>
      </c>
      <c r="AU231" s="96">
        <v>107</v>
      </c>
      <c r="AV231" s="100">
        <f t="shared" si="80"/>
        <v>8107</v>
      </c>
      <c r="AX231" s="7" t="s">
        <v>996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</row>
    <row r="232" spans="1:66" ht="13" hidden="1" customHeight="1" outlineLevel="1">
      <c r="A232" t="s">
        <v>1631</v>
      </c>
      <c r="B232" t="s">
        <v>2333</v>
      </c>
      <c r="C232" s="1">
        <f t="shared" si="81"/>
        <v>1867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69"/>
        <v>179</v>
      </c>
      <c r="H232" s="2">
        <f t="shared" si="70"/>
        <v>9.5875736475629358E-2</v>
      </c>
      <c r="I232" s="2"/>
      <c r="J232" s="2">
        <f t="shared" si="82"/>
        <v>0.44456347080878417</v>
      </c>
      <c r="K232" s="2">
        <f t="shared" si="83"/>
        <v>0.54043920728441353</v>
      </c>
      <c r="L232" s="2">
        <f t="shared" si="84"/>
        <v>0</v>
      </c>
      <c r="M232" s="2">
        <f t="shared" si="85"/>
        <v>1.4997321906802252E-2</v>
      </c>
      <c r="N232" s="58">
        <v>830</v>
      </c>
      <c r="O232" s="58">
        <v>1009</v>
      </c>
      <c r="P232" s="58"/>
      <c r="Q232" s="58"/>
      <c r="R232" s="58"/>
      <c r="S232" s="58"/>
      <c r="T232" s="58"/>
      <c r="U232" s="58"/>
      <c r="V232" s="58">
        <v>24</v>
      </c>
      <c r="W232" s="58">
        <v>4</v>
      </c>
      <c r="X232" s="58"/>
      <c r="Y232" s="58"/>
      <c r="Z232" s="58"/>
      <c r="AA232" s="58"/>
      <c r="AB232" s="58"/>
      <c r="AC232" s="58"/>
      <c r="AD232" s="58"/>
      <c r="AE232" s="58"/>
      <c r="AG232" s="7">
        <f>IF(Q232&gt;0,RANK(Q232,(N232:P232,Q232:AE232)),0)</f>
        <v>0</v>
      </c>
      <c r="AH232" s="7">
        <f>IF(R232&gt;0,RANK(R232,(N232:P232,Q232:AE232)),0)</f>
        <v>0</v>
      </c>
      <c r="AI232" s="7">
        <f>IF(T232&gt;0,RANK(T232,(N232:P232,Q232:AE232)),0)</f>
        <v>0</v>
      </c>
      <c r="AJ232" s="7">
        <f>IF(S232&gt;0,RANK(S232,(N232:P232,Q232:AE232)),0)</f>
        <v>0</v>
      </c>
      <c r="AK232" s="2">
        <f t="shared" si="86"/>
        <v>0</v>
      </c>
      <c r="AL232" s="2">
        <f t="shared" si="87"/>
        <v>0</v>
      </c>
      <c r="AM232" s="2">
        <f t="shared" si="88"/>
        <v>0</v>
      </c>
      <c r="AN232" s="2">
        <f t="shared" si="89"/>
        <v>0</v>
      </c>
      <c r="AP232" t="s">
        <v>1631</v>
      </c>
      <c r="AQ232" t="s">
        <v>2333</v>
      </c>
      <c r="AT232" s="94">
        <v>8</v>
      </c>
      <c r="AU232" s="96">
        <v>109</v>
      </c>
      <c r="AV232" s="100">
        <f t="shared" si="80"/>
        <v>8109</v>
      </c>
      <c r="AX232" s="7" t="s">
        <v>996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</row>
    <row r="233" spans="1:66" ht="13" hidden="1" customHeight="1" outlineLevel="1">
      <c r="A233" t="s">
        <v>1965</v>
      </c>
      <c r="B233" t="s">
        <v>2333</v>
      </c>
      <c r="C233" s="1">
        <f t="shared" si="81"/>
        <v>365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69"/>
        <v>26</v>
      </c>
      <c r="H233" s="2">
        <f t="shared" si="70"/>
        <v>7.1232876712328766E-2</v>
      </c>
      <c r="I233" s="2"/>
      <c r="J233" s="2">
        <f t="shared" si="82"/>
        <v>0.45205479452054792</v>
      </c>
      <c r="K233" s="2">
        <f t="shared" si="83"/>
        <v>0.52328767123287667</v>
      </c>
      <c r="L233" s="2">
        <f t="shared" si="84"/>
        <v>0</v>
      </c>
      <c r="M233" s="2">
        <f t="shared" si="85"/>
        <v>2.4657534246575352E-2</v>
      </c>
      <c r="N233" s="58">
        <v>165</v>
      </c>
      <c r="O233" s="58">
        <v>191</v>
      </c>
      <c r="P233" s="58"/>
      <c r="Q233" s="58"/>
      <c r="R233" s="58"/>
      <c r="S233" s="58"/>
      <c r="T233" s="58"/>
      <c r="U233" s="58"/>
      <c r="V233" s="58">
        <v>8</v>
      </c>
      <c r="W233" s="58">
        <v>1</v>
      </c>
      <c r="X233" s="58"/>
      <c r="Y233" s="58"/>
      <c r="Z233" s="58"/>
      <c r="AA233" s="58"/>
      <c r="AB233" s="58"/>
      <c r="AC233" s="58"/>
      <c r="AD233" s="58"/>
      <c r="AE233" s="58"/>
      <c r="AG233" s="7">
        <f>IF(Q233&gt;0,RANK(Q233,(N233:P233,Q233:AE233)),0)</f>
        <v>0</v>
      </c>
      <c r="AH233" s="7">
        <f>IF(R233&gt;0,RANK(R233,(N233:P233,Q233:AE233)),0)</f>
        <v>0</v>
      </c>
      <c r="AI233" s="7">
        <f>IF(T233&gt;0,RANK(T233,(N233:P233,Q233:AE233)),0)</f>
        <v>0</v>
      </c>
      <c r="AJ233" s="7">
        <f>IF(S233&gt;0,RANK(S233,(N233:P233,Q233:AE233)),0)</f>
        <v>0</v>
      </c>
      <c r="AK233" s="2">
        <f t="shared" si="86"/>
        <v>0</v>
      </c>
      <c r="AL233" s="2">
        <f t="shared" si="87"/>
        <v>0</v>
      </c>
      <c r="AM233" s="2">
        <f t="shared" si="88"/>
        <v>0</v>
      </c>
      <c r="AN233" s="2">
        <f t="shared" si="89"/>
        <v>0</v>
      </c>
      <c r="AP233" t="s">
        <v>1965</v>
      </c>
      <c r="AQ233" t="s">
        <v>2333</v>
      </c>
      <c r="AT233" s="94">
        <v>8</v>
      </c>
      <c r="AU233" s="96">
        <v>111</v>
      </c>
      <c r="AV233" s="100">
        <f t="shared" si="80"/>
        <v>8111</v>
      </c>
      <c r="AX233" s="7" t="s">
        <v>996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</row>
    <row r="234" spans="1:66" ht="13" hidden="1" customHeight="1" outlineLevel="1">
      <c r="A234" t="s">
        <v>1802</v>
      </c>
      <c r="B234" t="s">
        <v>2333</v>
      </c>
      <c r="C234" s="1">
        <f t="shared" si="81"/>
        <v>1597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0</v>
      </c>
      <c r="G234" s="1">
        <f t="shared" si="69"/>
        <v>357</v>
      </c>
      <c r="H234" s="2">
        <f t="shared" si="70"/>
        <v>0.22354414527238572</v>
      </c>
      <c r="I234" s="2"/>
      <c r="J234" s="2">
        <f t="shared" si="82"/>
        <v>0.59799624295554166</v>
      </c>
      <c r="K234" s="2">
        <f t="shared" si="83"/>
        <v>0.3744520976831559</v>
      </c>
      <c r="L234" s="2">
        <f t="shared" si="84"/>
        <v>0</v>
      </c>
      <c r="M234" s="2">
        <f t="shared" si="85"/>
        <v>2.7551659361302439E-2</v>
      </c>
      <c r="N234" s="58">
        <v>955</v>
      </c>
      <c r="O234" s="58">
        <v>598</v>
      </c>
      <c r="P234" s="58"/>
      <c r="Q234" s="58"/>
      <c r="R234" s="58"/>
      <c r="S234" s="58"/>
      <c r="T234" s="58"/>
      <c r="U234" s="58"/>
      <c r="V234" s="58">
        <v>33</v>
      </c>
      <c r="W234" s="58">
        <v>11</v>
      </c>
      <c r="X234" s="58"/>
      <c r="Y234" s="58"/>
      <c r="Z234" s="58"/>
      <c r="AA234" s="58"/>
      <c r="AB234" s="58"/>
      <c r="AC234" s="58"/>
      <c r="AD234" s="58"/>
      <c r="AE234" s="58"/>
      <c r="AG234" s="7">
        <f>IF(Q234&gt;0,RANK(Q234,(N234:P234,Q234:AE234)),0)</f>
        <v>0</v>
      </c>
      <c r="AH234" s="7">
        <f>IF(R234&gt;0,RANK(R234,(N234:P234,Q234:AE234)),0)</f>
        <v>0</v>
      </c>
      <c r="AI234" s="7">
        <f>IF(T234&gt;0,RANK(T234,(N234:P234,Q234:AE234)),0)</f>
        <v>0</v>
      </c>
      <c r="AJ234" s="7">
        <f>IF(S234&gt;0,RANK(S234,(N234:P234,Q234:AE234)),0)</f>
        <v>0</v>
      </c>
      <c r="AK234" s="2">
        <f t="shared" si="86"/>
        <v>0</v>
      </c>
      <c r="AL234" s="2">
        <f t="shared" si="87"/>
        <v>0</v>
      </c>
      <c r="AM234" s="2">
        <f t="shared" si="88"/>
        <v>0</v>
      </c>
      <c r="AN234" s="2">
        <f t="shared" si="89"/>
        <v>0</v>
      </c>
      <c r="AP234" t="s">
        <v>1802</v>
      </c>
      <c r="AQ234" t="s">
        <v>2333</v>
      </c>
      <c r="AT234" s="94">
        <v>8</v>
      </c>
      <c r="AU234" s="96">
        <v>113</v>
      </c>
      <c r="AV234" s="100">
        <f t="shared" si="80"/>
        <v>8113</v>
      </c>
      <c r="AX234" s="7" t="s">
        <v>996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</row>
    <row r="235" spans="1:66" ht="13" hidden="1" customHeight="1" outlineLevel="1">
      <c r="A235" t="s">
        <v>974</v>
      </c>
      <c r="B235" t="s">
        <v>2333</v>
      </c>
      <c r="C235" s="1">
        <f t="shared" si="81"/>
        <v>1335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0</v>
      </c>
      <c r="G235" s="1">
        <f t="shared" si="69"/>
        <v>438</v>
      </c>
      <c r="H235" s="2">
        <f t="shared" si="70"/>
        <v>0.32808988764044944</v>
      </c>
      <c r="I235" s="2"/>
      <c r="J235" s="2">
        <f t="shared" si="82"/>
        <v>0.33108614232209738</v>
      </c>
      <c r="K235" s="2">
        <f t="shared" si="83"/>
        <v>0.65917602996254676</v>
      </c>
      <c r="L235" s="2">
        <f t="shared" si="84"/>
        <v>0</v>
      </c>
      <c r="M235" s="2">
        <f t="shared" si="85"/>
        <v>9.7378277153558068E-3</v>
      </c>
      <c r="N235" s="58">
        <v>442</v>
      </c>
      <c r="O235" s="58">
        <v>880</v>
      </c>
      <c r="P235" s="58"/>
      <c r="Q235" s="58"/>
      <c r="R235" s="58"/>
      <c r="S235" s="58"/>
      <c r="T235" s="58"/>
      <c r="U235" s="58"/>
      <c r="V235" s="58">
        <v>10</v>
      </c>
      <c r="W235" s="58">
        <v>3</v>
      </c>
      <c r="X235" s="58"/>
      <c r="Y235" s="58"/>
      <c r="Z235" s="58"/>
      <c r="AA235" s="58"/>
      <c r="AB235" s="58"/>
      <c r="AC235" s="58"/>
      <c r="AD235" s="58"/>
      <c r="AE235" s="58"/>
      <c r="AG235" s="7">
        <f>IF(Q235&gt;0,RANK(Q235,(N235:P235,Q235:AE235)),0)</f>
        <v>0</v>
      </c>
      <c r="AH235" s="7">
        <f>IF(R235&gt;0,RANK(R235,(N235:P235,Q235:AE235)),0)</f>
        <v>0</v>
      </c>
      <c r="AI235" s="7">
        <f>IF(T235&gt;0,RANK(T235,(N235:P235,Q235:AE235)),0)</f>
        <v>0</v>
      </c>
      <c r="AJ235" s="7">
        <f>IF(S235&gt;0,RANK(S235,(N235:P235,Q235:AE235)),0)</f>
        <v>0</v>
      </c>
      <c r="AK235" s="2">
        <f t="shared" si="86"/>
        <v>0</v>
      </c>
      <c r="AL235" s="2">
        <f t="shared" si="87"/>
        <v>0</v>
      </c>
      <c r="AM235" s="2">
        <f t="shared" si="88"/>
        <v>0</v>
      </c>
      <c r="AN235" s="2">
        <f t="shared" si="89"/>
        <v>0</v>
      </c>
      <c r="AP235" t="s">
        <v>974</v>
      </c>
      <c r="AQ235" t="s">
        <v>2333</v>
      </c>
      <c r="AT235" s="94">
        <v>8</v>
      </c>
      <c r="AU235" s="96">
        <v>115</v>
      </c>
      <c r="AV235" s="100">
        <f t="shared" si="80"/>
        <v>8115</v>
      </c>
      <c r="AX235" s="7" t="s">
        <v>996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</row>
    <row r="236" spans="1:66" ht="13" hidden="1" customHeight="1" outlineLevel="1">
      <c r="A236" t="s">
        <v>1322</v>
      </c>
      <c r="B236" t="s">
        <v>2333</v>
      </c>
      <c r="C236" s="1">
        <f t="shared" si="81"/>
        <v>4154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ref="G236:G241" si="90">IF(C236&gt;0,MAX(N236:P236)-LARGE(N236:P236,2),0)</f>
        <v>319</v>
      </c>
      <c r="H236" s="2">
        <f t="shared" ref="H236:H241" si="91">IF(C236&gt;0,G236/C236,0)</f>
        <v>7.6793452094366874E-2</v>
      </c>
      <c r="I236" s="2"/>
      <c r="J236" s="2">
        <f t="shared" si="82"/>
        <v>0.45089070775156476</v>
      </c>
      <c r="K236" s="2">
        <f t="shared" si="83"/>
        <v>0.52768415984593164</v>
      </c>
      <c r="L236" s="2">
        <f t="shared" si="84"/>
        <v>0</v>
      </c>
      <c r="M236" s="2">
        <f t="shared" si="85"/>
        <v>2.1425132402503655E-2</v>
      </c>
      <c r="N236" s="58">
        <v>1873</v>
      </c>
      <c r="O236" s="58">
        <v>2192</v>
      </c>
      <c r="P236" s="58"/>
      <c r="Q236" s="58"/>
      <c r="R236" s="58"/>
      <c r="S236" s="58"/>
      <c r="T236" s="58"/>
      <c r="U236" s="58"/>
      <c r="V236" s="58">
        <v>65</v>
      </c>
      <c r="W236" s="58">
        <v>24</v>
      </c>
      <c r="X236" s="58"/>
      <c r="Y236" s="58"/>
      <c r="Z236" s="58"/>
      <c r="AA236" s="58"/>
      <c r="AB236" s="58"/>
      <c r="AC236" s="58"/>
      <c r="AD236" s="58"/>
      <c r="AE236" s="58"/>
      <c r="AG236" s="7">
        <f>IF(Q236&gt;0,RANK(Q236,(N236:P236,Q236:AE236)),0)</f>
        <v>0</v>
      </c>
      <c r="AH236" s="7">
        <f>IF(R236&gt;0,RANK(R236,(N236:P236,Q236:AE236)),0)</f>
        <v>0</v>
      </c>
      <c r="AI236" s="7">
        <f>IF(T236&gt;0,RANK(T236,(N236:P236,Q236:AE236)),0)</f>
        <v>0</v>
      </c>
      <c r="AJ236" s="7">
        <f>IF(S236&gt;0,RANK(S236,(N236:P236,Q236:AE236)),0)</f>
        <v>0</v>
      </c>
      <c r="AK236" s="2">
        <f t="shared" si="86"/>
        <v>0</v>
      </c>
      <c r="AL236" s="2">
        <f t="shared" si="87"/>
        <v>0</v>
      </c>
      <c r="AM236" s="2">
        <f t="shared" si="88"/>
        <v>0</v>
      </c>
      <c r="AN236" s="2">
        <f t="shared" si="89"/>
        <v>0</v>
      </c>
      <c r="AP236" t="s">
        <v>1322</v>
      </c>
      <c r="AQ236" t="s">
        <v>2333</v>
      </c>
      <c r="AT236" s="94">
        <v>8</v>
      </c>
      <c r="AU236" s="96">
        <v>117</v>
      </c>
      <c r="AV236" s="100">
        <f t="shared" si="80"/>
        <v>8117</v>
      </c>
      <c r="AX236" s="7" t="s">
        <v>996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</row>
    <row r="237" spans="1:66" ht="13" hidden="1" customHeight="1" outlineLevel="1">
      <c r="A237" t="s">
        <v>1323</v>
      </c>
      <c r="B237" t="s">
        <v>2333</v>
      </c>
      <c r="C237" s="1">
        <f t="shared" si="81"/>
        <v>4591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90"/>
        <v>1303</v>
      </c>
      <c r="H237" s="2">
        <f t="shared" si="91"/>
        <v>0.28381616205619692</v>
      </c>
      <c r="I237" s="2"/>
      <c r="J237" s="2">
        <f t="shared" si="82"/>
        <v>0.34371596602047483</v>
      </c>
      <c r="K237" s="2">
        <f t="shared" si="83"/>
        <v>0.6275321280766718</v>
      </c>
      <c r="L237" s="2">
        <f t="shared" si="84"/>
        <v>0</v>
      </c>
      <c r="M237" s="2">
        <f t="shared" si="85"/>
        <v>2.875190590285337E-2</v>
      </c>
      <c r="N237" s="58">
        <v>1578</v>
      </c>
      <c r="O237" s="58">
        <v>2881</v>
      </c>
      <c r="P237" s="58"/>
      <c r="Q237" s="58"/>
      <c r="R237" s="58"/>
      <c r="S237" s="58"/>
      <c r="T237" s="58"/>
      <c r="U237" s="58"/>
      <c r="V237" s="58">
        <v>82</v>
      </c>
      <c r="W237" s="58">
        <v>50</v>
      </c>
      <c r="X237" s="58"/>
      <c r="Y237" s="58"/>
      <c r="Z237" s="58"/>
      <c r="AA237" s="58"/>
      <c r="AB237" s="58"/>
      <c r="AC237" s="58"/>
      <c r="AD237" s="58"/>
      <c r="AE237" s="58"/>
      <c r="AG237" s="7">
        <f>IF(Q237&gt;0,RANK(Q237,(N237:P237,Q237:AE237)),0)</f>
        <v>0</v>
      </c>
      <c r="AH237" s="7">
        <f>IF(R237&gt;0,RANK(R237,(N237:P237,Q237:AE237)),0)</f>
        <v>0</v>
      </c>
      <c r="AI237" s="7">
        <f>IF(T237&gt;0,RANK(T237,(N237:P237,Q237:AE237)),0)</f>
        <v>0</v>
      </c>
      <c r="AJ237" s="7">
        <f>IF(S237&gt;0,RANK(S237,(N237:P237,Q237:AE237)),0)</f>
        <v>0</v>
      </c>
      <c r="AK237" s="2">
        <f t="shared" si="86"/>
        <v>0</v>
      </c>
      <c r="AL237" s="2">
        <f t="shared" si="87"/>
        <v>0</v>
      </c>
      <c r="AM237" s="2">
        <f t="shared" si="88"/>
        <v>0</v>
      </c>
      <c r="AN237" s="2">
        <f t="shared" si="89"/>
        <v>0</v>
      </c>
      <c r="AP237" t="s">
        <v>1323</v>
      </c>
      <c r="AQ237" t="s">
        <v>2333</v>
      </c>
      <c r="AT237" s="94">
        <v>8</v>
      </c>
      <c r="AU237" s="96">
        <v>119</v>
      </c>
      <c r="AV237" s="100">
        <f t="shared" si="80"/>
        <v>8119</v>
      </c>
      <c r="AX237" s="7" t="s">
        <v>996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</row>
    <row r="238" spans="1:66" ht="13" hidden="1" customHeight="1" outlineLevel="1">
      <c r="A238" t="s">
        <v>1242</v>
      </c>
      <c r="B238" t="s">
        <v>2333</v>
      </c>
      <c r="C238" s="1">
        <f t="shared" si="81"/>
        <v>2220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90"/>
        <v>855</v>
      </c>
      <c r="H238" s="2">
        <f t="shared" si="91"/>
        <v>0.38513513513513514</v>
      </c>
      <c r="I238" s="2"/>
      <c r="J238" s="2">
        <f t="shared" si="82"/>
        <v>0.30135135135135133</v>
      </c>
      <c r="K238" s="2">
        <f t="shared" si="83"/>
        <v>0.68648648648648647</v>
      </c>
      <c r="L238" s="2">
        <f t="shared" si="84"/>
        <v>0</v>
      </c>
      <c r="M238" s="2">
        <f t="shared" si="85"/>
        <v>1.216216216216226E-2</v>
      </c>
      <c r="N238" s="58">
        <v>669</v>
      </c>
      <c r="O238" s="58">
        <v>1524</v>
      </c>
      <c r="P238" s="58"/>
      <c r="Q238" s="58"/>
      <c r="R238" s="58"/>
      <c r="S238" s="58"/>
      <c r="T238" s="58"/>
      <c r="U238" s="58"/>
      <c r="V238" s="58">
        <v>13</v>
      </c>
      <c r="W238" s="58">
        <v>14</v>
      </c>
      <c r="X238" s="58"/>
      <c r="Y238" s="58"/>
      <c r="Z238" s="58"/>
      <c r="AA238" s="58"/>
      <c r="AB238" s="58"/>
      <c r="AC238" s="58"/>
      <c r="AD238" s="58"/>
      <c r="AE238" s="58"/>
      <c r="AG238" s="7">
        <f>IF(Q238&gt;0,RANK(Q238,(N238:P238,Q238:AE238)),0)</f>
        <v>0</v>
      </c>
      <c r="AH238" s="7">
        <f>IF(R238&gt;0,RANK(R238,(N238:P238,Q238:AE238)),0)</f>
        <v>0</v>
      </c>
      <c r="AI238" s="7">
        <f>IF(T238&gt;0,RANK(T238,(N238:P238,Q238:AE238)),0)</f>
        <v>0</v>
      </c>
      <c r="AJ238" s="7">
        <f>IF(S238&gt;0,RANK(S238,(N238:P238,Q238:AE238)),0)</f>
        <v>0</v>
      </c>
      <c r="AK238" s="2">
        <f t="shared" si="86"/>
        <v>0</v>
      </c>
      <c r="AL238" s="2">
        <f t="shared" si="87"/>
        <v>0</v>
      </c>
      <c r="AM238" s="2">
        <f t="shared" si="88"/>
        <v>0</v>
      </c>
      <c r="AN238" s="2">
        <f t="shared" si="89"/>
        <v>0</v>
      </c>
      <c r="AP238" t="s">
        <v>1242</v>
      </c>
      <c r="AQ238" t="s">
        <v>2333</v>
      </c>
      <c r="AT238" s="94">
        <v>8</v>
      </c>
      <c r="AU238" s="96">
        <v>121</v>
      </c>
      <c r="AV238" s="100">
        <f t="shared" si="80"/>
        <v>8121</v>
      </c>
      <c r="AX238" s="7" t="s">
        <v>996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</row>
    <row r="239" spans="1:66" ht="13" hidden="1" customHeight="1" outlineLevel="1">
      <c r="A239" t="s">
        <v>2282</v>
      </c>
      <c r="B239" t="s">
        <v>2333</v>
      </c>
      <c r="C239" s="1">
        <f t="shared" si="81"/>
        <v>37130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90"/>
        <v>14345</v>
      </c>
      <c r="H239" s="2">
        <f t="shared" si="91"/>
        <v>0.38634527336385671</v>
      </c>
      <c r="I239" s="2"/>
      <c r="J239" s="2">
        <f t="shared" si="82"/>
        <v>0.29851871801777541</v>
      </c>
      <c r="K239" s="2">
        <f t="shared" si="83"/>
        <v>0.68486399138163212</v>
      </c>
      <c r="L239" s="2">
        <f t="shared" si="84"/>
        <v>0</v>
      </c>
      <c r="M239" s="2">
        <f t="shared" si="85"/>
        <v>1.6617290600592471E-2</v>
      </c>
      <c r="N239" s="58">
        <v>11084</v>
      </c>
      <c r="O239" s="58">
        <v>25429</v>
      </c>
      <c r="P239" s="58"/>
      <c r="Q239" s="58"/>
      <c r="R239" s="58"/>
      <c r="S239" s="58"/>
      <c r="T239" s="58"/>
      <c r="U239" s="58">
        <v>1</v>
      </c>
      <c r="V239" s="58">
        <v>384</v>
      </c>
      <c r="W239" s="58">
        <v>232</v>
      </c>
      <c r="X239" s="58"/>
      <c r="Y239" s="58"/>
      <c r="Z239" s="58"/>
      <c r="AA239" s="58"/>
      <c r="AB239" s="58"/>
      <c r="AC239" s="58"/>
      <c r="AD239" s="58"/>
      <c r="AE239" s="58"/>
      <c r="AG239" s="7">
        <f>IF(Q239&gt;0,RANK(Q239,(N239:P239,Q239:AE239)),0)</f>
        <v>0</v>
      </c>
      <c r="AH239" s="7">
        <f>IF(R239&gt;0,RANK(R239,(N239:P239,Q239:AE239)),0)</f>
        <v>0</v>
      </c>
      <c r="AI239" s="7">
        <f>IF(T239&gt;0,RANK(T239,(N239:P239,Q239:AE239)),0)</f>
        <v>0</v>
      </c>
      <c r="AJ239" s="7">
        <f>IF(S239&gt;0,RANK(S239,(N239:P239,Q239:AE239)),0)</f>
        <v>0</v>
      </c>
      <c r="AK239" s="2">
        <f t="shared" si="86"/>
        <v>0</v>
      </c>
      <c r="AL239" s="2">
        <f t="shared" si="87"/>
        <v>0</v>
      </c>
      <c r="AM239" s="2">
        <f t="shared" si="88"/>
        <v>0</v>
      </c>
      <c r="AN239" s="2">
        <f t="shared" si="89"/>
        <v>0</v>
      </c>
      <c r="AP239" t="s">
        <v>2282</v>
      </c>
      <c r="AQ239" t="s">
        <v>2333</v>
      </c>
      <c r="AT239" s="94">
        <v>8</v>
      </c>
      <c r="AU239" s="96">
        <v>123</v>
      </c>
      <c r="AV239" s="100">
        <f t="shared" si="80"/>
        <v>8123</v>
      </c>
      <c r="AX239" s="7" t="s">
        <v>996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</row>
    <row r="240" spans="1:66" ht="13" hidden="1" customHeight="1" outlineLevel="1">
      <c r="A240" t="s">
        <v>1297</v>
      </c>
      <c r="B240" t="s">
        <v>2333</v>
      </c>
      <c r="C240" s="1">
        <f t="shared" si="81"/>
        <v>3965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90"/>
        <v>1662</v>
      </c>
      <c r="H240" s="2">
        <f t="shared" si="91"/>
        <v>0.41916771752837328</v>
      </c>
      <c r="I240" s="2"/>
      <c r="J240" s="2">
        <f t="shared" si="82"/>
        <v>0.28095838587641864</v>
      </c>
      <c r="K240" s="2">
        <f t="shared" si="83"/>
        <v>0.70012610340479198</v>
      </c>
      <c r="L240" s="2">
        <f t="shared" si="84"/>
        <v>0</v>
      </c>
      <c r="M240" s="2">
        <f t="shared" si="85"/>
        <v>1.8915510718789386E-2</v>
      </c>
      <c r="N240" s="58">
        <v>1114</v>
      </c>
      <c r="O240" s="58">
        <v>2776</v>
      </c>
      <c r="P240" s="58"/>
      <c r="Q240" s="58"/>
      <c r="R240" s="58"/>
      <c r="S240" s="58"/>
      <c r="T240" s="58"/>
      <c r="U240" s="58"/>
      <c r="V240" s="58">
        <v>21</v>
      </c>
      <c r="W240" s="58">
        <v>54</v>
      </c>
      <c r="X240" s="58"/>
      <c r="Y240" s="58"/>
      <c r="Z240" s="58"/>
      <c r="AA240" s="58"/>
      <c r="AB240" s="58"/>
      <c r="AC240" s="58"/>
      <c r="AD240" s="58"/>
      <c r="AE240" s="58"/>
      <c r="AG240" s="7">
        <f>IF(Q240&gt;0,RANK(Q240,(N240:P240,Q240:AE240)),0)</f>
        <v>0</v>
      </c>
      <c r="AH240" s="7">
        <f>IF(R240&gt;0,RANK(R240,(N240:P240,Q240:AE240)),0)</f>
        <v>0</v>
      </c>
      <c r="AI240" s="7">
        <f>IF(T240&gt;0,RANK(T240,(N240:P240,Q240:AE240)),0)</f>
        <v>0</v>
      </c>
      <c r="AJ240" s="7">
        <f>IF(S240&gt;0,RANK(S240,(N240:P240,Q240:AE240)),0)</f>
        <v>0</v>
      </c>
      <c r="AK240" s="2">
        <f t="shared" si="86"/>
        <v>0</v>
      </c>
      <c r="AL240" s="2">
        <f t="shared" si="87"/>
        <v>0</v>
      </c>
      <c r="AM240" s="2">
        <f t="shared" si="88"/>
        <v>0</v>
      </c>
      <c r="AN240" s="2">
        <f t="shared" si="89"/>
        <v>0</v>
      </c>
      <c r="AP240" t="s">
        <v>1297</v>
      </c>
      <c r="AQ240" t="s">
        <v>2333</v>
      </c>
      <c r="AT240" s="94">
        <v>8</v>
      </c>
      <c r="AU240" s="96">
        <v>125</v>
      </c>
      <c r="AV240" s="100">
        <f t="shared" si="80"/>
        <v>8125</v>
      </c>
      <c r="AX240" s="7" t="s">
        <v>996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</row>
    <row r="241" spans="1:66" ht="13" customHeight="1" collapsed="1">
      <c r="A241" t="s">
        <v>103</v>
      </c>
      <c r="B241" t="s">
        <v>15</v>
      </c>
      <c r="C241" s="1">
        <f t="shared" si="81"/>
        <v>1022059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0</v>
      </c>
      <c r="G241" s="1">
        <f t="shared" si="90"/>
        <v>143302</v>
      </c>
      <c r="H241" s="2">
        <f t="shared" si="91"/>
        <v>0.14020912687036657</v>
      </c>
      <c r="I241" s="2"/>
      <c r="J241" s="2">
        <f t="shared" si="82"/>
        <v>0.4165571654865326</v>
      </c>
      <c r="K241" s="2">
        <f t="shared" si="83"/>
        <v>0.55676629235689912</v>
      </c>
      <c r="L241" s="2">
        <f t="shared" si="84"/>
        <v>0</v>
      </c>
      <c r="M241" s="2">
        <f t="shared" si="85"/>
        <v>2.6676542156568339E-2</v>
      </c>
      <c r="N241" s="58">
        <f>SUM(N178:N240)</f>
        <v>425746</v>
      </c>
      <c r="O241" s="58">
        <f>SUM(O178:O240)</f>
        <v>569048</v>
      </c>
      <c r="P241" s="58"/>
      <c r="Q241" s="58"/>
      <c r="R241" s="58"/>
      <c r="S241" s="58"/>
      <c r="T241" s="58"/>
      <c r="U241" s="58">
        <f>SUM(U178:U240)</f>
        <v>32</v>
      </c>
      <c r="V241" s="58">
        <f>SUM(V178:V240)</f>
        <v>15432</v>
      </c>
      <c r="W241" s="58">
        <f>SUM(W178:W240)</f>
        <v>11801</v>
      </c>
      <c r="X241" s="58"/>
      <c r="Y241" s="58"/>
      <c r="Z241" s="58"/>
      <c r="AA241" s="58"/>
      <c r="AB241" s="58"/>
      <c r="AC241" s="58"/>
      <c r="AD241" s="58"/>
      <c r="AE241" s="58">
        <f>SUM(AE178:AE240)</f>
        <v>0</v>
      </c>
      <c r="AG241" s="7">
        <f>IF(Q241&gt;0,RANK(Q241,(N241:P241,Q241:AE241)),0)</f>
        <v>0</v>
      </c>
      <c r="AH241" s="7">
        <f>IF(R241&gt;0,RANK(R241,(N241:P241,Q241:AE241)),0)</f>
        <v>0</v>
      </c>
      <c r="AI241" s="7">
        <f>IF(T241&gt;0,RANK(T241,(N241:P241,Q241:AE241)),0)</f>
        <v>0</v>
      </c>
      <c r="AJ241" s="7">
        <f>IF(S241&gt;0,RANK(S241,(N241:P241,Q241:AE241)),0)</f>
        <v>0</v>
      </c>
      <c r="AK241" s="2">
        <f t="shared" si="86"/>
        <v>0</v>
      </c>
      <c r="AL241" s="2">
        <f t="shared" si="87"/>
        <v>0</v>
      </c>
      <c r="AM241" s="2">
        <f t="shared" si="88"/>
        <v>0</v>
      </c>
      <c r="AN241" s="2">
        <f t="shared" si="89"/>
        <v>0</v>
      </c>
      <c r="AP241" t="s">
        <v>103</v>
      </c>
      <c r="AQ241" t="s">
        <v>15</v>
      </c>
      <c r="AT241" s="94">
        <v>8</v>
      </c>
      <c r="AU241" s="96"/>
      <c r="AV241" s="94">
        <v>8</v>
      </c>
      <c r="AX241" s="7" t="s">
        <v>775</v>
      </c>
      <c r="BG241">
        <v>46</v>
      </c>
      <c r="BH241">
        <v>3</v>
      </c>
      <c r="BI241">
        <v>17</v>
      </c>
      <c r="BJ241">
        <v>1</v>
      </c>
      <c r="BK241">
        <v>2</v>
      </c>
      <c r="BL241">
        <v>1</v>
      </c>
      <c r="BM241">
        <v>7</v>
      </c>
      <c r="BN241">
        <v>5</v>
      </c>
    </row>
    <row r="242" spans="1:66" ht="13" customHeight="1">
      <c r="C242" s="1"/>
      <c r="E242" s="7"/>
      <c r="F242" s="7"/>
      <c r="I242" s="2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G242" s="7"/>
      <c r="AH242" s="7"/>
      <c r="AI242" s="7"/>
      <c r="AJ242" s="7"/>
      <c r="AT242" s="94"/>
      <c r="AU242" s="96"/>
      <c r="AV242" s="100"/>
    </row>
    <row r="243" spans="1:66" ht="13" hidden="1" customHeight="1" outlineLevel="1">
      <c r="A243" t="s">
        <v>1092</v>
      </c>
      <c r="B243" t="s">
        <v>1786</v>
      </c>
      <c r="C243" s="1">
        <f>SUM(N243:AE243)</f>
        <v>25093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0</v>
      </c>
      <c r="G243" s="1">
        <f>IF(C243&gt;0,MAX(N243:P243)-LARGE(N243:P243,2),0)</f>
        <v>4434</v>
      </c>
      <c r="H243" s="2">
        <f>IF(C243&gt;0,G243/C243,0)</f>
        <v>0.1767026660821743</v>
      </c>
      <c r="I243" s="2"/>
      <c r="J243" s="2">
        <f t="shared" ref="J243:L246" si="92">IF($C243=0,"-",N243/$C243)</f>
        <v>0.57932491132985298</v>
      </c>
      <c r="K243" s="2">
        <f t="shared" si="92"/>
        <v>0.40262224524767865</v>
      </c>
      <c r="L243" s="2">
        <f t="shared" si="92"/>
        <v>0</v>
      </c>
      <c r="M243" s="2">
        <f>IF(C243=0,"-",(1-J243-K243-L243))</f>
        <v>1.8052843422468379E-2</v>
      </c>
      <c r="N243" s="58">
        <v>14537</v>
      </c>
      <c r="O243" s="58">
        <v>10103</v>
      </c>
      <c r="P243" s="58"/>
      <c r="Q243" s="58">
        <v>453</v>
      </c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G243" s="7">
        <f>IF(Q243&gt;0,RANK(Q243,(N243:P243,Q243:AE243)),0)</f>
        <v>3</v>
      </c>
      <c r="AH243" s="7">
        <f>IF(R243&gt;0,RANK(R243,(N243:P243,Q243:AE243)),0)</f>
        <v>0</v>
      </c>
      <c r="AI243" s="7">
        <f>IF(T243&gt;0,RANK(T243,(N243:P243,Q243:AE243)),0)</f>
        <v>0</v>
      </c>
      <c r="AJ243" s="7">
        <f>IF(S243&gt;0,RANK(S243,(N243:P243,Q243:AE243)),0)</f>
        <v>0</v>
      </c>
      <c r="AK243" s="2">
        <f t="shared" ref="AK243:AL246" si="93">IF($C243=0,"-",Q243/$C243)</f>
        <v>1.8052843422468417E-2</v>
      </c>
      <c r="AL243" s="2">
        <f t="shared" si="93"/>
        <v>0</v>
      </c>
      <c r="AM243" s="2">
        <f>IF($C243=0,"-",T243/$C243)</f>
        <v>0</v>
      </c>
      <c r="AN243" s="2">
        <f>IF($C243=0,"-",S243/$C243)</f>
        <v>0</v>
      </c>
      <c r="AP243" t="s">
        <v>1092</v>
      </c>
      <c r="AQ243" t="s">
        <v>1786</v>
      </c>
      <c r="AT243" s="94">
        <v>10</v>
      </c>
      <c r="AU243" s="96">
        <v>1</v>
      </c>
      <c r="AV243" s="100">
        <f t="shared" si="80"/>
        <v>10001</v>
      </c>
      <c r="AX243" s="7" t="s">
        <v>996</v>
      </c>
    </row>
    <row r="244" spans="1:66" ht="13" hidden="1" customHeight="1" outlineLevel="1">
      <c r="A244" t="s">
        <v>2129</v>
      </c>
      <c r="B244" t="s">
        <v>1786</v>
      </c>
      <c r="C244" s="1">
        <f>SUM(N244:AE244)</f>
        <v>120121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0</v>
      </c>
      <c r="G244" s="1">
        <f>IF(C244&gt;0,MAX(N244:P244)-LARGE(N244:P244,2),0)</f>
        <v>35956</v>
      </c>
      <c r="H244" s="2">
        <f>IF(C244&gt;0,G244/C244,0)</f>
        <v>0.29933150739670833</v>
      </c>
      <c r="I244" s="2"/>
      <c r="J244" s="2">
        <f t="shared" si="92"/>
        <v>0.64189442312335065</v>
      </c>
      <c r="K244" s="2">
        <f t="shared" si="92"/>
        <v>0.34256291572664233</v>
      </c>
      <c r="L244" s="2">
        <f t="shared" si="92"/>
        <v>0</v>
      </c>
      <c r="M244" s="2">
        <f>IF(C244=0,"-",(1-J244-K244-L244))</f>
        <v>1.554266115000702E-2</v>
      </c>
      <c r="N244" s="58">
        <f>12993+64112</f>
        <v>77105</v>
      </c>
      <c r="O244" s="58">
        <f>3537+37612</f>
        <v>41149</v>
      </c>
      <c r="P244" s="58"/>
      <c r="Q244" s="58">
        <f>246+1621</f>
        <v>1867</v>
      </c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G244" s="7">
        <f>IF(Q244&gt;0,RANK(Q244,(N244:P244,Q244:AE244)),0)</f>
        <v>3</v>
      </c>
      <c r="AH244" s="7">
        <f>IF(R244&gt;0,RANK(R244,(N244:P244,Q244:AE244)),0)</f>
        <v>0</v>
      </c>
      <c r="AI244" s="7">
        <f>IF(T244&gt;0,RANK(T244,(N244:P244,Q244:AE244)),0)</f>
        <v>0</v>
      </c>
      <c r="AJ244" s="7">
        <f>IF(S244&gt;0,RANK(S244,(N244:P244,Q244:AE244)),0)</f>
        <v>0</v>
      </c>
      <c r="AK244" s="2">
        <f t="shared" si="93"/>
        <v>1.5542661150007075E-2</v>
      </c>
      <c r="AL244" s="2">
        <f t="shared" si="93"/>
        <v>0</v>
      </c>
      <c r="AM244" s="2">
        <f>IF($C244=0,"-",T244/$C244)</f>
        <v>0</v>
      </c>
      <c r="AN244" s="2">
        <f>IF($C244=0,"-",S244/$C244)</f>
        <v>0</v>
      </c>
      <c r="AP244" t="s">
        <v>2129</v>
      </c>
      <c r="AQ244" t="s">
        <v>1786</v>
      </c>
      <c r="AT244" s="94">
        <v>10</v>
      </c>
      <c r="AU244" s="96">
        <v>3</v>
      </c>
      <c r="AV244" s="100">
        <f t="shared" si="80"/>
        <v>10003</v>
      </c>
      <c r="AX244" s="7" t="s">
        <v>996</v>
      </c>
    </row>
    <row r="245" spans="1:66" ht="13" hidden="1" customHeight="1" outlineLevel="1">
      <c r="A245" t="s">
        <v>1531</v>
      </c>
      <c r="B245" t="s">
        <v>1786</v>
      </c>
      <c r="C245" s="1">
        <f>SUM(N245:AE245)</f>
        <v>34938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>IF(C245&gt;0,MAX(N245:P245)-LARGE(N245:P245,2),0)</f>
        <v>7974</v>
      </c>
      <c r="H245" s="2">
        <f>IF(C245&gt;0,G245/C245,0)</f>
        <v>0.22823286965481709</v>
      </c>
      <c r="I245" s="2"/>
      <c r="J245" s="2">
        <f t="shared" si="92"/>
        <v>0.60896445131375576</v>
      </c>
      <c r="K245" s="2">
        <f t="shared" si="92"/>
        <v>0.38073158165893867</v>
      </c>
      <c r="L245" s="2">
        <f t="shared" si="92"/>
        <v>0</v>
      </c>
      <c r="M245" s="2">
        <f>IF(C245=0,"-",(1-J245-K245-L245))</f>
        <v>1.0303967027305572E-2</v>
      </c>
      <c r="N245" s="58">
        <v>21276</v>
      </c>
      <c r="O245" s="58">
        <v>13302</v>
      </c>
      <c r="P245" s="58"/>
      <c r="Q245" s="58">
        <v>360</v>
      </c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G245" s="7">
        <f>IF(Q245&gt;0,RANK(Q245,(N245:P245,Q245:AE245)),0)</f>
        <v>3</v>
      </c>
      <c r="AH245" s="7">
        <f>IF(R245&gt;0,RANK(R245,(N245:P245,Q245:AE245)),0)</f>
        <v>0</v>
      </c>
      <c r="AI245" s="7">
        <f>IF(T245&gt;0,RANK(T245,(N245:P245,Q245:AE245)),0)</f>
        <v>0</v>
      </c>
      <c r="AJ245" s="7">
        <f>IF(S245&gt;0,RANK(S245,(N245:P245,Q245:AE245)),0)</f>
        <v>0</v>
      </c>
      <c r="AK245" s="2">
        <f t="shared" si="93"/>
        <v>1.0303967027305513E-2</v>
      </c>
      <c r="AL245" s="2">
        <f t="shared" si="93"/>
        <v>0</v>
      </c>
      <c r="AM245" s="2">
        <f>IF($C245=0,"-",T245/$C245)</f>
        <v>0</v>
      </c>
      <c r="AN245" s="2">
        <f>IF($C245=0,"-",S245/$C245)</f>
        <v>0</v>
      </c>
      <c r="AP245" t="s">
        <v>1531</v>
      </c>
      <c r="AQ245" t="s">
        <v>1786</v>
      </c>
      <c r="AT245" s="94">
        <v>10</v>
      </c>
      <c r="AU245" s="96">
        <v>5</v>
      </c>
      <c r="AV245" s="100">
        <f t="shared" si="80"/>
        <v>10005</v>
      </c>
      <c r="AX245" s="7" t="s">
        <v>996</v>
      </c>
    </row>
    <row r="246" spans="1:66" ht="13" customHeight="1" collapsed="1">
      <c r="A246" t="s">
        <v>1785</v>
      </c>
      <c r="B246" t="s">
        <v>15</v>
      </c>
      <c r="C246" s="1">
        <f>SUM(N246:AE246)</f>
        <v>180157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0</v>
      </c>
      <c r="G246" s="1">
        <f>IF(C246&gt;0,MAX(N246:P246)-LARGE(N246:P246,2),0)</f>
        <v>48364</v>
      </c>
      <c r="H246" s="2">
        <f>IF(C246&gt;0,G246/C246,0)</f>
        <v>0.2684547367018767</v>
      </c>
      <c r="I246" s="2"/>
      <c r="J246" s="2">
        <f t="shared" si="92"/>
        <v>0.62677553467253566</v>
      </c>
      <c r="K246" s="2">
        <f t="shared" si="92"/>
        <v>0.35832079797065891</v>
      </c>
      <c r="L246" s="2">
        <f t="shared" si="92"/>
        <v>0</v>
      </c>
      <c r="M246" s="2">
        <f>IF(C246=0,"-",(1-J246-K246-L246))</f>
        <v>1.4903667356805428E-2</v>
      </c>
      <c r="N246" s="58">
        <f>SUM(N243:N245)</f>
        <v>112918</v>
      </c>
      <c r="O246" s="58">
        <f>SUM(O243:O245)</f>
        <v>64554</v>
      </c>
      <c r="P246" s="58"/>
      <c r="Q246" s="58">
        <f>SUM(Q243:Q245)</f>
        <v>2680</v>
      </c>
      <c r="R246" s="58"/>
      <c r="S246" s="58"/>
      <c r="T246" s="58"/>
      <c r="U246" s="129">
        <v>5</v>
      </c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58">
        <f>SUM(AE243:AE245)</f>
        <v>0</v>
      </c>
      <c r="AG246" s="7">
        <f>IF(Q246&gt;0,RANK(Q246,(N246:P246,Q246:AE246)),0)</f>
        <v>3</v>
      </c>
      <c r="AH246" s="7">
        <f>IF(R246&gt;0,RANK(R246,(N246:P246,Q246:AE246)),0)</f>
        <v>0</v>
      </c>
      <c r="AI246" s="7">
        <f>IF(T246&gt;0,RANK(T246,(N246:P246,Q246:AE246)),0)</f>
        <v>0</v>
      </c>
      <c r="AJ246" s="7">
        <f>IF(S246&gt;0,RANK(S246,(N246:P246,Q246:AE246)),0)</f>
        <v>0</v>
      </c>
      <c r="AK246" s="2">
        <f t="shared" si="93"/>
        <v>1.4875913786308608E-2</v>
      </c>
      <c r="AL246" s="2">
        <f t="shared" si="93"/>
        <v>0</v>
      </c>
      <c r="AM246" s="2">
        <f>IF($C246=0,"-",T246/$C246)</f>
        <v>0</v>
      </c>
      <c r="AN246" s="2">
        <f>IF($C246=0,"-",S246/$C246)</f>
        <v>0</v>
      </c>
      <c r="AP246" t="s">
        <v>1785</v>
      </c>
      <c r="AQ246" t="s">
        <v>15</v>
      </c>
      <c r="AT246" s="94">
        <v>10</v>
      </c>
      <c r="AU246" s="96"/>
      <c r="AV246" s="94">
        <v>10</v>
      </c>
      <c r="AX246" s="7" t="s">
        <v>775</v>
      </c>
    </row>
    <row r="247" spans="1:66" ht="13" customHeight="1">
      <c r="C247" s="1"/>
      <c r="E247" s="7"/>
      <c r="F247" s="7"/>
      <c r="I247" s="2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G247" s="7"/>
      <c r="AH247" s="7"/>
      <c r="AI247" s="7"/>
      <c r="AJ247" s="7"/>
      <c r="AT247" s="94"/>
      <c r="AU247" s="96"/>
      <c r="AV247" s="100"/>
      <c r="BJ247" t="s">
        <v>187</v>
      </c>
      <c r="BK247" t="s">
        <v>261</v>
      </c>
    </row>
    <row r="248" spans="1:66" ht="13" hidden="1" customHeight="1" outlineLevel="1">
      <c r="A248" t="s">
        <v>237</v>
      </c>
      <c r="B248" t="s">
        <v>236</v>
      </c>
      <c r="C248" s="1">
        <f t="shared" ref="C248:C279" si="94">SUM(N248:AE248)</f>
        <v>1921</v>
      </c>
      <c r="D248" s="7">
        <f>IF(N248&gt;0, RANK(N248,(N248:P248,Q248:AE248)),0)</f>
        <v>1</v>
      </c>
      <c r="E248" s="7">
        <f>IF(O248&gt;0,RANK(O248,(N248:P248,Q248:AE248)),0)</f>
        <v>0</v>
      </c>
      <c r="F248" s="7">
        <f>IF(P248&gt;0,RANK(P248,(N248:P248,Q248:AE248)),0)</f>
        <v>0</v>
      </c>
      <c r="G248" s="1" t="e">
        <f t="shared" ref="G248:G279" si="95">IF(C248&gt;0,MAX(N248:P248)-LARGE(N248:P248,2),0)</f>
        <v>#NUM!</v>
      </c>
      <c r="H248" s="2" t="e">
        <f t="shared" ref="H248:H279" si="96">IF(C248&gt;0,G248/C248,0)</f>
        <v>#NUM!</v>
      </c>
      <c r="I248" s="2"/>
      <c r="J248" s="2">
        <f t="shared" ref="J248:J279" si="97">IF($C248=0,"-",N248/$C248)</f>
        <v>1</v>
      </c>
      <c r="K248" s="2">
        <f t="shared" ref="K248:K279" si="98">IF($C248=0,"-",O248/$C248)</f>
        <v>0</v>
      </c>
      <c r="L248" s="2">
        <f t="shared" ref="L248:L279" si="99">IF($C248=0,"-",P248/$C248)</f>
        <v>0</v>
      </c>
      <c r="M248" s="2">
        <f t="shared" ref="M248:M279" si="100">IF(C248=0,"-",(1-J248-K248-L248))</f>
        <v>0</v>
      </c>
      <c r="N248" s="106">
        <v>1921</v>
      </c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G248" s="7">
        <f>IF(Q248&gt;0,RANK(Q248,(N248:P248,Q248:AE248)),0)</f>
        <v>0</v>
      </c>
      <c r="AH248" s="7">
        <f>IF(R248&gt;0,RANK(R248,(N248:P248,Q248:AE248)),0)</f>
        <v>0</v>
      </c>
      <c r="AI248" s="7">
        <f>IF(T248&gt;0,RANK(T248,(N248:P248,Q248:AE248)),0)</f>
        <v>0</v>
      </c>
      <c r="AJ248" s="7">
        <f>IF(S248&gt;0,RANK(S248,(N248:P248,Q248:AE248)),0)</f>
        <v>0</v>
      </c>
      <c r="AK248" s="2">
        <f t="shared" ref="AK248:AK279" si="101">IF($C248=0,"-",Q248/$C248)</f>
        <v>0</v>
      </c>
      <c r="AL248" s="2">
        <f t="shared" ref="AL248:AL279" si="102">IF($C248=0,"-",R248/$C248)</f>
        <v>0</v>
      </c>
      <c r="AM248" s="2">
        <f t="shared" ref="AM248:AM279" si="103">IF($C248=0,"-",T248/$C248)</f>
        <v>0</v>
      </c>
      <c r="AN248" s="2">
        <f t="shared" ref="AN248:AN279" si="104">IF($C248=0,"-",S248/$C248)</f>
        <v>0</v>
      </c>
      <c r="AP248" t="s">
        <v>237</v>
      </c>
      <c r="AQ248" t="s">
        <v>236</v>
      </c>
      <c r="AT248" s="94">
        <v>13</v>
      </c>
      <c r="AU248" s="96">
        <v>1</v>
      </c>
      <c r="AV248" s="100">
        <f>1000*AT248+AU248</f>
        <v>13001</v>
      </c>
      <c r="AX248" s="7" t="s">
        <v>996</v>
      </c>
      <c r="BJ248">
        <v>0</v>
      </c>
      <c r="BK248">
        <v>0</v>
      </c>
    </row>
    <row r="249" spans="1:66" ht="13" hidden="1" customHeight="1" outlineLevel="1">
      <c r="A249" t="s">
        <v>1260</v>
      </c>
      <c r="B249" t="s">
        <v>236</v>
      </c>
      <c r="C249" s="1">
        <f t="shared" si="94"/>
        <v>833</v>
      </c>
      <c r="D249" s="7">
        <f>IF(N249&gt;0, RANK(N249,(N249:P249,Q249:AE249)),0)</f>
        <v>1</v>
      </c>
      <c r="E249" s="7">
        <f>IF(O249&gt;0,RANK(O249,(N249:P249,Q249:AE249)),0)</f>
        <v>0</v>
      </c>
      <c r="F249" s="7">
        <f>IF(P249&gt;0,RANK(P249,(N249:P249,Q249:AE249)),0)</f>
        <v>0</v>
      </c>
      <c r="G249" s="1" t="e">
        <f t="shared" si="95"/>
        <v>#NUM!</v>
      </c>
      <c r="H249" s="2" t="e">
        <f t="shared" si="96"/>
        <v>#NUM!</v>
      </c>
      <c r="I249" s="2"/>
      <c r="J249" s="2">
        <f t="shared" si="97"/>
        <v>1</v>
      </c>
      <c r="K249" s="2">
        <f t="shared" si="98"/>
        <v>0</v>
      </c>
      <c r="L249" s="2">
        <f t="shared" si="99"/>
        <v>0</v>
      </c>
      <c r="M249" s="2">
        <f t="shared" si="100"/>
        <v>0</v>
      </c>
      <c r="N249" s="106">
        <v>833</v>
      </c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G249" s="7">
        <f>IF(Q249&gt;0,RANK(Q249,(N249:P249,Q249:AE249)),0)</f>
        <v>0</v>
      </c>
      <c r="AH249" s="7">
        <f>IF(R249&gt;0,RANK(R249,(N249:P249,Q249:AE249)),0)</f>
        <v>0</v>
      </c>
      <c r="AI249" s="7">
        <f>IF(T249&gt;0,RANK(T249,(N249:P249,Q249:AE249)),0)</f>
        <v>0</v>
      </c>
      <c r="AJ249" s="7">
        <f>IF(S249&gt;0,RANK(S249,(N249:P249,Q249:AE249)),0)</f>
        <v>0</v>
      </c>
      <c r="AK249" s="2">
        <f t="shared" si="101"/>
        <v>0</v>
      </c>
      <c r="AL249" s="2">
        <f t="shared" si="102"/>
        <v>0</v>
      </c>
      <c r="AM249" s="2">
        <f t="shared" si="103"/>
        <v>0</v>
      </c>
      <c r="AN249" s="2">
        <f t="shared" si="104"/>
        <v>0</v>
      </c>
      <c r="AP249" t="s">
        <v>1260</v>
      </c>
      <c r="AQ249" t="s">
        <v>236</v>
      </c>
      <c r="AT249" s="94">
        <v>13</v>
      </c>
      <c r="AU249" s="96">
        <v>3</v>
      </c>
      <c r="AV249" s="100">
        <f>1000*AT249+AU249</f>
        <v>13003</v>
      </c>
      <c r="AX249" s="7" t="s">
        <v>996</v>
      </c>
      <c r="BJ249">
        <v>0</v>
      </c>
      <c r="BK249">
        <v>0</v>
      </c>
    </row>
    <row r="250" spans="1:66" ht="13" hidden="1" customHeight="1" outlineLevel="1">
      <c r="A250" t="s">
        <v>208</v>
      </c>
      <c r="B250" t="s">
        <v>236</v>
      </c>
      <c r="C250" s="1">
        <f t="shared" si="94"/>
        <v>1122</v>
      </c>
      <c r="D250" s="7">
        <f>IF(N250&gt;0, RANK(N250,(N250:P250,Q250:AE250)),0)</f>
        <v>1</v>
      </c>
      <c r="E250" s="7">
        <f>IF(O250&gt;0,RANK(O250,(N250:P250,Q250:AE250)),0)</f>
        <v>0</v>
      </c>
      <c r="F250" s="7">
        <f>IF(P250&gt;0,RANK(P250,(N250:P250,Q250:AE250)),0)</f>
        <v>0</v>
      </c>
      <c r="G250" s="1" t="e">
        <f t="shared" si="95"/>
        <v>#NUM!</v>
      </c>
      <c r="H250" s="2" t="e">
        <f t="shared" si="96"/>
        <v>#NUM!</v>
      </c>
      <c r="I250" s="2"/>
      <c r="J250" s="2">
        <f t="shared" si="97"/>
        <v>1</v>
      </c>
      <c r="K250" s="2">
        <f t="shared" si="98"/>
        <v>0</v>
      </c>
      <c r="L250" s="2">
        <f t="shared" si="99"/>
        <v>0</v>
      </c>
      <c r="M250" s="2">
        <f t="shared" si="100"/>
        <v>0</v>
      </c>
      <c r="N250" s="106">
        <v>1122</v>
      </c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G250" s="7">
        <f>IF(Q250&gt;0,RANK(Q250,(N250:P250,Q250:AE250)),0)</f>
        <v>0</v>
      </c>
      <c r="AH250" s="7">
        <f>IF(R250&gt;0,RANK(R250,(N250:P250,Q250:AE250)),0)</f>
        <v>0</v>
      </c>
      <c r="AI250" s="7">
        <f>IF(T250&gt;0,RANK(T250,(N250:P250,Q250:AE250)),0)</f>
        <v>0</v>
      </c>
      <c r="AJ250" s="7">
        <f>IF(S250&gt;0,RANK(S250,(N250:P250,Q250:AE250)),0)</f>
        <v>0</v>
      </c>
      <c r="AK250" s="2">
        <f t="shared" si="101"/>
        <v>0</v>
      </c>
      <c r="AL250" s="2">
        <f t="shared" si="102"/>
        <v>0</v>
      </c>
      <c r="AM250" s="2">
        <f t="shared" si="103"/>
        <v>0</v>
      </c>
      <c r="AN250" s="2">
        <f t="shared" si="104"/>
        <v>0</v>
      </c>
      <c r="AP250" t="s">
        <v>208</v>
      </c>
      <c r="AQ250" t="s">
        <v>236</v>
      </c>
      <c r="AT250" s="94">
        <v>13</v>
      </c>
      <c r="AU250" s="96">
        <v>5</v>
      </c>
      <c r="AV250" s="100">
        <f>1000*AT250+AU250</f>
        <v>13005</v>
      </c>
      <c r="AX250" s="7" t="s">
        <v>996</v>
      </c>
      <c r="BJ250">
        <v>0</v>
      </c>
      <c r="BK250">
        <v>0</v>
      </c>
    </row>
    <row r="251" spans="1:66" ht="13" hidden="1" customHeight="1" outlineLevel="1">
      <c r="A251" t="s">
        <v>2822</v>
      </c>
      <c r="B251" t="s">
        <v>236</v>
      </c>
      <c r="C251" s="1">
        <f t="shared" si="94"/>
        <v>627</v>
      </c>
      <c r="D251" s="7">
        <f>IF(N251&gt;0, RANK(N251,(N251:P251,Q251:AE251)),0)</f>
        <v>1</v>
      </c>
      <c r="E251" s="7">
        <f>IF(O251&gt;0,RANK(O251,(N251:P251,Q251:AE251)),0)</f>
        <v>0</v>
      </c>
      <c r="F251" s="7">
        <f>IF(P251&gt;0,RANK(P251,(N251:P251,Q251:AE251)),0)</f>
        <v>0</v>
      </c>
      <c r="G251" s="1" t="e">
        <f t="shared" si="95"/>
        <v>#NUM!</v>
      </c>
      <c r="H251" s="2" t="e">
        <f t="shared" si="96"/>
        <v>#NUM!</v>
      </c>
      <c r="I251" s="2"/>
      <c r="J251" s="2">
        <f t="shared" si="97"/>
        <v>1</v>
      </c>
      <c r="K251" s="2">
        <f t="shared" si="98"/>
        <v>0</v>
      </c>
      <c r="L251" s="2">
        <f t="shared" si="99"/>
        <v>0</v>
      </c>
      <c r="M251" s="2">
        <f t="shared" si="100"/>
        <v>0</v>
      </c>
      <c r="N251" s="106">
        <v>627</v>
      </c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G251" s="7">
        <f>IF(Q251&gt;0,RANK(Q251,(N251:P251,Q251:AE251)),0)</f>
        <v>0</v>
      </c>
      <c r="AH251" s="7">
        <f>IF(R251&gt;0,RANK(R251,(N251:P251,Q251:AE251)),0)</f>
        <v>0</v>
      </c>
      <c r="AI251" s="7">
        <f>IF(T251&gt;0,RANK(T251,(N251:P251,Q251:AE251)),0)</f>
        <v>0</v>
      </c>
      <c r="AJ251" s="7">
        <f>IF(S251&gt;0,RANK(S251,(N251:P251,Q251:AE251)),0)</f>
        <v>0</v>
      </c>
      <c r="AK251" s="2">
        <f t="shared" si="101"/>
        <v>0</v>
      </c>
      <c r="AL251" s="2">
        <f t="shared" si="102"/>
        <v>0</v>
      </c>
      <c r="AM251" s="2">
        <f t="shared" si="103"/>
        <v>0</v>
      </c>
      <c r="AN251" s="2">
        <f t="shared" si="104"/>
        <v>0</v>
      </c>
      <c r="AP251" t="s">
        <v>2822</v>
      </c>
      <c r="AQ251" t="s">
        <v>236</v>
      </c>
      <c r="AT251" s="94">
        <v>13</v>
      </c>
      <c r="AU251" s="96">
        <v>7</v>
      </c>
      <c r="AV251" s="100">
        <f t="shared" ref="AV251:AV314" si="105">1000*AT251+AU251</f>
        <v>13007</v>
      </c>
      <c r="AX251" s="7" t="s">
        <v>996</v>
      </c>
      <c r="BJ251">
        <v>0</v>
      </c>
      <c r="BK251">
        <v>0</v>
      </c>
    </row>
    <row r="252" spans="1:66" ht="13" hidden="1" customHeight="1" outlineLevel="1">
      <c r="A252" t="s">
        <v>2197</v>
      </c>
      <c r="B252" t="s">
        <v>236</v>
      </c>
      <c r="C252" s="1">
        <f t="shared" si="94"/>
        <v>5169</v>
      </c>
      <c r="D252" s="7">
        <f>IF(N252&gt;0, RANK(N252,(N252:P252,Q252:AE252)),0)</f>
        <v>1</v>
      </c>
      <c r="E252" s="7">
        <f>IF(O252&gt;0,RANK(O252,(N252:P252,Q252:AE252)),0)</f>
        <v>0</v>
      </c>
      <c r="F252" s="7">
        <f>IF(P252&gt;0,RANK(P252,(N252:P252,Q252:AE252)),0)</f>
        <v>0</v>
      </c>
      <c r="G252" s="1" t="e">
        <f t="shared" si="95"/>
        <v>#NUM!</v>
      </c>
      <c r="H252" s="2" t="e">
        <f t="shared" si="96"/>
        <v>#NUM!</v>
      </c>
      <c r="I252" s="2"/>
      <c r="J252" s="2">
        <f t="shared" si="97"/>
        <v>1</v>
      </c>
      <c r="K252" s="2">
        <f t="shared" si="98"/>
        <v>0</v>
      </c>
      <c r="L252" s="2">
        <f t="shared" si="99"/>
        <v>0</v>
      </c>
      <c r="M252" s="2">
        <f t="shared" si="100"/>
        <v>0</v>
      </c>
      <c r="N252" s="106">
        <v>5169</v>
      </c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G252" s="7">
        <f>IF(Q252&gt;0,RANK(Q252,(N252:P252,Q252:AE252)),0)</f>
        <v>0</v>
      </c>
      <c r="AH252" s="7">
        <f>IF(R252&gt;0,RANK(R252,(N252:P252,Q252:AE252)),0)</f>
        <v>0</v>
      </c>
      <c r="AI252" s="7">
        <f>IF(T252&gt;0,RANK(T252,(N252:P252,Q252:AE252)),0)</f>
        <v>0</v>
      </c>
      <c r="AJ252" s="7">
        <f>IF(S252&gt;0,RANK(S252,(N252:P252,Q252:AE252)),0)</f>
        <v>0</v>
      </c>
      <c r="AK252" s="2">
        <f t="shared" si="101"/>
        <v>0</v>
      </c>
      <c r="AL252" s="2">
        <f t="shared" si="102"/>
        <v>0</v>
      </c>
      <c r="AM252" s="2">
        <f t="shared" si="103"/>
        <v>0</v>
      </c>
      <c r="AN252" s="2">
        <f t="shared" si="104"/>
        <v>0</v>
      </c>
      <c r="AP252" t="s">
        <v>2197</v>
      </c>
      <c r="AQ252" t="s">
        <v>236</v>
      </c>
      <c r="AT252" s="94">
        <v>13</v>
      </c>
      <c r="AU252" s="96">
        <v>9</v>
      </c>
      <c r="AV252" s="100">
        <f t="shared" si="105"/>
        <v>13009</v>
      </c>
      <c r="AX252" s="7" t="s">
        <v>996</v>
      </c>
      <c r="BJ252">
        <v>0</v>
      </c>
      <c r="BK252">
        <v>0</v>
      </c>
    </row>
    <row r="253" spans="1:66" ht="13" hidden="1" customHeight="1" outlineLevel="1">
      <c r="A253" t="s">
        <v>1636</v>
      </c>
      <c r="B253" t="s">
        <v>236</v>
      </c>
      <c r="C253" s="1">
        <f t="shared" si="94"/>
        <v>1747</v>
      </c>
      <c r="D253" s="7">
        <f>IF(N253&gt;0, RANK(N253,(N253:P253,Q253:AE253)),0)</f>
        <v>1</v>
      </c>
      <c r="E253" s="7">
        <f>IF(O253&gt;0,RANK(O253,(N253:P253,Q253:AE253)),0)</f>
        <v>0</v>
      </c>
      <c r="F253" s="7">
        <f>IF(P253&gt;0,RANK(P253,(N253:P253,Q253:AE253)),0)</f>
        <v>0</v>
      </c>
      <c r="G253" s="1" t="e">
        <f t="shared" si="95"/>
        <v>#NUM!</v>
      </c>
      <c r="H253" s="2" t="e">
        <f t="shared" si="96"/>
        <v>#NUM!</v>
      </c>
      <c r="I253" s="2"/>
      <c r="J253" s="2">
        <f t="shared" si="97"/>
        <v>1</v>
      </c>
      <c r="K253" s="2">
        <f t="shared" si="98"/>
        <v>0</v>
      </c>
      <c r="L253" s="2">
        <f t="shared" si="99"/>
        <v>0</v>
      </c>
      <c r="M253" s="2">
        <f t="shared" si="100"/>
        <v>0</v>
      </c>
      <c r="N253" s="106">
        <v>1747</v>
      </c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G253" s="7">
        <f>IF(Q253&gt;0,RANK(Q253,(N253:P253,Q253:AE253)),0)</f>
        <v>0</v>
      </c>
      <c r="AH253" s="7">
        <f>IF(R253&gt;0,RANK(R253,(N253:P253,Q253:AE253)),0)</f>
        <v>0</v>
      </c>
      <c r="AI253" s="7">
        <f>IF(T253&gt;0,RANK(T253,(N253:P253,Q253:AE253)),0)</f>
        <v>0</v>
      </c>
      <c r="AJ253" s="7">
        <f>IF(S253&gt;0,RANK(S253,(N253:P253,Q253:AE253)),0)</f>
        <v>0</v>
      </c>
      <c r="AK253" s="2">
        <f t="shared" si="101"/>
        <v>0</v>
      </c>
      <c r="AL253" s="2">
        <f t="shared" si="102"/>
        <v>0</v>
      </c>
      <c r="AM253" s="2">
        <f t="shared" si="103"/>
        <v>0</v>
      </c>
      <c r="AN253" s="2">
        <f t="shared" si="104"/>
        <v>0</v>
      </c>
      <c r="AP253" t="s">
        <v>1636</v>
      </c>
      <c r="AQ253" t="s">
        <v>236</v>
      </c>
      <c r="AT253" s="94">
        <v>13</v>
      </c>
      <c r="AU253" s="96">
        <v>11</v>
      </c>
      <c r="AV253" s="100">
        <f t="shared" si="105"/>
        <v>13011</v>
      </c>
      <c r="AX253" s="7" t="s">
        <v>996</v>
      </c>
      <c r="BJ253">
        <v>0</v>
      </c>
      <c r="BK253">
        <v>0</v>
      </c>
    </row>
    <row r="254" spans="1:66" ht="13" hidden="1" customHeight="1" outlineLevel="1">
      <c r="A254" t="s">
        <v>1181</v>
      </c>
      <c r="B254" t="s">
        <v>236</v>
      </c>
      <c r="C254" s="1">
        <f t="shared" si="94"/>
        <v>5105</v>
      </c>
      <c r="D254" s="7">
        <f>IF(N254&gt;0, RANK(N254,(N254:P254,Q254:AE254)),0)</f>
        <v>1</v>
      </c>
      <c r="E254" s="7">
        <f>IF(O254&gt;0,RANK(O254,(N254:P254,Q254:AE254)),0)</f>
        <v>0</v>
      </c>
      <c r="F254" s="7">
        <f>IF(P254&gt;0,RANK(P254,(N254:P254,Q254:AE254)),0)</f>
        <v>0</v>
      </c>
      <c r="G254" s="1" t="e">
        <f t="shared" si="95"/>
        <v>#NUM!</v>
      </c>
      <c r="H254" s="2" t="e">
        <f t="shared" si="96"/>
        <v>#NUM!</v>
      </c>
      <c r="I254" s="2"/>
      <c r="J254" s="2">
        <f t="shared" si="97"/>
        <v>1</v>
      </c>
      <c r="K254" s="2">
        <f t="shared" si="98"/>
        <v>0</v>
      </c>
      <c r="L254" s="2">
        <f t="shared" si="99"/>
        <v>0</v>
      </c>
      <c r="M254" s="2">
        <f t="shared" si="100"/>
        <v>0</v>
      </c>
      <c r="N254" s="106">
        <v>5105</v>
      </c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G254" s="7">
        <f>IF(Q254&gt;0,RANK(Q254,(N254:P254,Q254:AE254)),0)</f>
        <v>0</v>
      </c>
      <c r="AH254" s="7">
        <f>IF(R254&gt;0,RANK(R254,(N254:P254,Q254:AE254)),0)</f>
        <v>0</v>
      </c>
      <c r="AI254" s="7">
        <f>IF(T254&gt;0,RANK(T254,(N254:P254,Q254:AE254)),0)</f>
        <v>0</v>
      </c>
      <c r="AJ254" s="7">
        <f>IF(S254&gt;0,RANK(S254,(N254:P254,Q254:AE254)),0)</f>
        <v>0</v>
      </c>
      <c r="AK254" s="2">
        <f t="shared" si="101"/>
        <v>0</v>
      </c>
      <c r="AL254" s="2">
        <f t="shared" si="102"/>
        <v>0</v>
      </c>
      <c r="AM254" s="2">
        <f t="shared" si="103"/>
        <v>0</v>
      </c>
      <c r="AN254" s="2">
        <f t="shared" si="104"/>
        <v>0</v>
      </c>
      <c r="AP254" t="s">
        <v>1181</v>
      </c>
      <c r="AQ254" t="s">
        <v>236</v>
      </c>
      <c r="AT254" s="94">
        <v>13</v>
      </c>
      <c r="AU254" s="96">
        <v>13</v>
      </c>
      <c r="AV254" s="100">
        <f t="shared" si="105"/>
        <v>13013</v>
      </c>
      <c r="AX254" s="7" t="s">
        <v>996</v>
      </c>
      <c r="BJ254">
        <v>0</v>
      </c>
      <c r="BK254">
        <v>0</v>
      </c>
    </row>
    <row r="255" spans="1:66" ht="13" hidden="1" customHeight="1" outlineLevel="1">
      <c r="A255" t="s">
        <v>592</v>
      </c>
      <c r="B255" t="s">
        <v>236</v>
      </c>
      <c r="C255" s="1">
        <f t="shared" si="94"/>
        <v>6208</v>
      </c>
      <c r="D255" s="7">
        <f>IF(N255&gt;0, RANK(N255,(N255:P255,Q255:AE255)),0)</f>
        <v>1</v>
      </c>
      <c r="E255" s="7">
        <f>IF(O255&gt;0,RANK(O255,(N255:P255,Q255:AE255)),0)</f>
        <v>0</v>
      </c>
      <c r="F255" s="7">
        <f>IF(P255&gt;0,RANK(P255,(N255:P255,Q255:AE255)),0)</f>
        <v>0</v>
      </c>
      <c r="G255" s="1" t="e">
        <f t="shared" si="95"/>
        <v>#NUM!</v>
      </c>
      <c r="H255" s="2" t="e">
        <f t="shared" si="96"/>
        <v>#NUM!</v>
      </c>
      <c r="I255" s="2"/>
      <c r="J255" s="2">
        <f t="shared" si="97"/>
        <v>1</v>
      </c>
      <c r="K255" s="2">
        <f t="shared" si="98"/>
        <v>0</v>
      </c>
      <c r="L255" s="2">
        <f t="shared" si="99"/>
        <v>0</v>
      </c>
      <c r="M255" s="2">
        <f t="shared" si="100"/>
        <v>0</v>
      </c>
      <c r="N255" s="106">
        <v>6208</v>
      </c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G255" s="7">
        <f>IF(Q255&gt;0,RANK(Q255,(N255:P255,Q255:AE255)),0)</f>
        <v>0</v>
      </c>
      <c r="AH255" s="7">
        <f>IF(R255&gt;0,RANK(R255,(N255:P255,Q255:AE255)),0)</f>
        <v>0</v>
      </c>
      <c r="AI255" s="7">
        <f>IF(T255&gt;0,RANK(T255,(N255:P255,Q255:AE255)),0)</f>
        <v>0</v>
      </c>
      <c r="AJ255" s="7">
        <f>IF(S255&gt;0,RANK(S255,(N255:P255,Q255:AE255)),0)</f>
        <v>0</v>
      </c>
      <c r="AK255" s="2">
        <f t="shared" si="101"/>
        <v>0</v>
      </c>
      <c r="AL255" s="2">
        <f t="shared" si="102"/>
        <v>0</v>
      </c>
      <c r="AM255" s="2">
        <f t="shared" si="103"/>
        <v>0</v>
      </c>
      <c r="AN255" s="2">
        <f t="shared" si="104"/>
        <v>0</v>
      </c>
      <c r="AP255" t="s">
        <v>592</v>
      </c>
      <c r="AQ255" t="s">
        <v>236</v>
      </c>
      <c r="AT255" s="94">
        <v>13</v>
      </c>
      <c r="AU255" s="96">
        <v>15</v>
      </c>
      <c r="AV255" s="100">
        <f t="shared" si="105"/>
        <v>13015</v>
      </c>
      <c r="AX255" s="7" t="s">
        <v>996</v>
      </c>
      <c r="BJ255">
        <v>7</v>
      </c>
      <c r="BK255">
        <v>0</v>
      </c>
    </row>
    <row r="256" spans="1:66" ht="13" hidden="1" customHeight="1" outlineLevel="1">
      <c r="A256" t="s">
        <v>50</v>
      </c>
      <c r="B256" t="s">
        <v>236</v>
      </c>
      <c r="C256" s="1">
        <f t="shared" si="94"/>
        <v>2473</v>
      </c>
      <c r="D256" s="7">
        <f>IF(N256&gt;0, RANK(N256,(N256:P256,Q256:AE256)),0)</f>
        <v>1</v>
      </c>
      <c r="E256" s="7">
        <f>IF(O256&gt;0,RANK(O256,(N256:P256,Q256:AE256)),0)</f>
        <v>0</v>
      </c>
      <c r="F256" s="7">
        <f>IF(P256&gt;0,RANK(P256,(N256:P256,Q256:AE256)),0)</f>
        <v>0</v>
      </c>
      <c r="G256" s="1" t="e">
        <f t="shared" si="95"/>
        <v>#NUM!</v>
      </c>
      <c r="H256" s="2" t="e">
        <f t="shared" si="96"/>
        <v>#NUM!</v>
      </c>
      <c r="I256" s="2"/>
      <c r="J256" s="2">
        <f t="shared" si="97"/>
        <v>1</v>
      </c>
      <c r="K256" s="2">
        <f t="shared" si="98"/>
        <v>0</v>
      </c>
      <c r="L256" s="2">
        <f t="shared" si="99"/>
        <v>0</v>
      </c>
      <c r="M256" s="2">
        <f t="shared" si="100"/>
        <v>0</v>
      </c>
      <c r="N256" s="106">
        <v>2473</v>
      </c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G256" s="7">
        <f>IF(Q256&gt;0,RANK(Q256,(N256:P256,Q256:AE256)),0)</f>
        <v>0</v>
      </c>
      <c r="AH256" s="7">
        <f>IF(R256&gt;0,RANK(R256,(N256:P256,Q256:AE256)),0)</f>
        <v>0</v>
      </c>
      <c r="AI256" s="7">
        <f>IF(T256&gt;0,RANK(T256,(N256:P256,Q256:AE256)),0)</f>
        <v>0</v>
      </c>
      <c r="AJ256" s="7">
        <f>IF(S256&gt;0,RANK(S256,(N256:P256,Q256:AE256)),0)</f>
        <v>0</v>
      </c>
      <c r="AK256" s="2">
        <f t="shared" si="101"/>
        <v>0</v>
      </c>
      <c r="AL256" s="2">
        <f t="shared" si="102"/>
        <v>0</v>
      </c>
      <c r="AM256" s="2">
        <f t="shared" si="103"/>
        <v>0</v>
      </c>
      <c r="AN256" s="2">
        <f t="shared" si="104"/>
        <v>0</v>
      </c>
      <c r="AP256" t="s">
        <v>50</v>
      </c>
      <c r="AQ256" t="s">
        <v>236</v>
      </c>
      <c r="AT256" s="94">
        <v>13</v>
      </c>
      <c r="AU256" s="96">
        <v>17</v>
      </c>
      <c r="AV256" s="100">
        <f t="shared" si="105"/>
        <v>13017</v>
      </c>
      <c r="AX256" s="7" t="s">
        <v>996</v>
      </c>
      <c r="BJ256">
        <v>0</v>
      </c>
      <c r="BK256">
        <v>0</v>
      </c>
    </row>
    <row r="257" spans="1:63" ht="13" hidden="1" customHeight="1" outlineLevel="1">
      <c r="A257" t="s">
        <v>380</v>
      </c>
      <c r="B257" t="s">
        <v>236</v>
      </c>
      <c r="C257" s="1">
        <f t="shared" si="94"/>
        <v>2357</v>
      </c>
      <c r="D257" s="7">
        <f>IF(N257&gt;0, RANK(N257,(N257:P257,Q257:AE257)),0)</f>
        <v>1</v>
      </c>
      <c r="E257" s="7">
        <f>IF(O257&gt;0,RANK(O257,(N257:P257,Q257:AE257)),0)</f>
        <v>0</v>
      </c>
      <c r="F257" s="7">
        <f>IF(P257&gt;0,RANK(P257,(N257:P257,Q257:AE257)),0)</f>
        <v>0</v>
      </c>
      <c r="G257" s="1" t="e">
        <f t="shared" si="95"/>
        <v>#NUM!</v>
      </c>
      <c r="H257" s="2" t="e">
        <f t="shared" si="96"/>
        <v>#NUM!</v>
      </c>
      <c r="I257" s="2"/>
      <c r="J257" s="2">
        <f t="shared" si="97"/>
        <v>1</v>
      </c>
      <c r="K257" s="2">
        <f t="shared" si="98"/>
        <v>0</v>
      </c>
      <c r="L257" s="2">
        <f t="shared" si="99"/>
        <v>0</v>
      </c>
      <c r="M257" s="2">
        <f t="shared" si="100"/>
        <v>0</v>
      </c>
      <c r="N257" s="106">
        <v>2357</v>
      </c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G257" s="7">
        <f>IF(Q257&gt;0,RANK(Q257,(N257:P257,Q257:AE257)),0)</f>
        <v>0</v>
      </c>
      <c r="AH257" s="7">
        <f>IF(R257&gt;0,RANK(R257,(N257:P257,Q257:AE257)),0)</f>
        <v>0</v>
      </c>
      <c r="AI257" s="7">
        <f>IF(T257&gt;0,RANK(T257,(N257:P257,Q257:AE257)),0)</f>
        <v>0</v>
      </c>
      <c r="AJ257" s="7">
        <f>IF(S257&gt;0,RANK(S257,(N257:P257,Q257:AE257)),0)</f>
        <v>0</v>
      </c>
      <c r="AK257" s="2">
        <f t="shared" si="101"/>
        <v>0</v>
      </c>
      <c r="AL257" s="2">
        <f t="shared" si="102"/>
        <v>0</v>
      </c>
      <c r="AM257" s="2">
        <f t="shared" si="103"/>
        <v>0</v>
      </c>
      <c r="AN257" s="2">
        <f t="shared" si="104"/>
        <v>0</v>
      </c>
      <c r="AP257" t="s">
        <v>380</v>
      </c>
      <c r="AQ257" t="s">
        <v>236</v>
      </c>
      <c r="AT257" s="94">
        <v>13</v>
      </c>
      <c r="AU257" s="96">
        <v>19</v>
      </c>
      <c r="AV257" s="100">
        <f t="shared" si="105"/>
        <v>13019</v>
      </c>
      <c r="AX257" s="7" t="s">
        <v>996</v>
      </c>
      <c r="BJ257">
        <v>0</v>
      </c>
      <c r="BK257">
        <v>0</v>
      </c>
    </row>
    <row r="258" spans="1:63" ht="13" hidden="1" customHeight="1" outlineLevel="1">
      <c r="A258" t="s">
        <v>1656</v>
      </c>
      <c r="B258" t="s">
        <v>236</v>
      </c>
      <c r="C258" s="1">
        <f t="shared" si="94"/>
        <v>28280</v>
      </c>
      <c r="D258" s="7">
        <f>IF(N258&gt;0, RANK(N258,(N258:P258,Q258:AE258)),0)</f>
        <v>1</v>
      </c>
      <c r="E258" s="7">
        <f>IF(O258&gt;0,RANK(O258,(N258:P258,Q258:AE258)),0)</f>
        <v>0</v>
      </c>
      <c r="F258" s="7">
        <f>IF(P258&gt;0,RANK(P258,(N258:P258,Q258:AE258)),0)</f>
        <v>0</v>
      </c>
      <c r="G258" s="1" t="e">
        <f t="shared" si="95"/>
        <v>#NUM!</v>
      </c>
      <c r="H258" s="2" t="e">
        <f t="shared" si="96"/>
        <v>#NUM!</v>
      </c>
      <c r="I258" s="2"/>
      <c r="J258" s="2">
        <f t="shared" si="97"/>
        <v>1</v>
      </c>
      <c r="K258" s="2">
        <f t="shared" si="98"/>
        <v>0</v>
      </c>
      <c r="L258" s="2">
        <f t="shared" si="99"/>
        <v>0</v>
      </c>
      <c r="M258" s="2">
        <f t="shared" si="100"/>
        <v>0</v>
      </c>
      <c r="N258" s="106">
        <v>28280</v>
      </c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G258" s="7">
        <f>IF(Q258&gt;0,RANK(Q258,(N258:P258,Q258:AE258)),0)</f>
        <v>0</v>
      </c>
      <c r="AH258" s="7">
        <f>IF(R258&gt;0,RANK(R258,(N258:P258,Q258:AE258)),0)</f>
        <v>0</v>
      </c>
      <c r="AI258" s="7">
        <f>IF(T258&gt;0,RANK(T258,(N258:P258,Q258:AE258)),0)</f>
        <v>0</v>
      </c>
      <c r="AJ258" s="7">
        <f>IF(S258&gt;0,RANK(S258,(N258:P258,Q258:AE258)),0)</f>
        <v>0</v>
      </c>
      <c r="AK258" s="2">
        <f t="shared" si="101"/>
        <v>0</v>
      </c>
      <c r="AL258" s="2">
        <f t="shared" si="102"/>
        <v>0</v>
      </c>
      <c r="AM258" s="2">
        <f t="shared" si="103"/>
        <v>0</v>
      </c>
      <c r="AN258" s="2">
        <f t="shared" si="104"/>
        <v>0</v>
      </c>
      <c r="AP258" t="s">
        <v>1656</v>
      </c>
      <c r="AQ258" t="s">
        <v>236</v>
      </c>
      <c r="AT258" s="94">
        <v>13</v>
      </c>
      <c r="AU258" s="96">
        <v>21</v>
      </c>
      <c r="AV258" s="100">
        <f t="shared" si="105"/>
        <v>13021</v>
      </c>
      <c r="AX258" s="7" t="s">
        <v>996</v>
      </c>
      <c r="BJ258">
        <v>0</v>
      </c>
      <c r="BK258">
        <v>0</v>
      </c>
    </row>
    <row r="259" spans="1:63" ht="13" hidden="1" customHeight="1" outlineLevel="1">
      <c r="A259" t="s">
        <v>1508</v>
      </c>
      <c r="B259" t="s">
        <v>236</v>
      </c>
      <c r="C259" s="1">
        <f t="shared" si="94"/>
        <v>1413</v>
      </c>
      <c r="D259" s="7">
        <f>IF(N259&gt;0, RANK(N259,(N259:P259,Q259:AE259)),0)</f>
        <v>1</v>
      </c>
      <c r="E259" s="7">
        <f>IF(O259&gt;0,RANK(O259,(N259:P259,Q259:AE259)),0)</f>
        <v>0</v>
      </c>
      <c r="F259" s="7">
        <f>IF(P259&gt;0,RANK(P259,(N259:P259,Q259:AE259)),0)</f>
        <v>0</v>
      </c>
      <c r="G259" s="1" t="e">
        <f t="shared" si="95"/>
        <v>#NUM!</v>
      </c>
      <c r="H259" s="2" t="e">
        <f t="shared" si="96"/>
        <v>#NUM!</v>
      </c>
      <c r="I259" s="2"/>
      <c r="J259" s="2">
        <f t="shared" si="97"/>
        <v>1</v>
      </c>
      <c r="K259" s="2">
        <f t="shared" si="98"/>
        <v>0</v>
      </c>
      <c r="L259" s="2">
        <f t="shared" si="99"/>
        <v>0</v>
      </c>
      <c r="M259" s="2">
        <f t="shared" si="100"/>
        <v>0</v>
      </c>
      <c r="N259" s="106">
        <v>1413</v>
      </c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G259" s="7">
        <f>IF(Q259&gt;0,RANK(Q259,(N259:P259,Q259:AE259)),0)</f>
        <v>0</v>
      </c>
      <c r="AH259" s="7">
        <f>IF(R259&gt;0,RANK(R259,(N259:P259,Q259:AE259)),0)</f>
        <v>0</v>
      </c>
      <c r="AI259" s="7">
        <f>IF(T259&gt;0,RANK(T259,(N259:P259,Q259:AE259)),0)</f>
        <v>0</v>
      </c>
      <c r="AJ259" s="7">
        <f>IF(S259&gt;0,RANK(S259,(N259:P259,Q259:AE259)),0)</f>
        <v>0</v>
      </c>
      <c r="AK259" s="2">
        <f t="shared" si="101"/>
        <v>0</v>
      </c>
      <c r="AL259" s="2">
        <f t="shared" si="102"/>
        <v>0</v>
      </c>
      <c r="AM259" s="2">
        <f t="shared" si="103"/>
        <v>0</v>
      </c>
      <c r="AN259" s="2">
        <f t="shared" si="104"/>
        <v>0</v>
      </c>
      <c r="AP259" t="s">
        <v>1508</v>
      </c>
      <c r="AQ259" t="s">
        <v>236</v>
      </c>
      <c r="AT259" s="94">
        <v>13</v>
      </c>
      <c r="AU259" s="96">
        <v>23</v>
      </c>
      <c r="AV259" s="100">
        <f t="shared" si="105"/>
        <v>13023</v>
      </c>
      <c r="AX259" s="7" t="s">
        <v>996</v>
      </c>
      <c r="BJ259">
        <v>0</v>
      </c>
      <c r="BK259">
        <v>0</v>
      </c>
    </row>
    <row r="260" spans="1:63" ht="13" hidden="1" customHeight="1" outlineLevel="1">
      <c r="A260" t="s">
        <v>1710</v>
      </c>
      <c r="B260" t="s">
        <v>236</v>
      </c>
      <c r="C260" s="1">
        <f t="shared" si="94"/>
        <v>1498</v>
      </c>
      <c r="D260" s="7">
        <f>IF(N260&gt;0, RANK(N260,(N260:P260,Q260:AE260)),0)</f>
        <v>1</v>
      </c>
      <c r="E260" s="7">
        <f>IF(O260&gt;0,RANK(O260,(N260:P260,Q260:AE260)),0)</f>
        <v>0</v>
      </c>
      <c r="F260" s="7">
        <f>IF(P260&gt;0,RANK(P260,(N260:P260,Q260:AE260)),0)</f>
        <v>0</v>
      </c>
      <c r="G260" s="1" t="e">
        <f t="shared" si="95"/>
        <v>#NUM!</v>
      </c>
      <c r="H260" s="2" t="e">
        <f t="shared" si="96"/>
        <v>#NUM!</v>
      </c>
      <c r="I260" s="2"/>
      <c r="J260" s="2">
        <f t="shared" si="97"/>
        <v>1</v>
      </c>
      <c r="K260" s="2">
        <f t="shared" si="98"/>
        <v>0</v>
      </c>
      <c r="L260" s="2">
        <f t="shared" si="99"/>
        <v>0</v>
      </c>
      <c r="M260" s="2">
        <f t="shared" si="100"/>
        <v>0</v>
      </c>
      <c r="N260" s="106">
        <v>1498</v>
      </c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G260" s="7">
        <f>IF(Q260&gt;0,RANK(Q260,(N260:P260,Q260:AE260)),0)</f>
        <v>0</v>
      </c>
      <c r="AH260" s="7">
        <f>IF(R260&gt;0,RANK(R260,(N260:P260,Q260:AE260)),0)</f>
        <v>0</v>
      </c>
      <c r="AI260" s="7">
        <f>IF(T260&gt;0,RANK(T260,(N260:P260,Q260:AE260)),0)</f>
        <v>0</v>
      </c>
      <c r="AJ260" s="7">
        <f>IF(S260&gt;0,RANK(S260,(N260:P260,Q260:AE260)),0)</f>
        <v>0</v>
      </c>
      <c r="AK260" s="2">
        <f t="shared" si="101"/>
        <v>0</v>
      </c>
      <c r="AL260" s="2">
        <f t="shared" si="102"/>
        <v>0</v>
      </c>
      <c r="AM260" s="2">
        <f t="shared" si="103"/>
        <v>0</v>
      </c>
      <c r="AN260" s="2">
        <f t="shared" si="104"/>
        <v>0</v>
      </c>
      <c r="AP260" t="s">
        <v>1710</v>
      </c>
      <c r="AQ260" t="s">
        <v>236</v>
      </c>
      <c r="AT260" s="94">
        <v>13</v>
      </c>
      <c r="AU260" s="96">
        <v>25</v>
      </c>
      <c r="AV260" s="100">
        <f t="shared" si="105"/>
        <v>13025</v>
      </c>
      <c r="AX260" s="7" t="s">
        <v>996</v>
      </c>
      <c r="BJ260">
        <v>0</v>
      </c>
      <c r="BK260">
        <v>0</v>
      </c>
    </row>
    <row r="261" spans="1:63" ht="13" hidden="1" customHeight="1" outlineLevel="1">
      <c r="A261" t="s">
        <v>1711</v>
      </c>
      <c r="B261" t="s">
        <v>236</v>
      </c>
      <c r="C261" s="1">
        <f t="shared" si="94"/>
        <v>1734</v>
      </c>
      <c r="D261" s="7">
        <f>IF(N261&gt;0, RANK(N261,(N261:P261,Q261:AE261)),0)</f>
        <v>1</v>
      </c>
      <c r="E261" s="7">
        <f>IF(O261&gt;0,RANK(O261,(N261:P261,Q261:AE261)),0)</f>
        <v>0</v>
      </c>
      <c r="F261" s="7">
        <f>IF(P261&gt;0,RANK(P261,(N261:P261,Q261:AE261)),0)</f>
        <v>0</v>
      </c>
      <c r="G261" s="1" t="e">
        <f t="shared" si="95"/>
        <v>#NUM!</v>
      </c>
      <c r="H261" s="2" t="e">
        <f t="shared" si="96"/>
        <v>#NUM!</v>
      </c>
      <c r="I261" s="2"/>
      <c r="J261" s="2">
        <f t="shared" si="97"/>
        <v>1</v>
      </c>
      <c r="K261" s="2">
        <f t="shared" si="98"/>
        <v>0</v>
      </c>
      <c r="L261" s="2">
        <f t="shared" si="99"/>
        <v>0</v>
      </c>
      <c r="M261" s="2">
        <f t="shared" si="100"/>
        <v>0</v>
      </c>
      <c r="N261" s="106">
        <v>1734</v>
      </c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G261" s="7">
        <f>IF(Q261&gt;0,RANK(Q261,(N261:P261,Q261:AE261)),0)</f>
        <v>0</v>
      </c>
      <c r="AH261" s="7">
        <f>IF(R261&gt;0,RANK(R261,(N261:P261,Q261:AE261)),0)</f>
        <v>0</v>
      </c>
      <c r="AI261" s="7">
        <f>IF(T261&gt;0,RANK(T261,(N261:P261,Q261:AE261)),0)</f>
        <v>0</v>
      </c>
      <c r="AJ261" s="7">
        <f>IF(S261&gt;0,RANK(S261,(N261:P261,Q261:AE261)),0)</f>
        <v>0</v>
      </c>
      <c r="AK261" s="2">
        <f t="shared" si="101"/>
        <v>0</v>
      </c>
      <c r="AL261" s="2">
        <f t="shared" si="102"/>
        <v>0</v>
      </c>
      <c r="AM261" s="2">
        <f t="shared" si="103"/>
        <v>0</v>
      </c>
      <c r="AN261" s="2">
        <f t="shared" si="104"/>
        <v>0</v>
      </c>
      <c r="AP261" t="s">
        <v>1711</v>
      </c>
      <c r="AQ261" t="s">
        <v>236</v>
      </c>
      <c r="AT261" s="94">
        <v>13</v>
      </c>
      <c r="AU261" s="96">
        <v>27</v>
      </c>
      <c r="AV261" s="100">
        <f t="shared" si="105"/>
        <v>13027</v>
      </c>
      <c r="AX261" s="7" t="s">
        <v>996</v>
      </c>
      <c r="BJ261">
        <v>0</v>
      </c>
      <c r="BK261">
        <v>0</v>
      </c>
    </row>
    <row r="262" spans="1:63" ht="13" hidden="1" customHeight="1" outlineLevel="1">
      <c r="A262" t="s">
        <v>1712</v>
      </c>
      <c r="B262" t="s">
        <v>236</v>
      </c>
      <c r="C262" s="1">
        <f t="shared" si="94"/>
        <v>2252</v>
      </c>
      <c r="D262" s="7">
        <f>IF(N262&gt;0, RANK(N262,(N262:P262,Q262:AE262)),0)</f>
        <v>1</v>
      </c>
      <c r="E262" s="7">
        <f>IF(O262&gt;0,RANK(O262,(N262:P262,Q262:AE262)),0)</f>
        <v>0</v>
      </c>
      <c r="F262" s="7">
        <f>IF(P262&gt;0,RANK(P262,(N262:P262,Q262:AE262)),0)</f>
        <v>0</v>
      </c>
      <c r="G262" s="1" t="e">
        <f t="shared" si="95"/>
        <v>#NUM!</v>
      </c>
      <c r="H262" s="2" t="e">
        <f t="shared" si="96"/>
        <v>#NUM!</v>
      </c>
      <c r="I262" s="2"/>
      <c r="J262" s="2">
        <f t="shared" si="97"/>
        <v>1</v>
      </c>
      <c r="K262" s="2">
        <f t="shared" si="98"/>
        <v>0</v>
      </c>
      <c r="L262" s="2">
        <f t="shared" si="99"/>
        <v>0</v>
      </c>
      <c r="M262" s="2">
        <f t="shared" si="100"/>
        <v>0</v>
      </c>
      <c r="N262" s="106">
        <v>2252</v>
      </c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G262" s="7">
        <f>IF(Q262&gt;0,RANK(Q262,(N262:P262,Q262:AE262)),0)</f>
        <v>0</v>
      </c>
      <c r="AH262" s="7">
        <f>IF(R262&gt;0,RANK(R262,(N262:P262,Q262:AE262)),0)</f>
        <v>0</v>
      </c>
      <c r="AI262" s="7">
        <f>IF(T262&gt;0,RANK(T262,(N262:P262,Q262:AE262)),0)</f>
        <v>0</v>
      </c>
      <c r="AJ262" s="7">
        <f>IF(S262&gt;0,RANK(S262,(N262:P262,Q262:AE262)),0)</f>
        <v>0</v>
      </c>
      <c r="AK262" s="2">
        <f t="shared" si="101"/>
        <v>0</v>
      </c>
      <c r="AL262" s="2">
        <f t="shared" si="102"/>
        <v>0</v>
      </c>
      <c r="AM262" s="2">
        <f t="shared" si="103"/>
        <v>0</v>
      </c>
      <c r="AN262" s="2">
        <f t="shared" si="104"/>
        <v>0</v>
      </c>
      <c r="AP262" t="s">
        <v>1712</v>
      </c>
      <c r="AQ262" t="s">
        <v>236</v>
      </c>
      <c r="AT262" s="94">
        <v>13</v>
      </c>
      <c r="AU262" s="96">
        <v>29</v>
      </c>
      <c r="AV262" s="100">
        <f t="shared" si="105"/>
        <v>13029</v>
      </c>
      <c r="AX262" s="7" t="s">
        <v>996</v>
      </c>
      <c r="BJ262">
        <v>0</v>
      </c>
      <c r="BK262">
        <v>0</v>
      </c>
    </row>
    <row r="263" spans="1:63" ht="13" hidden="1" customHeight="1" outlineLevel="1">
      <c r="A263" t="s">
        <v>1045</v>
      </c>
      <c r="B263" t="s">
        <v>236</v>
      </c>
      <c r="C263" s="1">
        <f t="shared" si="94"/>
        <v>5587</v>
      </c>
      <c r="D263" s="7">
        <f>IF(N263&gt;0, RANK(N263,(N263:P263,Q263:AE263)),0)</f>
        <v>1</v>
      </c>
      <c r="E263" s="7">
        <f>IF(O263&gt;0,RANK(O263,(N263:P263,Q263:AE263)),0)</f>
        <v>0</v>
      </c>
      <c r="F263" s="7">
        <f>IF(P263&gt;0,RANK(P263,(N263:P263,Q263:AE263)),0)</f>
        <v>0</v>
      </c>
      <c r="G263" s="1" t="e">
        <f t="shared" si="95"/>
        <v>#NUM!</v>
      </c>
      <c r="H263" s="2" t="e">
        <f t="shared" si="96"/>
        <v>#NUM!</v>
      </c>
      <c r="I263" s="2"/>
      <c r="J263" s="2">
        <f t="shared" si="97"/>
        <v>1</v>
      </c>
      <c r="K263" s="2">
        <f t="shared" si="98"/>
        <v>0</v>
      </c>
      <c r="L263" s="2">
        <f t="shared" si="99"/>
        <v>0</v>
      </c>
      <c r="M263" s="2">
        <f t="shared" si="100"/>
        <v>0</v>
      </c>
      <c r="N263" s="106">
        <v>5587</v>
      </c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G263" s="7">
        <f>IF(Q263&gt;0,RANK(Q263,(N263:P263,Q263:AE263)),0)</f>
        <v>0</v>
      </c>
      <c r="AH263" s="7">
        <f>IF(R263&gt;0,RANK(R263,(N263:P263,Q263:AE263)),0)</f>
        <v>0</v>
      </c>
      <c r="AI263" s="7">
        <f>IF(T263&gt;0,RANK(T263,(N263:P263,Q263:AE263)),0)</f>
        <v>0</v>
      </c>
      <c r="AJ263" s="7">
        <f>IF(S263&gt;0,RANK(S263,(N263:P263,Q263:AE263)),0)</f>
        <v>0</v>
      </c>
      <c r="AK263" s="2">
        <f t="shared" si="101"/>
        <v>0</v>
      </c>
      <c r="AL263" s="2">
        <f t="shared" si="102"/>
        <v>0</v>
      </c>
      <c r="AM263" s="2">
        <f t="shared" si="103"/>
        <v>0</v>
      </c>
      <c r="AN263" s="2">
        <f t="shared" si="104"/>
        <v>0</v>
      </c>
      <c r="AP263" t="s">
        <v>1045</v>
      </c>
      <c r="AQ263" t="s">
        <v>236</v>
      </c>
      <c r="AT263" s="94">
        <v>13</v>
      </c>
      <c r="AU263" s="96">
        <v>31</v>
      </c>
      <c r="AV263" s="100">
        <f t="shared" si="105"/>
        <v>13031</v>
      </c>
      <c r="AX263" s="7" t="s">
        <v>996</v>
      </c>
      <c r="BJ263">
        <v>0</v>
      </c>
      <c r="BK263">
        <v>0</v>
      </c>
    </row>
    <row r="264" spans="1:63" ht="13" hidden="1" customHeight="1" outlineLevel="1">
      <c r="A264" t="s">
        <v>2746</v>
      </c>
      <c r="B264" t="s">
        <v>236</v>
      </c>
      <c r="C264" s="1">
        <f t="shared" si="94"/>
        <v>2691</v>
      </c>
      <c r="D264" s="7">
        <f>IF(N264&gt;0, RANK(N264,(N264:P264,Q264:AE264)),0)</f>
        <v>1</v>
      </c>
      <c r="E264" s="7">
        <f>IF(O264&gt;0,RANK(O264,(N264:P264,Q264:AE264)),0)</f>
        <v>0</v>
      </c>
      <c r="F264" s="7">
        <f>IF(P264&gt;0,RANK(P264,(N264:P264,Q264:AE264)),0)</f>
        <v>0</v>
      </c>
      <c r="G264" s="1" t="e">
        <f t="shared" si="95"/>
        <v>#NUM!</v>
      </c>
      <c r="H264" s="2" t="e">
        <f t="shared" si="96"/>
        <v>#NUM!</v>
      </c>
      <c r="I264" s="2"/>
      <c r="J264" s="2">
        <f t="shared" si="97"/>
        <v>1</v>
      </c>
      <c r="K264" s="2">
        <f t="shared" si="98"/>
        <v>0</v>
      </c>
      <c r="L264" s="2">
        <f t="shared" si="99"/>
        <v>0</v>
      </c>
      <c r="M264" s="2">
        <f t="shared" si="100"/>
        <v>0</v>
      </c>
      <c r="N264" s="106">
        <v>2691</v>
      </c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G264" s="7">
        <f>IF(Q264&gt;0,RANK(Q264,(N264:P264,Q264:AE264)),0)</f>
        <v>0</v>
      </c>
      <c r="AH264" s="7">
        <f>IF(R264&gt;0,RANK(R264,(N264:P264,Q264:AE264)),0)</f>
        <v>0</v>
      </c>
      <c r="AI264" s="7">
        <f>IF(T264&gt;0,RANK(T264,(N264:P264,Q264:AE264)),0)</f>
        <v>0</v>
      </c>
      <c r="AJ264" s="7">
        <f>IF(S264&gt;0,RANK(S264,(N264:P264,Q264:AE264)),0)</f>
        <v>0</v>
      </c>
      <c r="AK264" s="2">
        <f t="shared" si="101"/>
        <v>0</v>
      </c>
      <c r="AL264" s="2">
        <f t="shared" si="102"/>
        <v>0</v>
      </c>
      <c r="AM264" s="2">
        <f t="shared" si="103"/>
        <v>0</v>
      </c>
      <c r="AN264" s="2">
        <f t="shared" si="104"/>
        <v>0</v>
      </c>
      <c r="AP264" t="s">
        <v>2746</v>
      </c>
      <c r="AQ264" t="s">
        <v>236</v>
      </c>
      <c r="AT264" s="94">
        <v>13</v>
      </c>
      <c r="AU264" s="96">
        <v>33</v>
      </c>
      <c r="AV264" s="100">
        <f t="shared" si="105"/>
        <v>13033</v>
      </c>
      <c r="AX264" s="7" t="s">
        <v>996</v>
      </c>
      <c r="BJ264">
        <v>0</v>
      </c>
      <c r="BK264">
        <v>0</v>
      </c>
    </row>
    <row r="265" spans="1:63" ht="13" hidden="1" customHeight="1" outlineLevel="1">
      <c r="A265" t="s">
        <v>1265</v>
      </c>
      <c r="B265" t="s">
        <v>236</v>
      </c>
      <c r="C265" s="1">
        <f t="shared" si="94"/>
        <v>2776</v>
      </c>
      <c r="D265" s="7">
        <f>IF(N265&gt;0, RANK(N265,(N265:P265,Q265:AE265)),0)</f>
        <v>1</v>
      </c>
      <c r="E265" s="7">
        <f>IF(O265&gt;0,RANK(O265,(N265:P265,Q265:AE265)),0)</f>
        <v>0</v>
      </c>
      <c r="F265" s="7">
        <f>IF(P265&gt;0,RANK(P265,(N265:P265,Q265:AE265)),0)</f>
        <v>0</v>
      </c>
      <c r="G265" s="1" t="e">
        <f t="shared" si="95"/>
        <v>#NUM!</v>
      </c>
      <c r="H265" s="2" t="e">
        <f t="shared" si="96"/>
        <v>#NUM!</v>
      </c>
      <c r="I265" s="2"/>
      <c r="J265" s="2">
        <f t="shared" si="97"/>
        <v>1</v>
      </c>
      <c r="K265" s="2">
        <f t="shared" si="98"/>
        <v>0</v>
      </c>
      <c r="L265" s="2">
        <f t="shared" si="99"/>
        <v>0</v>
      </c>
      <c r="M265" s="2">
        <f t="shared" si="100"/>
        <v>0</v>
      </c>
      <c r="N265" s="106">
        <v>2776</v>
      </c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G265" s="7">
        <f>IF(Q265&gt;0,RANK(Q265,(N265:P265,Q265:AE265)),0)</f>
        <v>0</v>
      </c>
      <c r="AH265" s="7">
        <f>IF(R265&gt;0,RANK(R265,(N265:P265,Q265:AE265)),0)</f>
        <v>0</v>
      </c>
      <c r="AI265" s="7">
        <f>IF(T265&gt;0,RANK(T265,(N265:P265,Q265:AE265)),0)</f>
        <v>0</v>
      </c>
      <c r="AJ265" s="7">
        <f>IF(S265&gt;0,RANK(S265,(N265:P265,Q265:AE265)),0)</f>
        <v>0</v>
      </c>
      <c r="AK265" s="2">
        <f t="shared" si="101"/>
        <v>0</v>
      </c>
      <c r="AL265" s="2">
        <f t="shared" si="102"/>
        <v>0</v>
      </c>
      <c r="AM265" s="2">
        <f t="shared" si="103"/>
        <v>0</v>
      </c>
      <c r="AN265" s="2">
        <f t="shared" si="104"/>
        <v>0</v>
      </c>
      <c r="AP265" t="s">
        <v>1265</v>
      </c>
      <c r="AQ265" t="s">
        <v>236</v>
      </c>
      <c r="AT265" s="94">
        <v>13</v>
      </c>
      <c r="AU265" s="96">
        <v>35</v>
      </c>
      <c r="AV265" s="100">
        <f t="shared" si="105"/>
        <v>13035</v>
      </c>
      <c r="AX265" s="7" t="s">
        <v>996</v>
      </c>
      <c r="BJ265">
        <v>0</v>
      </c>
      <c r="BK265">
        <v>0</v>
      </c>
    </row>
    <row r="266" spans="1:63" ht="13" hidden="1" customHeight="1" outlineLevel="1">
      <c r="A266" t="s">
        <v>2334</v>
      </c>
      <c r="B266" t="s">
        <v>236</v>
      </c>
      <c r="C266" s="1">
        <f t="shared" si="94"/>
        <v>1140</v>
      </c>
      <c r="D266" s="7">
        <f>IF(N266&gt;0, RANK(N266,(N266:P266,Q266:AE266)),0)</f>
        <v>1</v>
      </c>
      <c r="E266" s="7">
        <f>IF(O266&gt;0,RANK(O266,(N266:P266,Q266:AE266)),0)</f>
        <v>0</v>
      </c>
      <c r="F266" s="7">
        <f>IF(P266&gt;0,RANK(P266,(N266:P266,Q266:AE266)),0)</f>
        <v>0</v>
      </c>
      <c r="G266" s="1" t="e">
        <f t="shared" si="95"/>
        <v>#NUM!</v>
      </c>
      <c r="H266" s="2" t="e">
        <f t="shared" si="96"/>
        <v>#NUM!</v>
      </c>
      <c r="I266" s="2"/>
      <c r="J266" s="2">
        <f t="shared" si="97"/>
        <v>1</v>
      </c>
      <c r="K266" s="2">
        <f t="shared" si="98"/>
        <v>0</v>
      </c>
      <c r="L266" s="2">
        <f t="shared" si="99"/>
        <v>0</v>
      </c>
      <c r="M266" s="2">
        <f t="shared" si="100"/>
        <v>0</v>
      </c>
      <c r="N266" s="106">
        <v>1140</v>
      </c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G266" s="7">
        <f>IF(Q266&gt;0,RANK(Q266,(N266:P266,Q266:AE266)),0)</f>
        <v>0</v>
      </c>
      <c r="AH266" s="7">
        <f>IF(R266&gt;0,RANK(R266,(N266:P266,Q266:AE266)),0)</f>
        <v>0</v>
      </c>
      <c r="AI266" s="7">
        <f>IF(T266&gt;0,RANK(T266,(N266:P266,Q266:AE266)),0)</f>
        <v>0</v>
      </c>
      <c r="AJ266" s="7">
        <f>IF(S266&gt;0,RANK(S266,(N266:P266,Q266:AE266)),0)</f>
        <v>0</v>
      </c>
      <c r="AK266" s="2">
        <f t="shared" si="101"/>
        <v>0</v>
      </c>
      <c r="AL266" s="2">
        <f t="shared" si="102"/>
        <v>0</v>
      </c>
      <c r="AM266" s="2">
        <f t="shared" si="103"/>
        <v>0</v>
      </c>
      <c r="AN266" s="2">
        <f t="shared" si="104"/>
        <v>0</v>
      </c>
      <c r="AP266" t="s">
        <v>2334</v>
      </c>
      <c r="AQ266" t="s">
        <v>236</v>
      </c>
      <c r="AT266" s="94">
        <v>13</v>
      </c>
      <c r="AU266" s="96">
        <v>37</v>
      </c>
      <c r="AV266" s="100">
        <f t="shared" si="105"/>
        <v>13037</v>
      </c>
      <c r="AX266" s="7" t="s">
        <v>996</v>
      </c>
      <c r="BJ266">
        <v>0</v>
      </c>
      <c r="BK266">
        <v>0</v>
      </c>
    </row>
    <row r="267" spans="1:63" ht="13" hidden="1" customHeight="1" outlineLevel="1">
      <c r="A267" t="s">
        <v>1820</v>
      </c>
      <c r="B267" t="s">
        <v>236</v>
      </c>
      <c r="C267" s="1">
        <f t="shared" si="94"/>
        <v>1850</v>
      </c>
      <c r="D267" s="7">
        <f>IF(N267&gt;0, RANK(N267,(N267:P267,Q267:AE267)),0)</f>
        <v>1</v>
      </c>
      <c r="E267" s="7">
        <f>IF(O267&gt;0,RANK(O267,(N267:P267,Q267:AE267)),0)</f>
        <v>0</v>
      </c>
      <c r="F267" s="7">
        <f>IF(P267&gt;0,RANK(P267,(N267:P267,Q267:AE267)),0)</f>
        <v>0</v>
      </c>
      <c r="G267" s="1" t="e">
        <f t="shared" si="95"/>
        <v>#NUM!</v>
      </c>
      <c r="H267" s="2" t="e">
        <f t="shared" si="96"/>
        <v>#NUM!</v>
      </c>
      <c r="I267" s="2"/>
      <c r="J267" s="2">
        <f t="shared" si="97"/>
        <v>1</v>
      </c>
      <c r="K267" s="2">
        <f t="shared" si="98"/>
        <v>0</v>
      </c>
      <c r="L267" s="2">
        <f t="shared" si="99"/>
        <v>0</v>
      </c>
      <c r="M267" s="2">
        <f t="shared" si="100"/>
        <v>0</v>
      </c>
      <c r="N267" s="106">
        <v>1850</v>
      </c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G267" s="7">
        <f>IF(Q267&gt;0,RANK(Q267,(N267:P267,Q267:AE267)),0)</f>
        <v>0</v>
      </c>
      <c r="AH267" s="7">
        <f>IF(R267&gt;0,RANK(R267,(N267:P267,Q267:AE267)),0)</f>
        <v>0</v>
      </c>
      <c r="AI267" s="7">
        <f>IF(T267&gt;0,RANK(T267,(N267:P267,Q267:AE267)),0)</f>
        <v>0</v>
      </c>
      <c r="AJ267" s="7">
        <f>IF(S267&gt;0,RANK(S267,(N267:P267,Q267:AE267)),0)</f>
        <v>0</v>
      </c>
      <c r="AK267" s="2">
        <f t="shared" si="101"/>
        <v>0</v>
      </c>
      <c r="AL267" s="2">
        <f t="shared" si="102"/>
        <v>0</v>
      </c>
      <c r="AM267" s="2">
        <f t="shared" si="103"/>
        <v>0</v>
      </c>
      <c r="AN267" s="2">
        <f t="shared" si="104"/>
        <v>0</v>
      </c>
      <c r="AP267" t="s">
        <v>1820</v>
      </c>
      <c r="AQ267" t="s">
        <v>236</v>
      </c>
      <c r="AT267" s="94">
        <v>13</v>
      </c>
      <c r="AU267" s="96">
        <v>39</v>
      </c>
      <c r="AV267" s="100">
        <f t="shared" si="105"/>
        <v>13039</v>
      </c>
      <c r="AX267" s="7" t="s">
        <v>996</v>
      </c>
      <c r="BJ267">
        <v>0</v>
      </c>
      <c r="BK267">
        <v>0</v>
      </c>
    </row>
    <row r="268" spans="1:63" ht="13" hidden="1" customHeight="1" outlineLevel="1">
      <c r="A268" t="s">
        <v>966</v>
      </c>
      <c r="B268" t="s">
        <v>236</v>
      </c>
      <c r="C268" s="1">
        <f t="shared" si="94"/>
        <v>1094</v>
      </c>
      <c r="D268" s="7">
        <f>IF(N268&gt;0, RANK(N268,(N268:P268,Q268:AE268)),0)</f>
        <v>1</v>
      </c>
      <c r="E268" s="7">
        <f>IF(O268&gt;0,RANK(O268,(N268:P268,Q268:AE268)),0)</f>
        <v>0</v>
      </c>
      <c r="F268" s="7">
        <f>IF(P268&gt;0,RANK(P268,(N268:P268,Q268:AE268)),0)</f>
        <v>0</v>
      </c>
      <c r="G268" s="1" t="e">
        <f t="shared" si="95"/>
        <v>#NUM!</v>
      </c>
      <c r="H268" s="2" t="e">
        <f t="shared" si="96"/>
        <v>#NUM!</v>
      </c>
      <c r="I268" s="2"/>
      <c r="J268" s="2">
        <f t="shared" si="97"/>
        <v>1</v>
      </c>
      <c r="K268" s="2">
        <f t="shared" si="98"/>
        <v>0</v>
      </c>
      <c r="L268" s="2">
        <f t="shared" si="99"/>
        <v>0</v>
      </c>
      <c r="M268" s="2">
        <f t="shared" si="100"/>
        <v>0</v>
      </c>
      <c r="N268" s="106">
        <v>1094</v>
      </c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G268" s="7">
        <f>IF(Q268&gt;0,RANK(Q268,(N268:P268,Q268:AE268)),0)</f>
        <v>0</v>
      </c>
      <c r="AH268" s="7">
        <f>IF(R268&gt;0,RANK(R268,(N268:P268,Q268:AE268)),0)</f>
        <v>0</v>
      </c>
      <c r="AI268" s="7">
        <f>IF(T268&gt;0,RANK(T268,(N268:P268,Q268:AE268)),0)</f>
        <v>0</v>
      </c>
      <c r="AJ268" s="7">
        <f>IF(S268&gt;0,RANK(S268,(N268:P268,Q268:AE268)),0)</f>
        <v>0</v>
      </c>
      <c r="AK268" s="2">
        <f t="shared" si="101"/>
        <v>0</v>
      </c>
      <c r="AL268" s="2">
        <f t="shared" si="102"/>
        <v>0</v>
      </c>
      <c r="AM268" s="2">
        <f t="shared" si="103"/>
        <v>0</v>
      </c>
      <c r="AN268" s="2">
        <f t="shared" si="104"/>
        <v>0</v>
      </c>
      <c r="AP268" t="s">
        <v>966</v>
      </c>
      <c r="AQ268" t="s">
        <v>236</v>
      </c>
      <c r="AT268" s="94">
        <v>13</v>
      </c>
      <c r="AU268" s="96">
        <v>43</v>
      </c>
      <c r="AV268" s="100">
        <f t="shared" si="105"/>
        <v>13043</v>
      </c>
      <c r="AX268" s="7" t="s">
        <v>996</v>
      </c>
      <c r="BJ268">
        <v>0</v>
      </c>
      <c r="BK268">
        <v>0</v>
      </c>
    </row>
    <row r="269" spans="1:63" ht="13" hidden="1" customHeight="1" outlineLevel="1">
      <c r="A269" t="s">
        <v>1570</v>
      </c>
      <c r="B269" t="s">
        <v>236</v>
      </c>
      <c r="C269" s="1">
        <f t="shared" si="94"/>
        <v>11594</v>
      </c>
      <c r="D269" s="7">
        <f>IF(N269&gt;0, RANK(N269,(N269:P269,Q269:AE269)),0)</f>
        <v>1</v>
      </c>
      <c r="E269" s="7">
        <f>IF(O269&gt;0,RANK(O269,(N269:P269,Q269:AE269)),0)</f>
        <v>0</v>
      </c>
      <c r="F269" s="7">
        <f>IF(P269&gt;0,RANK(P269,(N269:P269,Q269:AE269)),0)</f>
        <v>0</v>
      </c>
      <c r="G269" s="1" t="e">
        <f t="shared" si="95"/>
        <v>#NUM!</v>
      </c>
      <c r="H269" s="2" t="e">
        <f t="shared" si="96"/>
        <v>#NUM!</v>
      </c>
      <c r="I269" s="2"/>
      <c r="J269" s="2">
        <f t="shared" si="97"/>
        <v>1</v>
      </c>
      <c r="K269" s="2">
        <f t="shared" si="98"/>
        <v>0</v>
      </c>
      <c r="L269" s="2">
        <f t="shared" si="99"/>
        <v>0</v>
      </c>
      <c r="M269" s="2">
        <f t="shared" si="100"/>
        <v>0</v>
      </c>
      <c r="N269" s="106">
        <v>11594</v>
      </c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G269" s="7">
        <f>IF(Q269&gt;0,RANK(Q269,(N269:P269,Q269:AE269)),0)</f>
        <v>0</v>
      </c>
      <c r="AH269" s="7">
        <f>IF(R269&gt;0,RANK(R269,(N269:P269,Q269:AE269)),0)</f>
        <v>0</v>
      </c>
      <c r="AI269" s="7">
        <f>IF(T269&gt;0,RANK(T269,(N269:P269,Q269:AE269)),0)</f>
        <v>0</v>
      </c>
      <c r="AJ269" s="7">
        <f>IF(S269&gt;0,RANK(S269,(N269:P269,Q269:AE269)),0)</f>
        <v>0</v>
      </c>
      <c r="AK269" s="2">
        <f t="shared" si="101"/>
        <v>0</v>
      </c>
      <c r="AL269" s="2">
        <f t="shared" si="102"/>
        <v>0</v>
      </c>
      <c r="AM269" s="2">
        <f t="shared" si="103"/>
        <v>0</v>
      </c>
      <c r="AN269" s="2">
        <f t="shared" si="104"/>
        <v>0</v>
      </c>
      <c r="AP269" t="s">
        <v>1570</v>
      </c>
      <c r="AQ269" t="s">
        <v>236</v>
      </c>
      <c r="AT269" s="94">
        <v>13</v>
      </c>
      <c r="AU269" s="96">
        <v>45</v>
      </c>
      <c r="AV269" s="100">
        <f t="shared" si="105"/>
        <v>13045</v>
      </c>
      <c r="AX269" s="7" t="s">
        <v>996</v>
      </c>
      <c r="BJ269">
        <v>0</v>
      </c>
      <c r="BK269">
        <v>0</v>
      </c>
    </row>
    <row r="270" spans="1:63" ht="13" hidden="1" customHeight="1" outlineLevel="1">
      <c r="A270" t="s">
        <v>1861</v>
      </c>
      <c r="B270" t="s">
        <v>236</v>
      </c>
      <c r="C270" s="1">
        <f t="shared" si="94"/>
        <v>6081</v>
      </c>
      <c r="D270" s="7">
        <f>IF(N270&gt;0, RANK(N270,(N270:P270,Q270:AE270)),0)</f>
        <v>1</v>
      </c>
      <c r="E270" s="7">
        <f>IF(O270&gt;0,RANK(O270,(N270:P270,Q270:AE270)),0)</f>
        <v>0</v>
      </c>
      <c r="F270" s="7">
        <f>IF(P270&gt;0,RANK(P270,(N270:P270,Q270:AE270)),0)</f>
        <v>0</v>
      </c>
      <c r="G270" s="1" t="e">
        <f t="shared" si="95"/>
        <v>#NUM!</v>
      </c>
      <c r="H270" s="2" t="e">
        <f t="shared" si="96"/>
        <v>#NUM!</v>
      </c>
      <c r="I270" s="2"/>
      <c r="J270" s="2">
        <f t="shared" si="97"/>
        <v>1</v>
      </c>
      <c r="K270" s="2">
        <f t="shared" si="98"/>
        <v>0</v>
      </c>
      <c r="L270" s="2">
        <f t="shared" si="99"/>
        <v>0</v>
      </c>
      <c r="M270" s="2">
        <f t="shared" si="100"/>
        <v>0</v>
      </c>
      <c r="N270" s="106">
        <v>6081</v>
      </c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G270" s="7">
        <f>IF(Q270&gt;0,RANK(Q270,(N270:P270,Q270:AE270)),0)</f>
        <v>0</v>
      </c>
      <c r="AH270" s="7">
        <f>IF(R270&gt;0,RANK(R270,(N270:P270,Q270:AE270)),0)</f>
        <v>0</v>
      </c>
      <c r="AI270" s="7">
        <f>IF(T270&gt;0,RANK(T270,(N270:P270,Q270:AE270)),0)</f>
        <v>0</v>
      </c>
      <c r="AJ270" s="7">
        <f>IF(S270&gt;0,RANK(S270,(N270:P270,Q270:AE270)),0)</f>
        <v>0</v>
      </c>
      <c r="AK270" s="2">
        <f t="shared" si="101"/>
        <v>0</v>
      </c>
      <c r="AL270" s="2">
        <f t="shared" si="102"/>
        <v>0</v>
      </c>
      <c r="AM270" s="2">
        <f t="shared" si="103"/>
        <v>0</v>
      </c>
      <c r="AN270" s="2">
        <f t="shared" si="104"/>
        <v>0</v>
      </c>
      <c r="AP270" t="s">
        <v>1861</v>
      </c>
      <c r="AQ270" t="s">
        <v>236</v>
      </c>
      <c r="AT270" s="94">
        <v>13</v>
      </c>
      <c r="AU270" s="96">
        <v>47</v>
      </c>
      <c r="AV270" s="100">
        <f t="shared" si="105"/>
        <v>13047</v>
      </c>
      <c r="AX270" s="7" t="s">
        <v>996</v>
      </c>
      <c r="BJ270">
        <v>0</v>
      </c>
      <c r="BK270">
        <v>0</v>
      </c>
    </row>
    <row r="271" spans="1:63" ht="13" hidden="1" customHeight="1" outlineLevel="1">
      <c r="A271" t="s">
        <v>537</v>
      </c>
      <c r="B271" t="s">
        <v>236</v>
      </c>
      <c r="C271" s="1">
        <f t="shared" si="94"/>
        <v>850</v>
      </c>
      <c r="D271" s="7">
        <f>IF(N271&gt;0, RANK(N271,(N271:P271,Q271:AE271)),0)</f>
        <v>1</v>
      </c>
      <c r="E271" s="7">
        <f>IF(O271&gt;0,RANK(O271,(N271:P271,Q271:AE271)),0)</f>
        <v>0</v>
      </c>
      <c r="F271" s="7">
        <f>IF(P271&gt;0,RANK(P271,(N271:P271,Q271:AE271)),0)</f>
        <v>0</v>
      </c>
      <c r="G271" s="1" t="e">
        <f t="shared" si="95"/>
        <v>#NUM!</v>
      </c>
      <c r="H271" s="2" t="e">
        <f t="shared" si="96"/>
        <v>#NUM!</v>
      </c>
      <c r="I271" s="2"/>
      <c r="J271" s="2">
        <f t="shared" si="97"/>
        <v>1</v>
      </c>
      <c r="K271" s="2">
        <f t="shared" si="98"/>
        <v>0</v>
      </c>
      <c r="L271" s="2">
        <f t="shared" si="99"/>
        <v>0</v>
      </c>
      <c r="M271" s="2">
        <f t="shared" si="100"/>
        <v>0</v>
      </c>
      <c r="N271" s="106">
        <v>850</v>
      </c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G271" s="7">
        <f>IF(Q271&gt;0,RANK(Q271,(N271:P271,Q271:AE271)),0)</f>
        <v>0</v>
      </c>
      <c r="AH271" s="7">
        <f>IF(R271&gt;0,RANK(R271,(N271:P271,Q271:AE271)),0)</f>
        <v>0</v>
      </c>
      <c r="AI271" s="7">
        <f>IF(T271&gt;0,RANK(T271,(N271:P271,Q271:AE271)),0)</f>
        <v>0</v>
      </c>
      <c r="AJ271" s="7">
        <f>IF(S271&gt;0,RANK(S271,(N271:P271,Q271:AE271)),0)</f>
        <v>0</v>
      </c>
      <c r="AK271" s="2">
        <f t="shared" si="101"/>
        <v>0</v>
      </c>
      <c r="AL271" s="2">
        <f t="shared" si="102"/>
        <v>0</v>
      </c>
      <c r="AM271" s="2">
        <f t="shared" si="103"/>
        <v>0</v>
      </c>
      <c r="AN271" s="2">
        <f t="shared" si="104"/>
        <v>0</v>
      </c>
      <c r="AP271" t="s">
        <v>537</v>
      </c>
      <c r="AQ271" t="s">
        <v>236</v>
      </c>
      <c r="AT271" s="94">
        <v>13</v>
      </c>
      <c r="AU271" s="96">
        <v>49</v>
      </c>
      <c r="AV271" s="100">
        <f t="shared" si="105"/>
        <v>13049</v>
      </c>
      <c r="AX271" s="7" t="s">
        <v>996</v>
      </c>
      <c r="BJ271">
        <v>0</v>
      </c>
      <c r="BK271">
        <v>0</v>
      </c>
    </row>
    <row r="272" spans="1:63" ht="13" hidden="1" customHeight="1" outlineLevel="1">
      <c r="A272" t="s">
        <v>703</v>
      </c>
      <c r="B272" t="s">
        <v>236</v>
      </c>
      <c r="C272" s="1">
        <f t="shared" si="94"/>
        <v>30658</v>
      </c>
      <c r="D272" s="7">
        <f>IF(N272&gt;0, RANK(N272,(N272:P272,Q272:AE272)),0)</f>
        <v>1</v>
      </c>
      <c r="E272" s="7">
        <f>IF(O272&gt;0,RANK(O272,(N272:P272,Q272:AE272)),0)</f>
        <v>0</v>
      </c>
      <c r="F272" s="7">
        <f>IF(P272&gt;0,RANK(P272,(N272:P272,Q272:AE272)),0)</f>
        <v>0</v>
      </c>
      <c r="G272" s="1" t="e">
        <f t="shared" si="95"/>
        <v>#NUM!</v>
      </c>
      <c r="H272" s="2" t="e">
        <f t="shared" si="96"/>
        <v>#NUM!</v>
      </c>
      <c r="I272" s="2"/>
      <c r="J272" s="2">
        <f t="shared" si="97"/>
        <v>1</v>
      </c>
      <c r="K272" s="2">
        <f t="shared" si="98"/>
        <v>0</v>
      </c>
      <c r="L272" s="2">
        <f t="shared" si="99"/>
        <v>0</v>
      </c>
      <c r="M272" s="2">
        <f t="shared" si="100"/>
        <v>0</v>
      </c>
      <c r="N272" s="106">
        <v>30658</v>
      </c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G272" s="7">
        <f>IF(Q272&gt;0,RANK(Q272,(N272:P272,Q272:AE272)),0)</f>
        <v>0</v>
      </c>
      <c r="AH272" s="7">
        <f>IF(R272&gt;0,RANK(R272,(N272:P272,Q272:AE272)),0)</f>
        <v>0</v>
      </c>
      <c r="AI272" s="7">
        <f>IF(T272&gt;0,RANK(T272,(N272:P272,Q272:AE272)),0)</f>
        <v>0</v>
      </c>
      <c r="AJ272" s="7">
        <f>IF(S272&gt;0,RANK(S272,(N272:P272,Q272:AE272)),0)</f>
        <v>0</v>
      </c>
      <c r="AK272" s="2">
        <f t="shared" si="101"/>
        <v>0</v>
      </c>
      <c r="AL272" s="2">
        <f t="shared" si="102"/>
        <v>0</v>
      </c>
      <c r="AM272" s="2">
        <f t="shared" si="103"/>
        <v>0</v>
      </c>
      <c r="AN272" s="2">
        <f t="shared" si="104"/>
        <v>0</v>
      </c>
      <c r="AP272" t="s">
        <v>703</v>
      </c>
      <c r="AQ272" t="s">
        <v>236</v>
      </c>
      <c r="AT272" s="94">
        <v>13</v>
      </c>
      <c r="AU272" s="96">
        <v>51</v>
      </c>
      <c r="AV272" s="100">
        <f t="shared" si="105"/>
        <v>13051</v>
      </c>
      <c r="AX272" s="7" t="s">
        <v>996</v>
      </c>
      <c r="BJ272">
        <v>0</v>
      </c>
      <c r="BK272">
        <v>0</v>
      </c>
    </row>
    <row r="273" spans="1:63" ht="13" hidden="1" customHeight="1" outlineLevel="1">
      <c r="A273" t="s">
        <v>1690</v>
      </c>
      <c r="B273" t="s">
        <v>236</v>
      </c>
      <c r="C273" s="1">
        <f t="shared" si="94"/>
        <v>324</v>
      </c>
      <c r="D273" s="7">
        <f>IF(N273&gt;0, RANK(N273,(N273:P273,Q273:AE273)),0)</f>
        <v>1</v>
      </c>
      <c r="E273" s="7">
        <f>IF(O273&gt;0,RANK(O273,(N273:P273,Q273:AE273)),0)</f>
        <v>0</v>
      </c>
      <c r="F273" s="7">
        <f>IF(P273&gt;0,RANK(P273,(N273:P273,Q273:AE273)),0)</f>
        <v>0</v>
      </c>
      <c r="G273" s="1" t="e">
        <f t="shared" si="95"/>
        <v>#NUM!</v>
      </c>
      <c r="H273" s="2" t="e">
        <f t="shared" si="96"/>
        <v>#NUM!</v>
      </c>
      <c r="I273" s="2"/>
      <c r="J273" s="2">
        <f t="shared" si="97"/>
        <v>1</v>
      </c>
      <c r="K273" s="2">
        <f t="shared" si="98"/>
        <v>0</v>
      </c>
      <c r="L273" s="2">
        <f t="shared" si="99"/>
        <v>0</v>
      </c>
      <c r="M273" s="2">
        <f t="shared" si="100"/>
        <v>0</v>
      </c>
      <c r="N273" s="106">
        <v>324</v>
      </c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G273" s="7">
        <f>IF(Q273&gt;0,RANK(Q273,(N273:P273,Q273:AE273)),0)</f>
        <v>0</v>
      </c>
      <c r="AH273" s="7">
        <f>IF(R273&gt;0,RANK(R273,(N273:P273,Q273:AE273)),0)</f>
        <v>0</v>
      </c>
      <c r="AI273" s="7">
        <f>IF(T273&gt;0,RANK(T273,(N273:P273,Q273:AE273)),0)</f>
        <v>0</v>
      </c>
      <c r="AJ273" s="7">
        <f>IF(S273&gt;0,RANK(S273,(N273:P273,Q273:AE273)),0)</f>
        <v>0</v>
      </c>
      <c r="AK273" s="2">
        <f t="shared" si="101"/>
        <v>0</v>
      </c>
      <c r="AL273" s="2">
        <f t="shared" si="102"/>
        <v>0</v>
      </c>
      <c r="AM273" s="2">
        <f t="shared" si="103"/>
        <v>0</v>
      </c>
      <c r="AN273" s="2">
        <f t="shared" si="104"/>
        <v>0</v>
      </c>
      <c r="AP273" t="s">
        <v>1690</v>
      </c>
      <c r="AQ273" t="s">
        <v>236</v>
      </c>
      <c r="AT273" s="94">
        <v>13</v>
      </c>
      <c r="AU273" s="96">
        <v>53</v>
      </c>
      <c r="AV273" s="100">
        <f t="shared" si="105"/>
        <v>13053</v>
      </c>
      <c r="AX273" s="7" t="s">
        <v>996</v>
      </c>
      <c r="BJ273">
        <v>0</v>
      </c>
      <c r="BK273">
        <v>0</v>
      </c>
    </row>
    <row r="274" spans="1:63" ht="13" hidden="1" customHeight="1" outlineLevel="1">
      <c r="A274" t="s">
        <v>608</v>
      </c>
      <c r="B274" t="s">
        <v>236</v>
      </c>
      <c r="C274" s="1">
        <f t="shared" si="94"/>
        <v>3732</v>
      </c>
      <c r="D274" s="7">
        <f>IF(N274&gt;0, RANK(N274,(N274:P274,Q274:AE274)),0)</f>
        <v>1</v>
      </c>
      <c r="E274" s="7">
        <f>IF(O274&gt;0,RANK(O274,(N274:P274,Q274:AE274)),0)</f>
        <v>0</v>
      </c>
      <c r="F274" s="7">
        <f>IF(P274&gt;0,RANK(P274,(N274:P274,Q274:AE274)),0)</f>
        <v>0</v>
      </c>
      <c r="G274" s="1" t="e">
        <f t="shared" si="95"/>
        <v>#NUM!</v>
      </c>
      <c r="H274" s="2" t="e">
        <f t="shared" si="96"/>
        <v>#NUM!</v>
      </c>
      <c r="I274" s="2"/>
      <c r="J274" s="2">
        <f t="shared" si="97"/>
        <v>1</v>
      </c>
      <c r="K274" s="2">
        <f t="shared" si="98"/>
        <v>0</v>
      </c>
      <c r="L274" s="2">
        <f t="shared" si="99"/>
        <v>0</v>
      </c>
      <c r="M274" s="2">
        <f t="shared" si="100"/>
        <v>0</v>
      </c>
      <c r="N274" s="106">
        <v>3732</v>
      </c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G274" s="7">
        <f>IF(Q274&gt;0,RANK(Q274,(N274:P274,Q274:AE274)),0)</f>
        <v>0</v>
      </c>
      <c r="AH274" s="7">
        <f>IF(R274&gt;0,RANK(R274,(N274:P274,Q274:AE274)),0)</f>
        <v>0</v>
      </c>
      <c r="AI274" s="7">
        <f>IF(T274&gt;0,RANK(T274,(N274:P274,Q274:AE274)),0)</f>
        <v>0</v>
      </c>
      <c r="AJ274" s="7">
        <f>IF(S274&gt;0,RANK(S274,(N274:P274,Q274:AE274)),0)</f>
        <v>0</v>
      </c>
      <c r="AK274" s="2">
        <f t="shared" si="101"/>
        <v>0</v>
      </c>
      <c r="AL274" s="2">
        <f t="shared" si="102"/>
        <v>0</v>
      </c>
      <c r="AM274" s="2">
        <f t="shared" si="103"/>
        <v>0</v>
      </c>
      <c r="AN274" s="2">
        <f t="shared" si="104"/>
        <v>0</v>
      </c>
      <c r="AP274" t="s">
        <v>608</v>
      </c>
      <c r="AQ274" t="s">
        <v>236</v>
      </c>
      <c r="AT274" s="94">
        <v>13</v>
      </c>
      <c r="AU274" s="96">
        <v>55</v>
      </c>
      <c r="AV274" s="100">
        <f t="shared" si="105"/>
        <v>13055</v>
      </c>
      <c r="AX274" s="7" t="s">
        <v>996</v>
      </c>
      <c r="BJ274">
        <v>0</v>
      </c>
      <c r="BK274">
        <v>0</v>
      </c>
    </row>
    <row r="275" spans="1:63" ht="13" hidden="1" customHeight="1" outlineLevel="1">
      <c r="A275" t="s">
        <v>1551</v>
      </c>
      <c r="B275" t="s">
        <v>236</v>
      </c>
      <c r="C275" s="1">
        <f t="shared" si="94"/>
        <v>11315</v>
      </c>
      <c r="D275" s="7">
        <f>IF(N275&gt;0, RANK(N275,(N275:P275,Q275:AE275)),0)</f>
        <v>1</v>
      </c>
      <c r="E275" s="7">
        <f>IF(O275&gt;0,RANK(O275,(N275:P275,Q275:AE275)),0)</f>
        <v>0</v>
      </c>
      <c r="F275" s="7">
        <f>IF(P275&gt;0,RANK(P275,(N275:P275,Q275:AE275)),0)</f>
        <v>0</v>
      </c>
      <c r="G275" s="1" t="e">
        <f t="shared" si="95"/>
        <v>#NUM!</v>
      </c>
      <c r="H275" s="2" t="e">
        <f t="shared" si="96"/>
        <v>#NUM!</v>
      </c>
      <c r="I275" s="2"/>
      <c r="J275" s="2">
        <f t="shared" si="97"/>
        <v>1</v>
      </c>
      <c r="K275" s="2">
        <f t="shared" si="98"/>
        <v>0</v>
      </c>
      <c r="L275" s="2">
        <f t="shared" si="99"/>
        <v>0</v>
      </c>
      <c r="M275" s="2">
        <f t="shared" si="100"/>
        <v>0</v>
      </c>
      <c r="N275" s="106">
        <v>11315</v>
      </c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G275" s="7">
        <f>IF(Q275&gt;0,RANK(Q275,(N275:P275,Q275:AE275)),0)</f>
        <v>0</v>
      </c>
      <c r="AH275" s="7">
        <f>IF(R275&gt;0,RANK(R275,(N275:P275,Q275:AE275)),0)</f>
        <v>0</v>
      </c>
      <c r="AI275" s="7">
        <f>IF(T275&gt;0,RANK(T275,(N275:P275,Q275:AE275)),0)</f>
        <v>0</v>
      </c>
      <c r="AJ275" s="7">
        <f>IF(S275&gt;0,RANK(S275,(N275:P275,Q275:AE275)),0)</f>
        <v>0</v>
      </c>
      <c r="AK275" s="2">
        <f t="shared" si="101"/>
        <v>0</v>
      </c>
      <c r="AL275" s="2">
        <f t="shared" si="102"/>
        <v>0</v>
      </c>
      <c r="AM275" s="2">
        <f t="shared" si="103"/>
        <v>0</v>
      </c>
      <c r="AN275" s="2">
        <f t="shared" si="104"/>
        <v>0</v>
      </c>
      <c r="AP275" t="s">
        <v>1551</v>
      </c>
      <c r="AQ275" t="s">
        <v>236</v>
      </c>
      <c r="AT275" s="94">
        <v>13</v>
      </c>
      <c r="AU275" s="96">
        <v>57</v>
      </c>
      <c r="AV275" s="100">
        <f t="shared" si="105"/>
        <v>13057</v>
      </c>
      <c r="AX275" s="7" t="s">
        <v>996</v>
      </c>
      <c r="BJ275">
        <v>0</v>
      </c>
      <c r="BK275">
        <v>0</v>
      </c>
    </row>
    <row r="276" spans="1:63" ht="13" hidden="1" customHeight="1" outlineLevel="1">
      <c r="A276" t="s">
        <v>2539</v>
      </c>
      <c r="B276" t="s">
        <v>236</v>
      </c>
      <c r="C276" s="1">
        <f t="shared" si="94"/>
        <v>14142</v>
      </c>
      <c r="D276" s="7">
        <f>IF(N276&gt;0, RANK(N276,(N276:P276,Q276:AE276)),0)</f>
        <v>1</v>
      </c>
      <c r="E276" s="7">
        <f>IF(O276&gt;0,RANK(O276,(N276:P276,Q276:AE276)),0)</f>
        <v>0</v>
      </c>
      <c r="F276" s="7">
        <f>IF(P276&gt;0,RANK(P276,(N276:P276,Q276:AE276)),0)</f>
        <v>0</v>
      </c>
      <c r="G276" s="1" t="e">
        <f t="shared" si="95"/>
        <v>#NUM!</v>
      </c>
      <c r="H276" s="2" t="e">
        <f t="shared" si="96"/>
        <v>#NUM!</v>
      </c>
      <c r="I276" s="2"/>
      <c r="J276" s="2">
        <f t="shared" si="97"/>
        <v>1</v>
      </c>
      <c r="K276" s="2">
        <f t="shared" si="98"/>
        <v>0</v>
      </c>
      <c r="L276" s="2">
        <f t="shared" si="99"/>
        <v>0</v>
      </c>
      <c r="M276" s="2">
        <f t="shared" si="100"/>
        <v>0</v>
      </c>
      <c r="N276" s="106">
        <v>14142</v>
      </c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G276" s="7">
        <f>IF(Q276&gt;0,RANK(Q276,(N276:P276,Q276:AE276)),0)</f>
        <v>0</v>
      </c>
      <c r="AH276" s="7">
        <f>IF(R276&gt;0,RANK(R276,(N276:P276,Q276:AE276)),0)</f>
        <v>0</v>
      </c>
      <c r="AI276" s="7">
        <f>IF(T276&gt;0,RANK(T276,(N276:P276,Q276:AE276)),0)</f>
        <v>0</v>
      </c>
      <c r="AJ276" s="7">
        <f>IF(S276&gt;0,RANK(S276,(N276:P276,Q276:AE276)),0)</f>
        <v>0</v>
      </c>
      <c r="AK276" s="2">
        <f t="shared" si="101"/>
        <v>0</v>
      </c>
      <c r="AL276" s="2">
        <f t="shared" si="102"/>
        <v>0</v>
      </c>
      <c r="AM276" s="2">
        <f t="shared" si="103"/>
        <v>0</v>
      </c>
      <c r="AN276" s="2">
        <f t="shared" si="104"/>
        <v>0</v>
      </c>
      <c r="AP276" t="s">
        <v>2539</v>
      </c>
      <c r="AQ276" t="s">
        <v>236</v>
      </c>
      <c r="AT276" s="94">
        <v>13</v>
      </c>
      <c r="AU276" s="96">
        <v>59</v>
      </c>
      <c r="AV276" s="100">
        <f t="shared" si="105"/>
        <v>13059</v>
      </c>
      <c r="AX276" s="7" t="s">
        <v>996</v>
      </c>
      <c r="BJ276">
        <v>1</v>
      </c>
      <c r="BK276">
        <v>0</v>
      </c>
    </row>
    <row r="277" spans="1:63" ht="13" hidden="1" customHeight="1" outlineLevel="1">
      <c r="A277" t="s">
        <v>2540</v>
      </c>
      <c r="B277" t="s">
        <v>236</v>
      </c>
      <c r="C277" s="1">
        <f t="shared" si="94"/>
        <v>619</v>
      </c>
      <c r="D277" s="7">
        <f>IF(N277&gt;0, RANK(N277,(N277:P277,Q277:AE277)),0)</f>
        <v>1</v>
      </c>
      <c r="E277" s="7">
        <f>IF(O277&gt;0,RANK(O277,(N277:P277,Q277:AE277)),0)</f>
        <v>0</v>
      </c>
      <c r="F277" s="7">
        <f>IF(P277&gt;0,RANK(P277,(N277:P277,Q277:AE277)),0)</f>
        <v>0</v>
      </c>
      <c r="G277" s="1" t="e">
        <f t="shared" si="95"/>
        <v>#NUM!</v>
      </c>
      <c r="H277" s="2" t="e">
        <f t="shared" si="96"/>
        <v>#NUM!</v>
      </c>
      <c r="I277" s="2"/>
      <c r="J277" s="2">
        <f t="shared" si="97"/>
        <v>1</v>
      </c>
      <c r="K277" s="2">
        <f t="shared" si="98"/>
        <v>0</v>
      </c>
      <c r="L277" s="2">
        <f t="shared" si="99"/>
        <v>0</v>
      </c>
      <c r="M277" s="2">
        <f t="shared" si="100"/>
        <v>0</v>
      </c>
      <c r="N277" s="106">
        <v>619</v>
      </c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G277" s="7">
        <f>IF(Q277&gt;0,RANK(Q277,(N277:P277,Q277:AE277)),0)</f>
        <v>0</v>
      </c>
      <c r="AH277" s="7">
        <f>IF(R277&gt;0,RANK(R277,(N277:P277,Q277:AE277)),0)</f>
        <v>0</v>
      </c>
      <c r="AI277" s="7">
        <f>IF(T277&gt;0,RANK(T277,(N277:P277,Q277:AE277)),0)</f>
        <v>0</v>
      </c>
      <c r="AJ277" s="7">
        <f>IF(S277&gt;0,RANK(S277,(N277:P277,Q277:AE277)),0)</f>
        <v>0</v>
      </c>
      <c r="AK277" s="2">
        <f t="shared" si="101"/>
        <v>0</v>
      </c>
      <c r="AL277" s="2">
        <f t="shared" si="102"/>
        <v>0</v>
      </c>
      <c r="AM277" s="2">
        <f t="shared" si="103"/>
        <v>0</v>
      </c>
      <c r="AN277" s="2">
        <f t="shared" si="104"/>
        <v>0</v>
      </c>
      <c r="AP277" t="s">
        <v>2540</v>
      </c>
      <c r="AQ277" t="s">
        <v>236</v>
      </c>
      <c r="AT277" s="94">
        <v>13</v>
      </c>
      <c r="AU277" s="96">
        <v>61</v>
      </c>
      <c r="AV277" s="100">
        <f t="shared" si="105"/>
        <v>13061</v>
      </c>
      <c r="AX277" s="7" t="s">
        <v>996</v>
      </c>
      <c r="BJ277">
        <v>0</v>
      </c>
      <c r="BK277">
        <v>0</v>
      </c>
    </row>
    <row r="278" spans="1:63" ht="13" hidden="1" customHeight="1" outlineLevel="1">
      <c r="A278" t="s">
        <v>2185</v>
      </c>
      <c r="B278" t="s">
        <v>236</v>
      </c>
      <c r="C278" s="1">
        <f t="shared" si="94"/>
        <v>25908</v>
      </c>
      <c r="D278" s="7">
        <f>IF(N278&gt;0, RANK(N278,(N278:P278,Q278:AE278)),0)</f>
        <v>1</v>
      </c>
      <c r="E278" s="7">
        <f>IF(O278&gt;0,RANK(O278,(N278:P278,Q278:AE278)),0)</f>
        <v>0</v>
      </c>
      <c r="F278" s="7">
        <f>IF(P278&gt;0,RANK(P278,(N278:P278,Q278:AE278)),0)</f>
        <v>0</v>
      </c>
      <c r="G278" s="1" t="e">
        <f t="shared" si="95"/>
        <v>#NUM!</v>
      </c>
      <c r="H278" s="2" t="e">
        <f t="shared" si="96"/>
        <v>#NUM!</v>
      </c>
      <c r="I278" s="2"/>
      <c r="J278" s="2">
        <f t="shared" si="97"/>
        <v>1</v>
      </c>
      <c r="K278" s="2">
        <f t="shared" si="98"/>
        <v>0</v>
      </c>
      <c r="L278" s="2">
        <f t="shared" si="99"/>
        <v>0</v>
      </c>
      <c r="M278" s="2">
        <f t="shared" si="100"/>
        <v>0</v>
      </c>
      <c r="N278" s="106">
        <v>25908</v>
      </c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G278" s="7">
        <f>IF(Q278&gt;0,RANK(Q278,(N278:P278,Q278:AE278)),0)</f>
        <v>0</v>
      </c>
      <c r="AH278" s="7">
        <f>IF(R278&gt;0,RANK(R278,(N278:P278,Q278:AE278)),0)</f>
        <v>0</v>
      </c>
      <c r="AI278" s="7">
        <f>IF(T278&gt;0,RANK(T278,(N278:P278,Q278:AE278)),0)</f>
        <v>0</v>
      </c>
      <c r="AJ278" s="7">
        <f>IF(S278&gt;0,RANK(S278,(N278:P278,Q278:AE278)),0)</f>
        <v>0</v>
      </c>
      <c r="AK278" s="2">
        <f t="shared" si="101"/>
        <v>0</v>
      </c>
      <c r="AL278" s="2">
        <f t="shared" si="102"/>
        <v>0</v>
      </c>
      <c r="AM278" s="2">
        <f t="shared" si="103"/>
        <v>0</v>
      </c>
      <c r="AN278" s="2">
        <f t="shared" si="104"/>
        <v>0</v>
      </c>
      <c r="AP278" t="s">
        <v>2185</v>
      </c>
      <c r="AQ278" t="s">
        <v>236</v>
      </c>
      <c r="AT278" s="94">
        <v>13</v>
      </c>
      <c r="AU278" s="96">
        <v>63</v>
      </c>
      <c r="AV278" s="100">
        <f t="shared" si="105"/>
        <v>13063</v>
      </c>
      <c r="AX278" s="7" t="s">
        <v>996</v>
      </c>
      <c r="BJ278">
        <v>0</v>
      </c>
      <c r="BK278">
        <v>0</v>
      </c>
    </row>
    <row r="279" spans="1:63" ht="13" hidden="1" customHeight="1" outlineLevel="1">
      <c r="A279" t="s">
        <v>1943</v>
      </c>
      <c r="B279" t="s">
        <v>236</v>
      </c>
      <c r="C279" s="1">
        <f t="shared" si="94"/>
        <v>741</v>
      </c>
      <c r="D279" s="7">
        <f>IF(N279&gt;0, RANK(N279,(N279:P279,Q279:AE279)),0)</f>
        <v>1</v>
      </c>
      <c r="E279" s="7">
        <f>IF(O279&gt;0,RANK(O279,(N279:P279,Q279:AE279)),0)</f>
        <v>0</v>
      </c>
      <c r="F279" s="7">
        <f>IF(P279&gt;0,RANK(P279,(N279:P279,Q279:AE279)),0)</f>
        <v>0</v>
      </c>
      <c r="G279" s="1" t="e">
        <f t="shared" si="95"/>
        <v>#NUM!</v>
      </c>
      <c r="H279" s="2" t="e">
        <f t="shared" si="96"/>
        <v>#NUM!</v>
      </c>
      <c r="I279" s="2"/>
      <c r="J279" s="2">
        <f t="shared" si="97"/>
        <v>1</v>
      </c>
      <c r="K279" s="2">
        <f t="shared" si="98"/>
        <v>0</v>
      </c>
      <c r="L279" s="2">
        <f t="shared" si="99"/>
        <v>0</v>
      </c>
      <c r="M279" s="2">
        <f t="shared" si="100"/>
        <v>0</v>
      </c>
      <c r="N279" s="106">
        <v>741</v>
      </c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G279" s="7">
        <f>IF(Q279&gt;0,RANK(Q279,(N279:P279,Q279:AE279)),0)</f>
        <v>0</v>
      </c>
      <c r="AH279" s="7">
        <f>IF(R279&gt;0,RANK(R279,(N279:P279,Q279:AE279)),0)</f>
        <v>0</v>
      </c>
      <c r="AI279" s="7">
        <f>IF(T279&gt;0,RANK(T279,(N279:P279,Q279:AE279)),0)</f>
        <v>0</v>
      </c>
      <c r="AJ279" s="7">
        <f>IF(S279&gt;0,RANK(S279,(N279:P279,Q279:AE279)),0)</f>
        <v>0</v>
      </c>
      <c r="AK279" s="2">
        <f t="shared" si="101"/>
        <v>0</v>
      </c>
      <c r="AL279" s="2">
        <f t="shared" si="102"/>
        <v>0</v>
      </c>
      <c r="AM279" s="2">
        <f t="shared" si="103"/>
        <v>0</v>
      </c>
      <c r="AN279" s="2">
        <f t="shared" si="104"/>
        <v>0</v>
      </c>
      <c r="AP279" t="s">
        <v>1943</v>
      </c>
      <c r="AQ279" t="s">
        <v>236</v>
      </c>
      <c r="AT279" s="94">
        <v>13</v>
      </c>
      <c r="AU279" s="96">
        <v>65</v>
      </c>
      <c r="AV279" s="100">
        <f t="shared" si="105"/>
        <v>13065</v>
      </c>
      <c r="AX279" s="7" t="s">
        <v>996</v>
      </c>
      <c r="BJ279">
        <v>0</v>
      </c>
      <c r="BK279">
        <v>0</v>
      </c>
    </row>
    <row r="280" spans="1:63" ht="13" hidden="1" customHeight="1" outlineLevel="1">
      <c r="A280" t="s">
        <v>1937</v>
      </c>
      <c r="B280" t="s">
        <v>236</v>
      </c>
      <c r="C280" s="1">
        <f t="shared" ref="C280:C311" si="106">SUM(N280:AE280)</f>
        <v>76341</v>
      </c>
      <c r="D280" s="7">
        <f>IF(N280&gt;0, RANK(N280,(N280:P280,Q280:AE280)),0)</f>
        <v>1</v>
      </c>
      <c r="E280" s="7">
        <f>IF(O280&gt;0,RANK(O280,(N280:P280,Q280:AE280)),0)</f>
        <v>0</v>
      </c>
      <c r="F280" s="7">
        <f>IF(P280&gt;0,RANK(P280,(N280:P280,Q280:AE280)),0)</f>
        <v>0</v>
      </c>
      <c r="G280" s="1" t="e">
        <f t="shared" ref="G280:G311" si="107">IF(C280&gt;0,MAX(N280:P280)-LARGE(N280:P280,2),0)</f>
        <v>#NUM!</v>
      </c>
      <c r="H280" s="2" t="e">
        <f t="shared" ref="H280:H311" si="108">IF(C280&gt;0,G280/C280,0)</f>
        <v>#NUM!</v>
      </c>
      <c r="I280" s="2"/>
      <c r="J280" s="2">
        <f t="shared" ref="J280:J311" si="109">IF($C280=0,"-",N280/$C280)</f>
        <v>1</v>
      </c>
      <c r="K280" s="2">
        <f t="shared" ref="K280:K311" si="110">IF($C280=0,"-",O280/$C280)</f>
        <v>0</v>
      </c>
      <c r="L280" s="2">
        <f t="shared" ref="L280:L311" si="111">IF($C280=0,"-",P280/$C280)</f>
        <v>0</v>
      </c>
      <c r="M280" s="2">
        <f t="shared" ref="M280:M311" si="112">IF(C280=0,"-",(1-J280-K280-L280))</f>
        <v>0</v>
      </c>
      <c r="N280" s="106">
        <v>76341</v>
      </c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G280" s="7">
        <f>IF(Q280&gt;0,RANK(Q280,(N280:P280,Q280:AE280)),0)</f>
        <v>0</v>
      </c>
      <c r="AH280" s="7">
        <f>IF(R280&gt;0,RANK(R280,(N280:P280,Q280:AE280)),0)</f>
        <v>0</v>
      </c>
      <c r="AI280" s="7">
        <f>IF(T280&gt;0,RANK(T280,(N280:P280,Q280:AE280)),0)</f>
        <v>0</v>
      </c>
      <c r="AJ280" s="7">
        <f>IF(S280&gt;0,RANK(S280,(N280:P280,Q280:AE280)),0)</f>
        <v>0</v>
      </c>
      <c r="AK280" s="2">
        <f t="shared" ref="AK280:AK311" si="113">IF($C280=0,"-",Q280/$C280)</f>
        <v>0</v>
      </c>
      <c r="AL280" s="2">
        <f t="shared" ref="AL280:AL311" si="114">IF($C280=0,"-",R280/$C280)</f>
        <v>0</v>
      </c>
      <c r="AM280" s="2">
        <f t="shared" ref="AM280:AM311" si="115">IF($C280=0,"-",T280/$C280)</f>
        <v>0</v>
      </c>
      <c r="AN280" s="2">
        <f t="shared" ref="AN280:AN311" si="116">IF($C280=0,"-",S280/$C280)</f>
        <v>0</v>
      </c>
      <c r="AP280" t="s">
        <v>1937</v>
      </c>
      <c r="AQ280" t="s">
        <v>236</v>
      </c>
      <c r="AT280" s="94">
        <v>13</v>
      </c>
      <c r="AU280" s="96">
        <v>67</v>
      </c>
      <c r="AV280" s="100">
        <f t="shared" si="105"/>
        <v>13067</v>
      </c>
      <c r="AX280" s="7" t="s">
        <v>996</v>
      </c>
      <c r="BJ280">
        <v>7</v>
      </c>
      <c r="BK280">
        <v>0</v>
      </c>
    </row>
    <row r="281" spans="1:63" ht="13" hidden="1" customHeight="1" outlineLevel="1">
      <c r="A281" t="s">
        <v>1270</v>
      </c>
      <c r="B281" t="s">
        <v>236</v>
      </c>
      <c r="C281" s="1">
        <f t="shared" si="106"/>
        <v>3583</v>
      </c>
      <c r="D281" s="7">
        <f>IF(N281&gt;0, RANK(N281,(N281:P281,Q281:AE281)),0)</f>
        <v>1</v>
      </c>
      <c r="E281" s="7">
        <f>IF(O281&gt;0,RANK(O281,(N281:P281,Q281:AE281)),0)</f>
        <v>0</v>
      </c>
      <c r="F281" s="7">
        <f>IF(P281&gt;0,RANK(P281,(N281:P281,Q281:AE281)),0)</f>
        <v>0</v>
      </c>
      <c r="G281" s="1" t="e">
        <f t="shared" si="107"/>
        <v>#NUM!</v>
      </c>
      <c r="H281" s="2" t="e">
        <f t="shared" si="108"/>
        <v>#NUM!</v>
      </c>
      <c r="I281" s="2"/>
      <c r="J281" s="2">
        <f t="shared" si="109"/>
        <v>1</v>
      </c>
      <c r="K281" s="2">
        <f t="shared" si="110"/>
        <v>0</v>
      </c>
      <c r="L281" s="2">
        <f t="shared" si="111"/>
        <v>0</v>
      </c>
      <c r="M281" s="2">
        <f t="shared" si="112"/>
        <v>0</v>
      </c>
      <c r="N281" s="106">
        <v>3583</v>
      </c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G281" s="7">
        <f>IF(Q281&gt;0,RANK(Q281,(N281:P281,Q281:AE281)),0)</f>
        <v>0</v>
      </c>
      <c r="AH281" s="7">
        <f>IF(R281&gt;0,RANK(R281,(N281:P281,Q281:AE281)),0)</f>
        <v>0</v>
      </c>
      <c r="AI281" s="7">
        <f>IF(T281&gt;0,RANK(T281,(N281:P281,Q281:AE281)),0)</f>
        <v>0</v>
      </c>
      <c r="AJ281" s="7">
        <f>IF(S281&gt;0,RANK(S281,(N281:P281,Q281:AE281)),0)</f>
        <v>0</v>
      </c>
      <c r="AK281" s="2">
        <f t="shared" si="113"/>
        <v>0</v>
      </c>
      <c r="AL281" s="2">
        <f t="shared" si="114"/>
        <v>0</v>
      </c>
      <c r="AM281" s="2">
        <f t="shared" si="115"/>
        <v>0</v>
      </c>
      <c r="AN281" s="2">
        <f t="shared" si="116"/>
        <v>0</v>
      </c>
      <c r="AP281" t="s">
        <v>1270</v>
      </c>
      <c r="AQ281" t="s">
        <v>236</v>
      </c>
      <c r="AT281" s="94">
        <v>13</v>
      </c>
      <c r="AU281" s="96">
        <v>69</v>
      </c>
      <c r="AV281" s="100">
        <f t="shared" si="105"/>
        <v>13069</v>
      </c>
      <c r="AX281" s="7" t="s">
        <v>996</v>
      </c>
      <c r="BJ281">
        <v>0</v>
      </c>
      <c r="BK281">
        <v>0</v>
      </c>
    </row>
    <row r="282" spans="1:63" ht="13" hidden="1" customHeight="1" outlineLevel="1">
      <c r="A282" t="s">
        <v>2022</v>
      </c>
      <c r="B282" t="s">
        <v>236</v>
      </c>
      <c r="C282" s="1">
        <f t="shared" si="106"/>
        <v>4508</v>
      </c>
      <c r="D282" s="7">
        <f>IF(N282&gt;0, RANK(N282,(N282:P282,Q282:AE282)),0)</f>
        <v>1</v>
      </c>
      <c r="E282" s="7">
        <f>IF(O282&gt;0,RANK(O282,(N282:P282,Q282:AE282)),0)</f>
        <v>0</v>
      </c>
      <c r="F282" s="7">
        <f>IF(P282&gt;0,RANK(P282,(N282:P282,Q282:AE282)),0)</f>
        <v>0</v>
      </c>
      <c r="G282" s="1" t="e">
        <f t="shared" si="107"/>
        <v>#NUM!</v>
      </c>
      <c r="H282" s="2" t="e">
        <f t="shared" si="108"/>
        <v>#NUM!</v>
      </c>
      <c r="I282" s="2"/>
      <c r="J282" s="2">
        <f t="shared" si="109"/>
        <v>1</v>
      </c>
      <c r="K282" s="2">
        <f t="shared" si="110"/>
        <v>0</v>
      </c>
      <c r="L282" s="2">
        <f t="shared" si="111"/>
        <v>0</v>
      </c>
      <c r="M282" s="2">
        <f t="shared" si="112"/>
        <v>0</v>
      </c>
      <c r="N282" s="106">
        <v>4508</v>
      </c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G282" s="7">
        <f>IF(Q282&gt;0,RANK(Q282,(N282:P282,Q282:AE282)),0)</f>
        <v>0</v>
      </c>
      <c r="AH282" s="7">
        <f>IF(R282&gt;0,RANK(R282,(N282:P282,Q282:AE282)),0)</f>
        <v>0</v>
      </c>
      <c r="AI282" s="7">
        <f>IF(T282&gt;0,RANK(T282,(N282:P282,Q282:AE282)),0)</f>
        <v>0</v>
      </c>
      <c r="AJ282" s="7">
        <f>IF(S282&gt;0,RANK(S282,(N282:P282,Q282:AE282)),0)</f>
        <v>0</v>
      </c>
      <c r="AK282" s="2">
        <f t="shared" si="113"/>
        <v>0</v>
      </c>
      <c r="AL282" s="2">
        <f t="shared" si="114"/>
        <v>0</v>
      </c>
      <c r="AM282" s="2">
        <f t="shared" si="115"/>
        <v>0</v>
      </c>
      <c r="AN282" s="2">
        <f t="shared" si="116"/>
        <v>0</v>
      </c>
      <c r="AP282" t="s">
        <v>2022</v>
      </c>
      <c r="AQ282" t="s">
        <v>236</v>
      </c>
      <c r="AT282" s="94">
        <v>13</v>
      </c>
      <c r="AU282" s="96">
        <v>71</v>
      </c>
      <c r="AV282" s="100">
        <f t="shared" si="105"/>
        <v>13071</v>
      </c>
      <c r="AX282" s="7" t="s">
        <v>996</v>
      </c>
      <c r="BJ282">
        <v>0</v>
      </c>
      <c r="BK282">
        <v>0</v>
      </c>
    </row>
    <row r="283" spans="1:63" ht="13" hidden="1" customHeight="1" outlineLevel="1">
      <c r="A283" t="s">
        <v>2247</v>
      </c>
      <c r="B283" t="s">
        <v>236</v>
      </c>
      <c r="C283" s="1">
        <f t="shared" si="106"/>
        <v>10486</v>
      </c>
      <c r="D283" s="7">
        <f>IF(N283&gt;0, RANK(N283,(N283:P283,Q283:AE283)),0)</f>
        <v>1</v>
      </c>
      <c r="E283" s="7">
        <f>IF(O283&gt;0,RANK(O283,(N283:P283,Q283:AE283)),0)</f>
        <v>0</v>
      </c>
      <c r="F283" s="7">
        <f>IF(P283&gt;0,RANK(P283,(N283:P283,Q283:AE283)),0)</f>
        <v>0</v>
      </c>
      <c r="G283" s="1" t="e">
        <f t="shared" si="107"/>
        <v>#NUM!</v>
      </c>
      <c r="H283" s="2" t="e">
        <f t="shared" si="108"/>
        <v>#NUM!</v>
      </c>
      <c r="I283" s="2"/>
      <c r="J283" s="2">
        <f t="shared" si="109"/>
        <v>1</v>
      </c>
      <c r="K283" s="2">
        <f t="shared" si="110"/>
        <v>0</v>
      </c>
      <c r="L283" s="2">
        <f t="shared" si="111"/>
        <v>0</v>
      </c>
      <c r="M283" s="2">
        <f t="shared" si="112"/>
        <v>0</v>
      </c>
      <c r="N283" s="106">
        <v>10486</v>
      </c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G283" s="7">
        <f>IF(Q283&gt;0,RANK(Q283,(N283:P283,Q283:AE283)),0)</f>
        <v>0</v>
      </c>
      <c r="AH283" s="7">
        <f>IF(R283&gt;0,RANK(R283,(N283:P283,Q283:AE283)),0)</f>
        <v>0</v>
      </c>
      <c r="AI283" s="7">
        <f>IF(T283&gt;0,RANK(T283,(N283:P283,Q283:AE283)),0)</f>
        <v>0</v>
      </c>
      <c r="AJ283" s="7">
        <f>IF(S283&gt;0,RANK(S283,(N283:P283,Q283:AE283)),0)</f>
        <v>0</v>
      </c>
      <c r="AK283" s="2">
        <f t="shared" si="113"/>
        <v>0</v>
      </c>
      <c r="AL283" s="2">
        <f t="shared" si="114"/>
        <v>0</v>
      </c>
      <c r="AM283" s="2">
        <f t="shared" si="115"/>
        <v>0</v>
      </c>
      <c r="AN283" s="2">
        <f t="shared" si="116"/>
        <v>0</v>
      </c>
      <c r="AP283" t="s">
        <v>2247</v>
      </c>
      <c r="AQ283" t="s">
        <v>236</v>
      </c>
      <c r="AT283" s="94">
        <v>13</v>
      </c>
      <c r="AU283" s="96">
        <v>73</v>
      </c>
      <c r="AV283" s="100">
        <f t="shared" si="105"/>
        <v>13073</v>
      </c>
      <c r="AX283" s="7" t="s">
        <v>996</v>
      </c>
      <c r="BJ283">
        <v>1</v>
      </c>
      <c r="BK283">
        <v>0</v>
      </c>
    </row>
    <row r="284" spans="1:63" ht="13" hidden="1" customHeight="1" outlineLevel="1">
      <c r="A284" t="s">
        <v>1362</v>
      </c>
      <c r="B284" t="s">
        <v>236</v>
      </c>
      <c r="C284" s="1">
        <f t="shared" si="106"/>
        <v>1908</v>
      </c>
      <c r="D284" s="7">
        <f>IF(N284&gt;0, RANK(N284,(N284:P284,Q284:AE284)),0)</f>
        <v>1</v>
      </c>
      <c r="E284" s="7">
        <f>IF(O284&gt;0,RANK(O284,(N284:P284,Q284:AE284)),0)</f>
        <v>0</v>
      </c>
      <c r="F284" s="7">
        <f>IF(P284&gt;0,RANK(P284,(N284:P284,Q284:AE284)),0)</f>
        <v>0</v>
      </c>
      <c r="G284" s="1" t="e">
        <f t="shared" si="107"/>
        <v>#NUM!</v>
      </c>
      <c r="H284" s="2" t="e">
        <f t="shared" si="108"/>
        <v>#NUM!</v>
      </c>
      <c r="I284" s="2"/>
      <c r="J284" s="2">
        <f t="shared" si="109"/>
        <v>1</v>
      </c>
      <c r="K284" s="2">
        <f t="shared" si="110"/>
        <v>0</v>
      </c>
      <c r="L284" s="2">
        <f t="shared" si="111"/>
        <v>0</v>
      </c>
      <c r="M284" s="2">
        <f t="shared" si="112"/>
        <v>0</v>
      </c>
      <c r="N284" s="106">
        <v>1908</v>
      </c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G284" s="7">
        <f>IF(Q284&gt;0,RANK(Q284,(N284:P284,Q284:AE284)),0)</f>
        <v>0</v>
      </c>
      <c r="AH284" s="7">
        <f>IF(R284&gt;0,RANK(R284,(N284:P284,Q284:AE284)),0)</f>
        <v>0</v>
      </c>
      <c r="AI284" s="7">
        <f>IF(T284&gt;0,RANK(T284,(N284:P284,Q284:AE284)),0)</f>
        <v>0</v>
      </c>
      <c r="AJ284" s="7">
        <f>IF(S284&gt;0,RANK(S284,(N284:P284,Q284:AE284)),0)</f>
        <v>0</v>
      </c>
      <c r="AK284" s="2">
        <f t="shared" si="113"/>
        <v>0</v>
      </c>
      <c r="AL284" s="2">
        <f t="shared" si="114"/>
        <v>0</v>
      </c>
      <c r="AM284" s="2">
        <f t="shared" si="115"/>
        <v>0</v>
      </c>
      <c r="AN284" s="2">
        <f t="shared" si="116"/>
        <v>0</v>
      </c>
      <c r="AP284" t="s">
        <v>1362</v>
      </c>
      <c r="AQ284" t="s">
        <v>236</v>
      </c>
      <c r="AT284" s="94">
        <v>13</v>
      </c>
      <c r="AU284" s="96">
        <v>75</v>
      </c>
      <c r="AV284" s="100">
        <f t="shared" si="105"/>
        <v>13075</v>
      </c>
      <c r="AX284" s="7" t="s">
        <v>996</v>
      </c>
      <c r="BJ284">
        <v>0</v>
      </c>
      <c r="BK284">
        <v>0</v>
      </c>
    </row>
    <row r="285" spans="1:63" ht="13" hidden="1" customHeight="1" outlineLevel="1">
      <c r="A285" t="s">
        <v>1633</v>
      </c>
      <c r="B285" t="s">
        <v>236</v>
      </c>
      <c r="C285" s="1">
        <f t="shared" si="106"/>
        <v>8406</v>
      </c>
      <c r="D285" s="7">
        <f>IF(N285&gt;0, RANK(N285,(N285:P285,Q285:AE285)),0)</f>
        <v>1</v>
      </c>
      <c r="E285" s="7">
        <f>IF(O285&gt;0,RANK(O285,(N285:P285,Q285:AE285)),0)</f>
        <v>0</v>
      </c>
      <c r="F285" s="7">
        <f>IF(P285&gt;0,RANK(P285,(N285:P285,Q285:AE285)),0)</f>
        <v>0</v>
      </c>
      <c r="G285" s="1" t="e">
        <f t="shared" si="107"/>
        <v>#NUM!</v>
      </c>
      <c r="H285" s="2" t="e">
        <f t="shared" si="108"/>
        <v>#NUM!</v>
      </c>
      <c r="I285" s="2"/>
      <c r="J285" s="2">
        <f t="shared" si="109"/>
        <v>1</v>
      </c>
      <c r="K285" s="2">
        <f t="shared" si="110"/>
        <v>0</v>
      </c>
      <c r="L285" s="2">
        <f t="shared" si="111"/>
        <v>0</v>
      </c>
      <c r="M285" s="2">
        <f t="shared" si="112"/>
        <v>0</v>
      </c>
      <c r="N285" s="106">
        <v>8406</v>
      </c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G285" s="7">
        <f>IF(Q285&gt;0,RANK(Q285,(N285:P285,Q285:AE285)),0)</f>
        <v>0</v>
      </c>
      <c r="AH285" s="7">
        <f>IF(R285&gt;0,RANK(R285,(N285:P285,Q285:AE285)),0)</f>
        <v>0</v>
      </c>
      <c r="AI285" s="7">
        <f>IF(T285&gt;0,RANK(T285,(N285:P285,Q285:AE285)),0)</f>
        <v>0</v>
      </c>
      <c r="AJ285" s="7">
        <f>IF(S285&gt;0,RANK(S285,(N285:P285,Q285:AE285)),0)</f>
        <v>0</v>
      </c>
      <c r="AK285" s="2">
        <f t="shared" si="113"/>
        <v>0</v>
      </c>
      <c r="AL285" s="2">
        <f t="shared" si="114"/>
        <v>0</v>
      </c>
      <c r="AM285" s="2">
        <f t="shared" si="115"/>
        <v>0</v>
      </c>
      <c r="AN285" s="2">
        <f t="shared" si="116"/>
        <v>0</v>
      </c>
      <c r="AP285" t="s">
        <v>1633</v>
      </c>
      <c r="AQ285" t="s">
        <v>236</v>
      </c>
      <c r="AT285" s="94">
        <v>13</v>
      </c>
      <c r="AU285" s="96">
        <v>77</v>
      </c>
      <c r="AV285" s="100">
        <f t="shared" si="105"/>
        <v>13077</v>
      </c>
      <c r="AX285" s="7" t="s">
        <v>996</v>
      </c>
      <c r="BJ285">
        <v>0</v>
      </c>
      <c r="BK285">
        <v>0</v>
      </c>
    </row>
    <row r="286" spans="1:63" ht="13" hidden="1" customHeight="1" outlineLevel="1">
      <c r="A286" t="s">
        <v>2276</v>
      </c>
      <c r="B286" t="s">
        <v>236</v>
      </c>
      <c r="C286" s="1">
        <f t="shared" si="106"/>
        <v>1237</v>
      </c>
      <c r="D286" s="7">
        <f>IF(N286&gt;0, RANK(N286,(N286:P286,Q286:AE286)),0)</f>
        <v>1</v>
      </c>
      <c r="E286" s="7">
        <f>IF(O286&gt;0,RANK(O286,(N286:P286,Q286:AE286)),0)</f>
        <v>0</v>
      </c>
      <c r="F286" s="7">
        <f>IF(P286&gt;0,RANK(P286,(N286:P286,Q286:AE286)),0)</f>
        <v>0</v>
      </c>
      <c r="G286" s="1" t="e">
        <f t="shared" si="107"/>
        <v>#NUM!</v>
      </c>
      <c r="H286" s="2" t="e">
        <f t="shared" si="108"/>
        <v>#NUM!</v>
      </c>
      <c r="I286" s="2"/>
      <c r="J286" s="2">
        <f t="shared" si="109"/>
        <v>1</v>
      </c>
      <c r="K286" s="2">
        <f t="shared" si="110"/>
        <v>0</v>
      </c>
      <c r="L286" s="2">
        <f t="shared" si="111"/>
        <v>0</v>
      </c>
      <c r="M286" s="2">
        <f t="shared" si="112"/>
        <v>0</v>
      </c>
      <c r="N286" s="106">
        <v>1237</v>
      </c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G286" s="7">
        <f>IF(Q286&gt;0,RANK(Q286,(N286:P286,Q286:AE286)),0)</f>
        <v>0</v>
      </c>
      <c r="AH286" s="7">
        <f>IF(R286&gt;0,RANK(R286,(N286:P286,Q286:AE286)),0)</f>
        <v>0</v>
      </c>
      <c r="AI286" s="7">
        <f>IF(T286&gt;0,RANK(T286,(N286:P286,Q286:AE286)),0)</f>
        <v>0</v>
      </c>
      <c r="AJ286" s="7">
        <f>IF(S286&gt;0,RANK(S286,(N286:P286,Q286:AE286)),0)</f>
        <v>0</v>
      </c>
      <c r="AK286" s="2">
        <f t="shared" si="113"/>
        <v>0</v>
      </c>
      <c r="AL286" s="2">
        <f t="shared" si="114"/>
        <v>0</v>
      </c>
      <c r="AM286" s="2">
        <f t="shared" si="115"/>
        <v>0</v>
      </c>
      <c r="AN286" s="2">
        <f t="shared" si="116"/>
        <v>0</v>
      </c>
      <c r="AP286" t="s">
        <v>2276</v>
      </c>
      <c r="AQ286" t="s">
        <v>236</v>
      </c>
      <c r="AT286" s="94">
        <v>13</v>
      </c>
      <c r="AU286" s="96">
        <v>79</v>
      </c>
      <c r="AV286" s="100">
        <f t="shared" si="105"/>
        <v>13079</v>
      </c>
      <c r="AX286" s="7" t="s">
        <v>996</v>
      </c>
      <c r="BJ286">
        <v>0</v>
      </c>
      <c r="BK286">
        <v>0</v>
      </c>
    </row>
    <row r="287" spans="1:63" ht="13" hidden="1" customHeight="1" outlineLevel="1">
      <c r="A287" t="s">
        <v>168</v>
      </c>
      <c r="B287" t="s">
        <v>236</v>
      </c>
      <c r="C287" s="1">
        <f t="shared" si="106"/>
        <v>2765</v>
      </c>
      <c r="D287" s="7">
        <f>IF(N287&gt;0, RANK(N287,(N287:P287,Q287:AE287)),0)</f>
        <v>1</v>
      </c>
      <c r="E287" s="7">
        <f>IF(O287&gt;0,RANK(O287,(N287:P287,Q287:AE287)),0)</f>
        <v>0</v>
      </c>
      <c r="F287" s="7">
        <f>IF(P287&gt;0,RANK(P287,(N287:P287,Q287:AE287)),0)</f>
        <v>0</v>
      </c>
      <c r="G287" s="1" t="e">
        <f t="shared" si="107"/>
        <v>#NUM!</v>
      </c>
      <c r="H287" s="2" t="e">
        <f t="shared" si="108"/>
        <v>#NUM!</v>
      </c>
      <c r="I287" s="2"/>
      <c r="J287" s="2">
        <f t="shared" si="109"/>
        <v>1</v>
      </c>
      <c r="K287" s="2">
        <f t="shared" si="110"/>
        <v>0</v>
      </c>
      <c r="L287" s="2">
        <f t="shared" si="111"/>
        <v>0</v>
      </c>
      <c r="M287" s="2">
        <f t="shared" si="112"/>
        <v>0</v>
      </c>
      <c r="N287" s="106">
        <v>2765</v>
      </c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G287" s="7">
        <f>IF(Q287&gt;0,RANK(Q287,(N287:P287,Q287:AE287)),0)</f>
        <v>0</v>
      </c>
      <c r="AH287" s="7">
        <f>IF(R287&gt;0,RANK(R287,(N287:P287,Q287:AE287)),0)</f>
        <v>0</v>
      </c>
      <c r="AI287" s="7">
        <f>IF(T287&gt;0,RANK(T287,(N287:P287,Q287:AE287)),0)</f>
        <v>0</v>
      </c>
      <c r="AJ287" s="7">
        <f>IF(S287&gt;0,RANK(S287,(N287:P287,Q287:AE287)),0)</f>
        <v>0</v>
      </c>
      <c r="AK287" s="2">
        <f t="shared" si="113"/>
        <v>0</v>
      </c>
      <c r="AL287" s="2">
        <f t="shared" si="114"/>
        <v>0</v>
      </c>
      <c r="AM287" s="2">
        <f t="shared" si="115"/>
        <v>0</v>
      </c>
      <c r="AN287" s="2">
        <f t="shared" si="116"/>
        <v>0</v>
      </c>
      <c r="AP287" t="s">
        <v>168</v>
      </c>
      <c r="AQ287" t="s">
        <v>236</v>
      </c>
      <c r="AT287" s="94">
        <v>13</v>
      </c>
      <c r="AU287" s="96">
        <v>81</v>
      </c>
      <c r="AV287" s="100">
        <f t="shared" si="105"/>
        <v>13081</v>
      </c>
      <c r="AX287" s="7" t="s">
        <v>996</v>
      </c>
      <c r="BJ287">
        <v>0</v>
      </c>
      <c r="BK287">
        <v>0</v>
      </c>
    </row>
    <row r="288" spans="1:63" ht="13" hidden="1" customHeight="1" outlineLevel="1">
      <c r="A288" t="s">
        <v>1736</v>
      </c>
      <c r="B288" t="s">
        <v>236</v>
      </c>
      <c r="C288" s="1">
        <f t="shared" si="106"/>
        <v>1161</v>
      </c>
      <c r="D288" s="7">
        <f>IF(N288&gt;0, RANK(N288,(N288:P288,Q288:AE288)),0)</f>
        <v>1</v>
      </c>
      <c r="E288" s="7">
        <f>IF(O288&gt;0,RANK(O288,(N288:P288,Q288:AE288)),0)</f>
        <v>0</v>
      </c>
      <c r="F288" s="7">
        <f>IF(P288&gt;0,RANK(P288,(N288:P288,Q288:AE288)),0)</f>
        <v>0</v>
      </c>
      <c r="G288" s="1" t="e">
        <f t="shared" si="107"/>
        <v>#NUM!</v>
      </c>
      <c r="H288" s="2" t="e">
        <f t="shared" si="108"/>
        <v>#NUM!</v>
      </c>
      <c r="I288" s="2"/>
      <c r="J288" s="2">
        <f t="shared" si="109"/>
        <v>1</v>
      </c>
      <c r="K288" s="2">
        <f t="shared" si="110"/>
        <v>0</v>
      </c>
      <c r="L288" s="2">
        <f t="shared" si="111"/>
        <v>0</v>
      </c>
      <c r="M288" s="2">
        <f t="shared" si="112"/>
        <v>0</v>
      </c>
      <c r="N288" s="106">
        <v>1161</v>
      </c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G288" s="7">
        <f>IF(Q288&gt;0,RANK(Q288,(N288:P288,Q288:AE288)),0)</f>
        <v>0</v>
      </c>
      <c r="AH288" s="7">
        <f>IF(R288&gt;0,RANK(R288,(N288:P288,Q288:AE288)),0)</f>
        <v>0</v>
      </c>
      <c r="AI288" s="7">
        <f>IF(T288&gt;0,RANK(T288,(N288:P288,Q288:AE288)),0)</f>
        <v>0</v>
      </c>
      <c r="AJ288" s="7">
        <f>IF(S288&gt;0,RANK(S288,(N288:P288,Q288:AE288)),0)</f>
        <v>0</v>
      </c>
      <c r="AK288" s="2">
        <f t="shared" si="113"/>
        <v>0</v>
      </c>
      <c r="AL288" s="2">
        <f t="shared" si="114"/>
        <v>0</v>
      </c>
      <c r="AM288" s="2">
        <f t="shared" si="115"/>
        <v>0</v>
      </c>
      <c r="AN288" s="2">
        <f t="shared" si="116"/>
        <v>0</v>
      </c>
      <c r="AP288" t="s">
        <v>1736</v>
      </c>
      <c r="AQ288" t="s">
        <v>236</v>
      </c>
      <c r="AT288" s="94">
        <v>13</v>
      </c>
      <c r="AU288" s="96">
        <v>83</v>
      </c>
      <c r="AV288" s="100">
        <f t="shared" si="105"/>
        <v>13083</v>
      </c>
      <c r="AX288" s="7" t="s">
        <v>996</v>
      </c>
      <c r="BJ288">
        <v>0</v>
      </c>
      <c r="BK288">
        <v>0</v>
      </c>
    </row>
    <row r="289" spans="1:63" ht="13" hidden="1" customHeight="1" outlineLevel="1">
      <c r="A289" t="s">
        <v>2012</v>
      </c>
      <c r="B289" t="s">
        <v>236</v>
      </c>
      <c r="C289" s="1">
        <f t="shared" si="106"/>
        <v>1385</v>
      </c>
      <c r="D289" s="7">
        <f>IF(N289&gt;0, RANK(N289,(N289:P289,Q289:AE289)),0)</f>
        <v>1</v>
      </c>
      <c r="E289" s="7">
        <f>IF(O289&gt;0,RANK(O289,(N289:P289,Q289:AE289)),0)</f>
        <v>0</v>
      </c>
      <c r="F289" s="7">
        <f>IF(P289&gt;0,RANK(P289,(N289:P289,Q289:AE289)),0)</f>
        <v>0</v>
      </c>
      <c r="G289" s="1" t="e">
        <f t="shared" si="107"/>
        <v>#NUM!</v>
      </c>
      <c r="H289" s="2" t="e">
        <f t="shared" si="108"/>
        <v>#NUM!</v>
      </c>
      <c r="I289" s="2"/>
      <c r="J289" s="2">
        <f t="shared" si="109"/>
        <v>1</v>
      </c>
      <c r="K289" s="2">
        <f t="shared" si="110"/>
        <v>0</v>
      </c>
      <c r="L289" s="2">
        <f t="shared" si="111"/>
        <v>0</v>
      </c>
      <c r="M289" s="2">
        <f t="shared" si="112"/>
        <v>0</v>
      </c>
      <c r="N289" s="106">
        <v>1385</v>
      </c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G289" s="7">
        <f>IF(Q289&gt;0,RANK(Q289,(N289:P289,Q289:AE289)),0)</f>
        <v>0</v>
      </c>
      <c r="AH289" s="7">
        <f>IF(R289&gt;0,RANK(R289,(N289:P289,Q289:AE289)),0)</f>
        <v>0</v>
      </c>
      <c r="AI289" s="7">
        <f>IF(T289&gt;0,RANK(T289,(N289:P289,Q289:AE289)),0)</f>
        <v>0</v>
      </c>
      <c r="AJ289" s="7">
        <f>IF(S289&gt;0,RANK(S289,(N289:P289,Q289:AE289)),0)</f>
        <v>0</v>
      </c>
      <c r="AK289" s="2">
        <f t="shared" si="113"/>
        <v>0</v>
      </c>
      <c r="AL289" s="2">
        <f t="shared" si="114"/>
        <v>0</v>
      </c>
      <c r="AM289" s="2">
        <f t="shared" si="115"/>
        <v>0</v>
      </c>
      <c r="AN289" s="2">
        <f t="shared" si="116"/>
        <v>0</v>
      </c>
      <c r="AP289" t="s">
        <v>2012</v>
      </c>
      <c r="AQ289" t="s">
        <v>236</v>
      </c>
      <c r="AT289" s="94">
        <v>13</v>
      </c>
      <c r="AU289" s="96">
        <v>85</v>
      </c>
      <c r="AV289" s="100">
        <f t="shared" si="105"/>
        <v>13085</v>
      </c>
      <c r="AX289" s="7" t="s">
        <v>996</v>
      </c>
      <c r="BJ289">
        <v>0</v>
      </c>
      <c r="BK289">
        <v>0</v>
      </c>
    </row>
    <row r="290" spans="1:63" ht="13" hidden="1" customHeight="1" outlineLevel="1">
      <c r="A290" t="s">
        <v>595</v>
      </c>
      <c r="B290" t="s">
        <v>236</v>
      </c>
      <c r="C290" s="1">
        <f t="shared" si="106"/>
        <v>2885</v>
      </c>
      <c r="D290" s="7">
        <f>IF(N290&gt;0, RANK(N290,(N290:P290,Q290:AE290)),0)</f>
        <v>1</v>
      </c>
      <c r="E290" s="7">
        <f>IF(O290&gt;0,RANK(O290,(N290:P290,Q290:AE290)),0)</f>
        <v>0</v>
      </c>
      <c r="F290" s="7">
        <f>IF(P290&gt;0,RANK(P290,(N290:P290,Q290:AE290)),0)</f>
        <v>0</v>
      </c>
      <c r="G290" s="1" t="e">
        <f t="shared" si="107"/>
        <v>#NUM!</v>
      </c>
      <c r="H290" s="2" t="e">
        <f t="shared" si="108"/>
        <v>#NUM!</v>
      </c>
      <c r="I290" s="2"/>
      <c r="J290" s="2">
        <f t="shared" si="109"/>
        <v>1</v>
      </c>
      <c r="K290" s="2">
        <f t="shared" si="110"/>
        <v>0</v>
      </c>
      <c r="L290" s="2">
        <f t="shared" si="111"/>
        <v>0</v>
      </c>
      <c r="M290" s="2">
        <f t="shared" si="112"/>
        <v>0</v>
      </c>
      <c r="N290" s="106">
        <v>2885</v>
      </c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G290" s="7">
        <f>IF(Q290&gt;0,RANK(Q290,(N290:P290,Q290:AE290)),0)</f>
        <v>0</v>
      </c>
      <c r="AH290" s="7">
        <f>IF(R290&gt;0,RANK(R290,(N290:P290,Q290:AE290)),0)</f>
        <v>0</v>
      </c>
      <c r="AI290" s="7">
        <f>IF(T290&gt;0,RANK(T290,(N290:P290,Q290:AE290)),0)</f>
        <v>0</v>
      </c>
      <c r="AJ290" s="7">
        <f>IF(S290&gt;0,RANK(S290,(N290:P290,Q290:AE290)),0)</f>
        <v>0</v>
      </c>
      <c r="AK290" s="2">
        <f t="shared" si="113"/>
        <v>0</v>
      </c>
      <c r="AL290" s="2">
        <f t="shared" si="114"/>
        <v>0</v>
      </c>
      <c r="AM290" s="2">
        <f t="shared" si="115"/>
        <v>0</v>
      </c>
      <c r="AN290" s="2">
        <f t="shared" si="116"/>
        <v>0</v>
      </c>
      <c r="AP290" t="s">
        <v>595</v>
      </c>
      <c r="AQ290" t="s">
        <v>236</v>
      </c>
      <c r="AT290" s="94">
        <v>13</v>
      </c>
      <c r="AU290" s="96">
        <v>87</v>
      </c>
      <c r="AV290" s="100">
        <f t="shared" si="105"/>
        <v>13087</v>
      </c>
      <c r="AX290" s="7" t="s">
        <v>996</v>
      </c>
      <c r="BJ290">
        <v>0</v>
      </c>
      <c r="BK290">
        <v>0</v>
      </c>
    </row>
    <row r="291" spans="1:63" ht="13" hidden="1" customHeight="1" outlineLevel="1">
      <c r="A291" t="s">
        <v>329</v>
      </c>
      <c r="B291" t="s">
        <v>236</v>
      </c>
      <c r="C291" s="1">
        <f t="shared" si="106"/>
        <v>102965</v>
      </c>
      <c r="D291" s="7">
        <f>IF(N291&gt;0, RANK(N291,(N291:P291,Q291:AE291)),0)</f>
        <v>1</v>
      </c>
      <c r="E291" s="7">
        <f>IF(O291&gt;0,RANK(O291,(N291:P291,Q291:AE291)),0)</f>
        <v>0</v>
      </c>
      <c r="F291" s="7">
        <f>IF(P291&gt;0,RANK(P291,(N291:P291,Q291:AE291)),0)</f>
        <v>0</v>
      </c>
      <c r="G291" s="1" t="e">
        <f t="shared" si="107"/>
        <v>#NUM!</v>
      </c>
      <c r="H291" s="2" t="e">
        <f t="shared" si="108"/>
        <v>#NUM!</v>
      </c>
      <c r="I291" s="2"/>
      <c r="J291" s="2">
        <f t="shared" si="109"/>
        <v>1</v>
      </c>
      <c r="K291" s="2">
        <f t="shared" si="110"/>
        <v>0</v>
      </c>
      <c r="L291" s="2">
        <f t="shared" si="111"/>
        <v>0</v>
      </c>
      <c r="M291" s="2">
        <f t="shared" si="112"/>
        <v>0</v>
      </c>
      <c r="N291" s="106">
        <v>102965</v>
      </c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G291" s="7">
        <f>IF(Q291&gt;0,RANK(Q291,(N291:P291,Q291:AE291)),0)</f>
        <v>0</v>
      </c>
      <c r="AH291" s="7">
        <f>IF(R291&gt;0,RANK(R291,(N291:P291,Q291:AE291)),0)</f>
        <v>0</v>
      </c>
      <c r="AI291" s="7">
        <f>IF(T291&gt;0,RANK(T291,(N291:P291,Q291:AE291)),0)</f>
        <v>0</v>
      </c>
      <c r="AJ291" s="7">
        <f>IF(S291&gt;0,RANK(S291,(N291:P291,Q291:AE291)),0)</f>
        <v>0</v>
      </c>
      <c r="AK291" s="2">
        <f t="shared" si="113"/>
        <v>0</v>
      </c>
      <c r="AL291" s="2">
        <f t="shared" si="114"/>
        <v>0</v>
      </c>
      <c r="AM291" s="2">
        <f t="shared" si="115"/>
        <v>0</v>
      </c>
      <c r="AN291" s="2">
        <f t="shared" si="116"/>
        <v>0</v>
      </c>
      <c r="AP291" t="s">
        <v>329</v>
      </c>
      <c r="AQ291" t="s">
        <v>236</v>
      </c>
      <c r="AT291" s="94">
        <v>13</v>
      </c>
      <c r="AU291" s="96">
        <v>89</v>
      </c>
      <c r="AV291" s="100">
        <f t="shared" si="105"/>
        <v>13089</v>
      </c>
      <c r="AX291" s="7" t="s">
        <v>996</v>
      </c>
      <c r="BJ291">
        <v>4</v>
      </c>
      <c r="BK291">
        <v>0</v>
      </c>
    </row>
    <row r="292" spans="1:63" ht="13" hidden="1" customHeight="1" outlineLevel="1">
      <c r="A292" t="s">
        <v>877</v>
      </c>
      <c r="B292" t="s">
        <v>236</v>
      </c>
      <c r="C292" s="1">
        <f t="shared" si="106"/>
        <v>2332</v>
      </c>
      <c r="D292" s="7">
        <f>IF(N292&gt;0, RANK(N292,(N292:P292,Q292:AE292)),0)</f>
        <v>1</v>
      </c>
      <c r="E292" s="7">
        <f>IF(O292&gt;0,RANK(O292,(N292:P292,Q292:AE292)),0)</f>
        <v>0</v>
      </c>
      <c r="F292" s="7">
        <f>IF(P292&gt;0,RANK(P292,(N292:P292,Q292:AE292)),0)</f>
        <v>0</v>
      </c>
      <c r="G292" s="1" t="e">
        <f t="shared" si="107"/>
        <v>#NUM!</v>
      </c>
      <c r="H292" s="2" t="e">
        <f t="shared" si="108"/>
        <v>#NUM!</v>
      </c>
      <c r="I292" s="2"/>
      <c r="J292" s="2">
        <f t="shared" si="109"/>
        <v>1</v>
      </c>
      <c r="K292" s="2">
        <f t="shared" si="110"/>
        <v>0</v>
      </c>
      <c r="L292" s="2">
        <f t="shared" si="111"/>
        <v>0</v>
      </c>
      <c r="M292" s="2">
        <f t="shared" si="112"/>
        <v>0</v>
      </c>
      <c r="N292" s="106">
        <v>2332</v>
      </c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G292" s="7">
        <f>IF(Q292&gt;0,RANK(Q292,(N292:P292,Q292:AE292)),0)</f>
        <v>0</v>
      </c>
      <c r="AH292" s="7">
        <f>IF(R292&gt;0,RANK(R292,(N292:P292,Q292:AE292)),0)</f>
        <v>0</v>
      </c>
      <c r="AI292" s="7">
        <f>IF(T292&gt;0,RANK(T292,(N292:P292,Q292:AE292)),0)</f>
        <v>0</v>
      </c>
      <c r="AJ292" s="7">
        <f>IF(S292&gt;0,RANK(S292,(N292:P292,Q292:AE292)),0)</f>
        <v>0</v>
      </c>
      <c r="AK292" s="2">
        <f t="shared" si="113"/>
        <v>0</v>
      </c>
      <c r="AL292" s="2">
        <f t="shared" si="114"/>
        <v>0</v>
      </c>
      <c r="AM292" s="2">
        <f t="shared" si="115"/>
        <v>0</v>
      </c>
      <c r="AN292" s="2">
        <f t="shared" si="116"/>
        <v>0</v>
      </c>
      <c r="AP292" t="s">
        <v>877</v>
      </c>
      <c r="AQ292" t="s">
        <v>236</v>
      </c>
      <c r="AT292" s="94">
        <v>13</v>
      </c>
      <c r="AU292" s="96">
        <v>91</v>
      </c>
      <c r="AV292" s="100">
        <f t="shared" si="105"/>
        <v>13091</v>
      </c>
      <c r="AX292" s="7" t="s">
        <v>996</v>
      </c>
      <c r="BJ292">
        <v>0</v>
      </c>
      <c r="BK292">
        <v>0</v>
      </c>
    </row>
    <row r="293" spans="1:63" ht="13" hidden="1" customHeight="1" outlineLevel="1">
      <c r="A293" t="s">
        <v>1939</v>
      </c>
      <c r="B293" t="s">
        <v>236</v>
      </c>
      <c r="C293" s="1">
        <f t="shared" si="106"/>
        <v>1581</v>
      </c>
      <c r="D293" s="7">
        <f>IF(N293&gt;0, RANK(N293,(N293:P293,Q293:AE293)),0)</f>
        <v>1</v>
      </c>
      <c r="E293" s="7">
        <f>IF(O293&gt;0,RANK(O293,(N293:P293,Q293:AE293)),0)</f>
        <v>0</v>
      </c>
      <c r="F293" s="7">
        <f>IF(P293&gt;0,RANK(P293,(N293:P293,Q293:AE293)),0)</f>
        <v>0</v>
      </c>
      <c r="G293" s="1" t="e">
        <f t="shared" si="107"/>
        <v>#NUM!</v>
      </c>
      <c r="H293" s="2" t="e">
        <f t="shared" si="108"/>
        <v>#NUM!</v>
      </c>
      <c r="I293" s="2"/>
      <c r="J293" s="2">
        <f t="shared" si="109"/>
        <v>1</v>
      </c>
      <c r="K293" s="2">
        <f t="shared" si="110"/>
        <v>0</v>
      </c>
      <c r="L293" s="2">
        <f t="shared" si="111"/>
        <v>0</v>
      </c>
      <c r="M293" s="2">
        <f t="shared" si="112"/>
        <v>0</v>
      </c>
      <c r="N293" s="106">
        <v>1581</v>
      </c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G293" s="7">
        <f>IF(Q293&gt;0,RANK(Q293,(N293:P293,Q293:AE293)),0)</f>
        <v>0</v>
      </c>
      <c r="AH293" s="7">
        <f>IF(R293&gt;0,RANK(R293,(N293:P293,Q293:AE293)),0)</f>
        <v>0</v>
      </c>
      <c r="AI293" s="7">
        <f>IF(T293&gt;0,RANK(T293,(N293:P293,Q293:AE293)),0)</f>
        <v>0</v>
      </c>
      <c r="AJ293" s="7">
        <f>IF(S293&gt;0,RANK(S293,(N293:P293,Q293:AE293)),0)</f>
        <v>0</v>
      </c>
      <c r="AK293" s="2">
        <f t="shared" si="113"/>
        <v>0</v>
      </c>
      <c r="AL293" s="2">
        <f t="shared" si="114"/>
        <v>0</v>
      </c>
      <c r="AM293" s="2">
        <f t="shared" si="115"/>
        <v>0</v>
      </c>
      <c r="AN293" s="2">
        <f t="shared" si="116"/>
        <v>0</v>
      </c>
      <c r="AP293" t="s">
        <v>1939</v>
      </c>
      <c r="AQ293" t="s">
        <v>236</v>
      </c>
      <c r="AT293" s="94">
        <v>13</v>
      </c>
      <c r="AU293" s="96">
        <v>93</v>
      </c>
      <c r="AV293" s="100">
        <f t="shared" si="105"/>
        <v>13093</v>
      </c>
      <c r="AX293" s="7" t="s">
        <v>996</v>
      </c>
      <c r="BJ293">
        <v>0</v>
      </c>
      <c r="BK293">
        <v>0</v>
      </c>
    </row>
    <row r="294" spans="1:63" ht="13" hidden="1" customHeight="1" outlineLevel="1">
      <c r="A294" t="s">
        <v>575</v>
      </c>
      <c r="B294" t="s">
        <v>236</v>
      </c>
      <c r="C294" s="1">
        <f t="shared" si="106"/>
        <v>16323</v>
      </c>
      <c r="D294" s="7">
        <f>IF(N294&gt;0, RANK(N294,(N294:P294,Q294:AE294)),0)</f>
        <v>1</v>
      </c>
      <c r="E294" s="7">
        <f>IF(O294&gt;0,RANK(O294,(N294:P294,Q294:AE294)),0)</f>
        <v>0</v>
      </c>
      <c r="F294" s="7">
        <f>IF(P294&gt;0,RANK(P294,(N294:P294,Q294:AE294)),0)</f>
        <v>0</v>
      </c>
      <c r="G294" s="1" t="e">
        <f t="shared" si="107"/>
        <v>#NUM!</v>
      </c>
      <c r="H294" s="2" t="e">
        <f t="shared" si="108"/>
        <v>#NUM!</v>
      </c>
      <c r="I294" s="2"/>
      <c r="J294" s="2">
        <f t="shared" si="109"/>
        <v>1</v>
      </c>
      <c r="K294" s="2">
        <f t="shared" si="110"/>
        <v>0</v>
      </c>
      <c r="L294" s="2">
        <f t="shared" si="111"/>
        <v>0</v>
      </c>
      <c r="M294" s="2">
        <f t="shared" si="112"/>
        <v>0</v>
      </c>
      <c r="N294" s="106">
        <v>16323</v>
      </c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G294" s="7">
        <f>IF(Q294&gt;0,RANK(Q294,(N294:P294,Q294:AE294)),0)</f>
        <v>0</v>
      </c>
      <c r="AH294" s="7">
        <f>IF(R294&gt;0,RANK(R294,(N294:P294,Q294:AE294)),0)</f>
        <v>0</v>
      </c>
      <c r="AI294" s="7">
        <f>IF(T294&gt;0,RANK(T294,(N294:P294,Q294:AE294)),0)</f>
        <v>0</v>
      </c>
      <c r="AJ294" s="7">
        <f>IF(S294&gt;0,RANK(S294,(N294:P294,Q294:AE294)),0)</f>
        <v>0</v>
      </c>
      <c r="AK294" s="2">
        <f t="shared" si="113"/>
        <v>0</v>
      </c>
      <c r="AL294" s="2">
        <f t="shared" si="114"/>
        <v>0</v>
      </c>
      <c r="AM294" s="2">
        <f t="shared" si="115"/>
        <v>0</v>
      </c>
      <c r="AN294" s="2">
        <f t="shared" si="116"/>
        <v>0</v>
      </c>
      <c r="AP294" t="s">
        <v>575</v>
      </c>
      <c r="AQ294" t="s">
        <v>236</v>
      </c>
      <c r="AT294" s="94">
        <v>13</v>
      </c>
      <c r="AU294" s="96">
        <v>95</v>
      </c>
      <c r="AV294" s="100">
        <f t="shared" si="105"/>
        <v>13095</v>
      </c>
      <c r="AX294" s="7" t="s">
        <v>996</v>
      </c>
      <c r="BJ294">
        <v>0</v>
      </c>
      <c r="BK294">
        <v>0</v>
      </c>
    </row>
    <row r="295" spans="1:63" ht="13" hidden="1" customHeight="1" outlineLevel="1">
      <c r="A295" t="s">
        <v>978</v>
      </c>
      <c r="B295" t="s">
        <v>236</v>
      </c>
      <c r="C295" s="1">
        <f t="shared" si="106"/>
        <v>10783</v>
      </c>
      <c r="D295" s="7">
        <f>IF(N295&gt;0, RANK(N295,(N295:P295,Q295:AE295)),0)</f>
        <v>1</v>
      </c>
      <c r="E295" s="7">
        <f>IF(O295&gt;0,RANK(O295,(N295:P295,Q295:AE295)),0)</f>
        <v>0</v>
      </c>
      <c r="F295" s="7">
        <f>IF(P295&gt;0,RANK(P295,(N295:P295,Q295:AE295)),0)</f>
        <v>0</v>
      </c>
      <c r="G295" s="1" t="e">
        <f t="shared" si="107"/>
        <v>#NUM!</v>
      </c>
      <c r="H295" s="2" t="e">
        <f t="shared" si="108"/>
        <v>#NUM!</v>
      </c>
      <c r="I295" s="2"/>
      <c r="J295" s="2">
        <f t="shared" si="109"/>
        <v>1</v>
      </c>
      <c r="K295" s="2">
        <f t="shared" si="110"/>
        <v>0</v>
      </c>
      <c r="L295" s="2">
        <f t="shared" si="111"/>
        <v>0</v>
      </c>
      <c r="M295" s="2">
        <f t="shared" si="112"/>
        <v>0</v>
      </c>
      <c r="N295" s="106">
        <v>10783</v>
      </c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G295" s="7">
        <f>IF(Q295&gt;0,RANK(Q295,(N295:P295,Q295:AE295)),0)</f>
        <v>0</v>
      </c>
      <c r="AH295" s="7">
        <f>IF(R295&gt;0,RANK(R295,(N295:P295,Q295:AE295)),0)</f>
        <v>0</v>
      </c>
      <c r="AI295" s="7">
        <f>IF(T295&gt;0,RANK(T295,(N295:P295,Q295:AE295)),0)</f>
        <v>0</v>
      </c>
      <c r="AJ295" s="7">
        <f>IF(S295&gt;0,RANK(S295,(N295:P295,Q295:AE295)),0)</f>
        <v>0</v>
      </c>
      <c r="AK295" s="2">
        <f t="shared" si="113"/>
        <v>0</v>
      </c>
      <c r="AL295" s="2">
        <f t="shared" si="114"/>
        <v>0</v>
      </c>
      <c r="AM295" s="2">
        <f t="shared" si="115"/>
        <v>0</v>
      </c>
      <c r="AN295" s="2">
        <f t="shared" si="116"/>
        <v>0</v>
      </c>
      <c r="AP295" t="s">
        <v>978</v>
      </c>
      <c r="AQ295" t="s">
        <v>236</v>
      </c>
      <c r="AT295" s="94">
        <v>13</v>
      </c>
      <c r="AU295" s="96">
        <v>97</v>
      </c>
      <c r="AV295" s="100">
        <f t="shared" si="105"/>
        <v>13097</v>
      </c>
      <c r="AX295" s="7" t="s">
        <v>996</v>
      </c>
      <c r="BJ295">
        <v>0</v>
      </c>
      <c r="BK295">
        <v>0</v>
      </c>
    </row>
    <row r="296" spans="1:63" ht="13" hidden="1" customHeight="1" outlineLevel="1">
      <c r="A296" t="s">
        <v>2369</v>
      </c>
      <c r="B296" t="s">
        <v>236</v>
      </c>
      <c r="C296" s="1">
        <f t="shared" si="106"/>
        <v>2031</v>
      </c>
      <c r="D296" s="7">
        <f>IF(N296&gt;0, RANK(N296,(N296:P296,Q296:AE296)),0)</f>
        <v>1</v>
      </c>
      <c r="E296" s="7">
        <f>IF(O296&gt;0,RANK(O296,(N296:P296,Q296:AE296)),0)</f>
        <v>0</v>
      </c>
      <c r="F296" s="7">
        <f>IF(P296&gt;0,RANK(P296,(N296:P296,Q296:AE296)),0)</f>
        <v>0</v>
      </c>
      <c r="G296" s="1" t="e">
        <f t="shared" si="107"/>
        <v>#NUM!</v>
      </c>
      <c r="H296" s="2" t="e">
        <f t="shared" si="108"/>
        <v>#NUM!</v>
      </c>
      <c r="I296" s="2"/>
      <c r="J296" s="2">
        <f t="shared" si="109"/>
        <v>1</v>
      </c>
      <c r="K296" s="2">
        <f t="shared" si="110"/>
        <v>0</v>
      </c>
      <c r="L296" s="2">
        <f t="shared" si="111"/>
        <v>0</v>
      </c>
      <c r="M296" s="2">
        <f t="shared" si="112"/>
        <v>0</v>
      </c>
      <c r="N296" s="106">
        <v>2031</v>
      </c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G296" s="7">
        <f>IF(Q296&gt;0,RANK(Q296,(N296:P296,Q296:AE296)),0)</f>
        <v>0</v>
      </c>
      <c r="AH296" s="7">
        <f>IF(R296&gt;0,RANK(R296,(N296:P296,Q296:AE296)),0)</f>
        <v>0</v>
      </c>
      <c r="AI296" s="7">
        <f>IF(T296&gt;0,RANK(T296,(N296:P296,Q296:AE296)),0)</f>
        <v>0</v>
      </c>
      <c r="AJ296" s="7">
        <f>IF(S296&gt;0,RANK(S296,(N296:P296,Q296:AE296)),0)</f>
        <v>0</v>
      </c>
      <c r="AK296" s="2">
        <f t="shared" si="113"/>
        <v>0</v>
      </c>
      <c r="AL296" s="2">
        <f t="shared" si="114"/>
        <v>0</v>
      </c>
      <c r="AM296" s="2">
        <f t="shared" si="115"/>
        <v>0</v>
      </c>
      <c r="AN296" s="2">
        <f t="shared" si="116"/>
        <v>0</v>
      </c>
      <c r="AP296" t="s">
        <v>2369</v>
      </c>
      <c r="AQ296" t="s">
        <v>236</v>
      </c>
      <c r="AT296" s="94">
        <v>13</v>
      </c>
      <c r="AU296" s="96">
        <v>99</v>
      </c>
      <c r="AV296" s="100">
        <f t="shared" si="105"/>
        <v>13099</v>
      </c>
      <c r="AX296" s="7" t="s">
        <v>996</v>
      </c>
      <c r="BJ296">
        <v>0</v>
      </c>
      <c r="BK296">
        <v>0</v>
      </c>
    </row>
    <row r="297" spans="1:63" ht="13" hidden="1" customHeight="1" outlineLevel="1">
      <c r="A297" t="s">
        <v>2435</v>
      </c>
      <c r="B297" t="s">
        <v>236</v>
      </c>
      <c r="C297" s="1">
        <f t="shared" si="106"/>
        <v>327</v>
      </c>
      <c r="D297" s="7">
        <f>IF(N297&gt;0, RANK(N297,(N297:P297,Q297:AE297)),0)</f>
        <v>1</v>
      </c>
      <c r="E297" s="7">
        <f>IF(O297&gt;0,RANK(O297,(N297:P297,Q297:AE297)),0)</f>
        <v>0</v>
      </c>
      <c r="F297" s="7">
        <f>IF(P297&gt;0,RANK(P297,(N297:P297,Q297:AE297)),0)</f>
        <v>0</v>
      </c>
      <c r="G297" s="1" t="e">
        <f t="shared" si="107"/>
        <v>#NUM!</v>
      </c>
      <c r="H297" s="2" t="e">
        <f t="shared" si="108"/>
        <v>#NUM!</v>
      </c>
      <c r="I297" s="2"/>
      <c r="J297" s="2">
        <f t="shared" si="109"/>
        <v>1</v>
      </c>
      <c r="K297" s="2">
        <f t="shared" si="110"/>
        <v>0</v>
      </c>
      <c r="L297" s="2">
        <f t="shared" si="111"/>
        <v>0</v>
      </c>
      <c r="M297" s="2">
        <f t="shared" si="112"/>
        <v>0</v>
      </c>
      <c r="N297" s="106">
        <v>327</v>
      </c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G297" s="7">
        <f>IF(Q297&gt;0,RANK(Q297,(N297:P297,Q297:AE297)),0)</f>
        <v>0</v>
      </c>
      <c r="AH297" s="7">
        <f>IF(R297&gt;0,RANK(R297,(N297:P297,Q297:AE297)),0)</f>
        <v>0</v>
      </c>
      <c r="AI297" s="7">
        <f>IF(T297&gt;0,RANK(T297,(N297:P297,Q297:AE297)),0)</f>
        <v>0</v>
      </c>
      <c r="AJ297" s="7">
        <f>IF(S297&gt;0,RANK(S297,(N297:P297,Q297:AE297)),0)</f>
        <v>0</v>
      </c>
      <c r="AK297" s="2">
        <f t="shared" si="113"/>
        <v>0</v>
      </c>
      <c r="AL297" s="2">
        <f t="shared" si="114"/>
        <v>0</v>
      </c>
      <c r="AM297" s="2">
        <f t="shared" si="115"/>
        <v>0</v>
      </c>
      <c r="AN297" s="2">
        <f t="shared" si="116"/>
        <v>0</v>
      </c>
      <c r="AP297" t="s">
        <v>2435</v>
      </c>
      <c r="AQ297" t="s">
        <v>236</v>
      </c>
      <c r="AT297" s="94">
        <v>13</v>
      </c>
      <c r="AU297" s="96">
        <v>101</v>
      </c>
      <c r="AV297" s="100">
        <f t="shared" si="105"/>
        <v>13101</v>
      </c>
      <c r="AX297" s="7" t="s">
        <v>996</v>
      </c>
      <c r="BJ297">
        <v>0</v>
      </c>
      <c r="BK297">
        <v>0</v>
      </c>
    </row>
    <row r="298" spans="1:63" ht="13" hidden="1" customHeight="1" outlineLevel="1">
      <c r="A298" t="s">
        <v>1592</v>
      </c>
      <c r="B298" t="s">
        <v>236</v>
      </c>
      <c r="C298" s="1">
        <f t="shared" si="106"/>
        <v>3284</v>
      </c>
      <c r="D298" s="7">
        <f>IF(N298&gt;0, RANK(N298,(N298:P298,Q298:AE298)),0)</f>
        <v>1</v>
      </c>
      <c r="E298" s="7">
        <f>IF(O298&gt;0,RANK(O298,(N298:P298,Q298:AE298)),0)</f>
        <v>0</v>
      </c>
      <c r="F298" s="7">
        <f>IF(P298&gt;0,RANK(P298,(N298:P298,Q298:AE298)),0)</f>
        <v>0</v>
      </c>
      <c r="G298" s="1" t="e">
        <f t="shared" si="107"/>
        <v>#NUM!</v>
      </c>
      <c r="H298" s="2" t="e">
        <f t="shared" si="108"/>
        <v>#NUM!</v>
      </c>
      <c r="I298" s="2"/>
      <c r="J298" s="2">
        <f t="shared" si="109"/>
        <v>1</v>
      </c>
      <c r="K298" s="2">
        <f t="shared" si="110"/>
        <v>0</v>
      </c>
      <c r="L298" s="2">
        <f t="shared" si="111"/>
        <v>0</v>
      </c>
      <c r="M298" s="2">
        <f t="shared" si="112"/>
        <v>0</v>
      </c>
      <c r="N298" s="106">
        <v>3284</v>
      </c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G298" s="7">
        <f>IF(Q298&gt;0,RANK(Q298,(N298:P298,Q298:AE298)),0)</f>
        <v>0</v>
      </c>
      <c r="AH298" s="7">
        <f>IF(R298&gt;0,RANK(R298,(N298:P298,Q298:AE298)),0)</f>
        <v>0</v>
      </c>
      <c r="AI298" s="7">
        <f>IF(T298&gt;0,RANK(T298,(N298:P298,Q298:AE298)),0)</f>
        <v>0</v>
      </c>
      <c r="AJ298" s="7">
        <f>IF(S298&gt;0,RANK(S298,(N298:P298,Q298:AE298)),0)</f>
        <v>0</v>
      </c>
      <c r="AK298" s="2">
        <f t="shared" si="113"/>
        <v>0</v>
      </c>
      <c r="AL298" s="2">
        <f t="shared" si="114"/>
        <v>0</v>
      </c>
      <c r="AM298" s="2">
        <f t="shared" si="115"/>
        <v>0</v>
      </c>
      <c r="AN298" s="2">
        <f t="shared" si="116"/>
        <v>0</v>
      </c>
      <c r="AP298" t="s">
        <v>1592</v>
      </c>
      <c r="AQ298" t="s">
        <v>236</v>
      </c>
      <c r="AT298" s="94">
        <v>13</v>
      </c>
      <c r="AU298" s="96">
        <v>103</v>
      </c>
      <c r="AV298" s="100">
        <f t="shared" si="105"/>
        <v>13103</v>
      </c>
      <c r="AX298" s="7" t="s">
        <v>996</v>
      </c>
      <c r="BJ298">
        <v>0</v>
      </c>
      <c r="BK298">
        <v>0</v>
      </c>
    </row>
    <row r="299" spans="1:63" ht="13" hidden="1" customHeight="1" outlineLevel="1">
      <c r="A299" t="s">
        <v>789</v>
      </c>
      <c r="B299" t="s">
        <v>236</v>
      </c>
      <c r="C299" s="1">
        <f t="shared" si="106"/>
        <v>2515</v>
      </c>
      <c r="D299" s="7">
        <f>IF(N299&gt;0, RANK(N299,(N299:P299,Q299:AE299)),0)</f>
        <v>1</v>
      </c>
      <c r="E299" s="7">
        <f>IF(O299&gt;0,RANK(O299,(N299:P299,Q299:AE299)),0)</f>
        <v>0</v>
      </c>
      <c r="F299" s="7">
        <f>IF(P299&gt;0,RANK(P299,(N299:P299,Q299:AE299)),0)</f>
        <v>0</v>
      </c>
      <c r="G299" s="1" t="e">
        <f t="shared" si="107"/>
        <v>#NUM!</v>
      </c>
      <c r="H299" s="2" t="e">
        <f t="shared" si="108"/>
        <v>#NUM!</v>
      </c>
      <c r="I299" s="2"/>
      <c r="J299" s="2">
        <f t="shared" si="109"/>
        <v>1</v>
      </c>
      <c r="K299" s="2">
        <f t="shared" si="110"/>
        <v>0</v>
      </c>
      <c r="L299" s="2">
        <f t="shared" si="111"/>
        <v>0</v>
      </c>
      <c r="M299" s="2">
        <f t="shared" si="112"/>
        <v>0</v>
      </c>
      <c r="N299" s="106">
        <v>2515</v>
      </c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G299" s="7">
        <f>IF(Q299&gt;0,RANK(Q299,(N299:P299,Q299:AE299)),0)</f>
        <v>0</v>
      </c>
      <c r="AH299" s="7">
        <f>IF(R299&gt;0,RANK(R299,(N299:P299,Q299:AE299)),0)</f>
        <v>0</v>
      </c>
      <c r="AI299" s="7">
        <f>IF(T299&gt;0,RANK(T299,(N299:P299,Q299:AE299)),0)</f>
        <v>0</v>
      </c>
      <c r="AJ299" s="7">
        <f>IF(S299&gt;0,RANK(S299,(N299:P299,Q299:AE299)),0)</f>
        <v>0</v>
      </c>
      <c r="AK299" s="2">
        <f t="shared" si="113"/>
        <v>0</v>
      </c>
      <c r="AL299" s="2">
        <f t="shared" si="114"/>
        <v>0</v>
      </c>
      <c r="AM299" s="2">
        <f t="shared" si="115"/>
        <v>0</v>
      </c>
      <c r="AN299" s="2">
        <f t="shared" si="116"/>
        <v>0</v>
      </c>
      <c r="AP299" t="s">
        <v>789</v>
      </c>
      <c r="AQ299" t="s">
        <v>236</v>
      </c>
      <c r="AT299" s="94">
        <v>13</v>
      </c>
      <c r="AU299" s="96">
        <v>105</v>
      </c>
      <c r="AV299" s="100">
        <f t="shared" si="105"/>
        <v>13105</v>
      </c>
      <c r="AX299" s="7" t="s">
        <v>996</v>
      </c>
      <c r="BJ299">
        <v>0</v>
      </c>
      <c r="BK299">
        <v>0</v>
      </c>
    </row>
    <row r="300" spans="1:63" ht="13" hidden="1" customHeight="1" outlineLevel="1">
      <c r="A300" t="s">
        <v>1590</v>
      </c>
      <c r="B300" t="s">
        <v>236</v>
      </c>
      <c r="C300" s="1">
        <f t="shared" si="106"/>
        <v>2681</v>
      </c>
      <c r="D300" s="7">
        <f>IF(N300&gt;0, RANK(N300,(N300:P300,Q300:AE300)),0)</f>
        <v>1</v>
      </c>
      <c r="E300" s="7">
        <f>IF(O300&gt;0,RANK(O300,(N300:P300,Q300:AE300)),0)</f>
        <v>0</v>
      </c>
      <c r="F300" s="7">
        <f>IF(P300&gt;0,RANK(P300,(N300:P300,Q300:AE300)),0)</f>
        <v>0</v>
      </c>
      <c r="G300" s="1" t="e">
        <f t="shared" si="107"/>
        <v>#NUM!</v>
      </c>
      <c r="H300" s="2" t="e">
        <f t="shared" si="108"/>
        <v>#NUM!</v>
      </c>
      <c r="I300" s="2"/>
      <c r="J300" s="2">
        <f t="shared" si="109"/>
        <v>1</v>
      </c>
      <c r="K300" s="2">
        <f t="shared" si="110"/>
        <v>0</v>
      </c>
      <c r="L300" s="2">
        <f t="shared" si="111"/>
        <v>0</v>
      </c>
      <c r="M300" s="2">
        <f t="shared" si="112"/>
        <v>0</v>
      </c>
      <c r="N300" s="106">
        <v>2681</v>
      </c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G300" s="7">
        <f>IF(Q300&gt;0,RANK(Q300,(N300:P300,Q300:AE300)),0)</f>
        <v>0</v>
      </c>
      <c r="AH300" s="7">
        <f>IF(R300&gt;0,RANK(R300,(N300:P300,Q300:AE300)),0)</f>
        <v>0</v>
      </c>
      <c r="AI300" s="7">
        <f>IF(T300&gt;0,RANK(T300,(N300:P300,Q300:AE300)),0)</f>
        <v>0</v>
      </c>
      <c r="AJ300" s="7">
        <f>IF(S300&gt;0,RANK(S300,(N300:P300,Q300:AE300)),0)</f>
        <v>0</v>
      </c>
      <c r="AK300" s="2">
        <f t="shared" si="113"/>
        <v>0</v>
      </c>
      <c r="AL300" s="2">
        <f t="shared" si="114"/>
        <v>0</v>
      </c>
      <c r="AM300" s="2">
        <f t="shared" si="115"/>
        <v>0</v>
      </c>
      <c r="AN300" s="2">
        <f t="shared" si="116"/>
        <v>0</v>
      </c>
      <c r="AP300" t="s">
        <v>1590</v>
      </c>
      <c r="AQ300" t="s">
        <v>236</v>
      </c>
      <c r="AT300" s="94">
        <v>13</v>
      </c>
      <c r="AU300" s="96">
        <v>107</v>
      </c>
      <c r="AV300" s="100">
        <f t="shared" si="105"/>
        <v>13107</v>
      </c>
      <c r="AX300" s="7" t="s">
        <v>996</v>
      </c>
      <c r="BJ300">
        <v>0</v>
      </c>
      <c r="BK300">
        <v>0</v>
      </c>
    </row>
    <row r="301" spans="1:63" ht="13" hidden="1" customHeight="1" outlineLevel="1">
      <c r="A301" t="s">
        <v>1227</v>
      </c>
      <c r="B301" t="s">
        <v>236</v>
      </c>
      <c r="C301" s="1">
        <f t="shared" si="106"/>
        <v>1347</v>
      </c>
      <c r="D301" s="7">
        <f>IF(N301&gt;0, RANK(N301,(N301:P301,Q301:AE301)),0)</f>
        <v>1</v>
      </c>
      <c r="E301" s="7">
        <f>IF(O301&gt;0,RANK(O301,(N301:P301,Q301:AE301)),0)</f>
        <v>0</v>
      </c>
      <c r="F301" s="7">
        <f>IF(P301&gt;0,RANK(P301,(N301:P301,Q301:AE301)),0)</f>
        <v>0</v>
      </c>
      <c r="G301" s="1" t="e">
        <f t="shared" si="107"/>
        <v>#NUM!</v>
      </c>
      <c r="H301" s="2" t="e">
        <f t="shared" si="108"/>
        <v>#NUM!</v>
      </c>
      <c r="I301" s="2"/>
      <c r="J301" s="2">
        <f t="shared" si="109"/>
        <v>1</v>
      </c>
      <c r="K301" s="2">
        <f t="shared" si="110"/>
        <v>0</v>
      </c>
      <c r="L301" s="2">
        <f t="shared" si="111"/>
        <v>0</v>
      </c>
      <c r="M301" s="2">
        <f t="shared" si="112"/>
        <v>0</v>
      </c>
      <c r="N301" s="106">
        <v>1347</v>
      </c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G301" s="7">
        <f>IF(Q301&gt;0,RANK(Q301,(N301:P301,Q301:AE301)),0)</f>
        <v>0</v>
      </c>
      <c r="AH301" s="7">
        <f>IF(R301&gt;0,RANK(R301,(N301:P301,Q301:AE301)),0)</f>
        <v>0</v>
      </c>
      <c r="AI301" s="7">
        <f>IF(T301&gt;0,RANK(T301,(N301:P301,Q301:AE301)),0)</f>
        <v>0</v>
      </c>
      <c r="AJ301" s="7">
        <f>IF(S301&gt;0,RANK(S301,(N301:P301,Q301:AE301)),0)</f>
        <v>0</v>
      </c>
      <c r="AK301" s="2">
        <f t="shared" si="113"/>
        <v>0</v>
      </c>
      <c r="AL301" s="2">
        <f t="shared" si="114"/>
        <v>0</v>
      </c>
      <c r="AM301" s="2">
        <f t="shared" si="115"/>
        <v>0</v>
      </c>
      <c r="AN301" s="2">
        <f t="shared" si="116"/>
        <v>0</v>
      </c>
      <c r="AP301" t="s">
        <v>1227</v>
      </c>
      <c r="AQ301" t="s">
        <v>236</v>
      </c>
      <c r="AT301" s="94">
        <v>13</v>
      </c>
      <c r="AU301" s="96">
        <v>109</v>
      </c>
      <c r="AV301" s="100">
        <f t="shared" si="105"/>
        <v>13109</v>
      </c>
      <c r="AX301" s="7" t="s">
        <v>996</v>
      </c>
      <c r="BJ301">
        <v>0</v>
      </c>
      <c r="BK301">
        <v>0</v>
      </c>
    </row>
    <row r="302" spans="1:63" ht="13" hidden="1" customHeight="1" outlineLevel="1">
      <c r="A302" t="s">
        <v>1824</v>
      </c>
      <c r="B302" t="s">
        <v>236</v>
      </c>
      <c r="C302" s="1">
        <f t="shared" si="106"/>
        <v>3471</v>
      </c>
      <c r="D302" s="7">
        <f>IF(N302&gt;0, RANK(N302,(N302:P302,Q302:AE302)),0)</f>
        <v>1</v>
      </c>
      <c r="E302" s="7">
        <f>IF(O302&gt;0,RANK(O302,(N302:P302,Q302:AE302)),0)</f>
        <v>0</v>
      </c>
      <c r="F302" s="7">
        <f>IF(P302&gt;0,RANK(P302,(N302:P302,Q302:AE302)),0)</f>
        <v>0</v>
      </c>
      <c r="G302" s="1" t="e">
        <f t="shared" si="107"/>
        <v>#NUM!</v>
      </c>
      <c r="H302" s="2" t="e">
        <f t="shared" si="108"/>
        <v>#NUM!</v>
      </c>
      <c r="I302" s="2"/>
      <c r="J302" s="2">
        <f t="shared" si="109"/>
        <v>1</v>
      </c>
      <c r="K302" s="2">
        <f t="shared" si="110"/>
        <v>0</v>
      </c>
      <c r="L302" s="2">
        <f t="shared" si="111"/>
        <v>0</v>
      </c>
      <c r="M302" s="2">
        <f t="shared" si="112"/>
        <v>0</v>
      </c>
      <c r="N302" s="106">
        <v>3471</v>
      </c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G302" s="7">
        <f>IF(Q302&gt;0,RANK(Q302,(N302:P302,Q302:AE302)),0)</f>
        <v>0</v>
      </c>
      <c r="AH302" s="7">
        <f>IF(R302&gt;0,RANK(R302,(N302:P302,Q302:AE302)),0)</f>
        <v>0</v>
      </c>
      <c r="AI302" s="7">
        <f>IF(T302&gt;0,RANK(T302,(N302:P302,Q302:AE302)),0)</f>
        <v>0</v>
      </c>
      <c r="AJ302" s="7">
        <f>IF(S302&gt;0,RANK(S302,(N302:P302,Q302:AE302)),0)</f>
        <v>0</v>
      </c>
      <c r="AK302" s="2">
        <f t="shared" si="113"/>
        <v>0</v>
      </c>
      <c r="AL302" s="2">
        <f t="shared" si="114"/>
        <v>0</v>
      </c>
      <c r="AM302" s="2">
        <f t="shared" si="115"/>
        <v>0</v>
      </c>
      <c r="AN302" s="2">
        <f t="shared" si="116"/>
        <v>0</v>
      </c>
      <c r="AP302" t="s">
        <v>1824</v>
      </c>
      <c r="AQ302" t="s">
        <v>236</v>
      </c>
      <c r="AT302" s="94">
        <v>13</v>
      </c>
      <c r="AU302" s="96">
        <v>111</v>
      </c>
      <c r="AV302" s="100">
        <f t="shared" si="105"/>
        <v>13111</v>
      </c>
      <c r="AX302" s="7" t="s">
        <v>996</v>
      </c>
      <c r="BJ302">
        <v>0</v>
      </c>
      <c r="BK302">
        <v>0</v>
      </c>
    </row>
    <row r="303" spans="1:63" ht="13" hidden="1" customHeight="1" outlineLevel="1">
      <c r="A303" t="s">
        <v>800</v>
      </c>
      <c r="B303" t="s">
        <v>236</v>
      </c>
      <c r="C303" s="1">
        <f t="shared" si="106"/>
        <v>13823</v>
      </c>
      <c r="D303" s="7">
        <f>IF(N303&gt;0, RANK(N303,(N303:P303,Q303:AE303)),0)</f>
        <v>1</v>
      </c>
      <c r="E303" s="7">
        <f>IF(O303&gt;0,RANK(O303,(N303:P303,Q303:AE303)),0)</f>
        <v>0</v>
      </c>
      <c r="F303" s="7">
        <f>IF(P303&gt;0,RANK(P303,(N303:P303,Q303:AE303)),0)</f>
        <v>0</v>
      </c>
      <c r="G303" s="1" t="e">
        <f t="shared" si="107"/>
        <v>#NUM!</v>
      </c>
      <c r="H303" s="2" t="e">
        <f t="shared" si="108"/>
        <v>#NUM!</v>
      </c>
      <c r="I303" s="2"/>
      <c r="J303" s="2">
        <f t="shared" si="109"/>
        <v>1</v>
      </c>
      <c r="K303" s="2">
        <f t="shared" si="110"/>
        <v>0</v>
      </c>
      <c r="L303" s="2">
        <f t="shared" si="111"/>
        <v>0</v>
      </c>
      <c r="M303" s="2">
        <f t="shared" si="112"/>
        <v>0</v>
      </c>
      <c r="N303" s="106">
        <v>13823</v>
      </c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G303" s="7">
        <f>IF(Q303&gt;0,RANK(Q303,(N303:P303,Q303:AE303)),0)</f>
        <v>0</v>
      </c>
      <c r="AH303" s="7">
        <f>IF(R303&gt;0,RANK(R303,(N303:P303,Q303:AE303)),0)</f>
        <v>0</v>
      </c>
      <c r="AI303" s="7">
        <f>IF(T303&gt;0,RANK(T303,(N303:P303,Q303:AE303)),0)</f>
        <v>0</v>
      </c>
      <c r="AJ303" s="7">
        <f>IF(S303&gt;0,RANK(S303,(N303:P303,Q303:AE303)),0)</f>
        <v>0</v>
      </c>
      <c r="AK303" s="2">
        <f t="shared" si="113"/>
        <v>0</v>
      </c>
      <c r="AL303" s="2">
        <f t="shared" si="114"/>
        <v>0</v>
      </c>
      <c r="AM303" s="2">
        <f t="shared" si="115"/>
        <v>0</v>
      </c>
      <c r="AN303" s="2">
        <f t="shared" si="116"/>
        <v>0</v>
      </c>
      <c r="AP303" t="s">
        <v>800</v>
      </c>
      <c r="AQ303" t="s">
        <v>236</v>
      </c>
      <c r="AT303" s="94">
        <v>13</v>
      </c>
      <c r="AU303" s="96">
        <v>113</v>
      </c>
      <c r="AV303" s="100">
        <f t="shared" si="105"/>
        <v>13113</v>
      </c>
      <c r="AX303" s="7" t="s">
        <v>996</v>
      </c>
      <c r="BJ303">
        <v>1</v>
      </c>
      <c r="BK303">
        <v>0</v>
      </c>
    </row>
    <row r="304" spans="1:63" ht="13" hidden="1" customHeight="1" outlineLevel="1">
      <c r="A304" t="s">
        <v>1071</v>
      </c>
      <c r="B304" t="s">
        <v>236</v>
      </c>
      <c r="C304" s="1">
        <f t="shared" si="106"/>
        <v>13682</v>
      </c>
      <c r="D304" s="7">
        <f>IF(N304&gt;0, RANK(N304,(N304:P304,Q304:AE304)),0)</f>
        <v>1</v>
      </c>
      <c r="E304" s="7">
        <f>IF(O304&gt;0,RANK(O304,(N304:P304,Q304:AE304)),0)</f>
        <v>0</v>
      </c>
      <c r="F304" s="7">
        <f>IF(P304&gt;0,RANK(P304,(N304:P304,Q304:AE304)),0)</f>
        <v>0</v>
      </c>
      <c r="G304" s="1" t="e">
        <f t="shared" si="107"/>
        <v>#NUM!</v>
      </c>
      <c r="H304" s="2" t="e">
        <f t="shared" si="108"/>
        <v>#NUM!</v>
      </c>
      <c r="I304" s="2"/>
      <c r="J304" s="2">
        <f t="shared" si="109"/>
        <v>1</v>
      </c>
      <c r="K304" s="2">
        <f t="shared" si="110"/>
        <v>0</v>
      </c>
      <c r="L304" s="2">
        <f t="shared" si="111"/>
        <v>0</v>
      </c>
      <c r="M304" s="2">
        <f t="shared" si="112"/>
        <v>0</v>
      </c>
      <c r="N304" s="106">
        <v>13682</v>
      </c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G304" s="7">
        <f>IF(Q304&gt;0,RANK(Q304,(N304:P304,Q304:AE304)),0)</f>
        <v>0</v>
      </c>
      <c r="AH304" s="7">
        <f>IF(R304&gt;0,RANK(R304,(N304:P304,Q304:AE304)),0)</f>
        <v>0</v>
      </c>
      <c r="AI304" s="7">
        <f>IF(T304&gt;0,RANK(T304,(N304:P304,Q304:AE304)),0)</f>
        <v>0</v>
      </c>
      <c r="AJ304" s="7">
        <f>IF(S304&gt;0,RANK(S304,(N304:P304,Q304:AE304)),0)</f>
        <v>0</v>
      </c>
      <c r="AK304" s="2">
        <f t="shared" si="113"/>
        <v>0</v>
      </c>
      <c r="AL304" s="2">
        <f t="shared" si="114"/>
        <v>0</v>
      </c>
      <c r="AM304" s="2">
        <f t="shared" si="115"/>
        <v>0</v>
      </c>
      <c r="AN304" s="2">
        <f t="shared" si="116"/>
        <v>0</v>
      </c>
      <c r="AP304" t="s">
        <v>1071</v>
      </c>
      <c r="AQ304" t="s">
        <v>236</v>
      </c>
      <c r="AT304" s="94">
        <v>13</v>
      </c>
      <c r="AU304" s="96">
        <v>115</v>
      </c>
      <c r="AV304" s="100">
        <f t="shared" si="105"/>
        <v>13115</v>
      </c>
      <c r="AX304" s="7" t="s">
        <v>996</v>
      </c>
      <c r="BJ304">
        <v>0</v>
      </c>
      <c r="BK304">
        <v>0</v>
      </c>
    </row>
    <row r="305" spans="1:63" ht="13" hidden="1" customHeight="1" outlineLevel="1">
      <c r="A305" t="s">
        <v>1072</v>
      </c>
      <c r="B305" t="s">
        <v>236</v>
      </c>
      <c r="C305" s="1">
        <f t="shared" si="106"/>
        <v>6946</v>
      </c>
      <c r="D305" s="7">
        <f>IF(N305&gt;0, RANK(N305,(N305:P305,Q305:AE305)),0)</f>
        <v>1</v>
      </c>
      <c r="E305" s="7">
        <f>IF(O305&gt;0,RANK(O305,(N305:P305,Q305:AE305)),0)</f>
        <v>0</v>
      </c>
      <c r="F305" s="7">
        <f>IF(P305&gt;0,RANK(P305,(N305:P305,Q305:AE305)),0)</f>
        <v>0</v>
      </c>
      <c r="G305" s="1" t="e">
        <f t="shared" si="107"/>
        <v>#NUM!</v>
      </c>
      <c r="H305" s="2" t="e">
        <f t="shared" si="108"/>
        <v>#NUM!</v>
      </c>
      <c r="I305" s="2"/>
      <c r="J305" s="2">
        <f t="shared" si="109"/>
        <v>1</v>
      </c>
      <c r="K305" s="2">
        <f t="shared" si="110"/>
        <v>0</v>
      </c>
      <c r="L305" s="2">
        <f t="shared" si="111"/>
        <v>0</v>
      </c>
      <c r="M305" s="2">
        <f t="shared" si="112"/>
        <v>0</v>
      </c>
      <c r="N305" s="106">
        <v>6946</v>
      </c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G305" s="7">
        <f>IF(Q305&gt;0,RANK(Q305,(N305:P305,Q305:AE305)),0)</f>
        <v>0</v>
      </c>
      <c r="AH305" s="7">
        <f>IF(R305&gt;0,RANK(R305,(N305:P305,Q305:AE305)),0)</f>
        <v>0</v>
      </c>
      <c r="AI305" s="7">
        <f>IF(T305&gt;0,RANK(T305,(N305:P305,Q305:AE305)),0)</f>
        <v>0</v>
      </c>
      <c r="AJ305" s="7">
        <f>IF(S305&gt;0,RANK(S305,(N305:P305,Q305:AE305)),0)</f>
        <v>0</v>
      </c>
      <c r="AK305" s="2">
        <f t="shared" si="113"/>
        <v>0</v>
      </c>
      <c r="AL305" s="2">
        <f t="shared" si="114"/>
        <v>0</v>
      </c>
      <c r="AM305" s="2">
        <f t="shared" si="115"/>
        <v>0</v>
      </c>
      <c r="AN305" s="2">
        <f t="shared" si="116"/>
        <v>0</v>
      </c>
      <c r="AP305" t="s">
        <v>1072</v>
      </c>
      <c r="AQ305" t="s">
        <v>236</v>
      </c>
      <c r="AT305" s="94">
        <v>13</v>
      </c>
      <c r="AU305" s="96">
        <v>117</v>
      </c>
      <c r="AV305" s="100">
        <f t="shared" si="105"/>
        <v>13117</v>
      </c>
      <c r="AX305" s="7" t="s">
        <v>996</v>
      </c>
      <c r="BJ305">
        <v>5</v>
      </c>
      <c r="BK305">
        <v>6</v>
      </c>
    </row>
    <row r="306" spans="1:63" ht="13" hidden="1" customHeight="1" outlineLevel="1">
      <c r="A306" t="s">
        <v>1534</v>
      </c>
      <c r="B306" t="s">
        <v>236</v>
      </c>
      <c r="C306" s="1">
        <f t="shared" si="106"/>
        <v>2694</v>
      </c>
      <c r="D306" s="7">
        <f>IF(N306&gt;0, RANK(N306,(N306:P306,Q306:AE306)),0)</f>
        <v>1</v>
      </c>
      <c r="E306" s="7">
        <f>IF(O306&gt;0,RANK(O306,(N306:P306,Q306:AE306)),0)</f>
        <v>0</v>
      </c>
      <c r="F306" s="7">
        <f>IF(P306&gt;0,RANK(P306,(N306:P306,Q306:AE306)),0)</f>
        <v>0</v>
      </c>
      <c r="G306" s="1" t="e">
        <f t="shared" si="107"/>
        <v>#NUM!</v>
      </c>
      <c r="H306" s="2" t="e">
        <f t="shared" si="108"/>
        <v>#NUM!</v>
      </c>
      <c r="I306" s="2"/>
      <c r="J306" s="2">
        <f t="shared" si="109"/>
        <v>1</v>
      </c>
      <c r="K306" s="2">
        <f t="shared" si="110"/>
        <v>0</v>
      </c>
      <c r="L306" s="2">
        <f t="shared" si="111"/>
        <v>0</v>
      </c>
      <c r="M306" s="2">
        <f t="shared" si="112"/>
        <v>0</v>
      </c>
      <c r="N306" s="106">
        <v>2694</v>
      </c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G306" s="7">
        <f>IF(Q306&gt;0,RANK(Q306,(N306:P306,Q306:AE306)),0)</f>
        <v>0</v>
      </c>
      <c r="AH306" s="7">
        <f>IF(R306&gt;0,RANK(R306,(N306:P306,Q306:AE306)),0)</f>
        <v>0</v>
      </c>
      <c r="AI306" s="7">
        <f>IF(T306&gt;0,RANK(T306,(N306:P306,Q306:AE306)),0)</f>
        <v>0</v>
      </c>
      <c r="AJ306" s="7">
        <f>IF(S306&gt;0,RANK(S306,(N306:P306,Q306:AE306)),0)</f>
        <v>0</v>
      </c>
      <c r="AK306" s="2">
        <f t="shared" si="113"/>
        <v>0</v>
      </c>
      <c r="AL306" s="2">
        <f t="shared" si="114"/>
        <v>0</v>
      </c>
      <c r="AM306" s="2">
        <f t="shared" si="115"/>
        <v>0</v>
      </c>
      <c r="AN306" s="2">
        <f t="shared" si="116"/>
        <v>0</v>
      </c>
      <c r="AP306" t="s">
        <v>1534</v>
      </c>
      <c r="AQ306" t="s">
        <v>236</v>
      </c>
      <c r="AT306" s="94">
        <v>13</v>
      </c>
      <c r="AU306" s="96">
        <v>119</v>
      </c>
      <c r="AV306" s="100">
        <f t="shared" si="105"/>
        <v>13119</v>
      </c>
      <c r="AX306" s="7" t="s">
        <v>996</v>
      </c>
      <c r="BJ306">
        <v>0</v>
      </c>
      <c r="BK306">
        <v>0</v>
      </c>
    </row>
    <row r="307" spans="1:63" ht="13" hidden="1" customHeight="1" outlineLevel="1">
      <c r="A307" t="s">
        <v>1114</v>
      </c>
      <c r="B307" t="s">
        <v>236</v>
      </c>
      <c r="C307" s="1">
        <f t="shared" si="106"/>
        <v>119559</v>
      </c>
      <c r="D307" s="7">
        <f>IF(N307&gt;0, RANK(N307,(N307:P307,Q307:AE307)),0)</f>
        <v>1</v>
      </c>
      <c r="E307" s="7">
        <f>IF(O307&gt;0,RANK(O307,(N307:P307,Q307:AE307)),0)</f>
        <v>0</v>
      </c>
      <c r="F307" s="7">
        <f>IF(P307&gt;0,RANK(P307,(N307:P307,Q307:AE307)),0)</f>
        <v>0</v>
      </c>
      <c r="G307" s="1" t="e">
        <f t="shared" si="107"/>
        <v>#NUM!</v>
      </c>
      <c r="H307" s="2" t="e">
        <f t="shared" si="108"/>
        <v>#NUM!</v>
      </c>
      <c r="I307" s="2"/>
      <c r="J307" s="2">
        <f t="shared" si="109"/>
        <v>1</v>
      </c>
      <c r="K307" s="2">
        <f t="shared" si="110"/>
        <v>0</v>
      </c>
      <c r="L307" s="2">
        <f t="shared" si="111"/>
        <v>0</v>
      </c>
      <c r="M307" s="2">
        <f t="shared" si="112"/>
        <v>0</v>
      </c>
      <c r="N307" s="106">
        <v>119559</v>
      </c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G307" s="7">
        <f>IF(Q307&gt;0,RANK(Q307,(N307:P307,Q307:AE307)),0)</f>
        <v>0</v>
      </c>
      <c r="AH307" s="7">
        <f>IF(R307&gt;0,RANK(R307,(N307:P307,Q307:AE307)),0)</f>
        <v>0</v>
      </c>
      <c r="AI307" s="7">
        <f>IF(T307&gt;0,RANK(T307,(N307:P307,Q307:AE307)),0)</f>
        <v>0</v>
      </c>
      <c r="AJ307" s="7">
        <f>IF(S307&gt;0,RANK(S307,(N307:P307,Q307:AE307)),0)</f>
        <v>0</v>
      </c>
      <c r="AK307" s="2">
        <f t="shared" si="113"/>
        <v>0</v>
      </c>
      <c r="AL307" s="2">
        <f t="shared" si="114"/>
        <v>0</v>
      </c>
      <c r="AM307" s="2">
        <f t="shared" si="115"/>
        <v>0</v>
      </c>
      <c r="AN307" s="2">
        <f t="shared" si="116"/>
        <v>0</v>
      </c>
      <c r="AP307" t="s">
        <v>1114</v>
      </c>
      <c r="AQ307" t="s">
        <v>236</v>
      </c>
      <c r="AT307" s="94">
        <v>13</v>
      </c>
      <c r="AU307" s="96">
        <v>121</v>
      </c>
      <c r="AV307" s="100">
        <f t="shared" si="105"/>
        <v>13121</v>
      </c>
      <c r="AX307" s="7" t="s">
        <v>996</v>
      </c>
      <c r="BJ307">
        <v>0</v>
      </c>
      <c r="BK307">
        <v>0</v>
      </c>
    </row>
    <row r="308" spans="1:63" ht="13" hidden="1" customHeight="1" outlineLevel="1">
      <c r="A308" t="s">
        <v>1359</v>
      </c>
      <c r="B308" t="s">
        <v>236</v>
      </c>
      <c r="C308" s="1">
        <f t="shared" si="106"/>
        <v>2248</v>
      </c>
      <c r="D308" s="7">
        <f>IF(N308&gt;0, RANK(N308,(N308:P308,Q308:AE308)),0)</f>
        <v>1</v>
      </c>
      <c r="E308" s="7">
        <f>IF(O308&gt;0,RANK(O308,(N308:P308,Q308:AE308)),0)</f>
        <v>0</v>
      </c>
      <c r="F308" s="7">
        <f>IF(P308&gt;0,RANK(P308,(N308:P308,Q308:AE308)),0)</f>
        <v>0</v>
      </c>
      <c r="G308" s="1" t="e">
        <f t="shared" si="107"/>
        <v>#NUM!</v>
      </c>
      <c r="H308" s="2" t="e">
        <f t="shared" si="108"/>
        <v>#NUM!</v>
      </c>
      <c r="I308" s="2"/>
      <c r="J308" s="2">
        <f t="shared" si="109"/>
        <v>1</v>
      </c>
      <c r="K308" s="2">
        <f t="shared" si="110"/>
        <v>0</v>
      </c>
      <c r="L308" s="2">
        <f t="shared" si="111"/>
        <v>0</v>
      </c>
      <c r="M308" s="2">
        <f t="shared" si="112"/>
        <v>0</v>
      </c>
      <c r="N308" s="106">
        <v>2248</v>
      </c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G308" s="7">
        <f>IF(Q308&gt;0,RANK(Q308,(N308:P308,Q308:AE308)),0)</f>
        <v>0</v>
      </c>
      <c r="AH308" s="7">
        <f>IF(R308&gt;0,RANK(R308,(N308:P308,Q308:AE308)),0)</f>
        <v>0</v>
      </c>
      <c r="AI308" s="7">
        <f>IF(T308&gt;0,RANK(T308,(N308:P308,Q308:AE308)),0)</f>
        <v>0</v>
      </c>
      <c r="AJ308" s="7">
        <f>IF(S308&gt;0,RANK(S308,(N308:P308,Q308:AE308)),0)</f>
        <v>0</v>
      </c>
      <c r="AK308" s="2">
        <f t="shared" si="113"/>
        <v>0</v>
      </c>
      <c r="AL308" s="2">
        <f t="shared" si="114"/>
        <v>0</v>
      </c>
      <c r="AM308" s="2">
        <f t="shared" si="115"/>
        <v>0</v>
      </c>
      <c r="AN308" s="2">
        <f t="shared" si="116"/>
        <v>0</v>
      </c>
      <c r="AP308" t="s">
        <v>1359</v>
      </c>
      <c r="AQ308" t="s">
        <v>236</v>
      </c>
      <c r="AT308" s="94">
        <v>13</v>
      </c>
      <c r="AU308" s="96">
        <v>123</v>
      </c>
      <c r="AV308" s="100">
        <f t="shared" si="105"/>
        <v>13123</v>
      </c>
      <c r="AX308" s="7" t="s">
        <v>996</v>
      </c>
      <c r="BJ308">
        <v>0</v>
      </c>
      <c r="BK308">
        <v>0</v>
      </c>
    </row>
    <row r="309" spans="1:63" ht="13" hidden="1" customHeight="1" outlineLevel="1">
      <c r="A309" t="s">
        <v>1642</v>
      </c>
      <c r="B309" t="s">
        <v>236</v>
      </c>
      <c r="C309" s="1">
        <f t="shared" si="106"/>
        <v>471</v>
      </c>
      <c r="D309" s="7">
        <f>IF(N309&gt;0, RANK(N309,(N309:P309,Q309:AE309)),0)</f>
        <v>1</v>
      </c>
      <c r="E309" s="7">
        <f>IF(O309&gt;0,RANK(O309,(N309:P309,Q309:AE309)),0)</f>
        <v>0</v>
      </c>
      <c r="F309" s="7">
        <f>IF(P309&gt;0,RANK(P309,(N309:P309,Q309:AE309)),0)</f>
        <v>0</v>
      </c>
      <c r="G309" s="1" t="e">
        <f t="shared" si="107"/>
        <v>#NUM!</v>
      </c>
      <c r="H309" s="2" t="e">
        <f t="shared" si="108"/>
        <v>#NUM!</v>
      </c>
      <c r="I309" s="2"/>
      <c r="J309" s="2">
        <f t="shared" si="109"/>
        <v>1</v>
      </c>
      <c r="K309" s="2">
        <f t="shared" si="110"/>
        <v>0</v>
      </c>
      <c r="L309" s="2">
        <f t="shared" si="111"/>
        <v>0</v>
      </c>
      <c r="M309" s="2">
        <f t="shared" si="112"/>
        <v>0</v>
      </c>
      <c r="N309" s="106">
        <v>471</v>
      </c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G309" s="7">
        <f>IF(Q309&gt;0,RANK(Q309,(N309:P309,Q309:AE309)),0)</f>
        <v>0</v>
      </c>
      <c r="AH309" s="7">
        <f>IF(R309&gt;0,RANK(R309,(N309:P309,Q309:AE309)),0)</f>
        <v>0</v>
      </c>
      <c r="AI309" s="7">
        <f>IF(T309&gt;0,RANK(T309,(N309:P309,Q309:AE309)),0)</f>
        <v>0</v>
      </c>
      <c r="AJ309" s="7">
        <f>IF(S309&gt;0,RANK(S309,(N309:P309,Q309:AE309)),0)</f>
        <v>0</v>
      </c>
      <c r="AK309" s="2">
        <f t="shared" si="113"/>
        <v>0</v>
      </c>
      <c r="AL309" s="2">
        <f t="shared" si="114"/>
        <v>0</v>
      </c>
      <c r="AM309" s="2">
        <f t="shared" si="115"/>
        <v>0</v>
      </c>
      <c r="AN309" s="2">
        <f t="shared" si="116"/>
        <v>0</v>
      </c>
      <c r="AP309" t="s">
        <v>1642</v>
      </c>
      <c r="AQ309" t="s">
        <v>236</v>
      </c>
      <c r="AT309" s="94">
        <v>13</v>
      </c>
      <c r="AU309" s="96">
        <v>125</v>
      </c>
      <c r="AV309" s="100">
        <f t="shared" si="105"/>
        <v>13125</v>
      </c>
      <c r="AX309" s="7" t="s">
        <v>996</v>
      </c>
      <c r="BJ309">
        <v>0</v>
      </c>
      <c r="BK309">
        <v>0</v>
      </c>
    </row>
    <row r="310" spans="1:63" ht="13" hidden="1" customHeight="1" outlineLevel="1">
      <c r="A310" t="s">
        <v>1391</v>
      </c>
      <c r="B310" t="s">
        <v>236</v>
      </c>
      <c r="C310" s="1">
        <f t="shared" si="106"/>
        <v>10240</v>
      </c>
      <c r="D310" s="7">
        <f>IF(N310&gt;0, RANK(N310,(N310:P310,Q310:AE310)),0)</f>
        <v>1</v>
      </c>
      <c r="E310" s="7">
        <f>IF(O310&gt;0,RANK(O310,(N310:P310,Q310:AE310)),0)</f>
        <v>0</v>
      </c>
      <c r="F310" s="7">
        <f>IF(P310&gt;0,RANK(P310,(N310:P310,Q310:AE310)),0)</f>
        <v>0</v>
      </c>
      <c r="G310" s="1" t="e">
        <f t="shared" si="107"/>
        <v>#NUM!</v>
      </c>
      <c r="H310" s="2" t="e">
        <f t="shared" si="108"/>
        <v>#NUM!</v>
      </c>
      <c r="I310" s="2"/>
      <c r="J310" s="2">
        <f t="shared" si="109"/>
        <v>1</v>
      </c>
      <c r="K310" s="2">
        <f t="shared" si="110"/>
        <v>0</v>
      </c>
      <c r="L310" s="2">
        <f t="shared" si="111"/>
        <v>0</v>
      </c>
      <c r="M310" s="2">
        <f t="shared" si="112"/>
        <v>0</v>
      </c>
      <c r="N310" s="106">
        <v>10240</v>
      </c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G310" s="7">
        <f>IF(Q310&gt;0,RANK(Q310,(N310:P310,Q310:AE310)),0)</f>
        <v>0</v>
      </c>
      <c r="AH310" s="7">
        <f>IF(R310&gt;0,RANK(R310,(N310:P310,Q310:AE310)),0)</f>
        <v>0</v>
      </c>
      <c r="AI310" s="7">
        <f>IF(T310&gt;0,RANK(T310,(N310:P310,Q310:AE310)),0)</f>
        <v>0</v>
      </c>
      <c r="AJ310" s="7">
        <f>IF(S310&gt;0,RANK(S310,(N310:P310,Q310:AE310)),0)</f>
        <v>0</v>
      </c>
      <c r="AK310" s="2">
        <f t="shared" si="113"/>
        <v>0</v>
      </c>
      <c r="AL310" s="2">
        <f t="shared" si="114"/>
        <v>0</v>
      </c>
      <c r="AM310" s="2">
        <f t="shared" si="115"/>
        <v>0</v>
      </c>
      <c r="AN310" s="2">
        <f t="shared" si="116"/>
        <v>0</v>
      </c>
      <c r="AP310" t="s">
        <v>1391</v>
      </c>
      <c r="AQ310" t="s">
        <v>236</v>
      </c>
      <c r="AT310" s="94">
        <v>13</v>
      </c>
      <c r="AU310" s="96">
        <v>127</v>
      </c>
      <c r="AV310" s="100">
        <f t="shared" si="105"/>
        <v>13127</v>
      </c>
      <c r="AX310" s="7" t="s">
        <v>996</v>
      </c>
      <c r="BJ310">
        <v>0</v>
      </c>
      <c r="BK310">
        <v>0</v>
      </c>
    </row>
    <row r="311" spans="1:63" ht="13" hidden="1" customHeight="1" outlineLevel="1">
      <c r="A311" t="s">
        <v>830</v>
      </c>
      <c r="B311" t="s">
        <v>236</v>
      </c>
      <c r="C311" s="1">
        <f t="shared" si="106"/>
        <v>4168</v>
      </c>
      <c r="D311" s="7">
        <f>IF(N311&gt;0, RANK(N311,(N311:P311,Q311:AE311)),0)</f>
        <v>1</v>
      </c>
      <c r="E311" s="7">
        <f>IF(O311&gt;0,RANK(O311,(N311:P311,Q311:AE311)),0)</f>
        <v>0</v>
      </c>
      <c r="F311" s="7">
        <f>IF(P311&gt;0,RANK(P311,(N311:P311,Q311:AE311)),0)</f>
        <v>0</v>
      </c>
      <c r="G311" s="1" t="e">
        <f t="shared" si="107"/>
        <v>#NUM!</v>
      </c>
      <c r="H311" s="2" t="e">
        <f t="shared" si="108"/>
        <v>#NUM!</v>
      </c>
      <c r="I311" s="2"/>
      <c r="J311" s="2">
        <f t="shared" si="109"/>
        <v>1</v>
      </c>
      <c r="K311" s="2">
        <f t="shared" si="110"/>
        <v>0</v>
      </c>
      <c r="L311" s="2">
        <f t="shared" si="111"/>
        <v>0</v>
      </c>
      <c r="M311" s="2">
        <f t="shared" si="112"/>
        <v>0</v>
      </c>
      <c r="N311" s="106">
        <v>4168</v>
      </c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G311" s="7">
        <f>IF(Q311&gt;0,RANK(Q311,(N311:P311,Q311:AE311)),0)</f>
        <v>0</v>
      </c>
      <c r="AH311" s="7">
        <f>IF(R311&gt;0,RANK(R311,(N311:P311,Q311:AE311)),0)</f>
        <v>0</v>
      </c>
      <c r="AI311" s="7">
        <f>IF(T311&gt;0,RANK(T311,(N311:P311,Q311:AE311)),0)</f>
        <v>0</v>
      </c>
      <c r="AJ311" s="7">
        <f>IF(S311&gt;0,RANK(S311,(N311:P311,Q311:AE311)),0)</f>
        <v>0</v>
      </c>
      <c r="AK311" s="2">
        <f t="shared" si="113"/>
        <v>0</v>
      </c>
      <c r="AL311" s="2">
        <f t="shared" si="114"/>
        <v>0</v>
      </c>
      <c r="AM311" s="2">
        <f t="shared" si="115"/>
        <v>0</v>
      </c>
      <c r="AN311" s="2">
        <f t="shared" si="116"/>
        <v>0</v>
      </c>
      <c r="AP311" t="s">
        <v>830</v>
      </c>
      <c r="AQ311" t="s">
        <v>236</v>
      </c>
      <c r="AT311" s="94">
        <v>13</v>
      </c>
      <c r="AU311" s="96">
        <v>129</v>
      </c>
      <c r="AV311" s="100">
        <f t="shared" si="105"/>
        <v>13129</v>
      </c>
      <c r="AX311" s="7" t="s">
        <v>996</v>
      </c>
      <c r="BJ311">
        <v>0</v>
      </c>
      <c r="BK311">
        <v>0</v>
      </c>
    </row>
    <row r="312" spans="1:63" ht="13" hidden="1" customHeight="1" outlineLevel="1">
      <c r="A312" t="s">
        <v>2100</v>
      </c>
      <c r="B312" t="s">
        <v>236</v>
      </c>
      <c r="C312" s="1">
        <f t="shared" ref="C312:C343" si="117">SUM(N312:AE312)</f>
        <v>2550</v>
      </c>
      <c r="D312" s="7">
        <f>IF(N312&gt;0, RANK(N312,(N312:P312,Q312:AE312)),0)</f>
        <v>1</v>
      </c>
      <c r="E312" s="7">
        <f>IF(O312&gt;0,RANK(O312,(N312:P312,Q312:AE312)),0)</f>
        <v>0</v>
      </c>
      <c r="F312" s="7">
        <f>IF(P312&gt;0,RANK(P312,(N312:P312,Q312:AE312)),0)</f>
        <v>0</v>
      </c>
      <c r="G312" s="1" t="e">
        <f t="shared" ref="G312:G343" si="118">IF(C312&gt;0,MAX(N312:P312)-LARGE(N312:P312,2),0)</f>
        <v>#NUM!</v>
      </c>
      <c r="H312" s="2" t="e">
        <f t="shared" ref="H312:H343" si="119">IF(C312&gt;0,G312/C312,0)</f>
        <v>#NUM!</v>
      </c>
      <c r="I312" s="2"/>
      <c r="J312" s="2">
        <f t="shared" ref="J312:J343" si="120">IF($C312=0,"-",N312/$C312)</f>
        <v>1</v>
      </c>
      <c r="K312" s="2">
        <f t="shared" ref="K312:K343" si="121">IF($C312=0,"-",O312/$C312)</f>
        <v>0</v>
      </c>
      <c r="L312" s="2">
        <f t="shared" ref="L312:L343" si="122">IF($C312=0,"-",P312/$C312)</f>
        <v>0</v>
      </c>
      <c r="M312" s="2">
        <f t="shared" ref="M312:M343" si="123">IF(C312=0,"-",(1-J312-K312-L312))</f>
        <v>0</v>
      </c>
      <c r="N312" s="106">
        <v>2550</v>
      </c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G312" s="7">
        <f>IF(Q312&gt;0,RANK(Q312,(N312:P312,Q312:AE312)),0)</f>
        <v>0</v>
      </c>
      <c r="AH312" s="7">
        <f>IF(R312&gt;0,RANK(R312,(N312:P312,Q312:AE312)),0)</f>
        <v>0</v>
      </c>
      <c r="AI312" s="7">
        <f>IF(T312&gt;0,RANK(T312,(N312:P312,Q312:AE312)),0)</f>
        <v>0</v>
      </c>
      <c r="AJ312" s="7">
        <f>IF(S312&gt;0,RANK(S312,(N312:P312,Q312:AE312)),0)</f>
        <v>0</v>
      </c>
      <c r="AK312" s="2">
        <f t="shared" ref="AK312:AK343" si="124">IF($C312=0,"-",Q312/$C312)</f>
        <v>0</v>
      </c>
      <c r="AL312" s="2">
        <f t="shared" ref="AL312:AL343" si="125">IF($C312=0,"-",R312/$C312)</f>
        <v>0</v>
      </c>
      <c r="AM312" s="2">
        <f t="shared" ref="AM312:AM343" si="126">IF($C312=0,"-",T312/$C312)</f>
        <v>0</v>
      </c>
      <c r="AN312" s="2">
        <f t="shared" ref="AN312:AN343" si="127">IF($C312=0,"-",S312/$C312)</f>
        <v>0</v>
      </c>
      <c r="AP312" t="s">
        <v>2100</v>
      </c>
      <c r="AQ312" t="s">
        <v>236</v>
      </c>
      <c r="AT312" s="94">
        <v>13</v>
      </c>
      <c r="AU312" s="96">
        <v>131</v>
      </c>
      <c r="AV312" s="100">
        <f t="shared" si="105"/>
        <v>13131</v>
      </c>
      <c r="AX312" s="7" t="s">
        <v>996</v>
      </c>
      <c r="BJ312">
        <v>0</v>
      </c>
      <c r="BK312">
        <v>0</v>
      </c>
    </row>
    <row r="313" spans="1:63" ht="13" hidden="1" customHeight="1" outlineLevel="1">
      <c r="A313" t="s">
        <v>1525</v>
      </c>
      <c r="B313" t="s">
        <v>236</v>
      </c>
      <c r="C313" s="1">
        <f t="shared" si="117"/>
        <v>2049</v>
      </c>
      <c r="D313" s="7">
        <f>IF(N313&gt;0, RANK(N313,(N313:P313,Q313:AE313)),0)</f>
        <v>1</v>
      </c>
      <c r="E313" s="7">
        <f>IF(O313&gt;0,RANK(O313,(N313:P313,Q313:AE313)),0)</f>
        <v>0</v>
      </c>
      <c r="F313" s="7">
        <f>IF(P313&gt;0,RANK(P313,(N313:P313,Q313:AE313)),0)</f>
        <v>0</v>
      </c>
      <c r="G313" s="1" t="e">
        <f t="shared" si="118"/>
        <v>#NUM!</v>
      </c>
      <c r="H313" s="2" t="e">
        <f t="shared" si="119"/>
        <v>#NUM!</v>
      </c>
      <c r="I313" s="2"/>
      <c r="J313" s="2">
        <f t="shared" si="120"/>
        <v>1</v>
      </c>
      <c r="K313" s="2">
        <f t="shared" si="121"/>
        <v>0</v>
      </c>
      <c r="L313" s="2">
        <f t="shared" si="122"/>
        <v>0</v>
      </c>
      <c r="M313" s="2">
        <f t="shared" si="123"/>
        <v>0</v>
      </c>
      <c r="N313" s="106">
        <v>2049</v>
      </c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G313" s="7">
        <f>IF(Q313&gt;0,RANK(Q313,(N313:P313,Q313:AE313)),0)</f>
        <v>0</v>
      </c>
      <c r="AH313" s="7">
        <f>IF(R313&gt;0,RANK(R313,(N313:P313,Q313:AE313)),0)</f>
        <v>0</v>
      </c>
      <c r="AI313" s="7">
        <f>IF(T313&gt;0,RANK(T313,(N313:P313,Q313:AE313)),0)</f>
        <v>0</v>
      </c>
      <c r="AJ313" s="7">
        <f>IF(S313&gt;0,RANK(S313,(N313:P313,Q313:AE313)),0)</f>
        <v>0</v>
      </c>
      <c r="AK313" s="2">
        <f t="shared" si="124"/>
        <v>0</v>
      </c>
      <c r="AL313" s="2">
        <f t="shared" si="125"/>
        <v>0</v>
      </c>
      <c r="AM313" s="2">
        <f t="shared" si="126"/>
        <v>0</v>
      </c>
      <c r="AN313" s="2">
        <f t="shared" si="127"/>
        <v>0</v>
      </c>
      <c r="AP313" t="s">
        <v>1525</v>
      </c>
      <c r="AQ313" t="s">
        <v>236</v>
      </c>
      <c r="AT313" s="94">
        <v>13</v>
      </c>
      <c r="AU313" s="96">
        <v>133</v>
      </c>
      <c r="AV313" s="100">
        <f t="shared" si="105"/>
        <v>13133</v>
      </c>
      <c r="AX313" s="7" t="s">
        <v>996</v>
      </c>
      <c r="BJ313">
        <v>1</v>
      </c>
      <c r="BK313">
        <v>0</v>
      </c>
    </row>
    <row r="314" spans="1:63" ht="13" hidden="1" customHeight="1" outlineLevel="1">
      <c r="A314" t="s">
        <v>600</v>
      </c>
      <c r="B314" t="s">
        <v>236</v>
      </c>
      <c r="C314" s="1">
        <f t="shared" si="117"/>
        <v>70648</v>
      </c>
      <c r="D314" s="7">
        <f>IF(N314&gt;0, RANK(N314,(N314:P314,Q314:AE314)),0)</f>
        <v>1</v>
      </c>
      <c r="E314" s="7">
        <f>IF(O314&gt;0,RANK(O314,(N314:P314,Q314:AE314)),0)</f>
        <v>0</v>
      </c>
      <c r="F314" s="7">
        <f>IF(P314&gt;0,RANK(P314,(N314:P314,Q314:AE314)),0)</f>
        <v>0</v>
      </c>
      <c r="G314" s="1" t="e">
        <f t="shared" si="118"/>
        <v>#NUM!</v>
      </c>
      <c r="H314" s="2" t="e">
        <f t="shared" si="119"/>
        <v>#NUM!</v>
      </c>
      <c r="I314" s="2"/>
      <c r="J314" s="2">
        <f t="shared" si="120"/>
        <v>1</v>
      </c>
      <c r="K314" s="2">
        <f t="shared" si="121"/>
        <v>0</v>
      </c>
      <c r="L314" s="2">
        <f t="shared" si="122"/>
        <v>0</v>
      </c>
      <c r="M314" s="2">
        <f t="shared" si="123"/>
        <v>0</v>
      </c>
      <c r="N314" s="106">
        <v>70648</v>
      </c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G314" s="7">
        <f>IF(Q314&gt;0,RANK(Q314,(N314:P314,Q314:AE314)),0)</f>
        <v>0</v>
      </c>
      <c r="AH314" s="7">
        <f>IF(R314&gt;0,RANK(R314,(N314:P314,Q314:AE314)),0)</f>
        <v>0</v>
      </c>
      <c r="AI314" s="7">
        <f>IF(T314&gt;0,RANK(T314,(N314:P314,Q314:AE314)),0)</f>
        <v>0</v>
      </c>
      <c r="AJ314" s="7">
        <f>IF(S314&gt;0,RANK(S314,(N314:P314,Q314:AE314)),0)</f>
        <v>0</v>
      </c>
      <c r="AK314" s="2">
        <f t="shared" si="124"/>
        <v>0</v>
      </c>
      <c r="AL314" s="2">
        <f t="shared" si="125"/>
        <v>0</v>
      </c>
      <c r="AM314" s="2">
        <f t="shared" si="126"/>
        <v>0</v>
      </c>
      <c r="AN314" s="2">
        <f t="shared" si="127"/>
        <v>0</v>
      </c>
      <c r="AP314" t="s">
        <v>600</v>
      </c>
      <c r="AQ314" t="s">
        <v>236</v>
      </c>
      <c r="AT314" s="94">
        <v>13</v>
      </c>
      <c r="AU314" s="96">
        <v>135</v>
      </c>
      <c r="AV314" s="100">
        <f t="shared" si="105"/>
        <v>13135</v>
      </c>
      <c r="AX314" s="7" t="s">
        <v>996</v>
      </c>
      <c r="BJ314">
        <v>1</v>
      </c>
      <c r="BK314">
        <v>0</v>
      </c>
    </row>
    <row r="315" spans="1:63" ht="13" hidden="1" customHeight="1" outlineLevel="1">
      <c r="A315" t="s">
        <v>1115</v>
      </c>
      <c r="B315" t="s">
        <v>236</v>
      </c>
      <c r="C315" s="1">
        <f t="shared" si="117"/>
        <v>3711</v>
      </c>
      <c r="D315" s="7">
        <f>IF(N315&gt;0, RANK(N315,(N315:P315,Q315:AE315)),0)</f>
        <v>1</v>
      </c>
      <c r="E315" s="7">
        <f>IF(O315&gt;0,RANK(O315,(N315:P315,Q315:AE315)),0)</f>
        <v>0</v>
      </c>
      <c r="F315" s="7">
        <f>IF(P315&gt;0,RANK(P315,(N315:P315,Q315:AE315)),0)</f>
        <v>0</v>
      </c>
      <c r="G315" s="1" t="e">
        <f t="shared" si="118"/>
        <v>#NUM!</v>
      </c>
      <c r="H315" s="2" t="e">
        <f t="shared" si="119"/>
        <v>#NUM!</v>
      </c>
      <c r="I315" s="2"/>
      <c r="J315" s="2">
        <f t="shared" si="120"/>
        <v>1</v>
      </c>
      <c r="K315" s="2">
        <f t="shared" si="121"/>
        <v>0</v>
      </c>
      <c r="L315" s="2">
        <f t="shared" si="122"/>
        <v>0</v>
      </c>
      <c r="M315" s="2">
        <f t="shared" si="123"/>
        <v>0</v>
      </c>
      <c r="N315" s="106">
        <v>3711</v>
      </c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G315" s="7">
        <f>IF(Q315&gt;0,RANK(Q315,(N315:P315,Q315:AE315)),0)</f>
        <v>0</v>
      </c>
      <c r="AH315" s="7">
        <f>IF(R315&gt;0,RANK(R315,(N315:P315,Q315:AE315)),0)</f>
        <v>0</v>
      </c>
      <c r="AI315" s="7">
        <f>IF(T315&gt;0,RANK(T315,(N315:P315,Q315:AE315)),0)</f>
        <v>0</v>
      </c>
      <c r="AJ315" s="7">
        <f>IF(S315&gt;0,RANK(S315,(N315:P315,Q315:AE315)),0)</f>
        <v>0</v>
      </c>
      <c r="AK315" s="2">
        <f t="shared" si="124"/>
        <v>0</v>
      </c>
      <c r="AL315" s="2">
        <f t="shared" si="125"/>
        <v>0</v>
      </c>
      <c r="AM315" s="2">
        <f t="shared" si="126"/>
        <v>0</v>
      </c>
      <c r="AN315" s="2">
        <f t="shared" si="127"/>
        <v>0</v>
      </c>
      <c r="AP315" t="s">
        <v>1115</v>
      </c>
      <c r="AQ315" t="s">
        <v>236</v>
      </c>
      <c r="AT315" s="94">
        <v>13</v>
      </c>
      <c r="AU315" s="96">
        <v>137</v>
      </c>
      <c r="AV315" s="100">
        <f t="shared" ref="AV315:AV378" si="128">1000*AT315+AU315</f>
        <v>13137</v>
      </c>
      <c r="AX315" s="7" t="s">
        <v>996</v>
      </c>
      <c r="BJ315">
        <v>0</v>
      </c>
      <c r="BK315">
        <v>0</v>
      </c>
    </row>
    <row r="316" spans="1:63" ht="13" hidden="1" customHeight="1" outlineLevel="1">
      <c r="A316" t="s">
        <v>205</v>
      </c>
      <c r="B316" t="s">
        <v>236</v>
      </c>
      <c r="C316" s="1">
        <f t="shared" si="117"/>
        <v>15931</v>
      </c>
      <c r="D316" s="7">
        <f>IF(N316&gt;0, RANK(N316,(N316:P316,Q316:AE316)),0)</f>
        <v>1</v>
      </c>
      <c r="E316" s="7">
        <f>IF(O316&gt;0,RANK(O316,(N316:P316,Q316:AE316)),0)</f>
        <v>0</v>
      </c>
      <c r="F316" s="7">
        <f>IF(P316&gt;0,RANK(P316,(N316:P316,Q316:AE316)),0)</f>
        <v>0</v>
      </c>
      <c r="G316" s="1" t="e">
        <f t="shared" si="118"/>
        <v>#NUM!</v>
      </c>
      <c r="H316" s="2" t="e">
        <f t="shared" si="119"/>
        <v>#NUM!</v>
      </c>
      <c r="I316" s="2"/>
      <c r="J316" s="2">
        <f t="shared" si="120"/>
        <v>1</v>
      </c>
      <c r="K316" s="2">
        <f t="shared" si="121"/>
        <v>0</v>
      </c>
      <c r="L316" s="2">
        <f t="shared" si="122"/>
        <v>0</v>
      </c>
      <c r="M316" s="2">
        <f t="shared" si="123"/>
        <v>0</v>
      </c>
      <c r="N316" s="106">
        <v>15931</v>
      </c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G316" s="7">
        <f>IF(Q316&gt;0,RANK(Q316,(N316:P316,Q316:AE316)),0)</f>
        <v>0</v>
      </c>
      <c r="AH316" s="7">
        <f>IF(R316&gt;0,RANK(R316,(N316:P316,Q316:AE316)),0)</f>
        <v>0</v>
      </c>
      <c r="AI316" s="7">
        <f>IF(T316&gt;0,RANK(T316,(N316:P316,Q316:AE316)),0)</f>
        <v>0</v>
      </c>
      <c r="AJ316" s="7">
        <f>IF(S316&gt;0,RANK(S316,(N316:P316,Q316:AE316)),0)</f>
        <v>0</v>
      </c>
      <c r="AK316" s="2">
        <f t="shared" si="124"/>
        <v>0</v>
      </c>
      <c r="AL316" s="2">
        <f t="shared" si="125"/>
        <v>0</v>
      </c>
      <c r="AM316" s="2">
        <f t="shared" si="126"/>
        <v>0</v>
      </c>
      <c r="AN316" s="2">
        <f t="shared" si="127"/>
        <v>0</v>
      </c>
      <c r="AP316" t="s">
        <v>205</v>
      </c>
      <c r="AQ316" t="s">
        <v>236</v>
      </c>
      <c r="AT316" s="94">
        <v>13</v>
      </c>
      <c r="AU316" s="96">
        <v>139</v>
      </c>
      <c r="AV316" s="100">
        <f t="shared" si="128"/>
        <v>13139</v>
      </c>
      <c r="AX316" s="7" t="s">
        <v>996</v>
      </c>
      <c r="BJ316">
        <v>0</v>
      </c>
      <c r="BK316">
        <v>0</v>
      </c>
    </row>
    <row r="317" spans="1:63" ht="13" hidden="1" customHeight="1" outlineLevel="1">
      <c r="A317" t="s">
        <v>2274</v>
      </c>
      <c r="B317" t="s">
        <v>236</v>
      </c>
      <c r="C317" s="1">
        <f t="shared" si="117"/>
        <v>1112</v>
      </c>
      <c r="D317" s="7">
        <f>IF(N317&gt;0, RANK(N317,(N317:P317,Q317:AE317)),0)</f>
        <v>1</v>
      </c>
      <c r="E317" s="7">
        <f>IF(O317&gt;0,RANK(O317,(N317:P317,Q317:AE317)),0)</f>
        <v>0</v>
      </c>
      <c r="F317" s="7">
        <f>IF(P317&gt;0,RANK(P317,(N317:P317,Q317:AE317)),0)</f>
        <v>0</v>
      </c>
      <c r="G317" s="1" t="e">
        <f t="shared" si="118"/>
        <v>#NUM!</v>
      </c>
      <c r="H317" s="2" t="e">
        <f t="shared" si="119"/>
        <v>#NUM!</v>
      </c>
      <c r="I317" s="2"/>
      <c r="J317" s="2">
        <f t="shared" si="120"/>
        <v>1</v>
      </c>
      <c r="K317" s="2">
        <f t="shared" si="121"/>
        <v>0</v>
      </c>
      <c r="L317" s="2">
        <f t="shared" si="122"/>
        <v>0</v>
      </c>
      <c r="M317" s="2">
        <f t="shared" si="123"/>
        <v>0</v>
      </c>
      <c r="N317" s="106">
        <v>1112</v>
      </c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G317" s="7">
        <f>IF(Q317&gt;0,RANK(Q317,(N317:P317,Q317:AE317)),0)</f>
        <v>0</v>
      </c>
      <c r="AH317" s="7">
        <f>IF(R317&gt;0,RANK(R317,(N317:P317,Q317:AE317)),0)</f>
        <v>0</v>
      </c>
      <c r="AI317" s="7">
        <f>IF(T317&gt;0,RANK(T317,(N317:P317,Q317:AE317)),0)</f>
        <v>0</v>
      </c>
      <c r="AJ317" s="7">
        <f>IF(S317&gt;0,RANK(S317,(N317:P317,Q317:AE317)),0)</f>
        <v>0</v>
      </c>
      <c r="AK317" s="2">
        <f t="shared" si="124"/>
        <v>0</v>
      </c>
      <c r="AL317" s="2">
        <f t="shared" si="125"/>
        <v>0</v>
      </c>
      <c r="AM317" s="2">
        <f t="shared" si="126"/>
        <v>0</v>
      </c>
      <c r="AN317" s="2">
        <f t="shared" si="127"/>
        <v>0</v>
      </c>
      <c r="AP317" t="s">
        <v>2274</v>
      </c>
      <c r="AQ317" t="s">
        <v>236</v>
      </c>
      <c r="AT317" s="94">
        <v>13</v>
      </c>
      <c r="AU317" s="96">
        <v>141</v>
      </c>
      <c r="AV317" s="100">
        <f t="shared" si="128"/>
        <v>13141</v>
      </c>
      <c r="AX317" s="7" t="s">
        <v>996</v>
      </c>
      <c r="BJ317">
        <v>0</v>
      </c>
      <c r="BK317">
        <v>0</v>
      </c>
    </row>
    <row r="318" spans="1:63" ht="13" hidden="1" customHeight="1" outlineLevel="1">
      <c r="A318" t="s">
        <v>2220</v>
      </c>
      <c r="B318" t="s">
        <v>236</v>
      </c>
      <c r="C318" s="1">
        <f t="shared" si="117"/>
        <v>3956</v>
      </c>
      <c r="D318" s="7">
        <f>IF(N318&gt;0, RANK(N318,(N318:P318,Q318:AE318)),0)</f>
        <v>1</v>
      </c>
      <c r="E318" s="7">
        <f>IF(O318&gt;0,RANK(O318,(N318:P318,Q318:AE318)),0)</f>
        <v>0</v>
      </c>
      <c r="F318" s="7">
        <f>IF(P318&gt;0,RANK(P318,(N318:P318,Q318:AE318)),0)</f>
        <v>0</v>
      </c>
      <c r="G318" s="1" t="e">
        <f t="shared" si="118"/>
        <v>#NUM!</v>
      </c>
      <c r="H318" s="2" t="e">
        <f t="shared" si="119"/>
        <v>#NUM!</v>
      </c>
      <c r="I318" s="2"/>
      <c r="J318" s="2">
        <f t="shared" si="120"/>
        <v>1</v>
      </c>
      <c r="K318" s="2">
        <f t="shared" si="121"/>
        <v>0</v>
      </c>
      <c r="L318" s="2">
        <f t="shared" si="122"/>
        <v>0</v>
      </c>
      <c r="M318" s="2">
        <f t="shared" si="123"/>
        <v>0</v>
      </c>
      <c r="N318" s="106">
        <v>3956</v>
      </c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G318" s="7">
        <f>IF(Q318&gt;0,RANK(Q318,(N318:P318,Q318:AE318)),0)</f>
        <v>0</v>
      </c>
      <c r="AH318" s="7">
        <f>IF(R318&gt;0,RANK(R318,(N318:P318,Q318:AE318)),0)</f>
        <v>0</v>
      </c>
      <c r="AI318" s="7">
        <f>IF(T318&gt;0,RANK(T318,(N318:P318,Q318:AE318)),0)</f>
        <v>0</v>
      </c>
      <c r="AJ318" s="7">
        <f>IF(S318&gt;0,RANK(S318,(N318:P318,Q318:AE318)),0)</f>
        <v>0</v>
      </c>
      <c r="AK318" s="2">
        <f t="shared" si="124"/>
        <v>0</v>
      </c>
      <c r="AL318" s="2">
        <f t="shared" si="125"/>
        <v>0</v>
      </c>
      <c r="AM318" s="2">
        <f t="shared" si="126"/>
        <v>0</v>
      </c>
      <c r="AN318" s="2">
        <f t="shared" si="127"/>
        <v>0</v>
      </c>
      <c r="AP318" t="s">
        <v>2220</v>
      </c>
      <c r="AQ318" t="s">
        <v>236</v>
      </c>
      <c r="AT318" s="94">
        <v>13</v>
      </c>
      <c r="AU318" s="96">
        <v>143</v>
      </c>
      <c r="AV318" s="100">
        <f t="shared" si="128"/>
        <v>13143</v>
      </c>
      <c r="AX318" s="7" t="s">
        <v>996</v>
      </c>
      <c r="BJ318">
        <v>0</v>
      </c>
      <c r="BK318">
        <v>0</v>
      </c>
    </row>
    <row r="319" spans="1:63" ht="13" hidden="1" customHeight="1" outlineLevel="1">
      <c r="A319" t="s">
        <v>2159</v>
      </c>
      <c r="B319" t="s">
        <v>236</v>
      </c>
      <c r="C319" s="1">
        <f t="shared" si="117"/>
        <v>2784</v>
      </c>
      <c r="D319" s="7">
        <f>IF(N319&gt;0, RANK(N319,(N319:P319,Q319:AE319)),0)</f>
        <v>1</v>
      </c>
      <c r="E319" s="7">
        <f>IF(O319&gt;0,RANK(O319,(N319:P319,Q319:AE319)),0)</f>
        <v>0</v>
      </c>
      <c r="F319" s="7">
        <f>IF(P319&gt;0,RANK(P319,(N319:P319,Q319:AE319)),0)</f>
        <v>0</v>
      </c>
      <c r="G319" s="1" t="e">
        <f t="shared" si="118"/>
        <v>#NUM!</v>
      </c>
      <c r="H319" s="2" t="e">
        <f t="shared" si="119"/>
        <v>#NUM!</v>
      </c>
      <c r="I319" s="2"/>
      <c r="J319" s="2">
        <f t="shared" si="120"/>
        <v>1</v>
      </c>
      <c r="K319" s="2">
        <f t="shared" si="121"/>
        <v>0</v>
      </c>
      <c r="L319" s="2">
        <f t="shared" si="122"/>
        <v>0</v>
      </c>
      <c r="M319" s="2">
        <f t="shared" si="123"/>
        <v>0</v>
      </c>
      <c r="N319" s="106">
        <v>2784</v>
      </c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G319" s="7">
        <f>IF(Q319&gt;0,RANK(Q319,(N319:P319,Q319:AE319)),0)</f>
        <v>0</v>
      </c>
      <c r="AH319" s="7">
        <f>IF(R319&gt;0,RANK(R319,(N319:P319,Q319:AE319)),0)</f>
        <v>0</v>
      </c>
      <c r="AI319" s="7">
        <f>IF(T319&gt;0,RANK(T319,(N319:P319,Q319:AE319)),0)</f>
        <v>0</v>
      </c>
      <c r="AJ319" s="7">
        <f>IF(S319&gt;0,RANK(S319,(N319:P319,Q319:AE319)),0)</f>
        <v>0</v>
      </c>
      <c r="AK319" s="2">
        <f t="shared" si="124"/>
        <v>0</v>
      </c>
      <c r="AL319" s="2">
        <f t="shared" si="125"/>
        <v>0</v>
      </c>
      <c r="AM319" s="2">
        <f t="shared" si="126"/>
        <v>0</v>
      </c>
      <c r="AN319" s="2">
        <f t="shared" si="127"/>
        <v>0</v>
      </c>
      <c r="AP319" t="s">
        <v>2159</v>
      </c>
      <c r="AQ319" t="s">
        <v>236</v>
      </c>
      <c r="AT319" s="94">
        <v>13</v>
      </c>
      <c r="AU319" s="96">
        <v>145</v>
      </c>
      <c r="AV319" s="100">
        <f t="shared" si="128"/>
        <v>13145</v>
      </c>
      <c r="AX319" s="7" t="s">
        <v>996</v>
      </c>
      <c r="BJ319">
        <v>0</v>
      </c>
      <c r="BK319">
        <v>0</v>
      </c>
    </row>
    <row r="320" spans="1:63" ht="13" hidden="1" customHeight="1" outlineLevel="1">
      <c r="A320" t="s">
        <v>1073</v>
      </c>
      <c r="B320" t="s">
        <v>236</v>
      </c>
      <c r="C320" s="1">
        <f t="shared" si="117"/>
        <v>3283</v>
      </c>
      <c r="D320" s="7">
        <f>IF(N320&gt;0, RANK(N320,(N320:P320,Q320:AE320)),0)</f>
        <v>1</v>
      </c>
      <c r="E320" s="7">
        <f>IF(O320&gt;0,RANK(O320,(N320:P320,Q320:AE320)),0)</f>
        <v>0</v>
      </c>
      <c r="F320" s="7">
        <f>IF(P320&gt;0,RANK(P320,(N320:P320,Q320:AE320)),0)</f>
        <v>0</v>
      </c>
      <c r="G320" s="1" t="e">
        <f t="shared" si="118"/>
        <v>#NUM!</v>
      </c>
      <c r="H320" s="2" t="e">
        <f t="shared" si="119"/>
        <v>#NUM!</v>
      </c>
      <c r="I320" s="2"/>
      <c r="J320" s="2">
        <f t="shared" si="120"/>
        <v>1</v>
      </c>
      <c r="K320" s="2">
        <f t="shared" si="121"/>
        <v>0</v>
      </c>
      <c r="L320" s="2">
        <f t="shared" si="122"/>
        <v>0</v>
      </c>
      <c r="M320" s="2">
        <f t="shared" si="123"/>
        <v>0</v>
      </c>
      <c r="N320" s="106">
        <v>3283</v>
      </c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G320" s="7">
        <f>IF(Q320&gt;0,RANK(Q320,(N320:P320,Q320:AE320)),0)</f>
        <v>0</v>
      </c>
      <c r="AH320" s="7">
        <f>IF(R320&gt;0,RANK(R320,(N320:P320,Q320:AE320)),0)</f>
        <v>0</v>
      </c>
      <c r="AI320" s="7">
        <f>IF(T320&gt;0,RANK(T320,(N320:P320,Q320:AE320)),0)</f>
        <v>0</v>
      </c>
      <c r="AJ320" s="7">
        <f>IF(S320&gt;0,RANK(S320,(N320:P320,Q320:AE320)),0)</f>
        <v>0</v>
      </c>
      <c r="AK320" s="2">
        <f t="shared" si="124"/>
        <v>0</v>
      </c>
      <c r="AL320" s="2">
        <f t="shared" si="125"/>
        <v>0</v>
      </c>
      <c r="AM320" s="2">
        <f t="shared" si="126"/>
        <v>0</v>
      </c>
      <c r="AN320" s="2">
        <f t="shared" si="127"/>
        <v>0</v>
      </c>
      <c r="AP320" t="s">
        <v>1073</v>
      </c>
      <c r="AQ320" t="s">
        <v>236</v>
      </c>
      <c r="AT320" s="94">
        <v>13</v>
      </c>
      <c r="AU320" s="96">
        <v>147</v>
      </c>
      <c r="AV320" s="100">
        <f t="shared" si="128"/>
        <v>13147</v>
      </c>
      <c r="AX320" s="7" t="s">
        <v>996</v>
      </c>
      <c r="BJ320">
        <v>0</v>
      </c>
      <c r="BK320">
        <v>0</v>
      </c>
    </row>
    <row r="321" spans="1:63" ht="13" hidden="1" customHeight="1" outlineLevel="1">
      <c r="A321" t="s">
        <v>813</v>
      </c>
      <c r="B321" t="s">
        <v>236</v>
      </c>
      <c r="C321" s="1">
        <f t="shared" si="117"/>
        <v>1538</v>
      </c>
      <c r="D321" s="7">
        <f>IF(N321&gt;0, RANK(N321,(N321:P321,Q321:AE321)),0)</f>
        <v>1</v>
      </c>
      <c r="E321" s="7">
        <f>IF(O321&gt;0,RANK(O321,(N321:P321,Q321:AE321)),0)</f>
        <v>0</v>
      </c>
      <c r="F321" s="7">
        <f>IF(P321&gt;0,RANK(P321,(N321:P321,Q321:AE321)),0)</f>
        <v>0</v>
      </c>
      <c r="G321" s="1" t="e">
        <f t="shared" si="118"/>
        <v>#NUM!</v>
      </c>
      <c r="H321" s="2" t="e">
        <f t="shared" si="119"/>
        <v>#NUM!</v>
      </c>
      <c r="I321" s="2"/>
      <c r="J321" s="2">
        <f t="shared" si="120"/>
        <v>1</v>
      </c>
      <c r="K321" s="2">
        <f t="shared" si="121"/>
        <v>0</v>
      </c>
      <c r="L321" s="2">
        <f t="shared" si="122"/>
        <v>0</v>
      </c>
      <c r="M321" s="2">
        <f t="shared" si="123"/>
        <v>0</v>
      </c>
      <c r="N321" s="106">
        <v>1538</v>
      </c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G321" s="7">
        <f>IF(Q321&gt;0,RANK(Q321,(N321:P321,Q321:AE321)),0)</f>
        <v>0</v>
      </c>
      <c r="AH321" s="7">
        <f>IF(R321&gt;0,RANK(R321,(N321:P321,Q321:AE321)),0)</f>
        <v>0</v>
      </c>
      <c r="AI321" s="7">
        <f>IF(T321&gt;0,RANK(T321,(N321:P321,Q321:AE321)),0)</f>
        <v>0</v>
      </c>
      <c r="AJ321" s="7">
        <f>IF(S321&gt;0,RANK(S321,(N321:P321,Q321:AE321)),0)</f>
        <v>0</v>
      </c>
      <c r="AK321" s="2">
        <f t="shared" si="124"/>
        <v>0</v>
      </c>
      <c r="AL321" s="2">
        <f t="shared" si="125"/>
        <v>0</v>
      </c>
      <c r="AM321" s="2">
        <f t="shared" si="126"/>
        <v>0</v>
      </c>
      <c r="AN321" s="2">
        <f t="shared" si="127"/>
        <v>0</v>
      </c>
      <c r="AP321" t="s">
        <v>813</v>
      </c>
      <c r="AQ321" t="s">
        <v>236</v>
      </c>
      <c r="AT321" s="94">
        <v>13</v>
      </c>
      <c r="AU321" s="96">
        <v>149</v>
      </c>
      <c r="AV321" s="100">
        <f t="shared" si="128"/>
        <v>13149</v>
      </c>
      <c r="AX321" s="7" t="s">
        <v>996</v>
      </c>
      <c r="BJ321">
        <v>0</v>
      </c>
      <c r="BK321">
        <v>0</v>
      </c>
    </row>
    <row r="322" spans="1:63" ht="13" hidden="1" customHeight="1" outlineLevel="1">
      <c r="A322" t="s">
        <v>1476</v>
      </c>
      <c r="B322" t="s">
        <v>236</v>
      </c>
      <c r="C322" s="1">
        <f t="shared" si="117"/>
        <v>11330</v>
      </c>
      <c r="D322" s="7">
        <f>IF(N322&gt;0, RANK(N322,(N322:P322,Q322:AE322)),0)</f>
        <v>1</v>
      </c>
      <c r="E322" s="7">
        <f>IF(O322&gt;0,RANK(O322,(N322:P322,Q322:AE322)),0)</f>
        <v>0</v>
      </c>
      <c r="F322" s="7">
        <f>IF(P322&gt;0,RANK(P322,(N322:P322,Q322:AE322)),0)</f>
        <v>0</v>
      </c>
      <c r="G322" s="1" t="e">
        <f t="shared" si="118"/>
        <v>#NUM!</v>
      </c>
      <c r="H322" s="2" t="e">
        <f t="shared" si="119"/>
        <v>#NUM!</v>
      </c>
      <c r="I322" s="2"/>
      <c r="J322" s="2">
        <f t="shared" si="120"/>
        <v>1</v>
      </c>
      <c r="K322" s="2">
        <f t="shared" si="121"/>
        <v>0</v>
      </c>
      <c r="L322" s="2">
        <f t="shared" si="122"/>
        <v>0</v>
      </c>
      <c r="M322" s="2">
        <f t="shared" si="123"/>
        <v>0</v>
      </c>
      <c r="N322" s="106">
        <v>11330</v>
      </c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G322" s="7">
        <f>IF(Q322&gt;0,RANK(Q322,(N322:P322,Q322:AE322)),0)</f>
        <v>0</v>
      </c>
      <c r="AH322" s="7">
        <f>IF(R322&gt;0,RANK(R322,(N322:P322,Q322:AE322)),0)</f>
        <v>0</v>
      </c>
      <c r="AI322" s="7">
        <f>IF(T322&gt;0,RANK(T322,(N322:P322,Q322:AE322)),0)</f>
        <v>0</v>
      </c>
      <c r="AJ322" s="7">
        <f>IF(S322&gt;0,RANK(S322,(N322:P322,Q322:AE322)),0)</f>
        <v>0</v>
      </c>
      <c r="AK322" s="2">
        <f t="shared" si="124"/>
        <v>0</v>
      </c>
      <c r="AL322" s="2">
        <f t="shared" si="125"/>
        <v>0</v>
      </c>
      <c r="AM322" s="2">
        <f t="shared" si="126"/>
        <v>0</v>
      </c>
      <c r="AN322" s="2">
        <f t="shared" si="127"/>
        <v>0</v>
      </c>
      <c r="AP322" t="s">
        <v>1476</v>
      </c>
      <c r="AQ322" t="s">
        <v>236</v>
      </c>
      <c r="AT322" s="94">
        <v>13</v>
      </c>
      <c r="AU322" s="96">
        <v>151</v>
      </c>
      <c r="AV322" s="100">
        <f t="shared" si="128"/>
        <v>13151</v>
      </c>
      <c r="AX322" s="7" t="s">
        <v>996</v>
      </c>
      <c r="BJ322">
        <v>0</v>
      </c>
      <c r="BK322">
        <v>0</v>
      </c>
    </row>
    <row r="323" spans="1:63" ht="13" hidden="1" customHeight="1" outlineLevel="1">
      <c r="A323" t="s">
        <v>1755</v>
      </c>
      <c r="B323" t="s">
        <v>236</v>
      </c>
      <c r="C323" s="1">
        <f t="shared" si="117"/>
        <v>11043</v>
      </c>
      <c r="D323" s="7">
        <f>IF(N323&gt;0, RANK(N323,(N323:P323,Q323:AE323)),0)</f>
        <v>1</v>
      </c>
      <c r="E323" s="7">
        <f>IF(O323&gt;0,RANK(O323,(N323:P323,Q323:AE323)),0)</f>
        <v>0</v>
      </c>
      <c r="F323" s="7">
        <f>IF(P323&gt;0,RANK(P323,(N323:P323,Q323:AE323)),0)</f>
        <v>0</v>
      </c>
      <c r="G323" s="1" t="e">
        <f t="shared" si="118"/>
        <v>#NUM!</v>
      </c>
      <c r="H323" s="2" t="e">
        <f t="shared" si="119"/>
        <v>#NUM!</v>
      </c>
      <c r="I323" s="2"/>
      <c r="J323" s="2">
        <f t="shared" si="120"/>
        <v>1</v>
      </c>
      <c r="K323" s="2">
        <f t="shared" si="121"/>
        <v>0</v>
      </c>
      <c r="L323" s="2">
        <f t="shared" si="122"/>
        <v>0</v>
      </c>
      <c r="M323" s="2">
        <f t="shared" si="123"/>
        <v>0</v>
      </c>
      <c r="N323" s="106">
        <v>11043</v>
      </c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G323" s="7">
        <f>IF(Q323&gt;0,RANK(Q323,(N323:P323,Q323:AE323)),0)</f>
        <v>0</v>
      </c>
      <c r="AH323" s="7">
        <f>IF(R323&gt;0,RANK(R323,(N323:P323,Q323:AE323)),0)</f>
        <v>0</v>
      </c>
      <c r="AI323" s="7">
        <f>IF(T323&gt;0,RANK(T323,(N323:P323,Q323:AE323)),0)</f>
        <v>0</v>
      </c>
      <c r="AJ323" s="7">
        <f>IF(S323&gt;0,RANK(S323,(N323:P323,Q323:AE323)),0)</f>
        <v>0</v>
      </c>
      <c r="AK323" s="2">
        <f t="shared" si="124"/>
        <v>0</v>
      </c>
      <c r="AL323" s="2">
        <f t="shared" si="125"/>
        <v>0</v>
      </c>
      <c r="AM323" s="2">
        <f t="shared" si="126"/>
        <v>0</v>
      </c>
      <c r="AN323" s="2">
        <f t="shared" si="127"/>
        <v>0</v>
      </c>
      <c r="AP323" t="s">
        <v>1755</v>
      </c>
      <c r="AQ323" t="s">
        <v>236</v>
      </c>
      <c r="AT323" s="94">
        <v>13</v>
      </c>
      <c r="AU323" s="96">
        <v>153</v>
      </c>
      <c r="AV323" s="100">
        <f t="shared" si="128"/>
        <v>13153</v>
      </c>
      <c r="AX323" s="7" t="s">
        <v>996</v>
      </c>
      <c r="BJ323">
        <v>0</v>
      </c>
      <c r="BK323">
        <v>0</v>
      </c>
    </row>
    <row r="324" spans="1:63" ht="13" hidden="1" customHeight="1" outlineLevel="1">
      <c r="A324" t="s">
        <v>1966</v>
      </c>
      <c r="B324" t="s">
        <v>236</v>
      </c>
      <c r="C324" s="1">
        <f t="shared" si="117"/>
        <v>1328</v>
      </c>
      <c r="D324" s="7">
        <f>IF(N324&gt;0, RANK(N324,(N324:P324,Q324:AE324)),0)</f>
        <v>1</v>
      </c>
      <c r="E324" s="7">
        <f>IF(O324&gt;0,RANK(O324,(N324:P324,Q324:AE324)),0)</f>
        <v>0</v>
      </c>
      <c r="F324" s="7">
        <f>IF(P324&gt;0,RANK(P324,(N324:P324,Q324:AE324)),0)</f>
        <v>0</v>
      </c>
      <c r="G324" s="1" t="e">
        <f t="shared" si="118"/>
        <v>#NUM!</v>
      </c>
      <c r="H324" s="2" t="e">
        <f t="shared" si="119"/>
        <v>#NUM!</v>
      </c>
      <c r="I324" s="2"/>
      <c r="J324" s="2">
        <f t="shared" si="120"/>
        <v>1</v>
      </c>
      <c r="K324" s="2">
        <f t="shared" si="121"/>
        <v>0</v>
      </c>
      <c r="L324" s="2">
        <f t="shared" si="122"/>
        <v>0</v>
      </c>
      <c r="M324" s="2">
        <f t="shared" si="123"/>
        <v>0</v>
      </c>
      <c r="N324" s="106">
        <v>1328</v>
      </c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G324" s="7">
        <f>IF(Q324&gt;0,RANK(Q324,(N324:P324,Q324:AE324)),0)</f>
        <v>0</v>
      </c>
      <c r="AH324" s="7">
        <f>IF(R324&gt;0,RANK(R324,(N324:P324,Q324:AE324)),0)</f>
        <v>0</v>
      </c>
      <c r="AI324" s="7">
        <f>IF(T324&gt;0,RANK(T324,(N324:P324,Q324:AE324)),0)</f>
        <v>0</v>
      </c>
      <c r="AJ324" s="7">
        <f>IF(S324&gt;0,RANK(S324,(N324:P324,Q324:AE324)),0)</f>
        <v>0</v>
      </c>
      <c r="AK324" s="2">
        <f t="shared" si="124"/>
        <v>0</v>
      </c>
      <c r="AL324" s="2">
        <f t="shared" si="125"/>
        <v>0</v>
      </c>
      <c r="AM324" s="2">
        <f t="shared" si="126"/>
        <v>0</v>
      </c>
      <c r="AN324" s="2">
        <f t="shared" si="127"/>
        <v>0</v>
      </c>
      <c r="AP324" t="s">
        <v>1966</v>
      </c>
      <c r="AQ324" t="s">
        <v>236</v>
      </c>
      <c r="AT324" s="94">
        <v>13</v>
      </c>
      <c r="AU324" s="96">
        <v>155</v>
      </c>
      <c r="AV324" s="100">
        <f t="shared" si="128"/>
        <v>13155</v>
      </c>
      <c r="AX324" s="7" t="s">
        <v>996</v>
      </c>
      <c r="BJ324">
        <v>0</v>
      </c>
      <c r="BK324">
        <v>0</v>
      </c>
    </row>
    <row r="325" spans="1:63" ht="13" hidden="1" customHeight="1" outlineLevel="1">
      <c r="A325" t="s">
        <v>934</v>
      </c>
      <c r="B325" t="s">
        <v>236</v>
      </c>
      <c r="C325" s="1">
        <f t="shared" si="117"/>
        <v>5222</v>
      </c>
      <c r="D325" s="7">
        <f>IF(N325&gt;0, RANK(N325,(N325:P325,Q325:AE325)),0)</f>
        <v>1</v>
      </c>
      <c r="E325" s="7">
        <f>IF(O325&gt;0,RANK(O325,(N325:P325,Q325:AE325)),0)</f>
        <v>0</v>
      </c>
      <c r="F325" s="7">
        <f>IF(P325&gt;0,RANK(P325,(N325:P325,Q325:AE325)),0)</f>
        <v>0</v>
      </c>
      <c r="G325" s="1" t="e">
        <f t="shared" si="118"/>
        <v>#NUM!</v>
      </c>
      <c r="H325" s="2" t="e">
        <f t="shared" si="119"/>
        <v>#NUM!</v>
      </c>
      <c r="I325" s="2"/>
      <c r="J325" s="2">
        <f t="shared" si="120"/>
        <v>1</v>
      </c>
      <c r="K325" s="2">
        <f t="shared" si="121"/>
        <v>0</v>
      </c>
      <c r="L325" s="2">
        <f t="shared" si="122"/>
        <v>0</v>
      </c>
      <c r="M325" s="2">
        <f t="shared" si="123"/>
        <v>0</v>
      </c>
      <c r="N325" s="106">
        <v>5222</v>
      </c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G325" s="7">
        <f>IF(Q325&gt;0,RANK(Q325,(N325:P325,Q325:AE325)),0)</f>
        <v>0</v>
      </c>
      <c r="AH325" s="7">
        <f>IF(R325&gt;0,RANK(R325,(N325:P325,Q325:AE325)),0)</f>
        <v>0</v>
      </c>
      <c r="AI325" s="7">
        <f>IF(T325&gt;0,RANK(T325,(N325:P325,Q325:AE325)),0)</f>
        <v>0</v>
      </c>
      <c r="AJ325" s="7">
        <f>IF(S325&gt;0,RANK(S325,(N325:P325,Q325:AE325)),0)</f>
        <v>0</v>
      </c>
      <c r="AK325" s="2">
        <f t="shared" si="124"/>
        <v>0</v>
      </c>
      <c r="AL325" s="2">
        <f t="shared" si="125"/>
        <v>0</v>
      </c>
      <c r="AM325" s="2">
        <f t="shared" si="126"/>
        <v>0</v>
      </c>
      <c r="AN325" s="2">
        <f t="shared" si="127"/>
        <v>0</v>
      </c>
      <c r="AP325" t="s">
        <v>934</v>
      </c>
      <c r="AQ325" t="s">
        <v>236</v>
      </c>
      <c r="AT325" s="94">
        <v>13</v>
      </c>
      <c r="AU325" s="96">
        <v>157</v>
      </c>
      <c r="AV325" s="100">
        <f t="shared" si="128"/>
        <v>13157</v>
      </c>
      <c r="AX325" s="7" t="s">
        <v>996</v>
      </c>
      <c r="BJ325">
        <v>0</v>
      </c>
      <c r="BK325">
        <v>0</v>
      </c>
    </row>
    <row r="326" spans="1:63" ht="13" hidden="1" customHeight="1" outlineLevel="1">
      <c r="A326" t="s">
        <v>2695</v>
      </c>
      <c r="B326" t="s">
        <v>236</v>
      </c>
      <c r="C326" s="1">
        <f t="shared" si="117"/>
        <v>1457</v>
      </c>
      <c r="D326" s="7">
        <f>IF(N326&gt;0, RANK(N326,(N326:P326,Q326:AE326)),0)</f>
        <v>1</v>
      </c>
      <c r="E326" s="7">
        <f>IF(O326&gt;0,RANK(O326,(N326:P326,Q326:AE326)),0)</f>
        <v>0</v>
      </c>
      <c r="F326" s="7">
        <f>IF(P326&gt;0,RANK(P326,(N326:P326,Q326:AE326)),0)</f>
        <v>0</v>
      </c>
      <c r="G326" s="1" t="e">
        <f t="shared" si="118"/>
        <v>#NUM!</v>
      </c>
      <c r="H326" s="2" t="e">
        <f t="shared" si="119"/>
        <v>#NUM!</v>
      </c>
      <c r="I326" s="2"/>
      <c r="J326" s="2">
        <f t="shared" si="120"/>
        <v>1</v>
      </c>
      <c r="K326" s="2">
        <f t="shared" si="121"/>
        <v>0</v>
      </c>
      <c r="L326" s="2">
        <f t="shared" si="122"/>
        <v>0</v>
      </c>
      <c r="M326" s="2">
        <f t="shared" si="123"/>
        <v>0</v>
      </c>
      <c r="N326" s="106">
        <v>1457</v>
      </c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G326" s="7">
        <f>IF(Q326&gt;0,RANK(Q326,(N326:P326,Q326:AE326)),0)</f>
        <v>0</v>
      </c>
      <c r="AH326" s="7">
        <f>IF(R326&gt;0,RANK(R326,(N326:P326,Q326:AE326)),0)</f>
        <v>0</v>
      </c>
      <c r="AI326" s="7">
        <f>IF(T326&gt;0,RANK(T326,(N326:P326,Q326:AE326)),0)</f>
        <v>0</v>
      </c>
      <c r="AJ326" s="7">
        <f>IF(S326&gt;0,RANK(S326,(N326:P326,Q326:AE326)),0)</f>
        <v>0</v>
      </c>
      <c r="AK326" s="2">
        <f t="shared" si="124"/>
        <v>0</v>
      </c>
      <c r="AL326" s="2">
        <f t="shared" si="125"/>
        <v>0</v>
      </c>
      <c r="AM326" s="2">
        <f t="shared" si="126"/>
        <v>0</v>
      </c>
      <c r="AN326" s="2">
        <f t="shared" si="127"/>
        <v>0</v>
      </c>
      <c r="AP326" t="s">
        <v>2695</v>
      </c>
      <c r="AQ326" t="s">
        <v>236</v>
      </c>
      <c r="AT326" s="94">
        <v>13</v>
      </c>
      <c r="AU326" s="96">
        <v>159</v>
      </c>
      <c r="AV326" s="100">
        <f t="shared" si="128"/>
        <v>13159</v>
      </c>
      <c r="AX326" s="7" t="s">
        <v>996</v>
      </c>
      <c r="BJ326">
        <v>0</v>
      </c>
      <c r="BK326">
        <v>0</v>
      </c>
    </row>
    <row r="327" spans="1:63" ht="13" hidden="1" customHeight="1" outlineLevel="1">
      <c r="A327" t="s">
        <v>1660</v>
      </c>
      <c r="B327" t="s">
        <v>236</v>
      </c>
      <c r="C327" s="1">
        <f t="shared" si="117"/>
        <v>1370</v>
      </c>
      <c r="D327" s="7">
        <f>IF(N327&gt;0, RANK(N327,(N327:P327,Q327:AE327)),0)</f>
        <v>1</v>
      </c>
      <c r="E327" s="7">
        <f>IF(O327&gt;0,RANK(O327,(N327:P327,Q327:AE327)),0)</f>
        <v>0</v>
      </c>
      <c r="F327" s="7">
        <f>IF(P327&gt;0,RANK(P327,(N327:P327,Q327:AE327)),0)</f>
        <v>0</v>
      </c>
      <c r="G327" s="1" t="e">
        <f t="shared" si="118"/>
        <v>#NUM!</v>
      </c>
      <c r="H327" s="2" t="e">
        <f t="shared" si="119"/>
        <v>#NUM!</v>
      </c>
      <c r="I327" s="2"/>
      <c r="J327" s="2">
        <f t="shared" si="120"/>
        <v>1</v>
      </c>
      <c r="K327" s="2">
        <f t="shared" si="121"/>
        <v>0</v>
      </c>
      <c r="L327" s="2">
        <f t="shared" si="122"/>
        <v>0</v>
      </c>
      <c r="M327" s="2">
        <f t="shared" si="123"/>
        <v>0</v>
      </c>
      <c r="N327" s="106">
        <v>1370</v>
      </c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G327" s="7">
        <f>IF(Q327&gt;0,RANK(Q327,(N327:P327,Q327:AE327)),0)</f>
        <v>0</v>
      </c>
      <c r="AH327" s="7">
        <f>IF(R327&gt;0,RANK(R327,(N327:P327,Q327:AE327)),0)</f>
        <v>0</v>
      </c>
      <c r="AI327" s="7">
        <f>IF(T327&gt;0,RANK(T327,(N327:P327,Q327:AE327)),0)</f>
        <v>0</v>
      </c>
      <c r="AJ327" s="7">
        <f>IF(S327&gt;0,RANK(S327,(N327:P327,Q327:AE327)),0)</f>
        <v>0</v>
      </c>
      <c r="AK327" s="2">
        <f t="shared" si="124"/>
        <v>0</v>
      </c>
      <c r="AL327" s="2">
        <f t="shared" si="125"/>
        <v>0</v>
      </c>
      <c r="AM327" s="2">
        <f t="shared" si="126"/>
        <v>0</v>
      </c>
      <c r="AN327" s="2">
        <f t="shared" si="127"/>
        <v>0</v>
      </c>
      <c r="AP327" t="s">
        <v>1660</v>
      </c>
      <c r="AQ327" t="s">
        <v>236</v>
      </c>
      <c r="AT327" s="94">
        <v>13</v>
      </c>
      <c r="AU327" s="96">
        <v>161</v>
      </c>
      <c r="AV327" s="100">
        <f t="shared" si="128"/>
        <v>13161</v>
      </c>
      <c r="AX327" s="7" t="s">
        <v>996</v>
      </c>
      <c r="BJ327">
        <v>0</v>
      </c>
      <c r="BK327">
        <v>0</v>
      </c>
    </row>
    <row r="328" spans="1:63" ht="13" hidden="1" customHeight="1" outlineLevel="1">
      <c r="A328" t="s">
        <v>1625</v>
      </c>
      <c r="B328" t="s">
        <v>236</v>
      </c>
      <c r="C328" s="1">
        <f t="shared" si="117"/>
        <v>2495</v>
      </c>
      <c r="D328" s="7">
        <f>IF(N328&gt;0, RANK(N328,(N328:P328,Q328:AE328)),0)</f>
        <v>1</v>
      </c>
      <c r="E328" s="7">
        <f>IF(O328&gt;0,RANK(O328,(N328:P328,Q328:AE328)),0)</f>
        <v>0</v>
      </c>
      <c r="F328" s="7">
        <f>IF(P328&gt;0,RANK(P328,(N328:P328,Q328:AE328)),0)</f>
        <v>0</v>
      </c>
      <c r="G328" s="1" t="e">
        <f t="shared" si="118"/>
        <v>#NUM!</v>
      </c>
      <c r="H328" s="2" t="e">
        <f t="shared" si="119"/>
        <v>#NUM!</v>
      </c>
      <c r="I328" s="2"/>
      <c r="J328" s="2">
        <f t="shared" si="120"/>
        <v>1</v>
      </c>
      <c r="K328" s="2">
        <f t="shared" si="121"/>
        <v>0</v>
      </c>
      <c r="L328" s="2">
        <f t="shared" si="122"/>
        <v>0</v>
      </c>
      <c r="M328" s="2">
        <f t="shared" si="123"/>
        <v>0</v>
      </c>
      <c r="N328" s="106">
        <v>2495</v>
      </c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G328" s="7">
        <f>IF(Q328&gt;0,RANK(Q328,(N328:P328,Q328:AE328)),0)</f>
        <v>0</v>
      </c>
      <c r="AH328" s="7">
        <f>IF(R328&gt;0,RANK(R328,(N328:P328,Q328:AE328)),0)</f>
        <v>0</v>
      </c>
      <c r="AI328" s="7">
        <f>IF(T328&gt;0,RANK(T328,(N328:P328,Q328:AE328)),0)</f>
        <v>0</v>
      </c>
      <c r="AJ328" s="7">
        <f>IF(S328&gt;0,RANK(S328,(N328:P328,Q328:AE328)),0)</f>
        <v>0</v>
      </c>
      <c r="AK328" s="2">
        <f t="shared" si="124"/>
        <v>0</v>
      </c>
      <c r="AL328" s="2">
        <f t="shared" si="125"/>
        <v>0</v>
      </c>
      <c r="AM328" s="2">
        <f t="shared" si="126"/>
        <v>0</v>
      </c>
      <c r="AN328" s="2">
        <f t="shared" si="127"/>
        <v>0</v>
      </c>
      <c r="AP328" t="s">
        <v>1625</v>
      </c>
      <c r="AQ328" t="s">
        <v>236</v>
      </c>
      <c r="AT328" s="94">
        <v>13</v>
      </c>
      <c r="AU328" s="96">
        <v>163</v>
      </c>
      <c r="AV328" s="100">
        <f t="shared" si="128"/>
        <v>13163</v>
      </c>
      <c r="AX328" s="7" t="s">
        <v>996</v>
      </c>
      <c r="BJ328">
        <v>0</v>
      </c>
      <c r="BK328">
        <v>0</v>
      </c>
    </row>
    <row r="329" spans="1:63" ht="13" hidden="1" customHeight="1" outlineLevel="1">
      <c r="A329" t="s">
        <v>2189</v>
      </c>
      <c r="B329" t="s">
        <v>236</v>
      </c>
      <c r="C329" s="1">
        <f t="shared" si="117"/>
        <v>999</v>
      </c>
      <c r="D329" s="7">
        <f>IF(N329&gt;0, RANK(N329,(N329:P329,Q329:AE329)),0)</f>
        <v>1</v>
      </c>
      <c r="E329" s="7">
        <f>IF(O329&gt;0,RANK(O329,(N329:P329,Q329:AE329)),0)</f>
        <v>0</v>
      </c>
      <c r="F329" s="7">
        <f>IF(P329&gt;0,RANK(P329,(N329:P329,Q329:AE329)),0)</f>
        <v>0</v>
      </c>
      <c r="G329" s="1" t="e">
        <f t="shared" si="118"/>
        <v>#NUM!</v>
      </c>
      <c r="H329" s="2" t="e">
        <f t="shared" si="119"/>
        <v>#NUM!</v>
      </c>
      <c r="I329" s="2"/>
      <c r="J329" s="2">
        <f t="shared" si="120"/>
        <v>1</v>
      </c>
      <c r="K329" s="2">
        <f t="shared" si="121"/>
        <v>0</v>
      </c>
      <c r="L329" s="2">
        <f t="shared" si="122"/>
        <v>0</v>
      </c>
      <c r="M329" s="2">
        <f t="shared" si="123"/>
        <v>0</v>
      </c>
      <c r="N329" s="106">
        <v>999</v>
      </c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G329" s="7">
        <f>IF(Q329&gt;0,RANK(Q329,(N329:P329,Q329:AE329)),0)</f>
        <v>0</v>
      </c>
      <c r="AH329" s="7">
        <f>IF(R329&gt;0,RANK(R329,(N329:P329,Q329:AE329)),0)</f>
        <v>0</v>
      </c>
      <c r="AI329" s="7">
        <f>IF(T329&gt;0,RANK(T329,(N329:P329,Q329:AE329)),0)</f>
        <v>0</v>
      </c>
      <c r="AJ329" s="7">
        <f>IF(S329&gt;0,RANK(S329,(N329:P329,Q329:AE329)),0)</f>
        <v>0</v>
      </c>
      <c r="AK329" s="2">
        <f t="shared" si="124"/>
        <v>0</v>
      </c>
      <c r="AL329" s="2">
        <f t="shared" si="125"/>
        <v>0</v>
      </c>
      <c r="AM329" s="2">
        <f t="shared" si="126"/>
        <v>0</v>
      </c>
      <c r="AN329" s="2">
        <f t="shared" si="127"/>
        <v>0</v>
      </c>
      <c r="AP329" t="s">
        <v>2189</v>
      </c>
      <c r="AQ329" t="s">
        <v>236</v>
      </c>
      <c r="AT329" s="94">
        <v>13</v>
      </c>
      <c r="AU329" s="96">
        <v>165</v>
      </c>
      <c r="AV329" s="100">
        <f t="shared" si="128"/>
        <v>13165</v>
      </c>
      <c r="AX329" s="7" t="s">
        <v>996</v>
      </c>
      <c r="BJ329">
        <v>0</v>
      </c>
      <c r="BK329">
        <v>0</v>
      </c>
    </row>
    <row r="330" spans="1:63" ht="13" hidden="1" customHeight="1" outlineLevel="1">
      <c r="A330" t="s">
        <v>11</v>
      </c>
      <c r="B330" t="s">
        <v>236</v>
      </c>
      <c r="C330" s="1">
        <f t="shared" si="117"/>
        <v>1251</v>
      </c>
      <c r="D330" s="7">
        <f>IF(N330&gt;0, RANK(N330,(N330:P330,Q330:AE330)),0)</f>
        <v>1</v>
      </c>
      <c r="E330" s="7">
        <f>IF(O330&gt;0,RANK(O330,(N330:P330,Q330:AE330)),0)</f>
        <v>0</v>
      </c>
      <c r="F330" s="7">
        <f>IF(P330&gt;0,RANK(P330,(N330:P330,Q330:AE330)),0)</f>
        <v>0</v>
      </c>
      <c r="G330" s="1" t="e">
        <f t="shared" si="118"/>
        <v>#NUM!</v>
      </c>
      <c r="H330" s="2" t="e">
        <f t="shared" si="119"/>
        <v>#NUM!</v>
      </c>
      <c r="I330" s="2"/>
      <c r="J330" s="2">
        <f t="shared" si="120"/>
        <v>1</v>
      </c>
      <c r="K330" s="2">
        <f t="shared" si="121"/>
        <v>0</v>
      </c>
      <c r="L330" s="2">
        <f t="shared" si="122"/>
        <v>0</v>
      </c>
      <c r="M330" s="2">
        <f t="shared" si="123"/>
        <v>0</v>
      </c>
      <c r="N330" s="106">
        <v>1251</v>
      </c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G330" s="7">
        <f>IF(Q330&gt;0,RANK(Q330,(N330:P330,Q330:AE330)),0)</f>
        <v>0</v>
      </c>
      <c r="AH330" s="7">
        <f>IF(R330&gt;0,RANK(R330,(N330:P330,Q330:AE330)),0)</f>
        <v>0</v>
      </c>
      <c r="AI330" s="7">
        <f>IF(T330&gt;0,RANK(T330,(N330:P330,Q330:AE330)),0)</f>
        <v>0</v>
      </c>
      <c r="AJ330" s="7">
        <f>IF(S330&gt;0,RANK(S330,(N330:P330,Q330:AE330)),0)</f>
        <v>0</v>
      </c>
      <c r="AK330" s="2">
        <f t="shared" si="124"/>
        <v>0</v>
      </c>
      <c r="AL330" s="2">
        <f t="shared" si="125"/>
        <v>0</v>
      </c>
      <c r="AM330" s="2">
        <f t="shared" si="126"/>
        <v>0</v>
      </c>
      <c r="AN330" s="2">
        <f t="shared" si="127"/>
        <v>0</v>
      </c>
      <c r="AP330" t="s">
        <v>11</v>
      </c>
      <c r="AQ330" t="s">
        <v>236</v>
      </c>
      <c r="AT330" s="94">
        <v>13</v>
      </c>
      <c r="AU330" s="96">
        <v>167</v>
      </c>
      <c r="AV330" s="100">
        <f t="shared" si="128"/>
        <v>13167</v>
      </c>
      <c r="AX330" s="7" t="s">
        <v>996</v>
      </c>
      <c r="BJ330">
        <v>0</v>
      </c>
      <c r="BK330">
        <v>0</v>
      </c>
    </row>
    <row r="331" spans="1:63" ht="13" hidden="1" customHeight="1" outlineLevel="1">
      <c r="A331" t="s">
        <v>554</v>
      </c>
      <c r="B331" t="s">
        <v>236</v>
      </c>
      <c r="C331" s="1">
        <f t="shared" si="117"/>
        <v>3169</v>
      </c>
      <c r="D331" s="7">
        <f>IF(N331&gt;0, RANK(N331,(N331:P331,Q331:AE331)),0)</f>
        <v>1</v>
      </c>
      <c r="E331" s="7">
        <f>IF(O331&gt;0,RANK(O331,(N331:P331,Q331:AE331)),0)</f>
        <v>0</v>
      </c>
      <c r="F331" s="7">
        <f>IF(P331&gt;0,RANK(P331,(N331:P331,Q331:AE331)),0)</f>
        <v>0</v>
      </c>
      <c r="G331" s="1" t="e">
        <f t="shared" si="118"/>
        <v>#NUM!</v>
      </c>
      <c r="H331" s="2" t="e">
        <f t="shared" si="119"/>
        <v>#NUM!</v>
      </c>
      <c r="I331" s="2"/>
      <c r="J331" s="2">
        <f t="shared" si="120"/>
        <v>1</v>
      </c>
      <c r="K331" s="2">
        <f t="shared" si="121"/>
        <v>0</v>
      </c>
      <c r="L331" s="2">
        <f t="shared" si="122"/>
        <v>0</v>
      </c>
      <c r="M331" s="2">
        <f t="shared" si="123"/>
        <v>0</v>
      </c>
      <c r="N331" s="106">
        <v>3169</v>
      </c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G331" s="7">
        <f>IF(Q331&gt;0,RANK(Q331,(N331:P331,Q331:AE331)),0)</f>
        <v>0</v>
      </c>
      <c r="AH331" s="7">
        <f>IF(R331&gt;0,RANK(R331,(N331:P331,Q331:AE331)),0)</f>
        <v>0</v>
      </c>
      <c r="AI331" s="7">
        <f>IF(T331&gt;0,RANK(T331,(N331:P331,Q331:AE331)),0)</f>
        <v>0</v>
      </c>
      <c r="AJ331" s="7">
        <f>IF(S331&gt;0,RANK(S331,(N331:P331,Q331:AE331)),0)</f>
        <v>0</v>
      </c>
      <c r="AK331" s="2">
        <f t="shared" si="124"/>
        <v>0</v>
      </c>
      <c r="AL331" s="2">
        <f t="shared" si="125"/>
        <v>0</v>
      </c>
      <c r="AM331" s="2">
        <f t="shared" si="126"/>
        <v>0</v>
      </c>
      <c r="AN331" s="2">
        <f t="shared" si="127"/>
        <v>0</v>
      </c>
      <c r="AP331" t="s">
        <v>554</v>
      </c>
      <c r="AQ331" t="s">
        <v>236</v>
      </c>
      <c r="AT331" s="94">
        <v>13</v>
      </c>
      <c r="AU331" s="96">
        <v>169</v>
      </c>
      <c r="AV331" s="100">
        <f t="shared" si="128"/>
        <v>13169</v>
      </c>
      <c r="AX331" s="7" t="s">
        <v>996</v>
      </c>
      <c r="BJ331">
        <v>0</v>
      </c>
      <c r="BK331">
        <v>0</v>
      </c>
    </row>
    <row r="332" spans="1:63" ht="13" hidden="1" customHeight="1" outlineLevel="1">
      <c r="A332" t="s">
        <v>1027</v>
      </c>
      <c r="B332" t="s">
        <v>236</v>
      </c>
      <c r="C332" s="1">
        <f t="shared" si="117"/>
        <v>2050</v>
      </c>
      <c r="D332" s="7">
        <f>IF(N332&gt;0, RANK(N332,(N332:P332,Q332:AE332)),0)</f>
        <v>1</v>
      </c>
      <c r="E332" s="7">
        <f>IF(O332&gt;0,RANK(O332,(N332:P332,Q332:AE332)),0)</f>
        <v>0</v>
      </c>
      <c r="F332" s="7">
        <f>IF(P332&gt;0,RANK(P332,(N332:P332,Q332:AE332)),0)</f>
        <v>0</v>
      </c>
      <c r="G332" s="1" t="e">
        <f t="shared" si="118"/>
        <v>#NUM!</v>
      </c>
      <c r="H332" s="2" t="e">
        <f t="shared" si="119"/>
        <v>#NUM!</v>
      </c>
      <c r="I332" s="2"/>
      <c r="J332" s="2">
        <f t="shared" si="120"/>
        <v>1</v>
      </c>
      <c r="K332" s="2">
        <f t="shared" si="121"/>
        <v>0</v>
      </c>
      <c r="L332" s="2">
        <f t="shared" si="122"/>
        <v>0</v>
      </c>
      <c r="M332" s="2">
        <f t="shared" si="123"/>
        <v>0</v>
      </c>
      <c r="N332" s="106">
        <v>2050</v>
      </c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G332" s="7">
        <f>IF(Q332&gt;0,RANK(Q332,(N332:P332,Q332:AE332)),0)</f>
        <v>0</v>
      </c>
      <c r="AH332" s="7">
        <f>IF(R332&gt;0,RANK(R332,(N332:P332,Q332:AE332)),0)</f>
        <v>0</v>
      </c>
      <c r="AI332" s="7">
        <f>IF(T332&gt;0,RANK(T332,(N332:P332,Q332:AE332)),0)</f>
        <v>0</v>
      </c>
      <c r="AJ332" s="7">
        <f>IF(S332&gt;0,RANK(S332,(N332:P332,Q332:AE332)),0)</f>
        <v>0</v>
      </c>
      <c r="AK332" s="2">
        <f t="shared" si="124"/>
        <v>0</v>
      </c>
      <c r="AL332" s="2">
        <f t="shared" si="125"/>
        <v>0</v>
      </c>
      <c r="AM332" s="2">
        <f t="shared" si="126"/>
        <v>0</v>
      </c>
      <c r="AN332" s="2">
        <f t="shared" si="127"/>
        <v>0</v>
      </c>
      <c r="AP332" t="s">
        <v>1027</v>
      </c>
      <c r="AQ332" t="s">
        <v>236</v>
      </c>
      <c r="AT332" s="94">
        <v>13</v>
      </c>
      <c r="AU332" s="96">
        <v>171</v>
      </c>
      <c r="AV332" s="100">
        <f t="shared" si="128"/>
        <v>13171</v>
      </c>
      <c r="AX332" s="7" t="s">
        <v>996</v>
      </c>
      <c r="BJ332">
        <v>0</v>
      </c>
      <c r="BK332">
        <v>0</v>
      </c>
    </row>
    <row r="333" spans="1:63" ht="13" hidden="1" customHeight="1" outlineLevel="1">
      <c r="A333" t="s">
        <v>1562</v>
      </c>
      <c r="B333" t="s">
        <v>236</v>
      </c>
      <c r="C333" s="1">
        <f t="shared" si="117"/>
        <v>714</v>
      </c>
      <c r="D333" s="7">
        <f>IF(N333&gt;0, RANK(N333,(N333:P333,Q333:AE333)),0)</f>
        <v>1</v>
      </c>
      <c r="E333" s="7">
        <f>IF(O333&gt;0,RANK(O333,(N333:P333,Q333:AE333)),0)</f>
        <v>0</v>
      </c>
      <c r="F333" s="7">
        <f>IF(P333&gt;0,RANK(P333,(N333:P333,Q333:AE333)),0)</f>
        <v>0</v>
      </c>
      <c r="G333" s="1" t="e">
        <f t="shared" si="118"/>
        <v>#NUM!</v>
      </c>
      <c r="H333" s="2" t="e">
        <f t="shared" si="119"/>
        <v>#NUM!</v>
      </c>
      <c r="I333" s="2"/>
      <c r="J333" s="2">
        <f t="shared" si="120"/>
        <v>1</v>
      </c>
      <c r="K333" s="2">
        <f t="shared" si="121"/>
        <v>0</v>
      </c>
      <c r="L333" s="2">
        <f t="shared" si="122"/>
        <v>0</v>
      </c>
      <c r="M333" s="2">
        <f t="shared" si="123"/>
        <v>0</v>
      </c>
      <c r="N333" s="106">
        <v>714</v>
      </c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G333" s="7">
        <f>IF(Q333&gt;0,RANK(Q333,(N333:P333,Q333:AE333)),0)</f>
        <v>0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0</v>
      </c>
      <c r="AK333" s="2">
        <f t="shared" si="124"/>
        <v>0</v>
      </c>
      <c r="AL333" s="2">
        <f t="shared" si="125"/>
        <v>0</v>
      </c>
      <c r="AM333" s="2">
        <f t="shared" si="126"/>
        <v>0</v>
      </c>
      <c r="AN333" s="2">
        <f t="shared" si="127"/>
        <v>0</v>
      </c>
      <c r="AP333" t="s">
        <v>1562</v>
      </c>
      <c r="AQ333" t="s">
        <v>236</v>
      </c>
      <c r="AT333" s="94">
        <v>13</v>
      </c>
      <c r="AU333" s="96">
        <v>173</v>
      </c>
      <c r="AV333" s="100">
        <f t="shared" si="128"/>
        <v>13173</v>
      </c>
      <c r="AX333" s="7" t="s">
        <v>996</v>
      </c>
      <c r="BJ333">
        <v>0</v>
      </c>
      <c r="BK333">
        <v>0</v>
      </c>
    </row>
    <row r="334" spans="1:63" ht="13" hidden="1" customHeight="1" outlineLevel="1">
      <c r="A334" t="s">
        <v>1104</v>
      </c>
      <c r="B334" t="s">
        <v>236</v>
      </c>
      <c r="C334" s="1">
        <f t="shared" si="117"/>
        <v>5710</v>
      </c>
      <c r="D334" s="7">
        <f>IF(N334&gt;0, RANK(N334,(N334:P334,Q334:AE334)),0)</f>
        <v>1</v>
      </c>
      <c r="E334" s="7">
        <f>IF(O334&gt;0,RANK(O334,(N334:P334,Q334:AE334)),0)</f>
        <v>0</v>
      </c>
      <c r="F334" s="7">
        <f>IF(P334&gt;0,RANK(P334,(N334:P334,Q334:AE334)),0)</f>
        <v>0</v>
      </c>
      <c r="G334" s="1" t="e">
        <f t="shared" si="118"/>
        <v>#NUM!</v>
      </c>
      <c r="H334" s="2" t="e">
        <f t="shared" si="119"/>
        <v>#NUM!</v>
      </c>
      <c r="I334" s="2"/>
      <c r="J334" s="2">
        <f t="shared" si="120"/>
        <v>1</v>
      </c>
      <c r="K334" s="2">
        <f t="shared" si="121"/>
        <v>0</v>
      </c>
      <c r="L334" s="2">
        <f t="shared" si="122"/>
        <v>0</v>
      </c>
      <c r="M334" s="2">
        <f t="shared" si="123"/>
        <v>0</v>
      </c>
      <c r="N334" s="106">
        <v>5710</v>
      </c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G334" s="7">
        <f>IF(Q334&gt;0,RANK(Q334,(N334:P334,Q334:AE334)),0)</f>
        <v>0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0</v>
      </c>
      <c r="AK334" s="2">
        <f t="shared" si="124"/>
        <v>0</v>
      </c>
      <c r="AL334" s="2">
        <f t="shared" si="125"/>
        <v>0</v>
      </c>
      <c r="AM334" s="2">
        <f t="shared" si="126"/>
        <v>0</v>
      </c>
      <c r="AN334" s="2">
        <f t="shared" si="127"/>
        <v>0</v>
      </c>
      <c r="AP334" t="s">
        <v>1104</v>
      </c>
      <c r="AQ334" t="s">
        <v>236</v>
      </c>
      <c r="AT334" s="94">
        <v>13</v>
      </c>
      <c r="AU334" s="96">
        <v>175</v>
      </c>
      <c r="AV334" s="100">
        <f t="shared" si="128"/>
        <v>13175</v>
      </c>
      <c r="AX334" s="7" t="s">
        <v>996</v>
      </c>
      <c r="BJ334">
        <v>0</v>
      </c>
      <c r="BK334">
        <v>0</v>
      </c>
    </row>
    <row r="335" spans="1:63" ht="13" hidden="1" customHeight="1" outlineLevel="1">
      <c r="A335" t="s">
        <v>2498</v>
      </c>
      <c r="B335" t="s">
        <v>236</v>
      </c>
      <c r="C335" s="1">
        <f t="shared" si="117"/>
        <v>2563</v>
      </c>
      <c r="D335" s="7">
        <f>IF(N335&gt;0, RANK(N335,(N335:P335,Q335:AE335)),0)</f>
        <v>1</v>
      </c>
      <c r="E335" s="7">
        <f>IF(O335&gt;0,RANK(O335,(N335:P335,Q335:AE335)),0)</f>
        <v>0</v>
      </c>
      <c r="F335" s="7">
        <f>IF(P335&gt;0,RANK(P335,(N335:P335,Q335:AE335)),0)</f>
        <v>0</v>
      </c>
      <c r="G335" s="1" t="e">
        <f t="shared" si="118"/>
        <v>#NUM!</v>
      </c>
      <c r="H335" s="2" t="e">
        <f t="shared" si="119"/>
        <v>#NUM!</v>
      </c>
      <c r="I335" s="2"/>
      <c r="J335" s="2">
        <f t="shared" si="120"/>
        <v>1</v>
      </c>
      <c r="K335" s="2">
        <f t="shared" si="121"/>
        <v>0</v>
      </c>
      <c r="L335" s="2">
        <f t="shared" si="122"/>
        <v>0</v>
      </c>
      <c r="M335" s="2">
        <f t="shared" si="123"/>
        <v>0</v>
      </c>
      <c r="N335" s="106">
        <v>2563</v>
      </c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G335" s="7">
        <f>IF(Q335&gt;0,RANK(Q335,(N335:P335,Q335:AE335)),0)</f>
        <v>0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0</v>
      </c>
      <c r="AK335" s="2">
        <f t="shared" si="124"/>
        <v>0</v>
      </c>
      <c r="AL335" s="2">
        <f t="shared" si="125"/>
        <v>0</v>
      </c>
      <c r="AM335" s="2">
        <f t="shared" si="126"/>
        <v>0</v>
      </c>
      <c r="AN335" s="2">
        <f t="shared" si="127"/>
        <v>0</v>
      </c>
      <c r="AP335" t="s">
        <v>2498</v>
      </c>
      <c r="AQ335" t="s">
        <v>236</v>
      </c>
      <c r="AT335" s="94">
        <v>13</v>
      </c>
      <c r="AU335" s="96">
        <v>177</v>
      </c>
      <c r="AV335" s="100">
        <f t="shared" si="128"/>
        <v>13177</v>
      </c>
      <c r="AX335" s="7" t="s">
        <v>996</v>
      </c>
      <c r="BJ335">
        <v>0</v>
      </c>
      <c r="BK335">
        <v>0</v>
      </c>
    </row>
    <row r="336" spans="1:63" ht="13" hidden="1" customHeight="1" outlineLevel="1">
      <c r="A336" t="s">
        <v>41</v>
      </c>
      <c r="B336" t="s">
        <v>236</v>
      </c>
      <c r="C336" s="1">
        <f t="shared" si="117"/>
        <v>2908</v>
      </c>
      <c r="D336" s="7">
        <f>IF(N336&gt;0, RANK(N336,(N336:P336,Q336:AE336)),0)</f>
        <v>1</v>
      </c>
      <c r="E336" s="7">
        <f>IF(O336&gt;0,RANK(O336,(N336:P336,Q336:AE336)),0)</f>
        <v>0</v>
      </c>
      <c r="F336" s="7">
        <f>IF(P336&gt;0,RANK(P336,(N336:P336,Q336:AE336)),0)</f>
        <v>0</v>
      </c>
      <c r="G336" s="1" t="e">
        <f t="shared" si="118"/>
        <v>#NUM!</v>
      </c>
      <c r="H336" s="2" t="e">
        <f t="shared" si="119"/>
        <v>#NUM!</v>
      </c>
      <c r="I336" s="2"/>
      <c r="J336" s="2">
        <f t="shared" si="120"/>
        <v>1</v>
      </c>
      <c r="K336" s="2">
        <f t="shared" si="121"/>
        <v>0</v>
      </c>
      <c r="L336" s="2">
        <f t="shared" si="122"/>
        <v>0</v>
      </c>
      <c r="M336" s="2">
        <f t="shared" si="123"/>
        <v>0</v>
      </c>
      <c r="N336" s="106">
        <v>2908</v>
      </c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G336" s="7">
        <f>IF(Q336&gt;0,RANK(Q336,(N336:P336,Q336:AE336)),0)</f>
        <v>0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0</v>
      </c>
      <c r="AK336" s="2">
        <f t="shared" si="124"/>
        <v>0</v>
      </c>
      <c r="AL336" s="2">
        <f t="shared" si="125"/>
        <v>0</v>
      </c>
      <c r="AM336" s="2">
        <f t="shared" si="126"/>
        <v>0</v>
      </c>
      <c r="AN336" s="2">
        <f t="shared" si="127"/>
        <v>0</v>
      </c>
      <c r="AP336" t="s">
        <v>41</v>
      </c>
      <c r="AQ336" t="s">
        <v>236</v>
      </c>
      <c r="AT336" s="94">
        <v>13</v>
      </c>
      <c r="AU336" s="96">
        <v>179</v>
      </c>
      <c r="AV336" s="100">
        <f t="shared" si="128"/>
        <v>13179</v>
      </c>
      <c r="AX336" s="7" t="s">
        <v>996</v>
      </c>
      <c r="BJ336">
        <v>0</v>
      </c>
      <c r="BK336">
        <v>0</v>
      </c>
    </row>
    <row r="337" spans="1:63" ht="13" hidden="1" customHeight="1" outlineLevel="1">
      <c r="A337" t="s">
        <v>1794</v>
      </c>
      <c r="B337" t="s">
        <v>236</v>
      </c>
      <c r="C337" s="1">
        <f t="shared" si="117"/>
        <v>1385</v>
      </c>
      <c r="D337" s="7">
        <f>IF(N337&gt;0, RANK(N337,(N337:P337,Q337:AE337)),0)</f>
        <v>1</v>
      </c>
      <c r="E337" s="7">
        <f>IF(O337&gt;0,RANK(O337,(N337:P337,Q337:AE337)),0)</f>
        <v>0</v>
      </c>
      <c r="F337" s="7">
        <f>IF(P337&gt;0,RANK(P337,(N337:P337,Q337:AE337)),0)</f>
        <v>0</v>
      </c>
      <c r="G337" s="1" t="e">
        <f t="shared" si="118"/>
        <v>#NUM!</v>
      </c>
      <c r="H337" s="2" t="e">
        <f t="shared" si="119"/>
        <v>#NUM!</v>
      </c>
      <c r="I337" s="2"/>
      <c r="J337" s="2">
        <f t="shared" si="120"/>
        <v>1</v>
      </c>
      <c r="K337" s="2">
        <f t="shared" si="121"/>
        <v>0</v>
      </c>
      <c r="L337" s="2">
        <f t="shared" si="122"/>
        <v>0</v>
      </c>
      <c r="M337" s="2">
        <f t="shared" si="123"/>
        <v>0</v>
      </c>
      <c r="N337" s="106">
        <v>1385</v>
      </c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G337" s="7">
        <f>IF(Q337&gt;0,RANK(Q337,(N337:P337,Q337:AE337)),0)</f>
        <v>0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0</v>
      </c>
      <c r="AK337" s="2">
        <f t="shared" si="124"/>
        <v>0</v>
      </c>
      <c r="AL337" s="2">
        <f t="shared" si="125"/>
        <v>0</v>
      </c>
      <c r="AM337" s="2">
        <f t="shared" si="126"/>
        <v>0</v>
      </c>
      <c r="AN337" s="2">
        <f t="shared" si="127"/>
        <v>0</v>
      </c>
      <c r="AP337" t="s">
        <v>1794</v>
      </c>
      <c r="AQ337" t="s">
        <v>236</v>
      </c>
      <c r="AT337" s="94">
        <v>13</v>
      </c>
      <c r="AU337" s="96">
        <v>181</v>
      </c>
      <c r="AV337" s="100">
        <f t="shared" si="128"/>
        <v>13181</v>
      </c>
      <c r="AX337" s="7" t="s">
        <v>996</v>
      </c>
      <c r="BJ337">
        <v>0</v>
      </c>
      <c r="BK337">
        <v>0</v>
      </c>
    </row>
    <row r="338" spans="1:63" ht="13" hidden="1" customHeight="1" outlineLevel="1">
      <c r="A338" t="s">
        <v>1730</v>
      </c>
      <c r="B338" t="s">
        <v>236</v>
      </c>
      <c r="C338" s="1">
        <f t="shared" si="117"/>
        <v>770</v>
      </c>
      <c r="D338" s="7">
        <f>IF(N338&gt;0, RANK(N338,(N338:P338,Q338:AE338)),0)</f>
        <v>1</v>
      </c>
      <c r="E338" s="7">
        <f>IF(O338&gt;0,RANK(O338,(N338:P338,Q338:AE338)),0)</f>
        <v>0</v>
      </c>
      <c r="F338" s="7">
        <f>IF(P338&gt;0,RANK(P338,(N338:P338,Q338:AE338)),0)</f>
        <v>0</v>
      </c>
      <c r="G338" s="1" t="e">
        <f t="shared" si="118"/>
        <v>#NUM!</v>
      </c>
      <c r="H338" s="2" t="e">
        <f t="shared" si="119"/>
        <v>#NUM!</v>
      </c>
      <c r="I338" s="2"/>
      <c r="J338" s="2">
        <f t="shared" si="120"/>
        <v>1</v>
      </c>
      <c r="K338" s="2">
        <f t="shared" si="121"/>
        <v>0</v>
      </c>
      <c r="L338" s="2">
        <f t="shared" si="122"/>
        <v>0</v>
      </c>
      <c r="M338" s="2">
        <f t="shared" si="123"/>
        <v>0</v>
      </c>
      <c r="N338" s="106">
        <v>770</v>
      </c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G338" s="7">
        <f>IF(Q338&gt;0,RANK(Q338,(N338:P338,Q338:AE338)),0)</f>
        <v>0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0</v>
      </c>
      <c r="AK338" s="2">
        <f t="shared" si="124"/>
        <v>0</v>
      </c>
      <c r="AL338" s="2">
        <f t="shared" si="125"/>
        <v>0</v>
      </c>
      <c r="AM338" s="2">
        <f t="shared" si="126"/>
        <v>0</v>
      </c>
      <c r="AN338" s="2">
        <f t="shared" si="127"/>
        <v>0</v>
      </c>
      <c r="AP338" t="s">
        <v>1730</v>
      </c>
      <c r="AQ338" t="s">
        <v>236</v>
      </c>
      <c r="AT338" s="94">
        <v>13</v>
      </c>
      <c r="AU338" s="96">
        <v>183</v>
      </c>
      <c r="AV338" s="100">
        <f t="shared" si="128"/>
        <v>13183</v>
      </c>
      <c r="AX338" s="7" t="s">
        <v>996</v>
      </c>
      <c r="BJ338">
        <v>0</v>
      </c>
      <c r="BK338">
        <v>0</v>
      </c>
    </row>
    <row r="339" spans="1:63" ht="13" hidden="1" customHeight="1" outlineLevel="1">
      <c r="A339" t="s">
        <v>2295</v>
      </c>
      <c r="B339" t="s">
        <v>236</v>
      </c>
      <c r="C339" s="1">
        <f t="shared" si="117"/>
        <v>10298</v>
      </c>
      <c r="D339" s="7">
        <f>IF(N339&gt;0, RANK(N339,(N339:P339,Q339:AE339)),0)</f>
        <v>1</v>
      </c>
      <c r="E339" s="7">
        <f>IF(O339&gt;0,RANK(O339,(N339:P339,Q339:AE339)),0)</f>
        <v>0</v>
      </c>
      <c r="F339" s="7">
        <f>IF(P339&gt;0,RANK(P339,(N339:P339,Q339:AE339)),0)</f>
        <v>0</v>
      </c>
      <c r="G339" s="1" t="e">
        <f t="shared" si="118"/>
        <v>#NUM!</v>
      </c>
      <c r="H339" s="2" t="e">
        <f t="shared" si="119"/>
        <v>#NUM!</v>
      </c>
      <c r="I339" s="2"/>
      <c r="J339" s="2">
        <f t="shared" si="120"/>
        <v>1</v>
      </c>
      <c r="K339" s="2">
        <f t="shared" si="121"/>
        <v>0</v>
      </c>
      <c r="L339" s="2">
        <f t="shared" si="122"/>
        <v>0</v>
      </c>
      <c r="M339" s="2">
        <f t="shared" si="123"/>
        <v>0</v>
      </c>
      <c r="N339" s="106">
        <v>10298</v>
      </c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G339" s="7">
        <f>IF(Q339&gt;0,RANK(Q339,(N339:P339,Q339:AE339)),0)</f>
        <v>0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0</v>
      </c>
      <c r="AK339" s="2">
        <f t="shared" si="124"/>
        <v>0</v>
      </c>
      <c r="AL339" s="2">
        <f t="shared" si="125"/>
        <v>0</v>
      </c>
      <c r="AM339" s="2">
        <f t="shared" si="126"/>
        <v>0</v>
      </c>
      <c r="AN339" s="2">
        <f t="shared" si="127"/>
        <v>0</v>
      </c>
      <c r="AP339" t="s">
        <v>2295</v>
      </c>
      <c r="AQ339" t="s">
        <v>236</v>
      </c>
      <c r="AT339" s="94">
        <v>13</v>
      </c>
      <c r="AU339" s="96">
        <v>185</v>
      </c>
      <c r="AV339" s="100">
        <f t="shared" si="128"/>
        <v>13185</v>
      </c>
      <c r="AX339" s="7" t="s">
        <v>996</v>
      </c>
      <c r="BJ339">
        <v>0</v>
      </c>
      <c r="BK339">
        <v>0</v>
      </c>
    </row>
    <row r="340" spans="1:63" ht="13" hidden="1" customHeight="1" outlineLevel="1">
      <c r="A340" t="s">
        <v>1148</v>
      </c>
      <c r="B340" t="s">
        <v>236</v>
      </c>
      <c r="C340" s="1">
        <f t="shared" si="117"/>
        <v>2346</v>
      </c>
      <c r="D340" s="7">
        <f>IF(N340&gt;0, RANK(N340,(N340:P340,Q340:AE340)),0)</f>
        <v>1</v>
      </c>
      <c r="E340" s="7">
        <f>IF(O340&gt;0,RANK(O340,(N340:P340,Q340:AE340)),0)</f>
        <v>0</v>
      </c>
      <c r="F340" s="7">
        <f>IF(P340&gt;0,RANK(P340,(N340:P340,Q340:AE340)),0)</f>
        <v>0</v>
      </c>
      <c r="G340" s="1" t="e">
        <f t="shared" si="118"/>
        <v>#NUM!</v>
      </c>
      <c r="H340" s="2" t="e">
        <f t="shared" si="119"/>
        <v>#NUM!</v>
      </c>
      <c r="I340" s="2"/>
      <c r="J340" s="2">
        <f t="shared" si="120"/>
        <v>1</v>
      </c>
      <c r="K340" s="2">
        <f t="shared" si="121"/>
        <v>0</v>
      </c>
      <c r="L340" s="2">
        <f t="shared" si="122"/>
        <v>0</v>
      </c>
      <c r="M340" s="2">
        <f t="shared" si="123"/>
        <v>0</v>
      </c>
      <c r="N340" s="106">
        <v>2346</v>
      </c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G340" s="7">
        <f>IF(Q340&gt;0,RANK(Q340,(N340:P340,Q340:AE340)),0)</f>
        <v>0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0</v>
      </c>
      <c r="AK340" s="2">
        <f t="shared" si="124"/>
        <v>0</v>
      </c>
      <c r="AL340" s="2">
        <f t="shared" si="125"/>
        <v>0</v>
      </c>
      <c r="AM340" s="2">
        <f t="shared" si="126"/>
        <v>0</v>
      </c>
      <c r="AN340" s="2">
        <f t="shared" si="127"/>
        <v>0</v>
      </c>
      <c r="AP340" t="s">
        <v>1148</v>
      </c>
      <c r="AQ340" t="s">
        <v>236</v>
      </c>
      <c r="AT340" s="94">
        <v>13</v>
      </c>
      <c r="AU340" s="96">
        <v>187</v>
      </c>
      <c r="AV340" s="100">
        <f t="shared" si="128"/>
        <v>13187</v>
      </c>
      <c r="AX340" s="7" t="s">
        <v>996</v>
      </c>
      <c r="BJ340">
        <v>0</v>
      </c>
      <c r="BK340">
        <v>0</v>
      </c>
    </row>
    <row r="341" spans="1:63" ht="13" hidden="1" customHeight="1" outlineLevel="1">
      <c r="A341" t="s">
        <v>1505</v>
      </c>
      <c r="B341" t="s">
        <v>236</v>
      </c>
      <c r="C341" s="1">
        <f t="shared" si="117"/>
        <v>2593</v>
      </c>
      <c r="D341" s="7">
        <f>IF(N341&gt;0, RANK(N341,(N341:P341,Q341:AE341)),0)</f>
        <v>1</v>
      </c>
      <c r="E341" s="7">
        <f>IF(O341&gt;0,RANK(O341,(N341:P341,Q341:AE341)),0)</f>
        <v>0</v>
      </c>
      <c r="F341" s="7">
        <f>IF(P341&gt;0,RANK(P341,(N341:P341,Q341:AE341)),0)</f>
        <v>0</v>
      </c>
      <c r="G341" s="1" t="e">
        <f t="shared" si="118"/>
        <v>#NUM!</v>
      </c>
      <c r="H341" s="2" t="e">
        <f t="shared" si="119"/>
        <v>#NUM!</v>
      </c>
      <c r="I341" s="2"/>
      <c r="J341" s="2">
        <f t="shared" si="120"/>
        <v>1</v>
      </c>
      <c r="K341" s="2">
        <f t="shared" si="121"/>
        <v>0</v>
      </c>
      <c r="L341" s="2">
        <f t="shared" si="122"/>
        <v>0</v>
      </c>
      <c r="M341" s="2">
        <f t="shared" si="123"/>
        <v>0</v>
      </c>
      <c r="N341" s="106">
        <v>2593</v>
      </c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G341" s="7">
        <f>IF(Q341&gt;0,RANK(Q341,(N341:P341,Q341:AE341)),0)</f>
        <v>0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0</v>
      </c>
      <c r="AK341" s="2">
        <f t="shared" si="124"/>
        <v>0</v>
      </c>
      <c r="AL341" s="2">
        <f t="shared" si="125"/>
        <v>0</v>
      </c>
      <c r="AM341" s="2">
        <f t="shared" si="126"/>
        <v>0</v>
      </c>
      <c r="AN341" s="2">
        <f t="shared" si="127"/>
        <v>0</v>
      </c>
      <c r="AP341" t="s">
        <v>1505</v>
      </c>
      <c r="AQ341" t="s">
        <v>236</v>
      </c>
      <c r="AT341" s="94">
        <v>13</v>
      </c>
      <c r="AU341" s="96">
        <v>189</v>
      </c>
      <c r="AV341" s="100">
        <f t="shared" si="128"/>
        <v>13189</v>
      </c>
      <c r="AX341" s="7" t="s">
        <v>996</v>
      </c>
      <c r="BJ341">
        <v>0</v>
      </c>
      <c r="BK341">
        <v>0</v>
      </c>
    </row>
    <row r="342" spans="1:63" ht="13" hidden="1" customHeight="1" outlineLevel="1">
      <c r="A342" t="s">
        <v>1147</v>
      </c>
      <c r="B342" t="s">
        <v>236</v>
      </c>
      <c r="C342" s="1">
        <f t="shared" si="117"/>
        <v>1636</v>
      </c>
      <c r="D342" s="7">
        <f>IF(N342&gt;0, RANK(N342,(N342:P342,Q342:AE342)),0)</f>
        <v>1</v>
      </c>
      <c r="E342" s="7">
        <f>IF(O342&gt;0,RANK(O342,(N342:P342,Q342:AE342)),0)</f>
        <v>0</v>
      </c>
      <c r="F342" s="7">
        <f>IF(P342&gt;0,RANK(P342,(N342:P342,Q342:AE342)),0)</f>
        <v>0</v>
      </c>
      <c r="G342" s="1" t="e">
        <f t="shared" si="118"/>
        <v>#NUM!</v>
      </c>
      <c r="H342" s="2" t="e">
        <f t="shared" si="119"/>
        <v>#NUM!</v>
      </c>
      <c r="I342" s="2"/>
      <c r="J342" s="2">
        <f t="shared" si="120"/>
        <v>1</v>
      </c>
      <c r="K342" s="2">
        <f t="shared" si="121"/>
        <v>0</v>
      </c>
      <c r="L342" s="2">
        <f t="shared" si="122"/>
        <v>0</v>
      </c>
      <c r="M342" s="2">
        <f t="shared" si="123"/>
        <v>0</v>
      </c>
      <c r="N342" s="106">
        <v>1636</v>
      </c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G342" s="7">
        <f>IF(Q342&gt;0,RANK(Q342,(N342:P342,Q342:AE342)),0)</f>
        <v>0</v>
      </c>
      <c r="AH342" s="7">
        <f>IF(R342&gt;0,RANK(R342,(N342:P342,Q342:AE342)),0)</f>
        <v>0</v>
      </c>
      <c r="AI342" s="7">
        <f>IF(T342&gt;0,RANK(T342,(N342:P342,Q342:AE342)),0)</f>
        <v>0</v>
      </c>
      <c r="AJ342" s="7">
        <f>IF(S342&gt;0,RANK(S342,(N342:P342,Q342:AE342)),0)</f>
        <v>0</v>
      </c>
      <c r="AK342" s="2">
        <f t="shared" si="124"/>
        <v>0</v>
      </c>
      <c r="AL342" s="2">
        <f t="shared" si="125"/>
        <v>0</v>
      </c>
      <c r="AM342" s="2">
        <f t="shared" si="126"/>
        <v>0</v>
      </c>
      <c r="AN342" s="2">
        <f t="shared" si="127"/>
        <v>0</v>
      </c>
      <c r="AP342" t="s">
        <v>1147</v>
      </c>
      <c r="AQ342" t="s">
        <v>236</v>
      </c>
      <c r="AT342" s="94">
        <v>13</v>
      </c>
      <c r="AU342" s="96">
        <v>191</v>
      </c>
      <c r="AV342" s="100">
        <f t="shared" si="128"/>
        <v>13191</v>
      </c>
      <c r="AX342" s="7" t="s">
        <v>996</v>
      </c>
      <c r="BJ342">
        <v>0</v>
      </c>
      <c r="BK342">
        <v>0</v>
      </c>
    </row>
    <row r="343" spans="1:63" ht="13" hidden="1" customHeight="1" outlineLevel="1">
      <c r="A343" t="s">
        <v>2394</v>
      </c>
      <c r="B343" t="s">
        <v>236</v>
      </c>
      <c r="C343" s="1">
        <f t="shared" si="117"/>
        <v>1912</v>
      </c>
      <c r="D343" s="7">
        <f>IF(N343&gt;0, RANK(N343,(N343:P343,Q343:AE343)),0)</f>
        <v>1</v>
      </c>
      <c r="E343" s="7">
        <f>IF(O343&gt;0,RANK(O343,(N343:P343,Q343:AE343)),0)</f>
        <v>0</v>
      </c>
      <c r="F343" s="7">
        <f>IF(P343&gt;0,RANK(P343,(N343:P343,Q343:AE343)),0)</f>
        <v>0</v>
      </c>
      <c r="G343" s="1" t="e">
        <f t="shared" si="118"/>
        <v>#NUM!</v>
      </c>
      <c r="H343" s="2" t="e">
        <f t="shared" si="119"/>
        <v>#NUM!</v>
      </c>
      <c r="I343" s="2"/>
      <c r="J343" s="2">
        <f t="shared" si="120"/>
        <v>1</v>
      </c>
      <c r="K343" s="2">
        <f t="shared" si="121"/>
        <v>0</v>
      </c>
      <c r="L343" s="2">
        <f t="shared" si="122"/>
        <v>0</v>
      </c>
      <c r="M343" s="2">
        <f t="shared" si="123"/>
        <v>0</v>
      </c>
      <c r="N343" s="106">
        <v>1912</v>
      </c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G343" s="7">
        <f>IF(Q343&gt;0,RANK(Q343,(N343:P343,Q343:AE343)),0)</f>
        <v>0</v>
      </c>
      <c r="AH343" s="7">
        <f>IF(R343&gt;0,RANK(R343,(N343:P343,Q343:AE343)),0)</f>
        <v>0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si="124"/>
        <v>0</v>
      </c>
      <c r="AL343" s="2">
        <f t="shared" si="125"/>
        <v>0</v>
      </c>
      <c r="AM343" s="2">
        <f t="shared" si="126"/>
        <v>0</v>
      </c>
      <c r="AN343" s="2">
        <f t="shared" si="127"/>
        <v>0</v>
      </c>
      <c r="AP343" t="s">
        <v>2394</v>
      </c>
      <c r="AQ343" t="s">
        <v>236</v>
      </c>
      <c r="AT343" s="94">
        <v>13</v>
      </c>
      <c r="AU343" s="96">
        <v>193</v>
      </c>
      <c r="AV343" s="100">
        <f t="shared" si="128"/>
        <v>13193</v>
      </c>
      <c r="AX343" s="7" t="s">
        <v>996</v>
      </c>
      <c r="BJ343">
        <v>0</v>
      </c>
      <c r="BK343">
        <v>0</v>
      </c>
    </row>
    <row r="344" spans="1:63" ht="13" hidden="1" customHeight="1" outlineLevel="1">
      <c r="A344" t="s">
        <v>2395</v>
      </c>
      <c r="B344" t="s">
        <v>236</v>
      </c>
      <c r="C344" s="1">
        <f t="shared" ref="C344:C375" si="129">SUM(N344:AE344)</f>
        <v>2808</v>
      </c>
      <c r="D344" s="7">
        <f>IF(N344&gt;0, RANK(N344,(N344:P344,Q344:AE344)),0)</f>
        <v>1</v>
      </c>
      <c r="E344" s="7">
        <f>IF(O344&gt;0,RANK(O344,(N344:P344,Q344:AE344)),0)</f>
        <v>0</v>
      </c>
      <c r="F344" s="7">
        <f>IF(P344&gt;0,RANK(P344,(N344:P344,Q344:AE344)),0)</f>
        <v>0</v>
      </c>
      <c r="G344" s="1" t="e">
        <f t="shared" ref="G344:G375" si="130">IF(C344&gt;0,MAX(N344:P344)-LARGE(N344:P344,2),0)</f>
        <v>#NUM!</v>
      </c>
      <c r="H344" s="2" t="e">
        <f t="shared" ref="H344:H375" si="131">IF(C344&gt;0,G344/C344,0)</f>
        <v>#NUM!</v>
      </c>
      <c r="I344" s="2"/>
      <c r="J344" s="2">
        <f t="shared" ref="J344:J375" si="132">IF($C344=0,"-",N344/$C344)</f>
        <v>1</v>
      </c>
      <c r="K344" s="2">
        <f t="shared" ref="K344:K375" si="133">IF($C344=0,"-",O344/$C344)</f>
        <v>0</v>
      </c>
      <c r="L344" s="2">
        <f t="shared" ref="L344:L375" si="134">IF($C344=0,"-",P344/$C344)</f>
        <v>0</v>
      </c>
      <c r="M344" s="2">
        <f t="shared" ref="M344:M375" si="135">IF(C344=0,"-",(1-J344-K344-L344))</f>
        <v>0</v>
      </c>
      <c r="N344" s="106">
        <v>2808</v>
      </c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G344" s="7">
        <f>IF(Q344&gt;0,RANK(Q344,(N344:P344,Q344:AE344)),0)</f>
        <v>0</v>
      </c>
      <c r="AH344" s="7">
        <f>IF(R344&gt;0,RANK(R344,(N344:P344,Q344:AE344)),0)</f>
        <v>0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ref="AK344:AK375" si="136">IF($C344=0,"-",Q344/$C344)</f>
        <v>0</v>
      </c>
      <c r="AL344" s="2">
        <f t="shared" ref="AL344:AL375" si="137">IF($C344=0,"-",R344/$C344)</f>
        <v>0</v>
      </c>
      <c r="AM344" s="2">
        <f t="shared" ref="AM344:AM375" si="138">IF($C344=0,"-",T344/$C344)</f>
        <v>0</v>
      </c>
      <c r="AN344" s="2">
        <f t="shared" ref="AN344:AN375" si="139">IF($C344=0,"-",S344/$C344)</f>
        <v>0</v>
      </c>
      <c r="AP344" t="s">
        <v>2395</v>
      </c>
      <c r="AQ344" t="s">
        <v>236</v>
      </c>
      <c r="AT344" s="94">
        <v>13</v>
      </c>
      <c r="AU344" s="96">
        <v>195</v>
      </c>
      <c r="AV344" s="100">
        <f t="shared" si="128"/>
        <v>13195</v>
      </c>
      <c r="AX344" s="7" t="s">
        <v>996</v>
      </c>
      <c r="BJ344">
        <v>0</v>
      </c>
      <c r="BK344">
        <v>0</v>
      </c>
    </row>
    <row r="345" spans="1:63" ht="13" hidden="1" customHeight="1" outlineLevel="1">
      <c r="A345" t="s">
        <v>827</v>
      </c>
      <c r="B345" t="s">
        <v>236</v>
      </c>
      <c r="C345" s="1">
        <f t="shared" si="129"/>
        <v>1126</v>
      </c>
      <c r="D345" s="7">
        <f>IF(N345&gt;0, RANK(N345,(N345:P345,Q345:AE345)),0)</f>
        <v>1</v>
      </c>
      <c r="E345" s="7">
        <f>IF(O345&gt;0,RANK(O345,(N345:P345,Q345:AE345)),0)</f>
        <v>0</v>
      </c>
      <c r="F345" s="7">
        <f>IF(P345&gt;0,RANK(P345,(N345:P345,Q345:AE345)),0)</f>
        <v>0</v>
      </c>
      <c r="G345" s="1" t="e">
        <f t="shared" si="130"/>
        <v>#NUM!</v>
      </c>
      <c r="H345" s="2" t="e">
        <f t="shared" si="131"/>
        <v>#NUM!</v>
      </c>
      <c r="I345" s="2"/>
      <c r="J345" s="2">
        <f t="shared" si="132"/>
        <v>1</v>
      </c>
      <c r="K345" s="2">
        <f t="shared" si="133"/>
        <v>0</v>
      </c>
      <c r="L345" s="2">
        <f t="shared" si="134"/>
        <v>0</v>
      </c>
      <c r="M345" s="2">
        <f t="shared" si="135"/>
        <v>0</v>
      </c>
      <c r="N345" s="106">
        <v>1126</v>
      </c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G345" s="7">
        <f>IF(Q345&gt;0,RANK(Q345,(N345:P345,Q345:AE345)),0)</f>
        <v>0</v>
      </c>
      <c r="AH345" s="7">
        <f>IF(R345&gt;0,RANK(R345,(N345:P345,Q345:AE345)),0)</f>
        <v>0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36"/>
        <v>0</v>
      </c>
      <c r="AL345" s="2">
        <f t="shared" si="137"/>
        <v>0</v>
      </c>
      <c r="AM345" s="2">
        <f t="shared" si="138"/>
        <v>0</v>
      </c>
      <c r="AN345" s="2">
        <f t="shared" si="139"/>
        <v>0</v>
      </c>
      <c r="AP345" t="s">
        <v>827</v>
      </c>
      <c r="AQ345" t="s">
        <v>236</v>
      </c>
      <c r="AT345" s="94">
        <v>13</v>
      </c>
      <c r="AU345" s="96">
        <v>197</v>
      </c>
      <c r="AV345" s="100">
        <f t="shared" si="128"/>
        <v>13197</v>
      </c>
      <c r="AX345" s="7" t="s">
        <v>996</v>
      </c>
      <c r="BJ345">
        <v>0</v>
      </c>
      <c r="BK345">
        <v>0</v>
      </c>
    </row>
    <row r="346" spans="1:63" ht="13" hidden="1" customHeight="1" outlineLevel="1">
      <c r="A346" t="s">
        <v>2688</v>
      </c>
      <c r="B346" t="s">
        <v>236</v>
      </c>
      <c r="C346" s="1">
        <f t="shared" si="129"/>
        <v>3538</v>
      </c>
      <c r="D346" s="7">
        <f>IF(N346&gt;0, RANK(N346,(N346:P346,Q346:AE346)),0)</f>
        <v>1</v>
      </c>
      <c r="E346" s="7">
        <f>IF(O346&gt;0,RANK(O346,(N346:P346,Q346:AE346)),0)</f>
        <v>0</v>
      </c>
      <c r="F346" s="7">
        <f>IF(P346&gt;0,RANK(P346,(N346:P346,Q346:AE346)),0)</f>
        <v>0</v>
      </c>
      <c r="G346" s="1" t="e">
        <f t="shared" si="130"/>
        <v>#NUM!</v>
      </c>
      <c r="H346" s="2" t="e">
        <f t="shared" si="131"/>
        <v>#NUM!</v>
      </c>
      <c r="I346" s="2"/>
      <c r="J346" s="2">
        <f t="shared" si="132"/>
        <v>1</v>
      </c>
      <c r="K346" s="2">
        <f t="shared" si="133"/>
        <v>0</v>
      </c>
      <c r="L346" s="2">
        <f t="shared" si="134"/>
        <v>0</v>
      </c>
      <c r="M346" s="2">
        <f t="shared" si="135"/>
        <v>0</v>
      </c>
      <c r="N346" s="106">
        <v>3538</v>
      </c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G346" s="7">
        <f>IF(Q346&gt;0,RANK(Q346,(N346:P346,Q346:AE346)),0)</f>
        <v>0</v>
      </c>
      <c r="AH346" s="7">
        <f>IF(R346&gt;0,RANK(R346,(N346:P346,Q346:AE346)),0)</f>
        <v>0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36"/>
        <v>0</v>
      </c>
      <c r="AL346" s="2">
        <f t="shared" si="137"/>
        <v>0</v>
      </c>
      <c r="AM346" s="2">
        <f t="shared" si="138"/>
        <v>0</v>
      </c>
      <c r="AN346" s="2">
        <f t="shared" si="139"/>
        <v>0</v>
      </c>
      <c r="AP346" t="s">
        <v>2688</v>
      </c>
      <c r="AQ346" t="s">
        <v>236</v>
      </c>
      <c r="AT346" s="94">
        <v>13</v>
      </c>
      <c r="AU346" s="96">
        <v>199</v>
      </c>
      <c r="AV346" s="100">
        <f t="shared" si="128"/>
        <v>13199</v>
      </c>
      <c r="AX346" s="7" t="s">
        <v>996</v>
      </c>
      <c r="BJ346">
        <v>0</v>
      </c>
      <c r="BK346">
        <v>0</v>
      </c>
    </row>
    <row r="347" spans="1:63" ht="13" hidden="1" customHeight="1" outlineLevel="1">
      <c r="A347" t="s">
        <v>541</v>
      </c>
      <c r="B347" t="s">
        <v>236</v>
      </c>
      <c r="C347" s="1">
        <f t="shared" si="129"/>
        <v>776</v>
      </c>
      <c r="D347" s="7">
        <f>IF(N347&gt;0, RANK(N347,(N347:P347,Q347:AE347)),0)</f>
        <v>1</v>
      </c>
      <c r="E347" s="7">
        <f>IF(O347&gt;0,RANK(O347,(N347:P347,Q347:AE347)),0)</f>
        <v>0</v>
      </c>
      <c r="F347" s="7">
        <f>IF(P347&gt;0,RANK(P347,(N347:P347,Q347:AE347)),0)</f>
        <v>0</v>
      </c>
      <c r="G347" s="1" t="e">
        <f t="shared" si="130"/>
        <v>#NUM!</v>
      </c>
      <c r="H347" s="2" t="e">
        <f t="shared" si="131"/>
        <v>#NUM!</v>
      </c>
      <c r="I347" s="2"/>
      <c r="J347" s="2">
        <f t="shared" si="132"/>
        <v>1</v>
      </c>
      <c r="K347" s="2">
        <f t="shared" si="133"/>
        <v>0</v>
      </c>
      <c r="L347" s="2">
        <f t="shared" si="134"/>
        <v>0</v>
      </c>
      <c r="M347" s="2">
        <f t="shared" si="135"/>
        <v>0</v>
      </c>
      <c r="N347" s="106">
        <v>776</v>
      </c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G347" s="7">
        <f>IF(Q347&gt;0,RANK(Q347,(N347:P347,Q347:AE347)),0)</f>
        <v>0</v>
      </c>
      <c r="AH347" s="7">
        <f>IF(R347&gt;0,RANK(R347,(N347:P347,Q347:AE347)),0)</f>
        <v>0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36"/>
        <v>0</v>
      </c>
      <c r="AL347" s="2">
        <f t="shared" si="137"/>
        <v>0</v>
      </c>
      <c r="AM347" s="2">
        <f t="shared" si="138"/>
        <v>0</v>
      </c>
      <c r="AN347" s="2">
        <f t="shared" si="139"/>
        <v>0</v>
      </c>
      <c r="AP347" t="s">
        <v>541</v>
      </c>
      <c r="AQ347" t="s">
        <v>236</v>
      </c>
      <c r="AT347" s="94">
        <v>13</v>
      </c>
      <c r="AU347" s="96">
        <v>201</v>
      </c>
      <c r="AV347" s="100">
        <f t="shared" si="128"/>
        <v>13201</v>
      </c>
      <c r="AX347" s="7" t="s">
        <v>996</v>
      </c>
      <c r="BJ347">
        <v>0</v>
      </c>
      <c r="BK347">
        <v>0</v>
      </c>
    </row>
    <row r="348" spans="1:63" ht="13" hidden="1" customHeight="1" outlineLevel="1">
      <c r="A348" t="s">
        <v>886</v>
      </c>
      <c r="B348" t="s">
        <v>236</v>
      </c>
      <c r="C348" s="1">
        <f t="shared" si="129"/>
        <v>3460</v>
      </c>
      <c r="D348" s="7">
        <f>IF(N348&gt;0, RANK(N348,(N348:P348,Q348:AE348)),0)</f>
        <v>1</v>
      </c>
      <c r="E348" s="7">
        <f>IF(O348&gt;0,RANK(O348,(N348:P348,Q348:AE348)),0)</f>
        <v>0</v>
      </c>
      <c r="F348" s="7">
        <f>IF(P348&gt;0,RANK(P348,(N348:P348,Q348:AE348)),0)</f>
        <v>0</v>
      </c>
      <c r="G348" s="1" t="e">
        <f t="shared" si="130"/>
        <v>#NUM!</v>
      </c>
      <c r="H348" s="2" t="e">
        <f t="shared" si="131"/>
        <v>#NUM!</v>
      </c>
      <c r="I348" s="2"/>
      <c r="J348" s="2">
        <f t="shared" si="132"/>
        <v>1</v>
      </c>
      <c r="K348" s="2">
        <f t="shared" si="133"/>
        <v>0</v>
      </c>
      <c r="L348" s="2">
        <f t="shared" si="134"/>
        <v>0</v>
      </c>
      <c r="M348" s="2">
        <f t="shared" si="135"/>
        <v>0</v>
      </c>
      <c r="N348" s="106">
        <v>3460</v>
      </c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G348" s="7">
        <f>IF(Q348&gt;0,RANK(Q348,(N348:P348,Q348:AE348)),0)</f>
        <v>0</v>
      </c>
      <c r="AH348" s="7">
        <f>IF(R348&gt;0,RANK(R348,(N348:P348,Q348:AE348)),0)</f>
        <v>0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36"/>
        <v>0</v>
      </c>
      <c r="AL348" s="2">
        <f t="shared" si="137"/>
        <v>0</v>
      </c>
      <c r="AM348" s="2">
        <f t="shared" si="138"/>
        <v>0</v>
      </c>
      <c r="AN348" s="2">
        <f t="shared" si="139"/>
        <v>0</v>
      </c>
      <c r="AP348" t="s">
        <v>886</v>
      </c>
      <c r="AQ348" t="s">
        <v>236</v>
      </c>
      <c r="AT348" s="94">
        <v>13</v>
      </c>
      <c r="AU348" s="96">
        <v>205</v>
      </c>
      <c r="AV348" s="100">
        <f t="shared" si="128"/>
        <v>13205</v>
      </c>
      <c r="AX348" s="7" t="s">
        <v>996</v>
      </c>
      <c r="BJ348">
        <v>0</v>
      </c>
      <c r="BK348">
        <v>0</v>
      </c>
    </row>
    <row r="349" spans="1:63" ht="13" hidden="1" customHeight="1" outlineLevel="1">
      <c r="A349" t="s">
        <v>298</v>
      </c>
      <c r="B349" t="s">
        <v>236</v>
      </c>
      <c r="C349" s="1">
        <f t="shared" si="129"/>
        <v>3206</v>
      </c>
      <c r="D349" s="7">
        <f>IF(N349&gt;0, RANK(N349,(N349:P349,Q349:AE349)),0)</f>
        <v>1</v>
      </c>
      <c r="E349" s="7">
        <f>IF(O349&gt;0,RANK(O349,(N349:P349,Q349:AE349)),0)</f>
        <v>0</v>
      </c>
      <c r="F349" s="7">
        <f>IF(P349&gt;0,RANK(P349,(N349:P349,Q349:AE349)),0)</f>
        <v>0</v>
      </c>
      <c r="G349" s="1" t="e">
        <f t="shared" si="130"/>
        <v>#NUM!</v>
      </c>
      <c r="H349" s="2" t="e">
        <f t="shared" si="131"/>
        <v>#NUM!</v>
      </c>
      <c r="I349" s="2"/>
      <c r="J349" s="2">
        <f t="shared" si="132"/>
        <v>1</v>
      </c>
      <c r="K349" s="2">
        <f t="shared" si="133"/>
        <v>0</v>
      </c>
      <c r="L349" s="2">
        <f t="shared" si="134"/>
        <v>0</v>
      </c>
      <c r="M349" s="2">
        <f t="shared" si="135"/>
        <v>0</v>
      </c>
      <c r="N349" s="106">
        <v>3206</v>
      </c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G349" s="7">
        <f>IF(Q349&gt;0,RANK(Q349,(N349:P349,Q349:AE349)),0)</f>
        <v>0</v>
      </c>
      <c r="AH349" s="7">
        <f>IF(R349&gt;0,RANK(R349,(N349:P349,Q349:AE349)),0)</f>
        <v>0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36"/>
        <v>0</v>
      </c>
      <c r="AL349" s="2">
        <f t="shared" si="137"/>
        <v>0</v>
      </c>
      <c r="AM349" s="2">
        <f t="shared" si="138"/>
        <v>0</v>
      </c>
      <c r="AN349" s="2">
        <f t="shared" si="139"/>
        <v>0</v>
      </c>
      <c r="AP349" t="s">
        <v>298</v>
      </c>
      <c r="AQ349" t="s">
        <v>236</v>
      </c>
      <c r="AT349" s="94">
        <v>13</v>
      </c>
      <c r="AU349" s="96">
        <v>207</v>
      </c>
      <c r="AV349" s="100">
        <f t="shared" si="128"/>
        <v>13207</v>
      </c>
      <c r="AX349" s="7" t="s">
        <v>996</v>
      </c>
      <c r="BJ349">
        <v>0</v>
      </c>
      <c r="BK349">
        <v>0</v>
      </c>
    </row>
    <row r="350" spans="1:63" ht="13" hidden="1" customHeight="1" outlineLevel="1">
      <c r="A350" t="s">
        <v>1639</v>
      </c>
      <c r="B350" t="s">
        <v>236</v>
      </c>
      <c r="C350" s="1">
        <f t="shared" si="129"/>
        <v>1060</v>
      </c>
      <c r="D350" s="7">
        <f>IF(N350&gt;0, RANK(N350,(N350:P350,Q350:AE350)),0)</f>
        <v>1</v>
      </c>
      <c r="E350" s="7">
        <f>IF(O350&gt;0,RANK(O350,(N350:P350,Q350:AE350)),0)</f>
        <v>0</v>
      </c>
      <c r="F350" s="7">
        <f>IF(P350&gt;0,RANK(P350,(N350:P350,Q350:AE350)),0)</f>
        <v>0</v>
      </c>
      <c r="G350" s="1" t="e">
        <f t="shared" si="130"/>
        <v>#NUM!</v>
      </c>
      <c r="H350" s="2" t="e">
        <f t="shared" si="131"/>
        <v>#NUM!</v>
      </c>
      <c r="I350" s="2"/>
      <c r="J350" s="2">
        <f t="shared" si="132"/>
        <v>1</v>
      </c>
      <c r="K350" s="2">
        <f t="shared" si="133"/>
        <v>0</v>
      </c>
      <c r="L350" s="2">
        <f t="shared" si="134"/>
        <v>0</v>
      </c>
      <c r="M350" s="2">
        <f t="shared" si="135"/>
        <v>0</v>
      </c>
      <c r="N350" s="106">
        <v>1060</v>
      </c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G350" s="7">
        <f>IF(Q350&gt;0,RANK(Q350,(N350:P350,Q350:AE350)),0)</f>
        <v>0</v>
      </c>
      <c r="AH350" s="7">
        <f>IF(R350&gt;0,RANK(R350,(N350:P350,Q350:AE350)),0)</f>
        <v>0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36"/>
        <v>0</v>
      </c>
      <c r="AL350" s="2">
        <f t="shared" si="137"/>
        <v>0</v>
      </c>
      <c r="AM350" s="2">
        <f t="shared" si="138"/>
        <v>0</v>
      </c>
      <c r="AN350" s="2">
        <f t="shared" si="139"/>
        <v>0</v>
      </c>
      <c r="AP350" t="s">
        <v>1639</v>
      </c>
      <c r="AQ350" t="s">
        <v>236</v>
      </c>
      <c r="AT350" s="94">
        <v>13</v>
      </c>
      <c r="AU350" s="96">
        <v>209</v>
      </c>
      <c r="AV350" s="100">
        <f t="shared" si="128"/>
        <v>13209</v>
      </c>
      <c r="AX350" s="7" t="s">
        <v>996</v>
      </c>
      <c r="BJ350">
        <v>0</v>
      </c>
      <c r="BK350">
        <v>0</v>
      </c>
    </row>
    <row r="351" spans="1:63" ht="13" hidden="1" customHeight="1" outlineLevel="1">
      <c r="A351" t="s">
        <v>83</v>
      </c>
      <c r="B351" t="s">
        <v>236</v>
      </c>
      <c r="C351" s="1">
        <f t="shared" si="129"/>
        <v>2530</v>
      </c>
      <c r="D351" s="7">
        <f>IF(N351&gt;0, RANK(N351,(N351:P351,Q351:AE351)),0)</f>
        <v>1</v>
      </c>
      <c r="E351" s="7">
        <f>IF(O351&gt;0,RANK(O351,(N351:P351,Q351:AE351)),0)</f>
        <v>0</v>
      </c>
      <c r="F351" s="7">
        <f>IF(P351&gt;0,RANK(P351,(N351:P351,Q351:AE351)),0)</f>
        <v>0</v>
      </c>
      <c r="G351" s="1" t="e">
        <f t="shared" si="130"/>
        <v>#NUM!</v>
      </c>
      <c r="H351" s="2" t="e">
        <f t="shared" si="131"/>
        <v>#NUM!</v>
      </c>
      <c r="I351" s="2"/>
      <c r="J351" s="2">
        <f t="shared" si="132"/>
        <v>1</v>
      </c>
      <c r="K351" s="2">
        <f t="shared" si="133"/>
        <v>0</v>
      </c>
      <c r="L351" s="2">
        <f t="shared" si="134"/>
        <v>0</v>
      </c>
      <c r="M351" s="2">
        <f t="shared" si="135"/>
        <v>0</v>
      </c>
      <c r="N351" s="106">
        <v>2530</v>
      </c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G351" s="7">
        <f>IF(Q351&gt;0,RANK(Q351,(N351:P351,Q351:AE351)),0)</f>
        <v>0</v>
      </c>
      <c r="AH351" s="7">
        <f>IF(R351&gt;0,RANK(R351,(N351:P351,Q351:AE351)),0)</f>
        <v>0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36"/>
        <v>0</v>
      </c>
      <c r="AL351" s="2">
        <f t="shared" si="137"/>
        <v>0</v>
      </c>
      <c r="AM351" s="2">
        <f t="shared" si="138"/>
        <v>0</v>
      </c>
      <c r="AN351" s="2">
        <f t="shared" si="139"/>
        <v>0</v>
      </c>
      <c r="AP351" t="s">
        <v>83</v>
      </c>
      <c r="AQ351" t="s">
        <v>236</v>
      </c>
      <c r="AT351" s="94">
        <v>13</v>
      </c>
      <c r="AU351" s="96">
        <v>211</v>
      </c>
      <c r="AV351" s="100">
        <f t="shared" si="128"/>
        <v>13211</v>
      </c>
      <c r="AX351" s="7" t="s">
        <v>996</v>
      </c>
      <c r="BJ351">
        <v>0</v>
      </c>
      <c r="BK351">
        <v>0</v>
      </c>
    </row>
    <row r="352" spans="1:63" ht="13" hidden="1" customHeight="1" outlineLevel="1">
      <c r="A352" t="s">
        <v>1923</v>
      </c>
      <c r="B352" t="s">
        <v>236</v>
      </c>
      <c r="C352" s="1">
        <f t="shared" si="129"/>
        <v>2500</v>
      </c>
      <c r="D352" s="7">
        <f>IF(N352&gt;0, RANK(N352,(N352:P352,Q352:AE352)),0)</f>
        <v>1</v>
      </c>
      <c r="E352" s="7">
        <f>IF(O352&gt;0,RANK(O352,(N352:P352,Q352:AE352)),0)</f>
        <v>0</v>
      </c>
      <c r="F352" s="7">
        <f>IF(P352&gt;0,RANK(P352,(N352:P352,Q352:AE352)),0)</f>
        <v>0</v>
      </c>
      <c r="G352" s="1" t="e">
        <f t="shared" si="130"/>
        <v>#NUM!</v>
      </c>
      <c r="H352" s="2" t="e">
        <f t="shared" si="131"/>
        <v>#NUM!</v>
      </c>
      <c r="I352" s="2"/>
      <c r="J352" s="2">
        <f t="shared" si="132"/>
        <v>1</v>
      </c>
      <c r="K352" s="2">
        <f t="shared" si="133"/>
        <v>0</v>
      </c>
      <c r="L352" s="2">
        <f t="shared" si="134"/>
        <v>0</v>
      </c>
      <c r="M352" s="2">
        <f t="shared" si="135"/>
        <v>0</v>
      </c>
      <c r="N352" s="106">
        <v>2500</v>
      </c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G352" s="7">
        <f>IF(Q352&gt;0,RANK(Q352,(N352:P352,Q352:AE352)),0)</f>
        <v>0</v>
      </c>
      <c r="AH352" s="7">
        <f>IF(R352&gt;0,RANK(R352,(N352:P352,Q352:AE352)),0)</f>
        <v>0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36"/>
        <v>0</v>
      </c>
      <c r="AL352" s="2">
        <f t="shared" si="137"/>
        <v>0</v>
      </c>
      <c r="AM352" s="2">
        <f t="shared" si="138"/>
        <v>0</v>
      </c>
      <c r="AN352" s="2">
        <f t="shared" si="139"/>
        <v>0</v>
      </c>
      <c r="AP352" t="s">
        <v>1923</v>
      </c>
      <c r="AQ352" t="s">
        <v>236</v>
      </c>
      <c r="AT352" s="94">
        <v>13</v>
      </c>
      <c r="AU352" s="96">
        <v>213</v>
      </c>
      <c r="AV352" s="100">
        <f t="shared" si="128"/>
        <v>13213</v>
      </c>
      <c r="AX352" s="7" t="s">
        <v>996</v>
      </c>
      <c r="BJ352">
        <v>0</v>
      </c>
      <c r="BK352">
        <v>0</v>
      </c>
    </row>
    <row r="353" spans="1:63" ht="13" hidden="1" customHeight="1" outlineLevel="1">
      <c r="A353" t="s">
        <v>1136</v>
      </c>
      <c r="B353" t="s">
        <v>236</v>
      </c>
      <c r="C353" s="1">
        <f t="shared" si="129"/>
        <v>28815</v>
      </c>
      <c r="D353" s="7">
        <f>IF(N353&gt;0, RANK(N353,(N353:P353,Q353:AE353)),0)</f>
        <v>1</v>
      </c>
      <c r="E353" s="7">
        <f>IF(O353&gt;0,RANK(O353,(N353:P353,Q353:AE353)),0)</f>
        <v>0</v>
      </c>
      <c r="F353" s="7">
        <f>IF(P353&gt;0,RANK(P353,(N353:P353,Q353:AE353)),0)</f>
        <v>0</v>
      </c>
      <c r="G353" s="1" t="e">
        <f t="shared" si="130"/>
        <v>#NUM!</v>
      </c>
      <c r="H353" s="2" t="e">
        <f t="shared" si="131"/>
        <v>#NUM!</v>
      </c>
      <c r="I353" s="2"/>
      <c r="J353" s="2">
        <f t="shared" si="132"/>
        <v>1</v>
      </c>
      <c r="K353" s="2">
        <f t="shared" si="133"/>
        <v>0</v>
      </c>
      <c r="L353" s="2">
        <f t="shared" si="134"/>
        <v>0</v>
      </c>
      <c r="M353" s="2">
        <f t="shared" si="135"/>
        <v>0</v>
      </c>
      <c r="N353" s="106">
        <v>28815</v>
      </c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G353" s="7">
        <f>IF(Q353&gt;0,RANK(Q353,(N353:P353,Q353:AE353)),0)</f>
        <v>0</v>
      </c>
      <c r="AH353" s="7">
        <f>IF(R353&gt;0,RANK(R353,(N353:P353,Q353:AE353)),0)</f>
        <v>0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36"/>
        <v>0</v>
      </c>
      <c r="AL353" s="2">
        <f t="shared" si="137"/>
        <v>0</v>
      </c>
      <c r="AM353" s="2">
        <f t="shared" si="138"/>
        <v>0</v>
      </c>
      <c r="AN353" s="2">
        <f t="shared" si="139"/>
        <v>0</v>
      </c>
      <c r="AP353" t="s">
        <v>1136</v>
      </c>
      <c r="AQ353" t="s">
        <v>236</v>
      </c>
      <c r="AT353" s="94">
        <v>13</v>
      </c>
      <c r="AU353" s="96">
        <v>215</v>
      </c>
      <c r="AV353" s="100">
        <f t="shared" si="128"/>
        <v>13215</v>
      </c>
      <c r="AX353" s="7" t="s">
        <v>996</v>
      </c>
      <c r="BJ353">
        <v>0</v>
      </c>
      <c r="BK353">
        <v>0</v>
      </c>
    </row>
    <row r="354" spans="1:63" ht="13" hidden="1" customHeight="1" outlineLevel="1">
      <c r="A354" t="s">
        <v>1089</v>
      </c>
      <c r="B354" t="s">
        <v>236</v>
      </c>
      <c r="C354" s="1">
        <f t="shared" si="129"/>
        <v>6184</v>
      </c>
      <c r="D354" s="7">
        <f>IF(N354&gt;0, RANK(N354,(N354:P354,Q354:AE354)),0)</f>
        <v>1</v>
      </c>
      <c r="E354" s="7">
        <f>IF(O354&gt;0,RANK(O354,(N354:P354,Q354:AE354)),0)</f>
        <v>0</v>
      </c>
      <c r="F354" s="7">
        <f>IF(P354&gt;0,RANK(P354,(N354:P354,Q354:AE354)),0)</f>
        <v>0</v>
      </c>
      <c r="G354" s="1" t="e">
        <f t="shared" si="130"/>
        <v>#NUM!</v>
      </c>
      <c r="H354" s="2" t="e">
        <f t="shared" si="131"/>
        <v>#NUM!</v>
      </c>
      <c r="I354" s="2"/>
      <c r="J354" s="2">
        <f t="shared" si="132"/>
        <v>1</v>
      </c>
      <c r="K354" s="2">
        <f t="shared" si="133"/>
        <v>0</v>
      </c>
      <c r="L354" s="2">
        <f t="shared" si="134"/>
        <v>0</v>
      </c>
      <c r="M354" s="2">
        <f t="shared" si="135"/>
        <v>0</v>
      </c>
      <c r="N354" s="106">
        <v>6184</v>
      </c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G354" s="7">
        <f>IF(Q354&gt;0,RANK(Q354,(N354:P354,Q354:AE354)),0)</f>
        <v>0</v>
      </c>
      <c r="AH354" s="7">
        <f>IF(R354&gt;0,RANK(R354,(N354:P354,Q354:AE354)),0)</f>
        <v>0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36"/>
        <v>0</v>
      </c>
      <c r="AL354" s="2">
        <f t="shared" si="137"/>
        <v>0</v>
      </c>
      <c r="AM354" s="2">
        <f t="shared" si="138"/>
        <v>0</v>
      </c>
      <c r="AN354" s="2">
        <f t="shared" si="139"/>
        <v>0</v>
      </c>
      <c r="AP354" t="s">
        <v>1089</v>
      </c>
      <c r="AQ354" t="s">
        <v>236</v>
      </c>
      <c r="AT354" s="94">
        <v>13</v>
      </c>
      <c r="AU354" s="96">
        <v>217</v>
      </c>
      <c r="AV354" s="100">
        <f t="shared" si="128"/>
        <v>13217</v>
      </c>
      <c r="AX354" s="7" t="s">
        <v>996</v>
      </c>
      <c r="BJ354">
        <v>0</v>
      </c>
      <c r="BK354">
        <v>0</v>
      </c>
    </row>
    <row r="355" spans="1:63" ht="13" hidden="1" customHeight="1" outlineLevel="1">
      <c r="A355" t="s">
        <v>1090</v>
      </c>
      <c r="B355" t="s">
        <v>236</v>
      </c>
      <c r="C355" s="1">
        <f t="shared" si="129"/>
        <v>3982</v>
      </c>
      <c r="D355" s="7">
        <f>IF(N355&gt;0, RANK(N355,(N355:P355,Q355:AE355)),0)</f>
        <v>1</v>
      </c>
      <c r="E355" s="7">
        <f>IF(O355&gt;0,RANK(O355,(N355:P355,Q355:AE355)),0)</f>
        <v>0</v>
      </c>
      <c r="F355" s="7">
        <f>IF(P355&gt;0,RANK(P355,(N355:P355,Q355:AE355)),0)</f>
        <v>0</v>
      </c>
      <c r="G355" s="1" t="e">
        <f t="shared" si="130"/>
        <v>#NUM!</v>
      </c>
      <c r="H355" s="2" t="e">
        <f t="shared" si="131"/>
        <v>#NUM!</v>
      </c>
      <c r="I355" s="2"/>
      <c r="J355" s="2">
        <f t="shared" si="132"/>
        <v>1</v>
      </c>
      <c r="K355" s="2">
        <f t="shared" si="133"/>
        <v>0</v>
      </c>
      <c r="L355" s="2">
        <f t="shared" si="134"/>
        <v>0</v>
      </c>
      <c r="M355" s="2">
        <f t="shared" si="135"/>
        <v>0</v>
      </c>
      <c r="N355" s="106">
        <v>3982</v>
      </c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G355" s="7">
        <f>IF(Q355&gt;0,RANK(Q355,(N355:P355,Q355:AE355)),0)</f>
        <v>0</v>
      </c>
      <c r="AH355" s="7">
        <f>IF(R355&gt;0,RANK(R355,(N355:P355,Q355:AE355)),0)</f>
        <v>0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36"/>
        <v>0</v>
      </c>
      <c r="AL355" s="2">
        <f t="shared" si="137"/>
        <v>0</v>
      </c>
      <c r="AM355" s="2">
        <f t="shared" si="138"/>
        <v>0</v>
      </c>
      <c r="AN355" s="2">
        <f t="shared" si="139"/>
        <v>0</v>
      </c>
      <c r="AP355" t="s">
        <v>1090</v>
      </c>
      <c r="AQ355" t="s">
        <v>236</v>
      </c>
      <c r="AT355" s="94">
        <v>13</v>
      </c>
      <c r="AU355" s="96">
        <v>219</v>
      </c>
      <c r="AV355" s="100">
        <f t="shared" si="128"/>
        <v>13219</v>
      </c>
      <c r="AX355" s="7" t="s">
        <v>996</v>
      </c>
      <c r="BJ355">
        <v>0</v>
      </c>
      <c r="BK355">
        <v>0</v>
      </c>
    </row>
    <row r="356" spans="1:63" ht="13" hidden="1" customHeight="1" outlineLevel="1">
      <c r="A356" t="s">
        <v>2172</v>
      </c>
      <c r="B356" t="s">
        <v>236</v>
      </c>
      <c r="C356" s="1">
        <f t="shared" si="129"/>
        <v>1928</v>
      </c>
      <c r="D356" s="7">
        <f>IF(N356&gt;0, RANK(N356,(N356:P356,Q356:AE356)),0)</f>
        <v>1</v>
      </c>
      <c r="E356" s="7">
        <f>IF(O356&gt;0,RANK(O356,(N356:P356,Q356:AE356)),0)</f>
        <v>0</v>
      </c>
      <c r="F356" s="7">
        <f>IF(P356&gt;0,RANK(P356,(N356:P356,Q356:AE356)),0)</f>
        <v>0</v>
      </c>
      <c r="G356" s="1" t="e">
        <f t="shared" si="130"/>
        <v>#NUM!</v>
      </c>
      <c r="H356" s="2" t="e">
        <f t="shared" si="131"/>
        <v>#NUM!</v>
      </c>
      <c r="I356" s="2"/>
      <c r="J356" s="2">
        <f t="shared" si="132"/>
        <v>1</v>
      </c>
      <c r="K356" s="2">
        <f t="shared" si="133"/>
        <v>0</v>
      </c>
      <c r="L356" s="2">
        <f t="shared" si="134"/>
        <v>0</v>
      </c>
      <c r="M356" s="2">
        <f t="shared" si="135"/>
        <v>0</v>
      </c>
      <c r="N356" s="106">
        <v>1928</v>
      </c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G356" s="7">
        <f>IF(Q356&gt;0,RANK(Q356,(N356:P356,Q356:AE356)),0)</f>
        <v>0</v>
      </c>
      <c r="AH356" s="7">
        <f>IF(R356&gt;0,RANK(R356,(N356:P356,Q356:AE356)),0)</f>
        <v>0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36"/>
        <v>0</v>
      </c>
      <c r="AL356" s="2">
        <f t="shared" si="137"/>
        <v>0</v>
      </c>
      <c r="AM356" s="2">
        <f t="shared" si="138"/>
        <v>0</v>
      </c>
      <c r="AN356" s="2">
        <f t="shared" si="139"/>
        <v>0</v>
      </c>
      <c r="AP356" t="s">
        <v>2172</v>
      </c>
      <c r="AQ356" t="s">
        <v>236</v>
      </c>
      <c r="AT356" s="94">
        <v>13</v>
      </c>
      <c r="AU356" s="96">
        <v>221</v>
      </c>
      <c r="AV356" s="100">
        <f t="shared" si="128"/>
        <v>13221</v>
      </c>
      <c r="AX356" s="7" t="s">
        <v>996</v>
      </c>
      <c r="BJ356">
        <v>0</v>
      </c>
      <c r="BK356">
        <v>0</v>
      </c>
    </row>
    <row r="357" spans="1:63" ht="13" hidden="1" customHeight="1" outlineLevel="1">
      <c r="A357" t="s">
        <v>957</v>
      </c>
      <c r="B357" t="s">
        <v>236</v>
      </c>
      <c r="C357" s="1">
        <f t="shared" si="129"/>
        <v>5622</v>
      </c>
      <c r="D357" s="7">
        <f>IF(N357&gt;0, RANK(N357,(N357:P357,Q357:AE357)),0)</f>
        <v>1</v>
      </c>
      <c r="E357" s="7">
        <f>IF(O357&gt;0,RANK(O357,(N357:P357,Q357:AE357)),0)</f>
        <v>0</v>
      </c>
      <c r="F357" s="7">
        <f>IF(P357&gt;0,RANK(P357,(N357:P357,Q357:AE357)),0)</f>
        <v>0</v>
      </c>
      <c r="G357" s="1" t="e">
        <f t="shared" si="130"/>
        <v>#NUM!</v>
      </c>
      <c r="H357" s="2" t="e">
        <f t="shared" si="131"/>
        <v>#NUM!</v>
      </c>
      <c r="I357" s="2"/>
      <c r="J357" s="2">
        <f t="shared" si="132"/>
        <v>1</v>
      </c>
      <c r="K357" s="2">
        <f t="shared" si="133"/>
        <v>0</v>
      </c>
      <c r="L357" s="2">
        <f t="shared" si="134"/>
        <v>0</v>
      </c>
      <c r="M357" s="2">
        <f t="shared" si="135"/>
        <v>0</v>
      </c>
      <c r="N357" s="106">
        <v>5622</v>
      </c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G357" s="7">
        <f>IF(Q357&gt;0,RANK(Q357,(N357:P357,Q357:AE357)),0)</f>
        <v>0</v>
      </c>
      <c r="AH357" s="7">
        <f>IF(R357&gt;0,RANK(R357,(N357:P357,Q357:AE357)),0)</f>
        <v>0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36"/>
        <v>0</v>
      </c>
      <c r="AL357" s="2">
        <f t="shared" si="137"/>
        <v>0</v>
      </c>
      <c r="AM357" s="2">
        <f t="shared" si="138"/>
        <v>0</v>
      </c>
      <c r="AN357" s="2">
        <f t="shared" si="139"/>
        <v>0</v>
      </c>
      <c r="AP357" t="s">
        <v>957</v>
      </c>
      <c r="AQ357" t="s">
        <v>236</v>
      </c>
      <c r="AT357" s="94">
        <v>13</v>
      </c>
      <c r="AU357" s="96">
        <v>223</v>
      </c>
      <c r="AV357" s="100">
        <f t="shared" si="128"/>
        <v>13223</v>
      </c>
      <c r="AX357" s="7" t="s">
        <v>996</v>
      </c>
      <c r="BJ357">
        <v>0</v>
      </c>
      <c r="BK357">
        <v>0</v>
      </c>
    </row>
    <row r="358" spans="1:63" ht="13" hidden="1" customHeight="1" outlineLevel="1">
      <c r="A358" t="s">
        <v>139</v>
      </c>
      <c r="B358" t="s">
        <v>236</v>
      </c>
      <c r="C358" s="1">
        <f t="shared" si="129"/>
        <v>3125</v>
      </c>
      <c r="D358" s="7">
        <f>IF(N358&gt;0, RANK(N358,(N358:P358,Q358:AE358)),0)</f>
        <v>1</v>
      </c>
      <c r="E358" s="7">
        <f>IF(O358&gt;0,RANK(O358,(N358:P358,Q358:AE358)),0)</f>
        <v>0</v>
      </c>
      <c r="F358" s="7">
        <f>IF(P358&gt;0,RANK(P358,(N358:P358,Q358:AE358)),0)</f>
        <v>0</v>
      </c>
      <c r="G358" s="1" t="e">
        <f t="shared" si="130"/>
        <v>#NUM!</v>
      </c>
      <c r="H358" s="2" t="e">
        <f t="shared" si="131"/>
        <v>#NUM!</v>
      </c>
      <c r="I358" s="2"/>
      <c r="J358" s="2">
        <f t="shared" si="132"/>
        <v>1</v>
      </c>
      <c r="K358" s="2">
        <f t="shared" si="133"/>
        <v>0</v>
      </c>
      <c r="L358" s="2">
        <f t="shared" si="134"/>
        <v>0</v>
      </c>
      <c r="M358" s="2">
        <f t="shared" si="135"/>
        <v>0</v>
      </c>
      <c r="N358" s="106">
        <v>3125</v>
      </c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G358" s="7">
        <f>IF(Q358&gt;0,RANK(Q358,(N358:P358,Q358:AE358)),0)</f>
        <v>0</v>
      </c>
      <c r="AH358" s="7">
        <f>IF(R358&gt;0,RANK(R358,(N358:P358,Q358:AE358)),0)</f>
        <v>0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si="136"/>
        <v>0</v>
      </c>
      <c r="AL358" s="2">
        <f t="shared" si="137"/>
        <v>0</v>
      </c>
      <c r="AM358" s="2">
        <f t="shared" si="138"/>
        <v>0</v>
      </c>
      <c r="AN358" s="2">
        <f t="shared" si="139"/>
        <v>0</v>
      </c>
      <c r="AP358" t="s">
        <v>139</v>
      </c>
      <c r="AQ358" t="s">
        <v>236</v>
      </c>
      <c r="AT358" s="94">
        <v>13</v>
      </c>
      <c r="AU358" s="96">
        <v>225</v>
      </c>
      <c r="AV358" s="100">
        <f t="shared" si="128"/>
        <v>13225</v>
      </c>
      <c r="AX358" s="7" t="s">
        <v>996</v>
      </c>
      <c r="BJ358">
        <v>0</v>
      </c>
      <c r="BK358">
        <v>0</v>
      </c>
    </row>
    <row r="359" spans="1:63" ht="13" hidden="1" customHeight="1" outlineLevel="1">
      <c r="A359" t="s">
        <v>2702</v>
      </c>
      <c r="B359" t="s">
        <v>236</v>
      </c>
      <c r="C359" s="1">
        <f t="shared" si="129"/>
        <v>2307</v>
      </c>
      <c r="D359" s="7">
        <f>IF(N359&gt;0, RANK(N359,(N359:P359,Q359:AE359)),0)</f>
        <v>1</v>
      </c>
      <c r="E359" s="7">
        <f>IF(O359&gt;0,RANK(O359,(N359:P359,Q359:AE359)),0)</f>
        <v>0</v>
      </c>
      <c r="F359" s="7">
        <f>IF(P359&gt;0,RANK(P359,(N359:P359,Q359:AE359)),0)</f>
        <v>0</v>
      </c>
      <c r="G359" s="1" t="e">
        <f t="shared" si="130"/>
        <v>#NUM!</v>
      </c>
      <c r="H359" s="2" t="e">
        <f t="shared" si="131"/>
        <v>#NUM!</v>
      </c>
      <c r="I359" s="2"/>
      <c r="J359" s="2">
        <f t="shared" si="132"/>
        <v>1</v>
      </c>
      <c r="K359" s="2">
        <f t="shared" si="133"/>
        <v>0</v>
      </c>
      <c r="L359" s="2">
        <f t="shared" si="134"/>
        <v>0</v>
      </c>
      <c r="M359" s="2">
        <f t="shared" si="135"/>
        <v>0</v>
      </c>
      <c r="N359" s="106">
        <v>2307</v>
      </c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G359" s="7">
        <f>IF(Q359&gt;0,RANK(Q359,(N359:P359,Q359:AE359)),0)</f>
        <v>0</v>
      </c>
      <c r="AH359" s="7">
        <f>IF(R359&gt;0,RANK(R359,(N359:P359,Q359:AE359)),0)</f>
        <v>0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36"/>
        <v>0</v>
      </c>
      <c r="AL359" s="2">
        <f t="shared" si="137"/>
        <v>0</v>
      </c>
      <c r="AM359" s="2">
        <f t="shared" si="138"/>
        <v>0</v>
      </c>
      <c r="AN359" s="2">
        <f t="shared" si="139"/>
        <v>0</v>
      </c>
      <c r="AP359" t="s">
        <v>2702</v>
      </c>
      <c r="AQ359" t="s">
        <v>236</v>
      </c>
      <c r="AT359" s="94">
        <v>13</v>
      </c>
      <c r="AU359" s="96">
        <v>227</v>
      </c>
      <c r="AV359" s="100">
        <f t="shared" si="128"/>
        <v>13227</v>
      </c>
      <c r="AX359" s="7" t="s">
        <v>996</v>
      </c>
      <c r="BJ359">
        <v>0</v>
      </c>
      <c r="BK359">
        <v>0</v>
      </c>
    </row>
    <row r="360" spans="1:63" ht="13" hidden="1" customHeight="1" outlineLevel="1">
      <c r="A360" t="s">
        <v>609</v>
      </c>
      <c r="B360" t="s">
        <v>236</v>
      </c>
      <c r="C360" s="1">
        <f t="shared" si="129"/>
        <v>1738</v>
      </c>
      <c r="D360" s="7">
        <f>IF(N360&gt;0, RANK(N360,(N360:P360,Q360:AE360)),0)</f>
        <v>1</v>
      </c>
      <c r="E360" s="7">
        <f>IF(O360&gt;0,RANK(O360,(N360:P360,Q360:AE360)),0)</f>
        <v>0</v>
      </c>
      <c r="F360" s="7">
        <f>IF(P360&gt;0,RANK(P360,(N360:P360,Q360:AE360)),0)</f>
        <v>0</v>
      </c>
      <c r="G360" s="1" t="e">
        <f t="shared" si="130"/>
        <v>#NUM!</v>
      </c>
      <c r="H360" s="2" t="e">
        <f t="shared" si="131"/>
        <v>#NUM!</v>
      </c>
      <c r="I360" s="2"/>
      <c r="J360" s="2">
        <f t="shared" si="132"/>
        <v>1</v>
      </c>
      <c r="K360" s="2">
        <f t="shared" si="133"/>
        <v>0</v>
      </c>
      <c r="L360" s="2">
        <f t="shared" si="134"/>
        <v>0</v>
      </c>
      <c r="M360" s="2">
        <f t="shared" si="135"/>
        <v>0</v>
      </c>
      <c r="N360" s="106">
        <v>1738</v>
      </c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G360" s="7">
        <f>IF(Q360&gt;0,RANK(Q360,(N360:P360,Q360:AE360)),0)</f>
        <v>0</v>
      </c>
      <c r="AH360" s="7">
        <f>IF(R360&gt;0,RANK(R360,(N360:P360,Q360:AE360)),0)</f>
        <v>0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36"/>
        <v>0</v>
      </c>
      <c r="AL360" s="2">
        <f t="shared" si="137"/>
        <v>0</v>
      </c>
      <c r="AM360" s="2">
        <f t="shared" si="138"/>
        <v>0</v>
      </c>
      <c r="AN360" s="2">
        <f t="shared" si="139"/>
        <v>0</v>
      </c>
      <c r="AP360" t="s">
        <v>609</v>
      </c>
      <c r="AQ360" t="s">
        <v>236</v>
      </c>
      <c r="AT360" s="94">
        <v>13</v>
      </c>
      <c r="AU360" s="96">
        <v>229</v>
      </c>
      <c r="AV360" s="100">
        <f t="shared" si="128"/>
        <v>13229</v>
      </c>
      <c r="AX360" s="7" t="s">
        <v>996</v>
      </c>
      <c r="BJ360">
        <v>0</v>
      </c>
      <c r="BK360">
        <v>0</v>
      </c>
    </row>
    <row r="361" spans="1:63" ht="13" hidden="1" customHeight="1" outlineLevel="1">
      <c r="A361" t="s">
        <v>2778</v>
      </c>
      <c r="B361" t="s">
        <v>236</v>
      </c>
      <c r="C361" s="1">
        <f t="shared" si="129"/>
        <v>1726</v>
      </c>
      <c r="D361" s="7">
        <f>IF(N361&gt;0, RANK(N361,(N361:P361,Q361:AE361)),0)</f>
        <v>1</v>
      </c>
      <c r="E361" s="7">
        <f>IF(O361&gt;0,RANK(O361,(N361:P361,Q361:AE361)),0)</f>
        <v>0</v>
      </c>
      <c r="F361" s="7">
        <f>IF(P361&gt;0,RANK(P361,(N361:P361,Q361:AE361)),0)</f>
        <v>0</v>
      </c>
      <c r="G361" s="1" t="e">
        <f t="shared" si="130"/>
        <v>#NUM!</v>
      </c>
      <c r="H361" s="2" t="e">
        <f t="shared" si="131"/>
        <v>#NUM!</v>
      </c>
      <c r="I361" s="2"/>
      <c r="J361" s="2">
        <f t="shared" si="132"/>
        <v>1</v>
      </c>
      <c r="K361" s="2">
        <f t="shared" si="133"/>
        <v>0</v>
      </c>
      <c r="L361" s="2">
        <f t="shared" si="134"/>
        <v>0</v>
      </c>
      <c r="M361" s="2">
        <f t="shared" si="135"/>
        <v>0</v>
      </c>
      <c r="N361" s="106">
        <v>1726</v>
      </c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G361" s="7">
        <f>IF(Q361&gt;0,RANK(Q361,(N361:P361,Q361:AE361)),0)</f>
        <v>0</v>
      </c>
      <c r="AH361" s="7">
        <f>IF(R361&gt;0,RANK(R361,(N361:P361,Q361:AE361)),0)</f>
        <v>0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36"/>
        <v>0</v>
      </c>
      <c r="AL361" s="2">
        <f t="shared" si="137"/>
        <v>0</v>
      </c>
      <c r="AM361" s="2">
        <f t="shared" si="138"/>
        <v>0</v>
      </c>
      <c r="AN361" s="2">
        <f t="shared" si="139"/>
        <v>0</v>
      </c>
      <c r="AP361" t="s">
        <v>2778</v>
      </c>
      <c r="AQ361" t="s">
        <v>236</v>
      </c>
      <c r="AT361" s="94">
        <v>13</v>
      </c>
      <c r="AU361" s="96">
        <v>231</v>
      </c>
      <c r="AV361" s="100">
        <f t="shared" si="128"/>
        <v>13231</v>
      </c>
      <c r="AX361" s="7" t="s">
        <v>996</v>
      </c>
      <c r="BJ361">
        <v>0</v>
      </c>
      <c r="BK361">
        <v>0</v>
      </c>
    </row>
    <row r="362" spans="1:63" ht="13" hidden="1" customHeight="1" outlineLevel="1">
      <c r="A362" t="s">
        <v>373</v>
      </c>
      <c r="B362" t="s">
        <v>236</v>
      </c>
      <c r="C362" s="1">
        <f t="shared" si="129"/>
        <v>4639</v>
      </c>
      <c r="D362" s="7">
        <f>IF(N362&gt;0, RANK(N362,(N362:P362,Q362:AE362)),0)</f>
        <v>1</v>
      </c>
      <c r="E362" s="7">
        <f>IF(O362&gt;0,RANK(O362,(N362:P362,Q362:AE362)),0)</f>
        <v>0</v>
      </c>
      <c r="F362" s="7">
        <f>IF(P362&gt;0,RANK(P362,(N362:P362,Q362:AE362)),0)</f>
        <v>0</v>
      </c>
      <c r="G362" s="1" t="e">
        <f t="shared" si="130"/>
        <v>#NUM!</v>
      </c>
      <c r="H362" s="2" t="e">
        <f t="shared" si="131"/>
        <v>#NUM!</v>
      </c>
      <c r="I362" s="2"/>
      <c r="J362" s="2">
        <f t="shared" si="132"/>
        <v>1</v>
      </c>
      <c r="K362" s="2">
        <f t="shared" si="133"/>
        <v>0</v>
      </c>
      <c r="L362" s="2">
        <f t="shared" si="134"/>
        <v>0</v>
      </c>
      <c r="M362" s="2">
        <f t="shared" si="135"/>
        <v>0</v>
      </c>
      <c r="N362" s="106">
        <v>4639</v>
      </c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G362" s="7">
        <f>IF(Q362&gt;0,RANK(Q362,(N362:P362,Q362:AE362)),0)</f>
        <v>0</v>
      </c>
      <c r="AH362" s="7">
        <f>IF(R362&gt;0,RANK(R362,(N362:P362,Q362:AE362)),0)</f>
        <v>0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36"/>
        <v>0</v>
      </c>
      <c r="AL362" s="2">
        <f t="shared" si="137"/>
        <v>0</v>
      </c>
      <c r="AM362" s="2">
        <f t="shared" si="138"/>
        <v>0</v>
      </c>
      <c r="AN362" s="2">
        <f t="shared" si="139"/>
        <v>0</v>
      </c>
      <c r="AP362" t="s">
        <v>373</v>
      </c>
      <c r="AQ362" t="s">
        <v>236</v>
      </c>
      <c r="AT362" s="94">
        <v>13</v>
      </c>
      <c r="AU362" s="96">
        <v>233</v>
      </c>
      <c r="AV362" s="100">
        <f t="shared" si="128"/>
        <v>13233</v>
      </c>
      <c r="AX362" s="7" t="s">
        <v>996</v>
      </c>
      <c r="BJ362">
        <v>0</v>
      </c>
      <c r="BK362">
        <v>0</v>
      </c>
    </row>
    <row r="363" spans="1:63" ht="13" hidden="1" customHeight="1" outlineLevel="1">
      <c r="A363" t="s">
        <v>406</v>
      </c>
      <c r="B363" t="s">
        <v>236</v>
      </c>
      <c r="C363" s="1">
        <f t="shared" si="129"/>
        <v>1521</v>
      </c>
      <c r="D363" s="7">
        <f>IF(N363&gt;0, RANK(N363,(N363:P363,Q363:AE363)),0)</f>
        <v>1</v>
      </c>
      <c r="E363" s="7">
        <f>IF(O363&gt;0,RANK(O363,(N363:P363,Q363:AE363)),0)</f>
        <v>0</v>
      </c>
      <c r="F363" s="7">
        <f>IF(P363&gt;0,RANK(P363,(N363:P363,Q363:AE363)),0)</f>
        <v>0</v>
      </c>
      <c r="G363" s="1" t="e">
        <f t="shared" si="130"/>
        <v>#NUM!</v>
      </c>
      <c r="H363" s="2" t="e">
        <f t="shared" si="131"/>
        <v>#NUM!</v>
      </c>
      <c r="I363" s="2"/>
      <c r="J363" s="2">
        <f t="shared" si="132"/>
        <v>1</v>
      </c>
      <c r="K363" s="2">
        <f t="shared" si="133"/>
        <v>0</v>
      </c>
      <c r="L363" s="2">
        <f t="shared" si="134"/>
        <v>0</v>
      </c>
      <c r="M363" s="2">
        <f t="shared" si="135"/>
        <v>0</v>
      </c>
      <c r="N363" s="106">
        <v>1521</v>
      </c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G363" s="7">
        <f>IF(Q363&gt;0,RANK(Q363,(N363:P363,Q363:AE363)),0)</f>
        <v>0</v>
      </c>
      <c r="AH363" s="7">
        <f>IF(R363&gt;0,RANK(R363,(N363:P363,Q363:AE363)),0)</f>
        <v>0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36"/>
        <v>0</v>
      </c>
      <c r="AL363" s="2">
        <f t="shared" si="137"/>
        <v>0</v>
      </c>
      <c r="AM363" s="2">
        <f t="shared" si="138"/>
        <v>0</v>
      </c>
      <c r="AN363" s="2">
        <f t="shared" si="139"/>
        <v>0</v>
      </c>
      <c r="AP363" t="s">
        <v>406</v>
      </c>
      <c r="AQ363" t="s">
        <v>236</v>
      </c>
      <c r="AT363" s="94">
        <v>13</v>
      </c>
      <c r="AU363" s="96">
        <v>235</v>
      </c>
      <c r="AV363" s="100">
        <f t="shared" si="128"/>
        <v>13235</v>
      </c>
      <c r="AX363" s="7" t="s">
        <v>996</v>
      </c>
      <c r="BJ363">
        <v>0</v>
      </c>
      <c r="BK363">
        <v>0</v>
      </c>
    </row>
    <row r="364" spans="1:63" ht="13" hidden="1" customHeight="1" outlineLevel="1">
      <c r="A364" t="s">
        <v>107</v>
      </c>
      <c r="B364" t="s">
        <v>236</v>
      </c>
      <c r="C364" s="1">
        <f t="shared" si="129"/>
        <v>2034</v>
      </c>
      <c r="D364" s="7">
        <f>IF(N364&gt;0, RANK(N364,(N364:P364,Q364:AE364)),0)</f>
        <v>1</v>
      </c>
      <c r="E364" s="7">
        <f>IF(O364&gt;0,RANK(O364,(N364:P364,Q364:AE364)),0)</f>
        <v>0</v>
      </c>
      <c r="F364" s="7">
        <f>IF(P364&gt;0,RANK(P364,(N364:P364,Q364:AE364)),0)</f>
        <v>0</v>
      </c>
      <c r="G364" s="1" t="e">
        <f t="shared" si="130"/>
        <v>#NUM!</v>
      </c>
      <c r="H364" s="2" t="e">
        <f t="shared" si="131"/>
        <v>#NUM!</v>
      </c>
      <c r="I364" s="2"/>
      <c r="J364" s="2">
        <f t="shared" si="132"/>
        <v>1</v>
      </c>
      <c r="K364" s="2">
        <f t="shared" si="133"/>
        <v>0</v>
      </c>
      <c r="L364" s="2">
        <f t="shared" si="134"/>
        <v>0</v>
      </c>
      <c r="M364" s="2">
        <f t="shared" si="135"/>
        <v>0</v>
      </c>
      <c r="N364" s="106">
        <v>2034</v>
      </c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G364" s="7">
        <f>IF(Q364&gt;0,RANK(Q364,(N364:P364,Q364:AE364)),0)</f>
        <v>0</v>
      </c>
      <c r="AH364" s="7">
        <f>IF(R364&gt;0,RANK(R364,(N364:P364,Q364:AE364)),0)</f>
        <v>0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36"/>
        <v>0</v>
      </c>
      <c r="AL364" s="2">
        <f t="shared" si="137"/>
        <v>0</v>
      </c>
      <c r="AM364" s="2">
        <f t="shared" si="138"/>
        <v>0</v>
      </c>
      <c r="AN364" s="2">
        <f t="shared" si="139"/>
        <v>0</v>
      </c>
      <c r="AP364" t="s">
        <v>107</v>
      </c>
      <c r="AQ364" t="s">
        <v>236</v>
      </c>
      <c r="AT364" s="94">
        <v>13</v>
      </c>
      <c r="AU364" s="96">
        <v>237</v>
      </c>
      <c r="AV364" s="100">
        <f t="shared" si="128"/>
        <v>13237</v>
      </c>
      <c r="AX364" s="7" t="s">
        <v>996</v>
      </c>
      <c r="BJ364">
        <v>0</v>
      </c>
      <c r="BK364">
        <v>0</v>
      </c>
    </row>
    <row r="365" spans="1:63" ht="13" hidden="1" customHeight="1" outlineLevel="1">
      <c r="A365" t="s">
        <v>117</v>
      </c>
      <c r="B365" t="s">
        <v>236</v>
      </c>
      <c r="C365" s="1">
        <f t="shared" si="129"/>
        <v>349</v>
      </c>
      <c r="D365" s="7">
        <f>IF(N365&gt;0, RANK(N365,(N365:P365,Q365:AE365)),0)</f>
        <v>1</v>
      </c>
      <c r="E365" s="7">
        <f>IF(O365&gt;0,RANK(O365,(N365:P365,Q365:AE365)),0)</f>
        <v>0</v>
      </c>
      <c r="F365" s="7">
        <f>IF(P365&gt;0,RANK(P365,(N365:P365,Q365:AE365)),0)</f>
        <v>0</v>
      </c>
      <c r="G365" s="1" t="e">
        <f t="shared" si="130"/>
        <v>#NUM!</v>
      </c>
      <c r="H365" s="2" t="e">
        <f t="shared" si="131"/>
        <v>#NUM!</v>
      </c>
      <c r="I365" s="2"/>
      <c r="J365" s="2">
        <f t="shared" si="132"/>
        <v>1</v>
      </c>
      <c r="K365" s="2">
        <f t="shared" si="133"/>
        <v>0</v>
      </c>
      <c r="L365" s="2">
        <f t="shared" si="134"/>
        <v>0</v>
      </c>
      <c r="M365" s="2">
        <f t="shared" si="135"/>
        <v>0</v>
      </c>
      <c r="N365" s="106">
        <v>349</v>
      </c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G365" s="7">
        <f>IF(Q365&gt;0,RANK(Q365,(N365:P365,Q365:AE365)),0)</f>
        <v>0</v>
      </c>
      <c r="AH365" s="7">
        <f>IF(R365&gt;0,RANK(R365,(N365:P365,Q365:AE365)),0)</f>
        <v>0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36"/>
        <v>0</v>
      </c>
      <c r="AL365" s="2">
        <f t="shared" si="137"/>
        <v>0</v>
      </c>
      <c r="AM365" s="2">
        <f t="shared" si="138"/>
        <v>0</v>
      </c>
      <c r="AN365" s="2">
        <f t="shared" si="139"/>
        <v>0</v>
      </c>
      <c r="AP365" t="s">
        <v>117</v>
      </c>
      <c r="AQ365" t="s">
        <v>236</v>
      </c>
      <c r="AT365" s="94">
        <v>13</v>
      </c>
      <c r="AU365" s="96">
        <v>239</v>
      </c>
      <c r="AV365" s="100">
        <f t="shared" si="128"/>
        <v>13239</v>
      </c>
      <c r="AX365" s="7" t="s">
        <v>996</v>
      </c>
      <c r="BJ365">
        <v>0</v>
      </c>
      <c r="BK365">
        <v>0</v>
      </c>
    </row>
    <row r="366" spans="1:63" ht="13" hidden="1" customHeight="1" outlineLevel="1">
      <c r="A366" t="s">
        <v>1574</v>
      </c>
      <c r="B366" t="s">
        <v>236</v>
      </c>
      <c r="C366" s="1">
        <f t="shared" si="129"/>
        <v>2203</v>
      </c>
      <c r="D366" s="7">
        <f>IF(N366&gt;0, RANK(N366,(N366:P366,Q366:AE366)),0)</f>
        <v>1</v>
      </c>
      <c r="E366" s="7">
        <f>IF(O366&gt;0,RANK(O366,(N366:P366,Q366:AE366)),0)</f>
        <v>0</v>
      </c>
      <c r="F366" s="7">
        <f>IF(P366&gt;0,RANK(P366,(N366:P366,Q366:AE366)),0)</f>
        <v>0</v>
      </c>
      <c r="G366" s="1" t="e">
        <f t="shared" si="130"/>
        <v>#NUM!</v>
      </c>
      <c r="H366" s="2" t="e">
        <f t="shared" si="131"/>
        <v>#NUM!</v>
      </c>
      <c r="I366" s="2"/>
      <c r="J366" s="2">
        <f t="shared" si="132"/>
        <v>1</v>
      </c>
      <c r="K366" s="2">
        <f t="shared" si="133"/>
        <v>0</v>
      </c>
      <c r="L366" s="2">
        <f t="shared" si="134"/>
        <v>0</v>
      </c>
      <c r="M366" s="2">
        <f t="shared" si="135"/>
        <v>0</v>
      </c>
      <c r="N366" s="106">
        <v>2203</v>
      </c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G366" s="7">
        <f>IF(Q366&gt;0,RANK(Q366,(N366:P366,Q366:AE366)),0)</f>
        <v>0</v>
      </c>
      <c r="AH366" s="7">
        <f>IF(R366&gt;0,RANK(R366,(N366:P366,Q366:AE366)),0)</f>
        <v>0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36"/>
        <v>0</v>
      </c>
      <c r="AL366" s="2">
        <f t="shared" si="137"/>
        <v>0</v>
      </c>
      <c r="AM366" s="2">
        <f t="shared" si="138"/>
        <v>0</v>
      </c>
      <c r="AN366" s="2">
        <f t="shared" si="139"/>
        <v>0</v>
      </c>
      <c r="AP366" t="s">
        <v>1574</v>
      </c>
      <c r="AQ366" t="s">
        <v>236</v>
      </c>
      <c r="AT366" s="94">
        <v>13</v>
      </c>
      <c r="AU366" s="96">
        <v>241</v>
      </c>
      <c r="AV366" s="100">
        <f t="shared" si="128"/>
        <v>13241</v>
      </c>
      <c r="AX366" s="7" t="s">
        <v>996</v>
      </c>
      <c r="BJ366">
        <v>0</v>
      </c>
      <c r="BK366">
        <v>0</v>
      </c>
    </row>
    <row r="367" spans="1:63" ht="13" hidden="1" customHeight="1" outlineLevel="1">
      <c r="A367" t="s">
        <v>1809</v>
      </c>
      <c r="B367" t="s">
        <v>236</v>
      </c>
      <c r="C367" s="1">
        <f t="shared" si="129"/>
        <v>1582</v>
      </c>
      <c r="D367" s="7">
        <f>IF(N367&gt;0, RANK(N367,(N367:P367,Q367:AE367)),0)</f>
        <v>1</v>
      </c>
      <c r="E367" s="7">
        <f>IF(O367&gt;0,RANK(O367,(N367:P367,Q367:AE367)),0)</f>
        <v>0</v>
      </c>
      <c r="F367" s="7">
        <f>IF(P367&gt;0,RANK(P367,(N367:P367,Q367:AE367)),0)</f>
        <v>0</v>
      </c>
      <c r="G367" s="1" t="e">
        <f t="shared" si="130"/>
        <v>#NUM!</v>
      </c>
      <c r="H367" s="2" t="e">
        <f t="shared" si="131"/>
        <v>#NUM!</v>
      </c>
      <c r="I367" s="2"/>
      <c r="J367" s="2">
        <f t="shared" si="132"/>
        <v>1</v>
      </c>
      <c r="K367" s="2">
        <f t="shared" si="133"/>
        <v>0</v>
      </c>
      <c r="L367" s="2">
        <f t="shared" si="134"/>
        <v>0</v>
      </c>
      <c r="M367" s="2">
        <f t="shared" si="135"/>
        <v>0</v>
      </c>
      <c r="N367" s="106">
        <v>1582</v>
      </c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G367" s="7">
        <f>IF(Q367&gt;0,RANK(Q367,(N367:P367,Q367:AE367)),0)</f>
        <v>0</v>
      </c>
      <c r="AH367" s="7">
        <f>IF(R367&gt;0,RANK(R367,(N367:P367,Q367:AE367)),0)</f>
        <v>0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36"/>
        <v>0</v>
      </c>
      <c r="AL367" s="2">
        <f t="shared" si="137"/>
        <v>0</v>
      </c>
      <c r="AM367" s="2">
        <f t="shared" si="138"/>
        <v>0</v>
      </c>
      <c r="AN367" s="2">
        <f t="shared" si="139"/>
        <v>0</v>
      </c>
      <c r="AP367" t="s">
        <v>1809</v>
      </c>
      <c r="AQ367" t="s">
        <v>236</v>
      </c>
      <c r="AT367" s="94">
        <v>13</v>
      </c>
      <c r="AU367" s="96">
        <v>243</v>
      </c>
      <c r="AV367" s="100">
        <f t="shared" si="128"/>
        <v>13243</v>
      </c>
      <c r="AX367" s="7" t="s">
        <v>996</v>
      </c>
      <c r="BJ367">
        <v>0</v>
      </c>
      <c r="BK367">
        <v>0</v>
      </c>
    </row>
    <row r="368" spans="1:63" ht="13" hidden="1" customHeight="1" outlineLevel="1">
      <c r="A368" t="s">
        <v>1619</v>
      </c>
      <c r="B368" t="s">
        <v>236</v>
      </c>
      <c r="C368" s="1">
        <f t="shared" si="129"/>
        <v>25980</v>
      </c>
      <c r="D368" s="7">
        <f>IF(N368&gt;0, RANK(N368,(N368:P368,Q368:AE368)),0)</f>
        <v>1</v>
      </c>
      <c r="E368" s="7">
        <f>IF(O368&gt;0,RANK(O368,(N368:P368,Q368:AE368)),0)</f>
        <v>0</v>
      </c>
      <c r="F368" s="7">
        <f>IF(P368&gt;0,RANK(P368,(N368:P368,Q368:AE368)),0)</f>
        <v>0</v>
      </c>
      <c r="G368" s="1" t="e">
        <f t="shared" si="130"/>
        <v>#NUM!</v>
      </c>
      <c r="H368" s="2" t="e">
        <f t="shared" si="131"/>
        <v>#NUM!</v>
      </c>
      <c r="I368" s="2"/>
      <c r="J368" s="2">
        <f t="shared" si="132"/>
        <v>1</v>
      </c>
      <c r="K368" s="2">
        <f t="shared" si="133"/>
        <v>0</v>
      </c>
      <c r="L368" s="2">
        <f t="shared" si="134"/>
        <v>0</v>
      </c>
      <c r="M368" s="2">
        <f t="shared" si="135"/>
        <v>0</v>
      </c>
      <c r="N368" s="106">
        <v>25980</v>
      </c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G368" s="7">
        <f>IF(Q368&gt;0,RANK(Q368,(N368:P368,Q368:AE368)),0)</f>
        <v>0</v>
      </c>
      <c r="AH368" s="7">
        <f>IF(R368&gt;0,RANK(R368,(N368:P368,Q368:AE368)),0)</f>
        <v>0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36"/>
        <v>0</v>
      </c>
      <c r="AL368" s="2">
        <f t="shared" si="137"/>
        <v>0</v>
      </c>
      <c r="AM368" s="2">
        <f t="shared" si="138"/>
        <v>0</v>
      </c>
      <c r="AN368" s="2">
        <f t="shared" si="139"/>
        <v>0</v>
      </c>
      <c r="AP368" t="s">
        <v>1619</v>
      </c>
      <c r="AQ368" t="s">
        <v>236</v>
      </c>
      <c r="AT368" s="94">
        <v>13</v>
      </c>
      <c r="AU368" s="96">
        <v>245</v>
      </c>
      <c r="AV368" s="100">
        <f t="shared" si="128"/>
        <v>13245</v>
      </c>
      <c r="AX368" s="7" t="s">
        <v>996</v>
      </c>
      <c r="BJ368">
        <v>1</v>
      </c>
      <c r="BK368">
        <v>0</v>
      </c>
    </row>
    <row r="369" spans="1:63" ht="13" hidden="1" customHeight="1" outlineLevel="1">
      <c r="A369" t="s">
        <v>2155</v>
      </c>
      <c r="B369" t="s">
        <v>236</v>
      </c>
      <c r="C369" s="1">
        <f t="shared" si="129"/>
        <v>9882</v>
      </c>
      <c r="D369" s="7">
        <f>IF(N369&gt;0, RANK(N369,(N369:P369,Q369:AE369)),0)</f>
        <v>1</v>
      </c>
      <c r="E369" s="7">
        <f>IF(O369&gt;0,RANK(O369,(N369:P369,Q369:AE369)),0)</f>
        <v>0</v>
      </c>
      <c r="F369" s="7">
        <f>IF(P369&gt;0,RANK(P369,(N369:P369,Q369:AE369)),0)</f>
        <v>0</v>
      </c>
      <c r="G369" s="1" t="e">
        <f t="shared" si="130"/>
        <v>#NUM!</v>
      </c>
      <c r="H369" s="2" t="e">
        <f t="shared" si="131"/>
        <v>#NUM!</v>
      </c>
      <c r="I369" s="2"/>
      <c r="J369" s="2">
        <f t="shared" si="132"/>
        <v>1</v>
      </c>
      <c r="K369" s="2">
        <f t="shared" si="133"/>
        <v>0</v>
      </c>
      <c r="L369" s="2">
        <f t="shared" si="134"/>
        <v>0</v>
      </c>
      <c r="M369" s="2">
        <f t="shared" si="135"/>
        <v>0</v>
      </c>
      <c r="N369" s="106">
        <v>9882</v>
      </c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G369" s="7">
        <f>IF(Q369&gt;0,RANK(Q369,(N369:P369,Q369:AE369)),0)</f>
        <v>0</v>
      </c>
      <c r="AH369" s="7">
        <f>IF(R369&gt;0,RANK(R369,(N369:P369,Q369:AE369)),0)</f>
        <v>0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36"/>
        <v>0</v>
      </c>
      <c r="AL369" s="2">
        <f t="shared" si="137"/>
        <v>0</v>
      </c>
      <c r="AM369" s="2">
        <f t="shared" si="138"/>
        <v>0</v>
      </c>
      <c r="AN369" s="2">
        <f t="shared" si="139"/>
        <v>0</v>
      </c>
      <c r="AP369" t="s">
        <v>2155</v>
      </c>
      <c r="AQ369" t="s">
        <v>236</v>
      </c>
      <c r="AT369" s="94">
        <v>13</v>
      </c>
      <c r="AU369" s="96">
        <v>247</v>
      </c>
      <c r="AV369" s="100">
        <f t="shared" si="128"/>
        <v>13247</v>
      </c>
      <c r="AX369" s="7" t="s">
        <v>996</v>
      </c>
      <c r="BJ369">
        <v>2</v>
      </c>
      <c r="BK369">
        <v>0</v>
      </c>
    </row>
    <row r="370" spans="1:63" ht="13" hidden="1" customHeight="1" outlineLevel="1">
      <c r="A370" t="s">
        <v>649</v>
      </c>
      <c r="B370" t="s">
        <v>236</v>
      </c>
      <c r="C370" s="1">
        <f t="shared" si="129"/>
        <v>597</v>
      </c>
      <c r="D370" s="7">
        <f>IF(N370&gt;0, RANK(N370,(N370:P370,Q370:AE370)),0)</f>
        <v>1</v>
      </c>
      <c r="E370" s="7">
        <f>IF(O370&gt;0,RANK(O370,(N370:P370,Q370:AE370)),0)</f>
        <v>0</v>
      </c>
      <c r="F370" s="7">
        <f>IF(P370&gt;0,RANK(P370,(N370:P370,Q370:AE370)),0)</f>
        <v>0</v>
      </c>
      <c r="G370" s="1" t="e">
        <f t="shared" si="130"/>
        <v>#NUM!</v>
      </c>
      <c r="H370" s="2" t="e">
        <f t="shared" si="131"/>
        <v>#NUM!</v>
      </c>
      <c r="I370" s="2"/>
      <c r="J370" s="2">
        <f t="shared" si="132"/>
        <v>1</v>
      </c>
      <c r="K370" s="2">
        <f t="shared" si="133"/>
        <v>0</v>
      </c>
      <c r="L370" s="2">
        <f t="shared" si="134"/>
        <v>0</v>
      </c>
      <c r="M370" s="2">
        <f t="shared" si="135"/>
        <v>0</v>
      </c>
      <c r="N370" s="106">
        <v>597</v>
      </c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G370" s="7">
        <f>IF(Q370&gt;0,RANK(Q370,(N370:P370,Q370:AE370)),0)</f>
        <v>0</v>
      </c>
      <c r="AH370" s="7">
        <f>IF(R370&gt;0,RANK(R370,(N370:P370,Q370:AE370)),0)</f>
        <v>0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36"/>
        <v>0</v>
      </c>
      <c r="AL370" s="2">
        <f t="shared" si="137"/>
        <v>0</v>
      </c>
      <c r="AM370" s="2">
        <f t="shared" si="138"/>
        <v>0</v>
      </c>
      <c r="AN370" s="2">
        <f t="shared" si="139"/>
        <v>0</v>
      </c>
      <c r="AP370" t="s">
        <v>649</v>
      </c>
      <c r="AQ370" t="s">
        <v>236</v>
      </c>
      <c r="AT370" s="94">
        <v>13</v>
      </c>
      <c r="AU370" s="96">
        <v>249</v>
      </c>
      <c r="AV370" s="100">
        <f t="shared" si="128"/>
        <v>13249</v>
      </c>
      <c r="AX370" s="7" t="s">
        <v>996</v>
      </c>
      <c r="BJ370">
        <v>0</v>
      </c>
      <c r="BK370">
        <v>0</v>
      </c>
    </row>
    <row r="371" spans="1:63" ht="13" hidden="1" customHeight="1" outlineLevel="1">
      <c r="A371" t="s">
        <v>1367</v>
      </c>
      <c r="B371" t="s">
        <v>236</v>
      </c>
      <c r="C371" s="1">
        <f t="shared" si="129"/>
        <v>1730</v>
      </c>
      <c r="D371" s="7">
        <f>IF(N371&gt;0, RANK(N371,(N371:P371,Q371:AE371)),0)</f>
        <v>1</v>
      </c>
      <c r="E371" s="7">
        <f>IF(O371&gt;0,RANK(O371,(N371:P371,Q371:AE371)),0)</f>
        <v>0</v>
      </c>
      <c r="F371" s="7">
        <f>IF(P371&gt;0,RANK(P371,(N371:P371,Q371:AE371)),0)</f>
        <v>0</v>
      </c>
      <c r="G371" s="1" t="e">
        <f t="shared" si="130"/>
        <v>#NUM!</v>
      </c>
      <c r="H371" s="2" t="e">
        <f t="shared" si="131"/>
        <v>#NUM!</v>
      </c>
      <c r="I371" s="2"/>
      <c r="J371" s="2">
        <f t="shared" si="132"/>
        <v>1</v>
      </c>
      <c r="K371" s="2">
        <f t="shared" si="133"/>
        <v>0</v>
      </c>
      <c r="L371" s="2">
        <f t="shared" si="134"/>
        <v>0</v>
      </c>
      <c r="M371" s="2">
        <f t="shared" si="135"/>
        <v>0</v>
      </c>
      <c r="N371" s="106">
        <v>1730</v>
      </c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G371" s="7">
        <f>IF(Q371&gt;0,RANK(Q371,(N371:P371,Q371:AE371)),0)</f>
        <v>0</v>
      </c>
      <c r="AH371" s="7">
        <f>IF(R371&gt;0,RANK(R371,(N371:P371,Q371:AE371)),0)</f>
        <v>0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36"/>
        <v>0</v>
      </c>
      <c r="AL371" s="2">
        <f t="shared" si="137"/>
        <v>0</v>
      </c>
      <c r="AM371" s="2">
        <f t="shared" si="138"/>
        <v>0</v>
      </c>
      <c r="AN371" s="2">
        <f t="shared" si="139"/>
        <v>0</v>
      </c>
      <c r="AP371" t="s">
        <v>1367</v>
      </c>
      <c r="AQ371" t="s">
        <v>236</v>
      </c>
      <c r="AT371" s="94">
        <v>13</v>
      </c>
      <c r="AU371" s="96">
        <v>251</v>
      </c>
      <c r="AV371" s="100">
        <f t="shared" si="128"/>
        <v>13251</v>
      </c>
      <c r="AX371" s="7" t="s">
        <v>996</v>
      </c>
      <c r="BJ371">
        <v>0</v>
      </c>
      <c r="BK371">
        <v>0</v>
      </c>
    </row>
    <row r="372" spans="1:63" ht="13" hidden="1" customHeight="1" outlineLevel="1">
      <c r="A372" t="s">
        <v>2554</v>
      </c>
      <c r="B372" t="s">
        <v>236</v>
      </c>
      <c r="C372" s="1">
        <f t="shared" si="129"/>
        <v>1540</v>
      </c>
      <c r="D372" s="7">
        <f>IF(N372&gt;0, RANK(N372,(N372:P372,Q372:AE372)),0)</f>
        <v>1</v>
      </c>
      <c r="E372" s="7">
        <f>IF(O372&gt;0,RANK(O372,(N372:P372,Q372:AE372)),0)</f>
        <v>0</v>
      </c>
      <c r="F372" s="7">
        <f>IF(P372&gt;0,RANK(P372,(N372:P372,Q372:AE372)),0)</f>
        <v>0</v>
      </c>
      <c r="G372" s="1" t="e">
        <f t="shared" si="130"/>
        <v>#NUM!</v>
      </c>
      <c r="H372" s="2" t="e">
        <f t="shared" si="131"/>
        <v>#NUM!</v>
      </c>
      <c r="I372" s="2"/>
      <c r="J372" s="2">
        <f t="shared" si="132"/>
        <v>1</v>
      </c>
      <c r="K372" s="2">
        <f t="shared" si="133"/>
        <v>0</v>
      </c>
      <c r="L372" s="2">
        <f t="shared" si="134"/>
        <v>0</v>
      </c>
      <c r="M372" s="2">
        <f t="shared" si="135"/>
        <v>0</v>
      </c>
      <c r="N372" s="106">
        <v>1540</v>
      </c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G372" s="7">
        <f>IF(Q372&gt;0,RANK(Q372,(N372:P372,Q372:AE372)),0)</f>
        <v>0</v>
      </c>
      <c r="AH372" s="7">
        <f>IF(R372&gt;0,RANK(R372,(N372:P372,Q372:AE372)),0)</f>
        <v>0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36"/>
        <v>0</v>
      </c>
      <c r="AL372" s="2">
        <f t="shared" si="137"/>
        <v>0</v>
      </c>
      <c r="AM372" s="2">
        <f t="shared" si="138"/>
        <v>0</v>
      </c>
      <c r="AN372" s="2">
        <f t="shared" si="139"/>
        <v>0</v>
      </c>
      <c r="AP372" t="s">
        <v>2554</v>
      </c>
      <c r="AQ372" t="s">
        <v>236</v>
      </c>
      <c r="AT372" s="94">
        <v>13</v>
      </c>
      <c r="AU372" s="96">
        <v>253</v>
      </c>
      <c r="AV372" s="100">
        <f t="shared" si="128"/>
        <v>13253</v>
      </c>
      <c r="AX372" s="7" t="s">
        <v>996</v>
      </c>
      <c r="BJ372">
        <v>0</v>
      </c>
      <c r="BK372">
        <v>0</v>
      </c>
    </row>
    <row r="373" spans="1:63" ht="13" hidden="1" customHeight="1" outlineLevel="1">
      <c r="A373" t="s">
        <v>2248</v>
      </c>
      <c r="B373" t="s">
        <v>236</v>
      </c>
      <c r="C373" s="1">
        <f t="shared" si="129"/>
        <v>7073</v>
      </c>
      <c r="D373" s="7">
        <f>IF(N373&gt;0, RANK(N373,(N373:P373,Q373:AE373)),0)</f>
        <v>1</v>
      </c>
      <c r="E373" s="7">
        <f>IF(O373&gt;0,RANK(O373,(N373:P373,Q373:AE373)),0)</f>
        <v>0</v>
      </c>
      <c r="F373" s="7">
        <f>IF(P373&gt;0,RANK(P373,(N373:P373,Q373:AE373)),0)</f>
        <v>0</v>
      </c>
      <c r="G373" s="1" t="e">
        <f t="shared" si="130"/>
        <v>#NUM!</v>
      </c>
      <c r="H373" s="2" t="e">
        <f t="shared" si="131"/>
        <v>#NUM!</v>
      </c>
      <c r="I373" s="2"/>
      <c r="J373" s="2">
        <f t="shared" si="132"/>
        <v>1</v>
      </c>
      <c r="K373" s="2">
        <f t="shared" si="133"/>
        <v>0</v>
      </c>
      <c r="L373" s="2">
        <f t="shared" si="134"/>
        <v>0</v>
      </c>
      <c r="M373" s="2">
        <f t="shared" si="135"/>
        <v>0</v>
      </c>
      <c r="N373" s="106">
        <v>7073</v>
      </c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G373" s="7">
        <f>IF(Q373&gt;0,RANK(Q373,(N373:P373,Q373:AE373)),0)</f>
        <v>0</v>
      </c>
      <c r="AH373" s="7">
        <f>IF(R373&gt;0,RANK(R373,(N373:P373,Q373:AE373)),0)</f>
        <v>0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36"/>
        <v>0</v>
      </c>
      <c r="AL373" s="2">
        <f t="shared" si="137"/>
        <v>0</v>
      </c>
      <c r="AM373" s="2">
        <f t="shared" si="138"/>
        <v>0</v>
      </c>
      <c r="AN373" s="2">
        <f t="shared" si="139"/>
        <v>0</v>
      </c>
      <c r="AP373" t="s">
        <v>2248</v>
      </c>
      <c r="AQ373" t="s">
        <v>236</v>
      </c>
      <c r="AT373" s="94">
        <v>13</v>
      </c>
      <c r="AU373" s="96">
        <v>255</v>
      </c>
      <c r="AV373" s="100">
        <f t="shared" si="128"/>
        <v>13255</v>
      </c>
      <c r="AX373" s="7" t="s">
        <v>996</v>
      </c>
      <c r="BJ373">
        <v>0</v>
      </c>
      <c r="BK373">
        <v>0</v>
      </c>
    </row>
    <row r="374" spans="1:63" ht="13" hidden="1" customHeight="1" outlineLevel="1">
      <c r="A374" t="s">
        <v>1964</v>
      </c>
      <c r="B374" t="s">
        <v>236</v>
      </c>
      <c r="C374" s="1">
        <f t="shared" si="129"/>
        <v>3225</v>
      </c>
      <c r="D374" s="7">
        <f>IF(N374&gt;0, RANK(N374,(N374:P374,Q374:AE374)),0)</f>
        <v>1</v>
      </c>
      <c r="E374" s="7">
        <f>IF(O374&gt;0,RANK(O374,(N374:P374,Q374:AE374)),0)</f>
        <v>0</v>
      </c>
      <c r="F374" s="7">
        <f>IF(P374&gt;0,RANK(P374,(N374:P374,Q374:AE374)),0)</f>
        <v>0</v>
      </c>
      <c r="G374" s="1" t="e">
        <f t="shared" si="130"/>
        <v>#NUM!</v>
      </c>
      <c r="H374" s="2" t="e">
        <f t="shared" si="131"/>
        <v>#NUM!</v>
      </c>
      <c r="I374" s="2"/>
      <c r="J374" s="2">
        <f t="shared" si="132"/>
        <v>1</v>
      </c>
      <c r="K374" s="2">
        <f t="shared" si="133"/>
        <v>0</v>
      </c>
      <c r="L374" s="2">
        <f t="shared" si="134"/>
        <v>0</v>
      </c>
      <c r="M374" s="2">
        <f t="shared" si="135"/>
        <v>0</v>
      </c>
      <c r="N374" s="106">
        <v>3225</v>
      </c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G374" s="7">
        <f>IF(Q374&gt;0,RANK(Q374,(N374:P374,Q374:AE374)),0)</f>
        <v>0</v>
      </c>
      <c r="AH374" s="7">
        <f>IF(R374&gt;0,RANK(R374,(N374:P374,Q374:AE374)),0)</f>
        <v>0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si="136"/>
        <v>0</v>
      </c>
      <c r="AL374" s="2">
        <f t="shared" si="137"/>
        <v>0</v>
      </c>
      <c r="AM374" s="2">
        <f t="shared" si="138"/>
        <v>0</v>
      </c>
      <c r="AN374" s="2">
        <f t="shared" si="139"/>
        <v>0</v>
      </c>
      <c r="AP374" t="s">
        <v>1964</v>
      </c>
      <c r="AQ374" t="s">
        <v>236</v>
      </c>
      <c r="AT374" s="94">
        <v>13</v>
      </c>
      <c r="AU374" s="96">
        <v>257</v>
      </c>
      <c r="AV374" s="100">
        <f t="shared" si="128"/>
        <v>13257</v>
      </c>
      <c r="AX374" s="7" t="s">
        <v>996</v>
      </c>
      <c r="BJ374">
        <v>0</v>
      </c>
      <c r="BK374">
        <v>1</v>
      </c>
    </row>
    <row r="375" spans="1:63" ht="13" hidden="1" customHeight="1" outlineLevel="1">
      <c r="A375" t="s">
        <v>785</v>
      </c>
      <c r="B375" t="s">
        <v>236</v>
      </c>
      <c r="C375" s="1">
        <f t="shared" si="129"/>
        <v>898</v>
      </c>
      <c r="D375" s="7">
        <f>IF(N375&gt;0, RANK(N375,(N375:P375,Q375:AE375)),0)</f>
        <v>1</v>
      </c>
      <c r="E375" s="7">
        <f>IF(O375&gt;0,RANK(O375,(N375:P375,Q375:AE375)),0)</f>
        <v>0</v>
      </c>
      <c r="F375" s="7">
        <f>IF(P375&gt;0,RANK(P375,(N375:P375,Q375:AE375)),0)</f>
        <v>0</v>
      </c>
      <c r="G375" s="1" t="e">
        <f t="shared" si="130"/>
        <v>#NUM!</v>
      </c>
      <c r="H375" s="2" t="e">
        <f t="shared" si="131"/>
        <v>#NUM!</v>
      </c>
      <c r="I375" s="2"/>
      <c r="J375" s="2">
        <f t="shared" si="132"/>
        <v>1</v>
      </c>
      <c r="K375" s="2">
        <f t="shared" si="133"/>
        <v>0</v>
      </c>
      <c r="L375" s="2">
        <f t="shared" si="134"/>
        <v>0</v>
      </c>
      <c r="M375" s="2">
        <f t="shared" si="135"/>
        <v>0</v>
      </c>
      <c r="N375" s="106">
        <v>898</v>
      </c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G375" s="7">
        <f>IF(Q375&gt;0,RANK(Q375,(N375:P375,Q375:AE375)),0)</f>
        <v>0</v>
      </c>
      <c r="AH375" s="7">
        <f>IF(R375&gt;0,RANK(R375,(N375:P375,Q375:AE375)),0)</f>
        <v>0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si="136"/>
        <v>0</v>
      </c>
      <c r="AL375" s="2">
        <f t="shared" si="137"/>
        <v>0</v>
      </c>
      <c r="AM375" s="2">
        <f t="shared" si="138"/>
        <v>0</v>
      </c>
      <c r="AN375" s="2">
        <f t="shared" si="139"/>
        <v>0</v>
      </c>
      <c r="AP375" t="s">
        <v>785</v>
      </c>
      <c r="AQ375" t="s">
        <v>236</v>
      </c>
      <c r="AT375" s="94">
        <v>13</v>
      </c>
      <c r="AU375" s="96">
        <v>259</v>
      </c>
      <c r="AV375" s="100">
        <f t="shared" si="128"/>
        <v>13259</v>
      </c>
      <c r="AX375" s="7" t="s">
        <v>996</v>
      </c>
      <c r="BJ375">
        <v>0</v>
      </c>
      <c r="BK375">
        <v>0</v>
      </c>
    </row>
    <row r="376" spans="1:63" ht="13" hidden="1" customHeight="1" outlineLevel="1">
      <c r="A376" t="s">
        <v>2844</v>
      </c>
      <c r="B376" t="s">
        <v>236</v>
      </c>
      <c r="C376" s="1">
        <f t="shared" ref="C376:C407" si="140">SUM(N376:AE376)</f>
        <v>4152</v>
      </c>
      <c r="D376" s="7">
        <f>IF(N376&gt;0, RANK(N376,(N376:P376,Q376:AE376)),0)</f>
        <v>1</v>
      </c>
      <c r="E376" s="7">
        <f>IF(O376&gt;0,RANK(O376,(N376:P376,Q376:AE376)),0)</f>
        <v>0</v>
      </c>
      <c r="F376" s="7">
        <f>IF(P376&gt;0,RANK(P376,(N376:P376,Q376:AE376)),0)</f>
        <v>0</v>
      </c>
      <c r="G376" s="1" t="e">
        <f t="shared" ref="G376:G407" si="141">IF(C376&gt;0,MAX(N376:P376)-LARGE(N376:P376,2),0)</f>
        <v>#NUM!</v>
      </c>
      <c r="H376" s="2" t="e">
        <f t="shared" ref="H376:H407" si="142">IF(C376&gt;0,G376/C376,0)</f>
        <v>#NUM!</v>
      </c>
      <c r="I376" s="2"/>
      <c r="J376" s="2">
        <f t="shared" ref="J376:J407" si="143">IF($C376=0,"-",N376/$C376)</f>
        <v>1</v>
      </c>
      <c r="K376" s="2">
        <f t="shared" ref="K376:K407" si="144">IF($C376=0,"-",O376/$C376)</f>
        <v>0</v>
      </c>
      <c r="L376" s="2">
        <f t="shared" ref="L376:L407" si="145">IF($C376=0,"-",P376/$C376)</f>
        <v>0</v>
      </c>
      <c r="M376" s="2">
        <f t="shared" ref="M376:M407" si="146">IF(C376=0,"-",(1-J376-K376-L376))</f>
        <v>0</v>
      </c>
      <c r="N376" s="106">
        <v>4152</v>
      </c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G376" s="7">
        <f>IF(Q376&gt;0,RANK(Q376,(N376:P376,Q376:AE376)),0)</f>
        <v>0</v>
      </c>
      <c r="AH376" s="7">
        <f>IF(R376&gt;0,RANK(R376,(N376:P376,Q376:AE376)),0)</f>
        <v>0</v>
      </c>
      <c r="AI376" s="7">
        <f>IF(T376&gt;0,RANK(T376,(N376:P376,Q376:AE376)),0)</f>
        <v>0</v>
      </c>
      <c r="AJ376" s="7">
        <f>IF(S376&gt;0,RANK(S376,(N376:P376,Q376:AE376)),0)</f>
        <v>0</v>
      </c>
      <c r="AK376" s="2">
        <f t="shared" ref="AK376:AK407" si="147">IF($C376=0,"-",Q376/$C376)</f>
        <v>0</v>
      </c>
      <c r="AL376" s="2">
        <f t="shared" ref="AL376:AL407" si="148">IF($C376=0,"-",R376/$C376)</f>
        <v>0</v>
      </c>
      <c r="AM376" s="2">
        <f t="shared" ref="AM376:AM407" si="149">IF($C376=0,"-",T376/$C376)</f>
        <v>0</v>
      </c>
      <c r="AN376" s="2">
        <f t="shared" ref="AN376:AN407" si="150">IF($C376=0,"-",S376/$C376)</f>
        <v>0</v>
      </c>
      <c r="AP376" t="s">
        <v>2844</v>
      </c>
      <c r="AQ376" t="s">
        <v>236</v>
      </c>
      <c r="AT376" s="94">
        <v>13</v>
      </c>
      <c r="AU376" s="96">
        <v>261</v>
      </c>
      <c r="AV376" s="100">
        <f t="shared" si="128"/>
        <v>13261</v>
      </c>
      <c r="AX376" s="7" t="s">
        <v>996</v>
      </c>
      <c r="BJ376">
        <v>0</v>
      </c>
      <c r="BK376">
        <v>0</v>
      </c>
    </row>
    <row r="377" spans="1:63" ht="13" hidden="1" customHeight="1" outlineLevel="1">
      <c r="A377" t="s">
        <v>2242</v>
      </c>
      <c r="B377" t="s">
        <v>236</v>
      </c>
      <c r="C377" s="1">
        <f t="shared" si="140"/>
        <v>1087</v>
      </c>
      <c r="D377" s="7">
        <f>IF(N377&gt;0, RANK(N377,(N377:P377,Q377:AE377)),0)</f>
        <v>1</v>
      </c>
      <c r="E377" s="7">
        <f>IF(O377&gt;0,RANK(O377,(N377:P377,Q377:AE377)),0)</f>
        <v>0</v>
      </c>
      <c r="F377" s="7">
        <f>IF(P377&gt;0,RANK(P377,(N377:P377,Q377:AE377)),0)</f>
        <v>0</v>
      </c>
      <c r="G377" s="1" t="e">
        <f t="shared" si="141"/>
        <v>#NUM!</v>
      </c>
      <c r="H377" s="2" t="e">
        <f t="shared" si="142"/>
        <v>#NUM!</v>
      </c>
      <c r="I377" s="2"/>
      <c r="J377" s="2">
        <f t="shared" si="143"/>
        <v>1</v>
      </c>
      <c r="K377" s="2">
        <f t="shared" si="144"/>
        <v>0</v>
      </c>
      <c r="L377" s="2">
        <f t="shared" si="145"/>
        <v>0</v>
      </c>
      <c r="M377" s="2">
        <f t="shared" si="146"/>
        <v>0</v>
      </c>
      <c r="N377" s="106">
        <v>1087</v>
      </c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G377" s="7">
        <f>IF(Q377&gt;0,RANK(Q377,(N377:P377,Q377:AE377)),0)</f>
        <v>0</v>
      </c>
      <c r="AH377" s="7">
        <f>IF(R377&gt;0,RANK(R377,(N377:P377,Q377:AE377)),0)</f>
        <v>0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si="147"/>
        <v>0</v>
      </c>
      <c r="AL377" s="2">
        <f t="shared" si="148"/>
        <v>0</v>
      </c>
      <c r="AM377" s="2">
        <f t="shared" si="149"/>
        <v>0</v>
      </c>
      <c r="AN377" s="2">
        <f t="shared" si="150"/>
        <v>0</v>
      </c>
      <c r="AP377" t="s">
        <v>2242</v>
      </c>
      <c r="AQ377" t="s">
        <v>236</v>
      </c>
      <c r="AT377" s="94">
        <v>13</v>
      </c>
      <c r="AU377" s="96">
        <v>263</v>
      </c>
      <c r="AV377" s="100">
        <f t="shared" si="128"/>
        <v>13263</v>
      </c>
      <c r="AX377" s="7" t="s">
        <v>996</v>
      </c>
      <c r="BJ377">
        <v>0</v>
      </c>
      <c r="BK377">
        <v>0</v>
      </c>
    </row>
    <row r="378" spans="1:63" ht="13" hidden="1" customHeight="1" outlineLevel="1">
      <c r="A378" t="s">
        <v>256</v>
      </c>
      <c r="B378" t="s">
        <v>236</v>
      </c>
      <c r="C378" s="1">
        <f t="shared" si="140"/>
        <v>481</v>
      </c>
      <c r="D378" s="7">
        <f>IF(N378&gt;0, RANK(N378,(N378:P378,Q378:AE378)),0)</f>
        <v>1</v>
      </c>
      <c r="E378" s="7">
        <f>IF(O378&gt;0,RANK(O378,(N378:P378,Q378:AE378)),0)</f>
        <v>0</v>
      </c>
      <c r="F378" s="7">
        <f>IF(P378&gt;0,RANK(P378,(N378:P378,Q378:AE378)),0)</f>
        <v>0</v>
      </c>
      <c r="G378" s="1" t="e">
        <f t="shared" si="141"/>
        <v>#NUM!</v>
      </c>
      <c r="H378" s="2" t="e">
        <f t="shared" si="142"/>
        <v>#NUM!</v>
      </c>
      <c r="I378" s="2"/>
      <c r="J378" s="2">
        <f t="shared" si="143"/>
        <v>1</v>
      </c>
      <c r="K378" s="2">
        <f t="shared" si="144"/>
        <v>0</v>
      </c>
      <c r="L378" s="2">
        <f t="shared" si="145"/>
        <v>0</v>
      </c>
      <c r="M378" s="2">
        <f t="shared" si="146"/>
        <v>0</v>
      </c>
      <c r="N378" s="106">
        <v>481</v>
      </c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G378" s="7">
        <f>IF(Q378&gt;0,RANK(Q378,(N378:P378,Q378:AE378)),0)</f>
        <v>0</v>
      </c>
      <c r="AH378" s="7">
        <f>IF(R378&gt;0,RANK(R378,(N378:P378,Q378:AE378)),0)</f>
        <v>0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47"/>
        <v>0</v>
      </c>
      <c r="AL378" s="2">
        <f t="shared" si="148"/>
        <v>0</v>
      </c>
      <c r="AM378" s="2">
        <f t="shared" si="149"/>
        <v>0</v>
      </c>
      <c r="AN378" s="2">
        <f t="shared" si="150"/>
        <v>0</v>
      </c>
      <c r="AP378" t="s">
        <v>256</v>
      </c>
      <c r="AQ378" t="s">
        <v>236</v>
      </c>
      <c r="AT378" s="94">
        <v>13</v>
      </c>
      <c r="AU378" s="96">
        <v>265</v>
      </c>
      <c r="AV378" s="100">
        <f t="shared" si="128"/>
        <v>13265</v>
      </c>
      <c r="AX378" s="7" t="s">
        <v>996</v>
      </c>
      <c r="BJ378">
        <v>0</v>
      </c>
      <c r="BK378">
        <v>0</v>
      </c>
    </row>
    <row r="379" spans="1:63" ht="13" hidden="1" customHeight="1" outlineLevel="1">
      <c r="A379" t="s">
        <v>1892</v>
      </c>
      <c r="B379" t="s">
        <v>236</v>
      </c>
      <c r="C379" s="1">
        <f t="shared" si="140"/>
        <v>2534</v>
      </c>
      <c r="D379" s="7">
        <f>IF(N379&gt;0, RANK(N379,(N379:P379,Q379:AE379)),0)</f>
        <v>1</v>
      </c>
      <c r="E379" s="7">
        <f>IF(O379&gt;0,RANK(O379,(N379:P379,Q379:AE379)),0)</f>
        <v>0</v>
      </c>
      <c r="F379" s="7">
        <f>IF(P379&gt;0,RANK(P379,(N379:P379,Q379:AE379)),0)</f>
        <v>0</v>
      </c>
      <c r="G379" s="1" t="e">
        <f t="shared" si="141"/>
        <v>#NUM!</v>
      </c>
      <c r="H379" s="2" t="e">
        <f t="shared" si="142"/>
        <v>#NUM!</v>
      </c>
      <c r="I379" s="2"/>
      <c r="J379" s="2">
        <f t="shared" si="143"/>
        <v>1</v>
      </c>
      <c r="K379" s="2">
        <f t="shared" si="144"/>
        <v>0</v>
      </c>
      <c r="L379" s="2">
        <f t="shared" si="145"/>
        <v>0</v>
      </c>
      <c r="M379" s="2">
        <f t="shared" si="146"/>
        <v>0</v>
      </c>
      <c r="N379" s="106">
        <v>2534</v>
      </c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G379" s="7">
        <f>IF(Q379&gt;0,RANK(Q379,(N379:P379,Q379:AE379)),0)</f>
        <v>0</v>
      </c>
      <c r="AH379" s="7">
        <f>IF(R379&gt;0,RANK(R379,(N379:P379,Q379:AE379)),0)</f>
        <v>0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47"/>
        <v>0</v>
      </c>
      <c r="AL379" s="2">
        <f t="shared" si="148"/>
        <v>0</v>
      </c>
      <c r="AM379" s="2">
        <f t="shared" si="149"/>
        <v>0</v>
      </c>
      <c r="AN379" s="2">
        <f t="shared" si="150"/>
        <v>0</v>
      </c>
      <c r="AP379" t="s">
        <v>1892</v>
      </c>
      <c r="AQ379" t="s">
        <v>236</v>
      </c>
      <c r="AT379" s="94">
        <v>13</v>
      </c>
      <c r="AU379" s="96">
        <v>267</v>
      </c>
      <c r="AV379" s="100">
        <f t="shared" ref="AV379:AV442" si="151">1000*AT379+AU379</f>
        <v>13267</v>
      </c>
      <c r="AX379" s="7" t="s">
        <v>996</v>
      </c>
      <c r="BJ379">
        <v>0</v>
      </c>
      <c r="BK379">
        <v>0</v>
      </c>
    </row>
    <row r="380" spans="1:63" ht="13" hidden="1" customHeight="1" outlineLevel="1">
      <c r="A380" t="s">
        <v>1180</v>
      </c>
      <c r="B380" t="s">
        <v>236</v>
      </c>
      <c r="C380" s="1">
        <f t="shared" si="140"/>
        <v>1746</v>
      </c>
      <c r="D380" s="7">
        <f>IF(N380&gt;0, RANK(N380,(N380:P380,Q380:AE380)),0)</f>
        <v>1</v>
      </c>
      <c r="E380" s="7">
        <f>IF(O380&gt;0,RANK(O380,(N380:P380,Q380:AE380)),0)</f>
        <v>0</v>
      </c>
      <c r="F380" s="7">
        <f>IF(P380&gt;0,RANK(P380,(N380:P380,Q380:AE380)),0)</f>
        <v>0</v>
      </c>
      <c r="G380" s="1" t="e">
        <f t="shared" si="141"/>
        <v>#NUM!</v>
      </c>
      <c r="H380" s="2" t="e">
        <f t="shared" si="142"/>
        <v>#NUM!</v>
      </c>
      <c r="I380" s="2"/>
      <c r="J380" s="2">
        <f t="shared" si="143"/>
        <v>1</v>
      </c>
      <c r="K380" s="2">
        <f t="shared" si="144"/>
        <v>0</v>
      </c>
      <c r="L380" s="2">
        <f t="shared" si="145"/>
        <v>0</v>
      </c>
      <c r="M380" s="2">
        <f t="shared" si="146"/>
        <v>0</v>
      </c>
      <c r="N380" s="106">
        <v>1746</v>
      </c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G380" s="7">
        <f>IF(Q380&gt;0,RANK(Q380,(N380:P380,Q380:AE380)),0)</f>
        <v>0</v>
      </c>
      <c r="AH380" s="7">
        <f>IF(R380&gt;0,RANK(R380,(N380:P380,Q380:AE380)),0)</f>
        <v>0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47"/>
        <v>0</v>
      </c>
      <c r="AL380" s="2">
        <f t="shared" si="148"/>
        <v>0</v>
      </c>
      <c r="AM380" s="2">
        <f t="shared" si="149"/>
        <v>0</v>
      </c>
      <c r="AN380" s="2">
        <f t="shared" si="150"/>
        <v>0</v>
      </c>
      <c r="AP380" t="s">
        <v>1180</v>
      </c>
      <c r="AQ380" t="s">
        <v>236</v>
      </c>
      <c r="AT380" s="94">
        <v>13</v>
      </c>
      <c r="AU380" s="96">
        <v>269</v>
      </c>
      <c r="AV380" s="100">
        <f t="shared" si="151"/>
        <v>13269</v>
      </c>
      <c r="AX380" s="7" t="s">
        <v>996</v>
      </c>
      <c r="BJ380">
        <v>0</v>
      </c>
      <c r="BK380">
        <v>0</v>
      </c>
    </row>
    <row r="381" spans="1:63" ht="13" hidden="1" customHeight="1" outlineLevel="1">
      <c r="A381" t="s">
        <v>532</v>
      </c>
      <c r="B381" t="s">
        <v>236</v>
      </c>
      <c r="C381" s="1">
        <f t="shared" si="140"/>
        <v>1588</v>
      </c>
      <c r="D381" s="7">
        <f>IF(N381&gt;0, RANK(N381,(N381:P381,Q381:AE381)),0)</f>
        <v>1</v>
      </c>
      <c r="E381" s="7">
        <f>IF(O381&gt;0,RANK(O381,(N381:P381,Q381:AE381)),0)</f>
        <v>0</v>
      </c>
      <c r="F381" s="7">
        <f>IF(P381&gt;0,RANK(P381,(N381:P381,Q381:AE381)),0)</f>
        <v>0</v>
      </c>
      <c r="G381" s="1" t="e">
        <f t="shared" si="141"/>
        <v>#NUM!</v>
      </c>
      <c r="H381" s="2" t="e">
        <f t="shared" si="142"/>
        <v>#NUM!</v>
      </c>
      <c r="I381" s="2"/>
      <c r="J381" s="2">
        <f t="shared" si="143"/>
        <v>1</v>
      </c>
      <c r="K381" s="2">
        <f t="shared" si="144"/>
        <v>0</v>
      </c>
      <c r="L381" s="2">
        <f t="shared" si="145"/>
        <v>0</v>
      </c>
      <c r="M381" s="2">
        <f t="shared" si="146"/>
        <v>0</v>
      </c>
      <c r="N381" s="106">
        <v>1588</v>
      </c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G381" s="7">
        <f>IF(Q381&gt;0,RANK(Q381,(N381:P381,Q381:AE381)),0)</f>
        <v>0</v>
      </c>
      <c r="AH381" s="7">
        <f>IF(R381&gt;0,RANK(R381,(N381:P381,Q381:AE381)),0)</f>
        <v>0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47"/>
        <v>0</v>
      </c>
      <c r="AL381" s="2">
        <f t="shared" si="148"/>
        <v>0</v>
      </c>
      <c r="AM381" s="2">
        <f t="shared" si="149"/>
        <v>0</v>
      </c>
      <c r="AN381" s="2">
        <f t="shared" si="150"/>
        <v>0</v>
      </c>
      <c r="AP381" t="s">
        <v>532</v>
      </c>
      <c r="AQ381" t="s">
        <v>236</v>
      </c>
      <c r="AT381" s="94">
        <v>13</v>
      </c>
      <c r="AU381" s="96">
        <v>271</v>
      </c>
      <c r="AV381" s="100">
        <f t="shared" si="151"/>
        <v>13271</v>
      </c>
      <c r="AX381" s="7" t="s">
        <v>996</v>
      </c>
      <c r="BJ381">
        <v>0</v>
      </c>
      <c r="BK381">
        <v>0</v>
      </c>
    </row>
    <row r="382" spans="1:63" ht="13" hidden="1" customHeight="1" outlineLevel="1">
      <c r="A382" t="s">
        <v>1028</v>
      </c>
      <c r="B382" t="s">
        <v>236</v>
      </c>
      <c r="C382" s="1">
        <f t="shared" si="140"/>
        <v>1612</v>
      </c>
      <c r="D382" s="7">
        <f>IF(N382&gt;0, RANK(N382,(N382:P382,Q382:AE382)),0)</f>
        <v>1</v>
      </c>
      <c r="E382" s="7">
        <f>IF(O382&gt;0,RANK(O382,(N382:P382,Q382:AE382)),0)</f>
        <v>0</v>
      </c>
      <c r="F382" s="7">
        <f>IF(P382&gt;0,RANK(P382,(N382:P382,Q382:AE382)),0)</f>
        <v>0</v>
      </c>
      <c r="G382" s="1" t="e">
        <f t="shared" si="141"/>
        <v>#NUM!</v>
      </c>
      <c r="H382" s="2" t="e">
        <f t="shared" si="142"/>
        <v>#NUM!</v>
      </c>
      <c r="I382" s="2"/>
      <c r="J382" s="2">
        <f t="shared" si="143"/>
        <v>1</v>
      </c>
      <c r="K382" s="2">
        <f t="shared" si="144"/>
        <v>0</v>
      </c>
      <c r="L382" s="2">
        <f t="shared" si="145"/>
        <v>0</v>
      </c>
      <c r="M382" s="2">
        <f t="shared" si="146"/>
        <v>0</v>
      </c>
      <c r="N382" s="106">
        <v>1612</v>
      </c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G382" s="7">
        <f>IF(Q382&gt;0,RANK(Q382,(N382:P382,Q382:AE382)),0)</f>
        <v>0</v>
      </c>
      <c r="AH382" s="7">
        <f>IF(R382&gt;0,RANK(R382,(N382:P382,Q382:AE382)),0)</f>
        <v>0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47"/>
        <v>0</v>
      </c>
      <c r="AL382" s="2">
        <f t="shared" si="148"/>
        <v>0</v>
      </c>
      <c r="AM382" s="2">
        <f t="shared" si="149"/>
        <v>0</v>
      </c>
      <c r="AN382" s="2">
        <f t="shared" si="150"/>
        <v>0</v>
      </c>
      <c r="AP382" t="s">
        <v>1028</v>
      </c>
      <c r="AQ382" t="s">
        <v>236</v>
      </c>
      <c r="AT382" s="94">
        <v>13</v>
      </c>
      <c r="AU382" s="96">
        <v>273</v>
      </c>
      <c r="AV382" s="100">
        <f t="shared" si="151"/>
        <v>13273</v>
      </c>
      <c r="AX382" s="7" t="s">
        <v>996</v>
      </c>
      <c r="BJ382">
        <v>0</v>
      </c>
      <c r="BK382">
        <v>0</v>
      </c>
    </row>
    <row r="383" spans="1:63" ht="13" hidden="1" customHeight="1" outlineLevel="1">
      <c r="A383" t="s">
        <v>1102</v>
      </c>
      <c r="B383" t="s">
        <v>236</v>
      </c>
      <c r="C383" s="1">
        <f t="shared" si="140"/>
        <v>5737</v>
      </c>
      <c r="D383" s="7">
        <f>IF(N383&gt;0, RANK(N383,(N383:P383,Q383:AE383)),0)</f>
        <v>1</v>
      </c>
      <c r="E383" s="7">
        <f>IF(O383&gt;0,RANK(O383,(N383:P383,Q383:AE383)),0)</f>
        <v>0</v>
      </c>
      <c r="F383" s="7">
        <f>IF(P383&gt;0,RANK(P383,(N383:P383,Q383:AE383)),0)</f>
        <v>0</v>
      </c>
      <c r="G383" s="1" t="e">
        <f t="shared" si="141"/>
        <v>#NUM!</v>
      </c>
      <c r="H383" s="2" t="e">
        <f t="shared" si="142"/>
        <v>#NUM!</v>
      </c>
      <c r="I383" s="2"/>
      <c r="J383" s="2">
        <f t="shared" si="143"/>
        <v>1</v>
      </c>
      <c r="K383" s="2">
        <f t="shared" si="144"/>
        <v>0</v>
      </c>
      <c r="L383" s="2">
        <f t="shared" si="145"/>
        <v>0</v>
      </c>
      <c r="M383" s="2">
        <f t="shared" si="146"/>
        <v>0</v>
      </c>
      <c r="N383" s="106">
        <v>5737</v>
      </c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G383" s="7">
        <f>IF(Q383&gt;0,RANK(Q383,(N383:P383,Q383:AE383)),0)</f>
        <v>0</v>
      </c>
      <c r="AH383" s="7">
        <f>IF(R383&gt;0,RANK(R383,(N383:P383,Q383:AE383)),0)</f>
        <v>0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47"/>
        <v>0</v>
      </c>
      <c r="AL383" s="2">
        <f t="shared" si="148"/>
        <v>0</v>
      </c>
      <c r="AM383" s="2">
        <f t="shared" si="149"/>
        <v>0</v>
      </c>
      <c r="AN383" s="2">
        <f t="shared" si="150"/>
        <v>0</v>
      </c>
      <c r="AP383" t="s">
        <v>1102</v>
      </c>
      <c r="AQ383" t="s">
        <v>236</v>
      </c>
      <c r="AT383" s="94">
        <v>13</v>
      </c>
      <c r="AU383" s="96">
        <v>275</v>
      </c>
      <c r="AV383" s="100">
        <f t="shared" si="151"/>
        <v>13275</v>
      </c>
      <c r="AX383" s="7" t="s">
        <v>996</v>
      </c>
      <c r="BJ383">
        <v>0</v>
      </c>
      <c r="BK383">
        <v>0</v>
      </c>
    </row>
    <row r="384" spans="1:63" ht="13" hidden="1" customHeight="1" outlineLevel="1">
      <c r="A384" t="s">
        <v>689</v>
      </c>
      <c r="B384" t="s">
        <v>236</v>
      </c>
      <c r="C384" s="1">
        <f t="shared" si="140"/>
        <v>4056</v>
      </c>
      <c r="D384" s="7">
        <f>IF(N384&gt;0, RANK(N384,(N384:P384,Q384:AE384)),0)</f>
        <v>1</v>
      </c>
      <c r="E384" s="7">
        <f>IF(O384&gt;0,RANK(O384,(N384:P384,Q384:AE384)),0)</f>
        <v>0</v>
      </c>
      <c r="F384" s="7">
        <f>IF(P384&gt;0,RANK(P384,(N384:P384,Q384:AE384)),0)</f>
        <v>0</v>
      </c>
      <c r="G384" s="1" t="e">
        <f t="shared" si="141"/>
        <v>#NUM!</v>
      </c>
      <c r="H384" s="2" t="e">
        <f t="shared" si="142"/>
        <v>#NUM!</v>
      </c>
      <c r="I384" s="2"/>
      <c r="J384" s="2">
        <f t="shared" si="143"/>
        <v>1</v>
      </c>
      <c r="K384" s="2">
        <f t="shared" si="144"/>
        <v>0</v>
      </c>
      <c r="L384" s="2">
        <f t="shared" si="145"/>
        <v>0</v>
      </c>
      <c r="M384" s="2">
        <f t="shared" si="146"/>
        <v>0</v>
      </c>
      <c r="N384" s="106">
        <v>4056</v>
      </c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G384" s="7">
        <f>IF(Q384&gt;0,RANK(Q384,(N384:P384,Q384:AE384)),0)</f>
        <v>0</v>
      </c>
      <c r="AH384" s="7">
        <f>IF(R384&gt;0,RANK(R384,(N384:P384,Q384:AE384)),0)</f>
        <v>0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47"/>
        <v>0</v>
      </c>
      <c r="AL384" s="2">
        <f t="shared" si="148"/>
        <v>0</v>
      </c>
      <c r="AM384" s="2">
        <f t="shared" si="149"/>
        <v>0</v>
      </c>
      <c r="AN384" s="2">
        <f t="shared" si="150"/>
        <v>0</v>
      </c>
      <c r="AP384" t="s">
        <v>689</v>
      </c>
      <c r="AQ384" t="s">
        <v>236</v>
      </c>
      <c r="AT384" s="94">
        <v>13</v>
      </c>
      <c r="AU384" s="96">
        <v>277</v>
      </c>
      <c r="AV384" s="100">
        <f t="shared" si="151"/>
        <v>13277</v>
      </c>
      <c r="AX384" s="7" t="s">
        <v>996</v>
      </c>
      <c r="BJ384">
        <v>0</v>
      </c>
      <c r="BK384">
        <v>0</v>
      </c>
    </row>
    <row r="385" spans="1:63" ht="13" hidden="1" customHeight="1" outlineLevel="1">
      <c r="A385" t="s">
        <v>2340</v>
      </c>
      <c r="B385" t="s">
        <v>236</v>
      </c>
      <c r="C385" s="1">
        <f t="shared" si="140"/>
        <v>2938</v>
      </c>
      <c r="D385" s="7">
        <f>IF(N385&gt;0, RANK(N385,(N385:P385,Q385:AE385)),0)</f>
        <v>1</v>
      </c>
      <c r="E385" s="7">
        <f>IF(O385&gt;0,RANK(O385,(N385:P385,Q385:AE385)),0)</f>
        <v>0</v>
      </c>
      <c r="F385" s="7">
        <f>IF(P385&gt;0,RANK(P385,(N385:P385,Q385:AE385)),0)</f>
        <v>0</v>
      </c>
      <c r="G385" s="1" t="e">
        <f t="shared" si="141"/>
        <v>#NUM!</v>
      </c>
      <c r="H385" s="2" t="e">
        <f t="shared" si="142"/>
        <v>#NUM!</v>
      </c>
      <c r="I385" s="2"/>
      <c r="J385" s="2">
        <f t="shared" si="143"/>
        <v>1</v>
      </c>
      <c r="K385" s="2">
        <f t="shared" si="144"/>
        <v>0</v>
      </c>
      <c r="L385" s="2">
        <f t="shared" si="145"/>
        <v>0</v>
      </c>
      <c r="M385" s="2">
        <f t="shared" si="146"/>
        <v>0</v>
      </c>
      <c r="N385" s="106">
        <v>2938</v>
      </c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G385" s="7">
        <f>IF(Q385&gt;0,RANK(Q385,(N385:P385,Q385:AE385)),0)</f>
        <v>0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si="147"/>
        <v>0</v>
      </c>
      <c r="AL385" s="2">
        <f t="shared" si="148"/>
        <v>0</v>
      </c>
      <c r="AM385" s="2">
        <f t="shared" si="149"/>
        <v>0</v>
      </c>
      <c r="AN385" s="2">
        <f t="shared" si="150"/>
        <v>0</v>
      </c>
      <c r="AP385" t="s">
        <v>2340</v>
      </c>
      <c r="AQ385" t="s">
        <v>236</v>
      </c>
      <c r="AT385" s="94">
        <v>13</v>
      </c>
      <c r="AU385" s="96">
        <v>279</v>
      </c>
      <c r="AV385" s="100">
        <f t="shared" si="151"/>
        <v>13279</v>
      </c>
      <c r="AX385" s="7" t="s">
        <v>996</v>
      </c>
      <c r="BJ385">
        <v>0</v>
      </c>
      <c r="BK385">
        <v>0</v>
      </c>
    </row>
    <row r="386" spans="1:63" ht="13" hidden="1" customHeight="1" outlineLevel="1">
      <c r="A386" t="s">
        <v>1048</v>
      </c>
      <c r="B386" t="s">
        <v>236</v>
      </c>
      <c r="C386" s="1">
        <f t="shared" si="140"/>
        <v>1554</v>
      </c>
      <c r="D386" s="7">
        <f>IF(N386&gt;0, RANK(N386,(N386:P386,Q386:AE386)),0)</f>
        <v>1</v>
      </c>
      <c r="E386" s="7">
        <f>IF(O386&gt;0,RANK(O386,(N386:P386,Q386:AE386)),0)</f>
        <v>0</v>
      </c>
      <c r="F386" s="7">
        <f>IF(P386&gt;0,RANK(P386,(N386:P386,Q386:AE386)),0)</f>
        <v>0</v>
      </c>
      <c r="G386" s="1" t="e">
        <f t="shared" si="141"/>
        <v>#NUM!</v>
      </c>
      <c r="H386" s="2" t="e">
        <f t="shared" si="142"/>
        <v>#NUM!</v>
      </c>
      <c r="I386" s="2"/>
      <c r="J386" s="2">
        <f t="shared" si="143"/>
        <v>1</v>
      </c>
      <c r="K386" s="2">
        <f t="shared" si="144"/>
        <v>0</v>
      </c>
      <c r="L386" s="2">
        <f t="shared" si="145"/>
        <v>0</v>
      </c>
      <c r="M386" s="2">
        <f t="shared" si="146"/>
        <v>0</v>
      </c>
      <c r="N386" s="106">
        <v>1554</v>
      </c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G386" s="7">
        <f>IF(Q386&gt;0,RANK(Q386,(N386:P386,Q386:AE386)),0)</f>
        <v>0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47"/>
        <v>0</v>
      </c>
      <c r="AL386" s="2">
        <f t="shared" si="148"/>
        <v>0</v>
      </c>
      <c r="AM386" s="2">
        <f t="shared" si="149"/>
        <v>0</v>
      </c>
      <c r="AN386" s="2">
        <f t="shared" si="150"/>
        <v>0</v>
      </c>
      <c r="AP386" t="s">
        <v>1048</v>
      </c>
      <c r="AQ386" t="s">
        <v>236</v>
      </c>
      <c r="AT386" s="94">
        <v>13</v>
      </c>
      <c r="AU386" s="96">
        <v>281</v>
      </c>
      <c r="AV386" s="100">
        <f t="shared" si="151"/>
        <v>13281</v>
      </c>
      <c r="AX386" s="7" t="s">
        <v>996</v>
      </c>
      <c r="BJ386">
        <v>0</v>
      </c>
      <c r="BK386">
        <v>0</v>
      </c>
    </row>
    <row r="387" spans="1:63" ht="13" hidden="1" customHeight="1" outlineLevel="1">
      <c r="A387" t="s">
        <v>193</v>
      </c>
      <c r="B387" t="s">
        <v>236</v>
      </c>
      <c r="C387" s="1">
        <f t="shared" si="140"/>
        <v>1125</v>
      </c>
      <c r="D387" s="7">
        <f>IF(N387&gt;0, RANK(N387,(N387:P387,Q387:AE387)),0)</f>
        <v>1</v>
      </c>
      <c r="E387" s="7">
        <f>IF(O387&gt;0,RANK(O387,(N387:P387,Q387:AE387)),0)</f>
        <v>0</v>
      </c>
      <c r="F387" s="7">
        <f>IF(P387&gt;0,RANK(P387,(N387:P387,Q387:AE387)),0)</f>
        <v>0</v>
      </c>
      <c r="G387" s="1" t="e">
        <f t="shared" si="141"/>
        <v>#NUM!</v>
      </c>
      <c r="H387" s="2" t="e">
        <f t="shared" si="142"/>
        <v>#NUM!</v>
      </c>
      <c r="I387" s="2"/>
      <c r="J387" s="2">
        <f t="shared" si="143"/>
        <v>1</v>
      </c>
      <c r="K387" s="2">
        <f t="shared" si="144"/>
        <v>0</v>
      </c>
      <c r="L387" s="2">
        <f t="shared" si="145"/>
        <v>0</v>
      </c>
      <c r="M387" s="2">
        <f t="shared" si="146"/>
        <v>0</v>
      </c>
      <c r="N387" s="106">
        <v>1125</v>
      </c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G387" s="7">
        <f>IF(Q387&gt;0,RANK(Q387,(N387:P387,Q387:AE387)),0)</f>
        <v>0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47"/>
        <v>0</v>
      </c>
      <c r="AL387" s="2">
        <f t="shared" si="148"/>
        <v>0</v>
      </c>
      <c r="AM387" s="2">
        <f t="shared" si="149"/>
        <v>0</v>
      </c>
      <c r="AN387" s="2">
        <f t="shared" si="150"/>
        <v>0</v>
      </c>
      <c r="AP387" t="s">
        <v>193</v>
      </c>
      <c r="AQ387" t="s">
        <v>236</v>
      </c>
      <c r="AT387" s="94">
        <v>13</v>
      </c>
      <c r="AU387" s="96">
        <v>283</v>
      </c>
      <c r="AV387" s="100">
        <f t="shared" si="151"/>
        <v>13283</v>
      </c>
      <c r="AX387" s="7" t="s">
        <v>996</v>
      </c>
      <c r="BJ387">
        <v>0</v>
      </c>
      <c r="BK387">
        <v>0</v>
      </c>
    </row>
    <row r="388" spans="1:63" ht="13" hidden="1" customHeight="1" outlineLevel="1">
      <c r="A388" t="s">
        <v>2051</v>
      </c>
      <c r="B388" t="s">
        <v>236</v>
      </c>
      <c r="C388" s="1">
        <f t="shared" si="140"/>
        <v>8319</v>
      </c>
      <c r="D388" s="7">
        <f>IF(N388&gt;0, RANK(N388,(N388:P388,Q388:AE388)),0)</f>
        <v>1</v>
      </c>
      <c r="E388" s="7">
        <f>IF(O388&gt;0,RANK(O388,(N388:P388,Q388:AE388)),0)</f>
        <v>0</v>
      </c>
      <c r="F388" s="7">
        <f>IF(P388&gt;0,RANK(P388,(N388:P388,Q388:AE388)),0)</f>
        <v>0</v>
      </c>
      <c r="G388" s="1" t="e">
        <f t="shared" si="141"/>
        <v>#NUM!</v>
      </c>
      <c r="H388" s="2" t="e">
        <f t="shared" si="142"/>
        <v>#NUM!</v>
      </c>
      <c r="I388" s="2"/>
      <c r="J388" s="2">
        <f t="shared" si="143"/>
        <v>1</v>
      </c>
      <c r="K388" s="2">
        <f t="shared" si="144"/>
        <v>0</v>
      </c>
      <c r="L388" s="2">
        <f t="shared" si="145"/>
        <v>0</v>
      </c>
      <c r="M388" s="2">
        <f t="shared" si="146"/>
        <v>0</v>
      </c>
      <c r="N388" s="106">
        <v>8319</v>
      </c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G388" s="7">
        <f>IF(Q388&gt;0,RANK(Q388,(N388:P388,Q388:AE388)),0)</f>
        <v>0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47"/>
        <v>0</v>
      </c>
      <c r="AL388" s="2">
        <f t="shared" si="148"/>
        <v>0</v>
      </c>
      <c r="AM388" s="2">
        <f t="shared" si="149"/>
        <v>0</v>
      </c>
      <c r="AN388" s="2">
        <f t="shared" si="150"/>
        <v>0</v>
      </c>
      <c r="AP388" t="s">
        <v>2051</v>
      </c>
      <c r="AQ388" t="s">
        <v>236</v>
      </c>
      <c r="AT388" s="94">
        <v>13</v>
      </c>
      <c r="AU388" s="96">
        <v>285</v>
      </c>
      <c r="AV388" s="100">
        <f t="shared" si="151"/>
        <v>13285</v>
      </c>
      <c r="AX388" s="7" t="s">
        <v>996</v>
      </c>
      <c r="BJ388">
        <v>0</v>
      </c>
      <c r="BK388">
        <v>0</v>
      </c>
    </row>
    <row r="389" spans="1:63" ht="13" hidden="1" customHeight="1" outlineLevel="1">
      <c r="A389" t="s">
        <v>598</v>
      </c>
      <c r="B389" t="s">
        <v>236</v>
      </c>
      <c r="C389" s="1">
        <f t="shared" si="140"/>
        <v>1467</v>
      </c>
      <c r="D389" s="7">
        <f>IF(N389&gt;0, RANK(N389,(N389:P389,Q389:AE389)),0)</f>
        <v>1</v>
      </c>
      <c r="E389" s="7">
        <f>IF(O389&gt;0,RANK(O389,(N389:P389,Q389:AE389)),0)</f>
        <v>0</v>
      </c>
      <c r="F389" s="7">
        <f>IF(P389&gt;0,RANK(P389,(N389:P389,Q389:AE389)),0)</f>
        <v>0</v>
      </c>
      <c r="G389" s="1" t="e">
        <f t="shared" si="141"/>
        <v>#NUM!</v>
      </c>
      <c r="H389" s="2" t="e">
        <f t="shared" si="142"/>
        <v>#NUM!</v>
      </c>
      <c r="I389" s="2"/>
      <c r="J389" s="2">
        <f t="shared" si="143"/>
        <v>1</v>
      </c>
      <c r="K389" s="2">
        <f t="shared" si="144"/>
        <v>0</v>
      </c>
      <c r="L389" s="2">
        <f t="shared" si="145"/>
        <v>0</v>
      </c>
      <c r="M389" s="2">
        <f t="shared" si="146"/>
        <v>0</v>
      </c>
      <c r="N389" s="106">
        <v>1467</v>
      </c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G389" s="7">
        <f>IF(Q389&gt;0,RANK(Q389,(N389:P389,Q389:AE389)),0)</f>
        <v>0</v>
      </c>
      <c r="AH389" s="7">
        <f>IF(R389&gt;0,RANK(R389,(N389:P389,Q389:AE389)),0)</f>
        <v>0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47"/>
        <v>0</v>
      </c>
      <c r="AL389" s="2">
        <f t="shared" si="148"/>
        <v>0</v>
      </c>
      <c r="AM389" s="2">
        <f t="shared" si="149"/>
        <v>0</v>
      </c>
      <c r="AN389" s="2">
        <f t="shared" si="150"/>
        <v>0</v>
      </c>
      <c r="AP389" t="s">
        <v>598</v>
      </c>
      <c r="AQ389" t="s">
        <v>236</v>
      </c>
      <c r="AT389" s="94">
        <v>13</v>
      </c>
      <c r="AU389" s="96">
        <v>287</v>
      </c>
      <c r="AV389" s="100">
        <f t="shared" si="151"/>
        <v>13287</v>
      </c>
      <c r="AX389" s="7" t="s">
        <v>996</v>
      </c>
      <c r="BJ389">
        <v>0</v>
      </c>
      <c r="BK389">
        <v>0</v>
      </c>
    </row>
    <row r="390" spans="1:63" ht="13" hidden="1" customHeight="1" outlineLevel="1">
      <c r="A390" t="s">
        <v>599</v>
      </c>
      <c r="B390" t="s">
        <v>236</v>
      </c>
      <c r="C390" s="1">
        <f t="shared" si="140"/>
        <v>1584</v>
      </c>
      <c r="D390" s="7">
        <f>IF(N390&gt;0, RANK(N390,(N390:P390,Q390:AE390)),0)</f>
        <v>1</v>
      </c>
      <c r="E390" s="7">
        <f>IF(O390&gt;0,RANK(O390,(N390:P390,Q390:AE390)),0)</f>
        <v>0</v>
      </c>
      <c r="F390" s="7">
        <f>IF(P390&gt;0,RANK(P390,(N390:P390,Q390:AE390)),0)</f>
        <v>0</v>
      </c>
      <c r="G390" s="1" t="e">
        <f t="shared" si="141"/>
        <v>#NUM!</v>
      </c>
      <c r="H390" s="2" t="e">
        <f t="shared" si="142"/>
        <v>#NUM!</v>
      </c>
      <c r="I390" s="2"/>
      <c r="J390" s="2">
        <f t="shared" si="143"/>
        <v>1</v>
      </c>
      <c r="K390" s="2">
        <f t="shared" si="144"/>
        <v>0</v>
      </c>
      <c r="L390" s="2">
        <f t="shared" si="145"/>
        <v>0</v>
      </c>
      <c r="M390" s="2">
        <f t="shared" si="146"/>
        <v>0</v>
      </c>
      <c r="N390" s="106">
        <v>1584</v>
      </c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G390" s="7">
        <f>IF(Q390&gt;0,RANK(Q390,(N390:P390,Q390:AE390)),0)</f>
        <v>0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si="147"/>
        <v>0</v>
      </c>
      <c r="AL390" s="2">
        <f t="shared" si="148"/>
        <v>0</v>
      </c>
      <c r="AM390" s="2">
        <f t="shared" si="149"/>
        <v>0</v>
      </c>
      <c r="AN390" s="2">
        <f t="shared" si="150"/>
        <v>0</v>
      </c>
      <c r="AP390" t="s">
        <v>599</v>
      </c>
      <c r="AQ390" t="s">
        <v>236</v>
      </c>
      <c r="AT390" s="94">
        <v>13</v>
      </c>
      <c r="AU390" s="96">
        <v>289</v>
      </c>
      <c r="AV390" s="100">
        <f t="shared" si="151"/>
        <v>13289</v>
      </c>
      <c r="AX390" s="7" t="s">
        <v>996</v>
      </c>
      <c r="BJ390">
        <v>0</v>
      </c>
      <c r="BK390">
        <v>0</v>
      </c>
    </row>
    <row r="391" spans="1:63" ht="13" hidden="1" customHeight="1" outlineLevel="1">
      <c r="A391" t="s">
        <v>1683</v>
      </c>
      <c r="B391" t="s">
        <v>236</v>
      </c>
      <c r="C391" s="1">
        <f t="shared" si="140"/>
        <v>2201</v>
      </c>
      <c r="D391" s="7">
        <f>IF(N391&gt;0, RANK(N391,(N391:P391,Q391:AE391)),0)</f>
        <v>1</v>
      </c>
      <c r="E391" s="7">
        <f>IF(O391&gt;0,RANK(O391,(N391:P391,Q391:AE391)),0)</f>
        <v>0</v>
      </c>
      <c r="F391" s="7">
        <f>IF(P391&gt;0,RANK(P391,(N391:P391,Q391:AE391)),0)</f>
        <v>0</v>
      </c>
      <c r="G391" s="1" t="e">
        <f t="shared" si="141"/>
        <v>#NUM!</v>
      </c>
      <c r="H391" s="2" t="e">
        <f t="shared" si="142"/>
        <v>#NUM!</v>
      </c>
      <c r="I391" s="2"/>
      <c r="J391" s="2">
        <f t="shared" si="143"/>
        <v>1</v>
      </c>
      <c r="K391" s="2">
        <f t="shared" si="144"/>
        <v>0</v>
      </c>
      <c r="L391" s="2">
        <f t="shared" si="145"/>
        <v>0</v>
      </c>
      <c r="M391" s="2">
        <f t="shared" si="146"/>
        <v>0</v>
      </c>
      <c r="N391" s="106">
        <v>2201</v>
      </c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G391" s="7">
        <f>IF(Q391&gt;0,RANK(Q391,(N391:P391,Q391:AE391)),0)</f>
        <v>0</v>
      </c>
      <c r="AH391" s="7">
        <f>IF(R391&gt;0,RANK(R391,(N391:P391,Q391:AE391)),0)</f>
        <v>0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47"/>
        <v>0</v>
      </c>
      <c r="AL391" s="2">
        <f t="shared" si="148"/>
        <v>0</v>
      </c>
      <c r="AM391" s="2">
        <f t="shared" si="149"/>
        <v>0</v>
      </c>
      <c r="AN391" s="2">
        <f t="shared" si="150"/>
        <v>0</v>
      </c>
      <c r="AP391" t="s">
        <v>1683</v>
      </c>
      <c r="AQ391" t="s">
        <v>236</v>
      </c>
      <c r="AT391" s="94">
        <v>13</v>
      </c>
      <c r="AU391" s="96">
        <v>291</v>
      </c>
      <c r="AV391" s="100">
        <f t="shared" si="151"/>
        <v>13291</v>
      </c>
      <c r="AX391" s="7" t="s">
        <v>996</v>
      </c>
      <c r="BJ391">
        <v>0</v>
      </c>
      <c r="BK391">
        <v>0</v>
      </c>
    </row>
    <row r="392" spans="1:63" ht="13" hidden="1" customHeight="1" outlineLevel="1">
      <c r="A392" t="s">
        <v>284</v>
      </c>
      <c r="B392" t="s">
        <v>236</v>
      </c>
      <c r="C392" s="1">
        <f t="shared" si="140"/>
        <v>4653</v>
      </c>
      <c r="D392" s="7">
        <f>IF(N392&gt;0, RANK(N392,(N392:P392,Q392:AE392)),0)</f>
        <v>1</v>
      </c>
      <c r="E392" s="7">
        <f>IF(O392&gt;0,RANK(O392,(N392:P392,Q392:AE392)),0)</f>
        <v>0</v>
      </c>
      <c r="F392" s="7">
        <f>IF(P392&gt;0,RANK(P392,(N392:P392,Q392:AE392)),0)</f>
        <v>0</v>
      </c>
      <c r="G392" s="1" t="e">
        <f t="shared" si="141"/>
        <v>#NUM!</v>
      </c>
      <c r="H392" s="2" t="e">
        <f t="shared" si="142"/>
        <v>#NUM!</v>
      </c>
      <c r="I392" s="2"/>
      <c r="J392" s="2">
        <f t="shared" si="143"/>
        <v>1</v>
      </c>
      <c r="K392" s="2">
        <f t="shared" si="144"/>
        <v>0</v>
      </c>
      <c r="L392" s="2">
        <f t="shared" si="145"/>
        <v>0</v>
      </c>
      <c r="M392" s="2">
        <f t="shared" si="146"/>
        <v>0</v>
      </c>
      <c r="N392" s="106">
        <v>4653</v>
      </c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G392" s="7">
        <f>IF(Q392&gt;0,RANK(Q392,(N392:P392,Q392:AE392)),0)</f>
        <v>0</v>
      </c>
      <c r="AH392" s="7">
        <f>IF(R392&gt;0,RANK(R392,(N392:P392,Q392:AE392)),0)</f>
        <v>0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47"/>
        <v>0</v>
      </c>
      <c r="AL392" s="2">
        <f t="shared" si="148"/>
        <v>0</v>
      </c>
      <c r="AM392" s="2">
        <f t="shared" si="149"/>
        <v>0</v>
      </c>
      <c r="AN392" s="2">
        <f t="shared" si="150"/>
        <v>0</v>
      </c>
      <c r="AP392" t="s">
        <v>284</v>
      </c>
      <c r="AQ392" t="s">
        <v>236</v>
      </c>
      <c r="AT392" s="94">
        <v>13</v>
      </c>
      <c r="AU392" s="96">
        <v>293</v>
      </c>
      <c r="AV392" s="100">
        <f t="shared" si="151"/>
        <v>13293</v>
      </c>
      <c r="AX392" s="7" t="s">
        <v>996</v>
      </c>
      <c r="BJ392">
        <v>0</v>
      </c>
      <c r="BK392">
        <v>0</v>
      </c>
    </row>
    <row r="393" spans="1:63" ht="13" hidden="1" customHeight="1" outlineLevel="1">
      <c r="A393" t="s">
        <v>2307</v>
      </c>
      <c r="B393" t="s">
        <v>236</v>
      </c>
      <c r="C393" s="1">
        <f t="shared" si="140"/>
        <v>6612</v>
      </c>
      <c r="D393" s="7">
        <f>IF(N393&gt;0, RANK(N393,(N393:P393,Q393:AE393)),0)</f>
        <v>1</v>
      </c>
      <c r="E393" s="7">
        <f>IF(O393&gt;0,RANK(O393,(N393:P393,Q393:AE393)),0)</f>
        <v>0</v>
      </c>
      <c r="F393" s="7">
        <f>IF(P393&gt;0,RANK(P393,(N393:P393,Q393:AE393)),0)</f>
        <v>0</v>
      </c>
      <c r="G393" s="1" t="e">
        <f t="shared" si="141"/>
        <v>#NUM!</v>
      </c>
      <c r="H393" s="2" t="e">
        <f t="shared" si="142"/>
        <v>#NUM!</v>
      </c>
      <c r="I393" s="2"/>
      <c r="J393" s="2">
        <f t="shared" si="143"/>
        <v>1</v>
      </c>
      <c r="K393" s="2">
        <f t="shared" si="144"/>
        <v>0</v>
      </c>
      <c r="L393" s="2">
        <f t="shared" si="145"/>
        <v>0</v>
      </c>
      <c r="M393" s="2">
        <f t="shared" si="146"/>
        <v>0</v>
      </c>
      <c r="N393" s="106">
        <v>6612</v>
      </c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G393" s="7">
        <f>IF(Q393&gt;0,RANK(Q393,(N393:P393,Q393:AE393)),0)</f>
        <v>0</v>
      </c>
      <c r="AH393" s="7">
        <f>IF(R393&gt;0,RANK(R393,(N393:P393,Q393:AE393)),0)</f>
        <v>0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47"/>
        <v>0</v>
      </c>
      <c r="AL393" s="2">
        <f t="shared" si="148"/>
        <v>0</v>
      </c>
      <c r="AM393" s="2">
        <f t="shared" si="149"/>
        <v>0</v>
      </c>
      <c r="AN393" s="2">
        <f t="shared" si="150"/>
        <v>0</v>
      </c>
      <c r="AP393" t="s">
        <v>2307</v>
      </c>
      <c r="AQ393" t="s">
        <v>236</v>
      </c>
      <c r="AT393" s="94">
        <v>13</v>
      </c>
      <c r="AU393" s="96">
        <v>295</v>
      </c>
      <c r="AV393" s="100">
        <f t="shared" si="151"/>
        <v>13295</v>
      </c>
      <c r="AX393" s="7" t="s">
        <v>996</v>
      </c>
      <c r="BJ393">
        <v>0</v>
      </c>
      <c r="BK393">
        <v>0</v>
      </c>
    </row>
    <row r="394" spans="1:63" ht="13" hidden="1" customHeight="1" outlineLevel="1">
      <c r="A394" t="s">
        <v>931</v>
      </c>
      <c r="B394" t="s">
        <v>236</v>
      </c>
      <c r="C394" s="1">
        <f t="shared" si="140"/>
        <v>5530</v>
      </c>
      <c r="D394" s="7">
        <f>IF(N394&gt;0, RANK(N394,(N394:P394,Q394:AE394)),0)</f>
        <v>1</v>
      </c>
      <c r="E394" s="7">
        <f>IF(O394&gt;0,RANK(O394,(N394:P394,Q394:AE394)),0)</f>
        <v>0</v>
      </c>
      <c r="F394" s="7">
        <f>IF(P394&gt;0,RANK(P394,(N394:P394,Q394:AE394)),0)</f>
        <v>0</v>
      </c>
      <c r="G394" s="1" t="e">
        <f t="shared" si="141"/>
        <v>#NUM!</v>
      </c>
      <c r="H394" s="2" t="e">
        <f t="shared" si="142"/>
        <v>#NUM!</v>
      </c>
      <c r="I394" s="2"/>
      <c r="J394" s="2">
        <f t="shared" si="143"/>
        <v>1</v>
      </c>
      <c r="K394" s="2">
        <f t="shared" si="144"/>
        <v>0</v>
      </c>
      <c r="L394" s="2">
        <f t="shared" si="145"/>
        <v>0</v>
      </c>
      <c r="M394" s="2">
        <f t="shared" si="146"/>
        <v>0</v>
      </c>
      <c r="N394" s="106">
        <v>5530</v>
      </c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G394" s="7">
        <f>IF(Q394&gt;0,RANK(Q394,(N394:P394,Q394:AE394)),0)</f>
        <v>0</v>
      </c>
      <c r="AH394" s="7">
        <f>IF(R394&gt;0,RANK(R394,(N394:P394,Q394:AE394)),0)</f>
        <v>0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47"/>
        <v>0</v>
      </c>
      <c r="AL394" s="2">
        <f t="shared" si="148"/>
        <v>0</v>
      </c>
      <c r="AM394" s="2">
        <f t="shared" si="149"/>
        <v>0</v>
      </c>
      <c r="AN394" s="2">
        <f t="shared" si="150"/>
        <v>0</v>
      </c>
      <c r="AP394" t="s">
        <v>931</v>
      </c>
      <c r="AQ394" t="s">
        <v>236</v>
      </c>
      <c r="AT394" s="94">
        <v>13</v>
      </c>
      <c r="AU394" s="96">
        <v>297</v>
      </c>
      <c r="AV394" s="100">
        <f t="shared" si="151"/>
        <v>13297</v>
      </c>
      <c r="AX394" s="7" t="s">
        <v>996</v>
      </c>
      <c r="BJ394">
        <v>0</v>
      </c>
      <c r="BK394">
        <v>0</v>
      </c>
    </row>
    <row r="395" spans="1:63" ht="13" hidden="1" customHeight="1" outlineLevel="1">
      <c r="A395" t="s">
        <v>828</v>
      </c>
      <c r="B395" t="s">
        <v>236</v>
      </c>
      <c r="C395" s="1">
        <f t="shared" si="140"/>
        <v>4200</v>
      </c>
      <c r="D395" s="7">
        <f>IF(N395&gt;0, RANK(N395,(N395:P395,Q395:AE395)),0)</f>
        <v>1</v>
      </c>
      <c r="E395" s="7">
        <f>IF(O395&gt;0,RANK(O395,(N395:P395,Q395:AE395)),0)</f>
        <v>0</v>
      </c>
      <c r="F395" s="7">
        <f>IF(P395&gt;0,RANK(P395,(N395:P395,Q395:AE395)),0)</f>
        <v>0</v>
      </c>
      <c r="G395" s="1" t="e">
        <f t="shared" si="141"/>
        <v>#NUM!</v>
      </c>
      <c r="H395" s="2" t="e">
        <f t="shared" si="142"/>
        <v>#NUM!</v>
      </c>
      <c r="I395" s="2"/>
      <c r="J395" s="2">
        <f t="shared" si="143"/>
        <v>1</v>
      </c>
      <c r="K395" s="2">
        <f t="shared" si="144"/>
        <v>0</v>
      </c>
      <c r="L395" s="2">
        <f t="shared" si="145"/>
        <v>0</v>
      </c>
      <c r="M395" s="2">
        <f t="shared" si="146"/>
        <v>0</v>
      </c>
      <c r="N395" s="106">
        <v>4200</v>
      </c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G395" s="7">
        <f>IF(Q395&gt;0,RANK(Q395,(N395:P395,Q395:AE395)),0)</f>
        <v>0</v>
      </c>
      <c r="AH395" s="7">
        <f>IF(R395&gt;0,RANK(R395,(N395:P395,Q395:AE395)),0)</f>
        <v>0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47"/>
        <v>0</v>
      </c>
      <c r="AL395" s="2">
        <f t="shared" si="148"/>
        <v>0</v>
      </c>
      <c r="AM395" s="2">
        <f t="shared" si="149"/>
        <v>0</v>
      </c>
      <c r="AN395" s="2">
        <f t="shared" si="150"/>
        <v>0</v>
      </c>
      <c r="AP395" t="s">
        <v>828</v>
      </c>
      <c r="AQ395" t="s">
        <v>236</v>
      </c>
      <c r="AT395" s="94">
        <v>13</v>
      </c>
      <c r="AU395" s="96">
        <v>299</v>
      </c>
      <c r="AV395" s="100">
        <f t="shared" si="151"/>
        <v>13299</v>
      </c>
      <c r="AX395" s="7" t="s">
        <v>996</v>
      </c>
      <c r="BJ395">
        <v>0</v>
      </c>
      <c r="BK395">
        <v>0</v>
      </c>
    </row>
    <row r="396" spans="1:63" ht="13" hidden="1" customHeight="1" outlineLevel="1">
      <c r="A396" t="s">
        <v>1037</v>
      </c>
      <c r="B396" t="s">
        <v>236</v>
      </c>
      <c r="C396" s="1">
        <f t="shared" si="140"/>
        <v>919</v>
      </c>
      <c r="D396" s="7">
        <f>IF(N396&gt;0, RANK(N396,(N396:P396,Q396:AE396)),0)</f>
        <v>1</v>
      </c>
      <c r="E396" s="7">
        <f>IF(O396&gt;0,RANK(O396,(N396:P396,Q396:AE396)),0)</f>
        <v>0</v>
      </c>
      <c r="F396" s="7">
        <f>IF(P396&gt;0,RANK(P396,(N396:P396,Q396:AE396)),0)</f>
        <v>0</v>
      </c>
      <c r="G396" s="1" t="e">
        <f t="shared" si="141"/>
        <v>#NUM!</v>
      </c>
      <c r="H396" s="2" t="e">
        <f t="shared" si="142"/>
        <v>#NUM!</v>
      </c>
      <c r="I396" s="2"/>
      <c r="J396" s="2">
        <f t="shared" si="143"/>
        <v>1</v>
      </c>
      <c r="K396" s="2">
        <f t="shared" si="144"/>
        <v>0</v>
      </c>
      <c r="L396" s="2">
        <f t="shared" si="145"/>
        <v>0</v>
      </c>
      <c r="M396" s="2">
        <f t="shared" si="146"/>
        <v>0</v>
      </c>
      <c r="N396" s="106">
        <v>919</v>
      </c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G396" s="7">
        <f>IF(Q396&gt;0,RANK(Q396,(N396:P396,Q396:AE396)),0)</f>
        <v>0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47"/>
        <v>0</v>
      </c>
      <c r="AL396" s="2">
        <f t="shared" si="148"/>
        <v>0</v>
      </c>
      <c r="AM396" s="2">
        <f t="shared" si="149"/>
        <v>0</v>
      </c>
      <c r="AN396" s="2">
        <f t="shared" si="150"/>
        <v>0</v>
      </c>
      <c r="AP396" t="s">
        <v>1037</v>
      </c>
      <c r="AQ396" t="s">
        <v>236</v>
      </c>
      <c r="AT396" s="94">
        <v>13</v>
      </c>
      <c r="AU396" s="96">
        <v>301</v>
      </c>
      <c r="AV396" s="100">
        <f t="shared" si="151"/>
        <v>13301</v>
      </c>
      <c r="AX396" s="7" t="s">
        <v>996</v>
      </c>
      <c r="BJ396">
        <v>0</v>
      </c>
      <c r="BK396">
        <v>0</v>
      </c>
    </row>
    <row r="397" spans="1:63" ht="13" hidden="1" customHeight="1" outlineLevel="1">
      <c r="A397" t="s">
        <v>1242</v>
      </c>
      <c r="B397" t="s">
        <v>236</v>
      </c>
      <c r="C397" s="1">
        <f t="shared" si="140"/>
        <v>2634</v>
      </c>
      <c r="D397" s="7">
        <f>IF(N397&gt;0, RANK(N397,(N397:P397,Q397:AE397)),0)</f>
        <v>1</v>
      </c>
      <c r="E397" s="7">
        <f>IF(O397&gt;0,RANK(O397,(N397:P397,Q397:AE397)),0)</f>
        <v>0</v>
      </c>
      <c r="F397" s="7">
        <f>IF(P397&gt;0,RANK(P397,(N397:P397,Q397:AE397)),0)</f>
        <v>0</v>
      </c>
      <c r="G397" s="1" t="e">
        <f t="shared" si="141"/>
        <v>#NUM!</v>
      </c>
      <c r="H397" s="2" t="e">
        <f t="shared" si="142"/>
        <v>#NUM!</v>
      </c>
      <c r="I397" s="2"/>
      <c r="J397" s="2">
        <f t="shared" si="143"/>
        <v>1</v>
      </c>
      <c r="K397" s="2">
        <f t="shared" si="144"/>
        <v>0</v>
      </c>
      <c r="L397" s="2">
        <f t="shared" si="145"/>
        <v>0</v>
      </c>
      <c r="M397" s="2">
        <f t="shared" si="146"/>
        <v>0</v>
      </c>
      <c r="N397" s="106">
        <v>2634</v>
      </c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G397" s="7">
        <f>IF(Q397&gt;0,RANK(Q397,(N397:P397,Q397:AE397)),0)</f>
        <v>0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47"/>
        <v>0</v>
      </c>
      <c r="AL397" s="2">
        <f t="shared" si="148"/>
        <v>0</v>
      </c>
      <c r="AM397" s="2">
        <f t="shared" si="149"/>
        <v>0</v>
      </c>
      <c r="AN397" s="2">
        <f t="shared" si="150"/>
        <v>0</v>
      </c>
      <c r="AP397" t="s">
        <v>1242</v>
      </c>
      <c r="AQ397" t="s">
        <v>236</v>
      </c>
      <c r="AT397" s="94">
        <v>13</v>
      </c>
      <c r="AU397" s="96">
        <v>303</v>
      </c>
      <c r="AV397" s="100">
        <f t="shared" si="151"/>
        <v>13303</v>
      </c>
      <c r="AX397" s="7" t="s">
        <v>996</v>
      </c>
      <c r="BJ397">
        <v>0</v>
      </c>
      <c r="BK397">
        <v>0</v>
      </c>
    </row>
    <row r="398" spans="1:63" ht="13" hidden="1" customHeight="1" outlineLevel="1">
      <c r="A398" t="s">
        <v>394</v>
      </c>
      <c r="B398" t="s">
        <v>236</v>
      </c>
      <c r="C398" s="1">
        <f t="shared" si="140"/>
        <v>3256</v>
      </c>
      <c r="D398" s="7">
        <f>IF(N398&gt;0, RANK(N398,(N398:P398,Q398:AE398)),0)</f>
        <v>1</v>
      </c>
      <c r="E398" s="7">
        <f>IF(O398&gt;0,RANK(O398,(N398:P398,Q398:AE398)),0)</f>
        <v>0</v>
      </c>
      <c r="F398" s="7">
        <f>IF(P398&gt;0,RANK(P398,(N398:P398,Q398:AE398)),0)</f>
        <v>0</v>
      </c>
      <c r="G398" s="1" t="e">
        <f t="shared" si="141"/>
        <v>#NUM!</v>
      </c>
      <c r="H398" s="2" t="e">
        <f t="shared" si="142"/>
        <v>#NUM!</v>
      </c>
      <c r="I398" s="2"/>
      <c r="J398" s="2">
        <f t="shared" si="143"/>
        <v>1</v>
      </c>
      <c r="K398" s="2">
        <f t="shared" si="144"/>
        <v>0</v>
      </c>
      <c r="L398" s="2">
        <f t="shared" si="145"/>
        <v>0</v>
      </c>
      <c r="M398" s="2">
        <f t="shared" si="146"/>
        <v>0</v>
      </c>
      <c r="N398" s="106">
        <v>3256</v>
      </c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G398" s="7">
        <f>IF(Q398&gt;0,RANK(Q398,(N398:P398,Q398:AE398)),0)</f>
        <v>0</v>
      </c>
      <c r="AH398" s="7">
        <f>IF(R398&gt;0,RANK(R398,(N398:P398,Q398:AE398)),0)</f>
        <v>0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47"/>
        <v>0</v>
      </c>
      <c r="AL398" s="2">
        <f t="shared" si="148"/>
        <v>0</v>
      </c>
      <c r="AM398" s="2">
        <f t="shared" si="149"/>
        <v>0</v>
      </c>
      <c r="AN398" s="2">
        <f t="shared" si="150"/>
        <v>0</v>
      </c>
      <c r="AP398" t="s">
        <v>394</v>
      </c>
      <c r="AQ398" t="s">
        <v>236</v>
      </c>
      <c r="AT398" s="94">
        <v>13</v>
      </c>
      <c r="AU398" s="96">
        <v>305</v>
      </c>
      <c r="AV398" s="100">
        <f t="shared" si="151"/>
        <v>13305</v>
      </c>
      <c r="AX398" s="7" t="s">
        <v>996</v>
      </c>
      <c r="BJ398">
        <v>0</v>
      </c>
      <c r="BK398">
        <v>0</v>
      </c>
    </row>
    <row r="399" spans="1:63" ht="13" hidden="1" customHeight="1" outlineLevel="1">
      <c r="A399" t="s">
        <v>42</v>
      </c>
      <c r="B399" t="s">
        <v>236</v>
      </c>
      <c r="C399" s="1">
        <f t="shared" si="140"/>
        <v>290</v>
      </c>
      <c r="D399" s="7">
        <f>IF(N399&gt;0, RANK(N399,(N399:P399,Q399:AE399)),0)</f>
        <v>1</v>
      </c>
      <c r="E399" s="7">
        <f>IF(O399&gt;0,RANK(O399,(N399:P399,Q399:AE399)),0)</f>
        <v>0</v>
      </c>
      <c r="F399" s="7">
        <f>IF(P399&gt;0,RANK(P399,(N399:P399,Q399:AE399)),0)</f>
        <v>0</v>
      </c>
      <c r="G399" s="1" t="e">
        <f t="shared" si="141"/>
        <v>#NUM!</v>
      </c>
      <c r="H399" s="2" t="e">
        <f t="shared" si="142"/>
        <v>#NUM!</v>
      </c>
      <c r="I399" s="2"/>
      <c r="J399" s="2">
        <f t="shared" si="143"/>
        <v>1</v>
      </c>
      <c r="K399" s="2">
        <f t="shared" si="144"/>
        <v>0</v>
      </c>
      <c r="L399" s="2">
        <f t="shared" si="145"/>
        <v>0</v>
      </c>
      <c r="M399" s="2">
        <f t="shared" si="146"/>
        <v>0</v>
      </c>
      <c r="N399" s="106">
        <v>290</v>
      </c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G399" s="7">
        <f>IF(Q399&gt;0,RANK(Q399,(N399:P399,Q399:AE399)),0)</f>
        <v>0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47"/>
        <v>0</v>
      </c>
      <c r="AL399" s="2">
        <f t="shared" si="148"/>
        <v>0</v>
      </c>
      <c r="AM399" s="2">
        <f t="shared" si="149"/>
        <v>0</v>
      </c>
      <c r="AN399" s="2">
        <f t="shared" si="150"/>
        <v>0</v>
      </c>
      <c r="AP399" t="s">
        <v>42</v>
      </c>
      <c r="AQ399" t="s">
        <v>236</v>
      </c>
      <c r="AT399" s="94">
        <v>13</v>
      </c>
      <c r="AU399" s="96">
        <v>307</v>
      </c>
      <c r="AV399" s="100">
        <f t="shared" si="151"/>
        <v>13307</v>
      </c>
      <c r="AX399" s="7" t="s">
        <v>996</v>
      </c>
      <c r="BJ399">
        <v>0</v>
      </c>
      <c r="BK399">
        <v>0</v>
      </c>
    </row>
    <row r="400" spans="1:63" ht="13" hidden="1" customHeight="1" outlineLevel="1">
      <c r="A400" t="s">
        <v>1219</v>
      </c>
      <c r="B400" t="s">
        <v>236</v>
      </c>
      <c r="C400" s="1">
        <f t="shared" si="140"/>
        <v>611</v>
      </c>
      <c r="D400" s="7">
        <f>IF(N400&gt;0, RANK(N400,(N400:P400,Q400:AE400)),0)</f>
        <v>1</v>
      </c>
      <c r="E400" s="7">
        <f>IF(O400&gt;0,RANK(O400,(N400:P400,Q400:AE400)),0)</f>
        <v>0</v>
      </c>
      <c r="F400" s="7">
        <f>IF(P400&gt;0,RANK(P400,(N400:P400,Q400:AE400)),0)</f>
        <v>0</v>
      </c>
      <c r="G400" s="1" t="e">
        <f t="shared" si="141"/>
        <v>#NUM!</v>
      </c>
      <c r="H400" s="2" t="e">
        <f t="shared" si="142"/>
        <v>#NUM!</v>
      </c>
      <c r="I400" s="2"/>
      <c r="J400" s="2">
        <f t="shared" si="143"/>
        <v>1</v>
      </c>
      <c r="K400" s="2">
        <f t="shared" si="144"/>
        <v>0</v>
      </c>
      <c r="L400" s="2">
        <f t="shared" si="145"/>
        <v>0</v>
      </c>
      <c r="M400" s="2">
        <f t="shared" si="146"/>
        <v>0</v>
      </c>
      <c r="N400" s="106">
        <v>611</v>
      </c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G400" s="7">
        <f>IF(Q400&gt;0,RANK(Q400,(N400:P400,Q400:AE400)),0)</f>
        <v>0</v>
      </c>
      <c r="AH400" s="7">
        <f>IF(R400&gt;0,RANK(R400,(N400:P400,Q400:AE400)),0)</f>
        <v>0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47"/>
        <v>0</v>
      </c>
      <c r="AL400" s="2">
        <f t="shared" si="148"/>
        <v>0</v>
      </c>
      <c r="AM400" s="2">
        <f t="shared" si="149"/>
        <v>0</v>
      </c>
      <c r="AN400" s="2">
        <f t="shared" si="150"/>
        <v>0</v>
      </c>
      <c r="AP400" t="s">
        <v>1219</v>
      </c>
      <c r="AQ400" t="s">
        <v>236</v>
      </c>
      <c r="AT400" s="94">
        <v>13</v>
      </c>
      <c r="AU400" s="96">
        <v>309</v>
      </c>
      <c r="AV400" s="100">
        <f t="shared" si="151"/>
        <v>13309</v>
      </c>
      <c r="AX400" s="7" t="s">
        <v>996</v>
      </c>
      <c r="BJ400">
        <v>0</v>
      </c>
      <c r="BK400">
        <v>0</v>
      </c>
    </row>
    <row r="401" spans="1:63" ht="13" hidden="1" customHeight="1" outlineLevel="1">
      <c r="A401" t="s">
        <v>995</v>
      </c>
      <c r="B401" t="s">
        <v>236</v>
      </c>
      <c r="C401" s="1">
        <f t="shared" si="140"/>
        <v>2229</v>
      </c>
      <c r="D401" s="7">
        <f>IF(N401&gt;0, RANK(N401,(N401:P401,Q401:AE401)),0)</f>
        <v>1</v>
      </c>
      <c r="E401" s="7">
        <f>IF(O401&gt;0,RANK(O401,(N401:P401,Q401:AE401)),0)</f>
        <v>0</v>
      </c>
      <c r="F401" s="7">
        <f>IF(P401&gt;0,RANK(P401,(N401:P401,Q401:AE401)),0)</f>
        <v>0</v>
      </c>
      <c r="G401" s="1" t="e">
        <f t="shared" si="141"/>
        <v>#NUM!</v>
      </c>
      <c r="H401" s="2" t="e">
        <f t="shared" si="142"/>
        <v>#NUM!</v>
      </c>
      <c r="I401" s="2"/>
      <c r="J401" s="2">
        <f t="shared" si="143"/>
        <v>1</v>
      </c>
      <c r="K401" s="2">
        <f t="shared" si="144"/>
        <v>0</v>
      </c>
      <c r="L401" s="2">
        <f t="shared" si="145"/>
        <v>0</v>
      </c>
      <c r="M401" s="2">
        <f t="shared" si="146"/>
        <v>0</v>
      </c>
      <c r="N401" s="106">
        <v>2229</v>
      </c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G401" s="7">
        <f>IF(Q401&gt;0,RANK(Q401,(N401:P401,Q401:AE401)),0)</f>
        <v>0</v>
      </c>
      <c r="AH401" s="7">
        <f>IF(R401&gt;0,RANK(R401,(N401:P401,Q401:AE401)),0)</f>
        <v>0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47"/>
        <v>0</v>
      </c>
      <c r="AL401" s="2">
        <f t="shared" si="148"/>
        <v>0</v>
      </c>
      <c r="AM401" s="2">
        <f t="shared" si="149"/>
        <v>0</v>
      </c>
      <c r="AN401" s="2">
        <f t="shared" si="150"/>
        <v>0</v>
      </c>
      <c r="AP401" t="s">
        <v>995</v>
      </c>
      <c r="AQ401" t="s">
        <v>236</v>
      </c>
      <c r="AT401" s="94">
        <v>13</v>
      </c>
      <c r="AU401" s="96">
        <v>311</v>
      </c>
      <c r="AV401" s="100">
        <f t="shared" si="151"/>
        <v>13311</v>
      </c>
      <c r="AX401" s="7" t="s">
        <v>996</v>
      </c>
      <c r="BJ401">
        <v>0</v>
      </c>
      <c r="BK401">
        <v>0</v>
      </c>
    </row>
    <row r="402" spans="1:63" ht="13" hidden="1" customHeight="1" outlineLevel="1">
      <c r="A402" t="s">
        <v>1018</v>
      </c>
      <c r="B402" t="s">
        <v>236</v>
      </c>
      <c r="C402" s="1">
        <f t="shared" si="140"/>
        <v>8200</v>
      </c>
      <c r="D402" s="7">
        <f>IF(N402&gt;0, RANK(N402,(N402:P402,Q402:AE402)),0)</f>
        <v>1</v>
      </c>
      <c r="E402" s="7">
        <f>IF(O402&gt;0,RANK(O402,(N402:P402,Q402:AE402)),0)</f>
        <v>0</v>
      </c>
      <c r="F402" s="7">
        <f>IF(P402&gt;0,RANK(P402,(N402:P402,Q402:AE402)),0)</f>
        <v>0</v>
      </c>
      <c r="G402" s="1" t="e">
        <f t="shared" si="141"/>
        <v>#NUM!</v>
      </c>
      <c r="H402" s="2" t="e">
        <f t="shared" si="142"/>
        <v>#NUM!</v>
      </c>
      <c r="I402" s="2"/>
      <c r="J402" s="2">
        <f t="shared" si="143"/>
        <v>1</v>
      </c>
      <c r="K402" s="2">
        <f t="shared" si="144"/>
        <v>0</v>
      </c>
      <c r="L402" s="2">
        <f t="shared" si="145"/>
        <v>0</v>
      </c>
      <c r="M402" s="2">
        <f t="shared" si="146"/>
        <v>0</v>
      </c>
      <c r="N402" s="106">
        <v>8200</v>
      </c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G402" s="7">
        <f>IF(Q402&gt;0,RANK(Q402,(N402:P402,Q402:AE402)),0)</f>
        <v>0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47"/>
        <v>0</v>
      </c>
      <c r="AL402" s="2">
        <f t="shared" si="148"/>
        <v>0</v>
      </c>
      <c r="AM402" s="2">
        <f t="shared" si="149"/>
        <v>0</v>
      </c>
      <c r="AN402" s="2">
        <f t="shared" si="150"/>
        <v>0</v>
      </c>
      <c r="AP402" t="s">
        <v>1018</v>
      </c>
      <c r="AQ402" t="s">
        <v>236</v>
      </c>
      <c r="AT402" s="94">
        <v>13</v>
      </c>
      <c r="AU402" s="96">
        <v>313</v>
      </c>
      <c r="AV402" s="100">
        <f t="shared" si="151"/>
        <v>13313</v>
      </c>
      <c r="AX402" s="7" t="s">
        <v>996</v>
      </c>
      <c r="BJ402">
        <v>0</v>
      </c>
      <c r="BK402">
        <v>0</v>
      </c>
    </row>
    <row r="403" spans="1:63" ht="13" hidden="1" customHeight="1" outlineLevel="1">
      <c r="A403" t="s">
        <v>1243</v>
      </c>
      <c r="B403" t="s">
        <v>236</v>
      </c>
      <c r="C403" s="1">
        <f t="shared" si="140"/>
        <v>1418</v>
      </c>
      <c r="D403" s="7">
        <f>IF(N403&gt;0, RANK(N403,(N403:P403,Q403:AE403)),0)</f>
        <v>1</v>
      </c>
      <c r="E403" s="7">
        <f>IF(O403&gt;0,RANK(O403,(N403:P403,Q403:AE403)),0)</f>
        <v>0</v>
      </c>
      <c r="F403" s="7">
        <f>IF(P403&gt;0,RANK(P403,(N403:P403,Q403:AE403)),0)</f>
        <v>0</v>
      </c>
      <c r="G403" s="1" t="e">
        <f t="shared" si="141"/>
        <v>#NUM!</v>
      </c>
      <c r="H403" s="2" t="e">
        <f t="shared" si="142"/>
        <v>#NUM!</v>
      </c>
      <c r="I403" s="2"/>
      <c r="J403" s="2">
        <f t="shared" si="143"/>
        <v>1</v>
      </c>
      <c r="K403" s="2">
        <f t="shared" si="144"/>
        <v>0</v>
      </c>
      <c r="L403" s="2">
        <f t="shared" si="145"/>
        <v>0</v>
      </c>
      <c r="M403" s="2">
        <f t="shared" si="146"/>
        <v>0</v>
      </c>
      <c r="N403" s="106">
        <v>1418</v>
      </c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G403" s="7">
        <f>IF(Q403&gt;0,RANK(Q403,(N403:P403,Q403:AE403)),0)</f>
        <v>0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47"/>
        <v>0</v>
      </c>
      <c r="AL403" s="2">
        <f t="shared" si="148"/>
        <v>0</v>
      </c>
      <c r="AM403" s="2">
        <f t="shared" si="149"/>
        <v>0</v>
      </c>
      <c r="AN403" s="2">
        <f t="shared" si="150"/>
        <v>0</v>
      </c>
      <c r="AP403" t="s">
        <v>1243</v>
      </c>
      <c r="AQ403" t="s">
        <v>236</v>
      </c>
      <c r="AT403" s="94">
        <v>13</v>
      </c>
      <c r="AU403" s="96">
        <v>315</v>
      </c>
      <c r="AV403" s="100">
        <f t="shared" si="151"/>
        <v>13315</v>
      </c>
      <c r="AX403" s="7" t="s">
        <v>996</v>
      </c>
      <c r="BJ403">
        <v>0</v>
      </c>
      <c r="BK403">
        <v>0</v>
      </c>
    </row>
    <row r="404" spans="1:63" ht="13" hidden="1" customHeight="1" outlineLevel="1">
      <c r="A404" t="s">
        <v>1840</v>
      </c>
      <c r="B404" t="s">
        <v>236</v>
      </c>
      <c r="C404" s="1">
        <f t="shared" si="140"/>
        <v>2185</v>
      </c>
      <c r="D404" s="7">
        <f>IF(N404&gt;0, RANK(N404,(N404:P404,Q404:AE404)),0)</f>
        <v>1</v>
      </c>
      <c r="E404" s="7">
        <f>IF(O404&gt;0,RANK(O404,(N404:P404,Q404:AE404)),0)</f>
        <v>0</v>
      </c>
      <c r="F404" s="7">
        <f>IF(P404&gt;0,RANK(P404,(N404:P404,Q404:AE404)),0)</f>
        <v>0</v>
      </c>
      <c r="G404" s="1" t="e">
        <f t="shared" si="141"/>
        <v>#NUM!</v>
      </c>
      <c r="H404" s="2" t="e">
        <f t="shared" si="142"/>
        <v>#NUM!</v>
      </c>
      <c r="I404" s="2"/>
      <c r="J404" s="2">
        <f t="shared" si="143"/>
        <v>1</v>
      </c>
      <c r="K404" s="2">
        <f t="shared" si="144"/>
        <v>0</v>
      </c>
      <c r="L404" s="2">
        <f t="shared" si="145"/>
        <v>0</v>
      </c>
      <c r="M404" s="2">
        <f t="shared" si="146"/>
        <v>0</v>
      </c>
      <c r="N404" s="106">
        <v>2185</v>
      </c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G404" s="7">
        <f>IF(Q404&gt;0,RANK(Q404,(N404:P404,Q404:AE404)),0)</f>
        <v>0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47"/>
        <v>0</v>
      </c>
      <c r="AL404" s="2">
        <f t="shared" si="148"/>
        <v>0</v>
      </c>
      <c r="AM404" s="2">
        <f t="shared" si="149"/>
        <v>0</v>
      </c>
      <c r="AN404" s="2">
        <f t="shared" si="150"/>
        <v>0</v>
      </c>
      <c r="AP404" t="s">
        <v>1840</v>
      </c>
      <c r="AQ404" t="s">
        <v>236</v>
      </c>
      <c r="AT404" s="94">
        <v>13</v>
      </c>
      <c r="AU404" s="96">
        <v>317</v>
      </c>
      <c r="AV404" s="100">
        <f t="shared" si="151"/>
        <v>13317</v>
      </c>
      <c r="AX404" s="7" t="s">
        <v>996</v>
      </c>
      <c r="BJ404">
        <v>0</v>
      </c>
      <c r="BK404">
        <v>0</v>
      </c>
    </row>
    <row r="405" spans="1:63" ht="13" hidden="1" customHeight="1" outlineLevel="1">
      <c r="A405" t="s">
        <v>1404</v>
      </c>
      <c r="B405" t="s">
        <v>236</v>
      </c>
      <c r="C405" s="1">
        <f t="shared" si="140"/>
        <v>1571</v>
      </c>
      <c r="D405" s="7">
        <f>IF(N405&gt;0, RANK(N405,(N405:P405,Q405:AE405)),0)</f>
        <v>1</v>
      </c>
      <c r="E405" s="7">
        <f>IF(O405&gt;0,RANK(O405,(N405:P405,Q405:AE405)),0)</f>
        <v>0</v>
      </c>
      <c r="F405" s="7">
        <f>IF(P405&gt;0,RANK(P405,(N405:P405,Q405:AE405)),0)</f>
        <v>0</v>
      </c>
      <c r="G405" s="1" t="e">
        <f t="shared" si="141"/>
        <v>#NUM!</v>
      </c>
      <c r="H405" s="2" t="e">
        <f t="shared" si="142"/>
        <v>#NUM!</v>
      </c>
      <c r="I405" s="2"/>
      <c r="J405" s="2">
        <f t="shared" si="143"/>
        <v>1</v>
      </c>
      <c r="K405" s="2">
        <f t="shared" si="144"/>
        <v>0</v>
      </c>
      <c r="L405" s="2">
        <f t="shared" si="145"/>
        <v>0</v>
      </c>
      <c r="M405" s="2">
        <f t="shared" si="146"/>
        <v>0</v>
      </c>
      <c r="N405" s="106">
        <v>1571</v>
      </c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G405" s="7">
        <f>IF(Q405&gt;0,RANK(Q405,(N405:P405,Q405:AE405)),0)</f>
        <v>0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47"/>
        <v>0</v>
      </c>
      <c r="AL405" s="2">
        <f t="shared" si="148"/>
        <v>0</v>
      </c>
      <c r="AM405" s="2">
        <f t="shared" si="149"/>
        <v>0</v>
      </c>
      <c r="AN405" s="2">
        <f t="shared" si="150"/>
        <v>0</v>
      </c>
      <c r="AP405" t="s">
        <v>1404</v>
      </c>
      <c r="AQ405" t="s">
        <v>236</v>
      </c>
      <c r="AT405" s="94">
        <v>13</v>
      </c>
      <c r="AU405" s="96">
        <v>319</v>
      </c>
      <c r="AV405" s="100">
        <f t="shared" si="151"/>
        <v>13319</v>
      </c>
      <c r="AX405" s="7" t="s">
        <v>996</v>
      </c>
      <c r="BJ405">
        <v>0</v>
      </c>
      <c r="BK405">
        <v>0</v>
      </c>
    </row>
    <row r="406" spans="1:63" ht="13" hidden="1" customHeight="1" outlineLevel="1">
      <c r="A406" t="s">
        <v>363</v>
      </c>
      <c r="B406" t="s">
        <v>236</v>
      </c>
      <c r="C406" s="1">
        <f t="shared" si="140"/>
        <v>3178</v>
      </c>
      <c r="D406" s="7">
        <f>IF(N406&gt;0, RANK(N406,(N406:P406,Q406:AE406)),0)</f>
        <v>1</v>
      </c>
      <c r="E406" s="7">
        <f>IF(O406&gt;0,RANK(O406,(N406:P406,Q406:AE406)),0)</f>
        <v>0</v>
      </c>
      <c r="F406" s="7">
        <f>IF(P406&gt;0,RANK(P406,(N406:P406,Q406:AE406)),0)</f>
        <v>0</v>
      </c>
      <c r="G406" s="1" t="e">
        <f t="shared" si="141"/>
        <v>#NUM!</v>
      </c>
      <c r="H406" s="2" t="e">
        <f t="shared" si="142"/>
        <v>#NUM!</v>
      </c>
      <c r="I406" s="2"/>
      <c r="J406" s="2">
        <f t="shared" si="143"/>
        <v>1</v>
      </c>
      <c r="K406" s="2">
        <f t="shared" si="144"/>
        <v>0</v>
      </c>
      <c r="L406" s="2">
        <f t="shared" si="145"/>
        <v>0</v>
      </c>
      <c r="M406" s="2">
        <f t="shared" si="146"/>
        <v>0</v>
      </c>
      <c r="N406" s="106">
        <v>3178</v>
      </c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G406" s="7">
        <f>IF(Q406&gt;0,RANK(Q406,(N406:P406,Q406:AE406)),0)</f>
        <v>0</v>
      </c>
      <c r="AH406" s="7">
        <f>IF(R406&gt;0,RANK(R406,(N406:P406,Q406:AE406)),0)</f>
        <v>0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47"/>
        <v>0</v>
      </c>
      <c r="AL406" s="2">
        <f t="shared" si="148"/>
        <v>0</v>
      </c>
      <c r="AM406" s="2">
        <f t="shared" si="149"/>
        <v>0</v>
      </c>
      <c r="AN406" s="2">
        <f t="shared" si="150"/>
        <v>0</v>
      </c>
      <c r="AP406" t="s">
        <v>363</v>
      </c>
      <c r="AQ406" t="s">
        <v>236</v>
      </c>
      <c r="AT406" s="94">
        <v>13</v>
      </c>
      <c r="AU406" s="96">
        <v>321</v>
      </c>
      <c r="AV406" s="100">
        <f t="shared" si="151"/>
        <v>13321</v>
      </c>
      <c r="AX406" s="7" t="s">
        <v>996</v>
      </c>
      <c r="BJ406">
        <v>0</v>
      </c>
      <c r="BK406">
        <v>0</v>
      </c>
    </row>
    <row r="407" spans="1:63" ht="13" customHeight="1" collapsed="1">
      <c r="A407" t="s">
        <v>821</v>
      </c>
      <c r="B407" t="s">
        <v>15</v>
      </c>
      <c r="C407" s="1">
        <f t="shared" si="140"/>
        <v>1033439</v>
      </c>
      <c r="D407" s="7">
        <f>IF(N407&gt;0, RANK(N407,(N407:P407,Q407:AE407)),0)</f>
        <v>1</v>
      </c>
      <c r="E407" s="7">
        <f>IF(O407&gt;0,RANK(O407,(N407:P407,Q407:AE407)),0)</f>
        <v>0</v>
      </c>
      <c r="F407" s="7">
        <f>IF(P407&gt;0,RANK(P407,(N407:P407,Q407:AE407)),0)</f>
        <v>0</v>
      </c>
      <c r="G407" s="1">
        <f t="shared" si="141"/>
        <v>1033439</v>
      </c>
      <c r="H407" s="2">
        <f t="shared" si="142"/>
        <v>1</v>
      </c>
      <c r="I407" s="2"/>
      <c r="J407" s="2">
        <f t="shared" si="143"/>
        <v>1</v>
      </c>
      <c r="K407" s="2">
        <f t="shared" si="144"/>
        <v>0</v>
      </c>
      <c r="L407" s="2">
        <f t="shared" si="145"/>
        <v>0</v>
      </c>
      <c r="M407" s="2">
        <f t="shared" si="146"/>
        <v>0</v>
      </c>
      <c r="N407" s="106">
        <f>SUM(N248:N406)</f>
        <v>1033439</v>
      </c>
      <c r="O407" s="106">
        <f>SUM(O248:O406)</f>
        <v>0</v>
      </c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>
        <f>SUM(AE248:AE406)</f>
        <v>0</v>
      </c>
      <c r="AG407" s="7">
        <f>IF(Q407&gt;0,RANK(Q407,(N407:P407,Q407:AE407)),0)</f>
        <v>0</v>
      </c>
      <c r="AH407" s="7">
        <f>IF(R407&gt;0,RANK(R407,(N407:P407,Q407:AE407)),0)</f>
        <v>0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47"/>
        <v>0</v>
      </c>
      <c r="AL407" s="2">
        <f t="shared" si="148"/>
        <v>0</v>
      </c>
      <c r="AM407" s="2">
        <f t="shared" si="149"/>
        <v>0</v>
      </c>
      <c r="AN407" s="2">
        <f t="shared" si="150"/>
        <v>0</v>
      </c>
      <c r="AP407" t="s">
        <v>821</v>
      </c>
      <c r="AQ407" t="s">
        <v>15</v>
      </c>
      <c r="AT407" s="94">
        <v>13</v>
      </c>
      <c r="AU407" s="96"/>
      <c r="AV407" s="94">
        <v>13</v>
      </c>
      <c r="AX407" s="7" t="s">
        <v>775</v>
      </c>
      <c r="BF407" s="1"/>
      <c r="BG407" s="1"/>
      <c r="BJ407">
        <f>SUM(BJ248:BJ406)</f>
        <v>31</v>
      </c>
      <c r="BK407">
        <f>SUM(BK248:BK406)</f>
        <v>7</v>
      </c>
    </row>
    <row r="408" spans="1:63">
      <c r="C408" s="1"/>
      <c r="E408" s="7"/>
      <c r="F408" s="7"/>
      <c r="I408" s="2"/>
      <c r="AG408" s="7"/>
      <c r="AH408" s="7"/>
      <c r="AI408" s="7"/>
      <c r="AJ408" s="7"/>
      <c r="AT408" s="94"/>
      <c r="AU408" s="96"/>
      <c r="AV408" s="100"/>
    </row>
    <row r="409" spans="1:63" hidden="1" outlineLevel="1">
      <c r="A409" t="s">
        <v>2483</v>
      </c>
      <c r="B409" t="s">
        <v>2484</v>
      </c>
      <c r="C409" s="1">
        <f t="shared" ref="C409:C414" si="152">SUM(N409:AE409)</f>
        <v>43983</v>
      </c>
      <c r="D409" s="7">
        <f>IF(N409&gt;0, RANK(N409,(N409:P409,Q409:AE409)),0)</f>
        <v>1</v>
      </c>
      <c r="E409" s="7">
        <f>IF(O409&gt;0,RANK(O409,(N409:P409,Q409:AE409)),0)</f>
        <v>2</v>
      </c>
      <c r="F409" s="7">
        <f>IF(P409&gt;0,RANK(P409,(N409:P409,Q409:AE409)),0)</f>
        <v>0</v>
      </c>
      <c r="G409" s="1">
        <f t="shared" ref="G409:G414" si="153">IF(C409&gt;0,MAX(N409:P409)-LARGE(N409:P409,2),0)</f>
        <v>7934</v>
      </c>
      <c r="H409" s="2">
        <f t="shared" ref="H409:H414" si="154">IF(C409&gt;0,G409/C409,0)</f>
        <v>0.18038787713434737</v>
      </c>
      <c r="I409" s="2"/>
      <c r="J409" s="2">
        <f t="shared" ref="J409:L414" si="155">IF($C409=0,"-",N409/$C409)</f>
        <v>0.57995134483777822</v>
      </c>
      <c r="K409" s="2">
        <f t="shared" si="155"/>
        <v>0.39956346770343087</v>
      </c>
      <c r="L409" s="2">
        <f t="shared" si="155"/>
        <v>0</v>
      </c>
      <c r="M409" s="2">
        <f t="shared" ref="M409:M414" si="156">IF(C409=0,"-",(1-J409-K409-L409))</f>
        <v>2.048518745879091E-2</v>
      </c>
      <c r="N409" s="55">
        <v>25508</v>
      </c>
      <c r="O409" s="55">
        <v>17574</v>
      </c>
      <c r="Q409" s="55">
        <v>901</v>
      </c>
      <c r="AG409" s="7">
        <f>IF(Q409&gt;0,RANK(Q409,(N409:P409,Q409:AE409)),0)</f>
        <v>3</v>
      </c>
      <c r="AH409" s="7">
        <f>IF(R409&gt;0,RANK(R409,(N409:P409,Q409:AE409)),0)</f>
        <v>0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ref="AK409:AL412" si="157">IF($C409=0,"-",Q409/$C409)</f>
        <v>2.0485187458790896E-2</v>
      </c>
      <c r="AL409" s="2">
        <f t="shared" si="157"/>
        <v>0</v>
      </c>
      <c r="AM409" s="2">
        <f>IF($C409=0,"-",T409/$C409)</f>
        <v>0</v>
      </c>
      <c r="AN409" s="2">
        <f t="shared" ref="AN409:AN414" si="158">IF($C409=0,"-",S409/$C409)</f>
        <v>0</v>
      </c>
      <c r="AP409" t="s">
        <v>2483</v>
      </c>
      <c r="AQ409" t="s">
        <v>2484</v>
      </c>
      <c r="AT409" s="94">
        <v>15</v>
      </c>
      <c r="AU409" s="96">
        <v>1</v>
      </c>
      <c r="AV409" s="100">
        <f>1000*AT409+AU409</f>
        <v>15001</v>
      </c>
      <c r="AX409" s="7" t="s">
        <v>996</v>
      </c>
      <c r="BC409" s="1"/>
    </row>
    <row r="410" spans="1:63" hidden="1" outlineLevel="1">
      <c r="A410" t="s">
        <v>2485</v>
      </c>
      <c r="B410" t="s">
        <v>2484</v>
      </c>
      <c r="C410" s="1">
        <f t="shared" si="152"/>
        <v>249981</v>
      </c>
      <c r="D410" s="7">
        <f>IF(N410&gt;0, RANK(N410,(N410:P410,Q410:AE410)),0)</f>
        <v>1</v>
      </c>
      <c r="E410" s="7">
        <f>IF(O410&gt;0,RANK(O410,(N410:P410,Q410:AE410)),0)</f>
        <v>2</v>
      </c>
      <c r="F410" s="7">
        <f>IF(P410&gt;0,RANK(P410,(N410:P410,Q410:AE410)),0)</f>
        <v>0</v>
      </c>
      <c r="G410" s="1">
        <f t="shared" si="153"/>
        <v>10449</v>
      </c>
      <c r="H410" s="2">
        <f t="shared" si="154"/>
        <v>4.1799176737432046E-2</v>
      </c>
      <c r="I410" s="2"/>
      <c r="J410" s="2">
        <f t="shared" si="155"/>
        <v>0.51516315239958232</v>
      </c>
      <c r="K410" s="2">
        <f t="shared" si="155"/>
        <v>0.47336397566215033</v>
      </c>
      <c r="L410" s="2">
        <f t="shared" si="155"/>
        <v>0</v>
      </c>
      <c r="M410" s="2">
        <f t="shared" si="156"/>
        <v>1.1472871938267348E-2</v>
      </c>
      <c r="N410" s="55">
        <v>128781</v>
      </c>
      <c r="O410" s="55">
        <v>118332</v>
      </c>
      <c r="Q410" s="55">
        <v>2868</v>
      </c>
      <c r="AG410" s="7">
        <f>IF(Q410&gt;0,RANK(Q410,(N410:P410,Q410:AE410)),0)</f>
        <v>3</v>
      </c>
      <c r="AH410" s="7">
        <f>IF(R410&gt;0,RANK(R410,(N410:P410,Q410:AE410)),0)</f>
        <v>0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57"/>
        <v>1.1472871938267308E-2</v>
      </c>
      <c r="AL410" s="2">
        <f t="shared" si="157"/>
        <v>0</v>
      </c>
      <c r="AM410" s="2">
        <f>IF($C410=0,"-",T410/$C410)</f>
        <v>0</v>
      </c>
      <c r="AN410" s="2">
        <f t="shared" si="158"/>
        <v>0</v>
      </c>
      <c r="AP410" t="s">
        <v>2485</v>
      </c>
      <c r="AQ410" t="s">
        <v>2484</v>
      </c>
      <c r="AT410" s="94">
        <v>15</v>
      </c>
      <c r="AU410" s="96">
        <v>3</v>
      </c>
      <c r="AV410" s="100">
        <f>1000*AT410+AU410</f>
        <v>15003</v>
      </c>
      <c r="AX410" s="7" t="s">
        <v>996</v>
      </c>
      <c r="BC410" s="1"/>
    </row>
    <row r="411" spans="1:63" hidden="1" outlineLevel="1">
      <c r="A411" t="s">
        <v>2486</v>
      </c>
      <c r="B411" t="s">
        <v>2484</v>
      </c>
      <c r="C411" s="1">
        <f t="shared" si="152"/>
        <v>21159</v>
      </c>
      <c r="D411" s="7">
        <f>IF(N411&gt;0, RANK(N411,(N411:P411,Q411:AE411)),0)</f>
        <v>1</v>
      </c>
      <c r="E411" s="7">
        <f>IF(O411&gt;0,RANK(O411,(N411:P411,Q411:AE411)),0)</f>
        <v>2</v>
      </c>
      <c r="F411" s="7">
        <f>IF(P411&gt;0,RANK(P411,(N411:P411,Q411:AE411)),0)</f>
        <v>0</v>
      </c>
      <c r="G411" s="1">
        <f t="shared" si="153"/>
        <v>6854</v>
      </c>
      <c r="H411" s="2">
        <f t="shared" si="154"/>
        <v>0.32392835200151238</v>
      </c>
      <c r="I411" s="2"/>
      <c r="J411" s="2">
        <f t="shared" si="155"/>
        <v>0.65570206531499597</v>
      </c>
      <c r="K411" s="2">
        <f t="shared" si="155"/>
        <v>0.3317737133134836</v>
      </c>
      <c r="L411" s="2">
        <f t="shared" si="155"/>
        <v>0</v>
      </c>
      <c r="M411" s="2">
        <f t="shared" si="156"/>
        <v>1.2524221371520428E-2</v>
      </c>
      <c r="N411" s="55">
        <v>13874</v>
      </c>
      <c r="O411" s="55">
        <v>7020</v>
      </c>
      <c r="Q411" s="55">
        <v>265</v>
      </c>
      <c r="AG411" s="7">
        <f>IF(Q411&gt;0,RANK(Q411,(N411:P411,Q411:AE411)),0)</f>
        <v>3</v>
      </c>
      <c r="AH411" s="7">
        <f>IF(R411&gt;0,RANK(R411,(N411:P411,Q411:AE411)),0)</f>
        <v>0</v>
      </c>
      <c r="AI411" s="7">
        <f>IF(T411&gt;0,RANK(T411,(N411:P411,Q411:AE411)),0)</f>
        <v>0</v>
      </c>
      <c r="AJ411" s="7">
        <f>IF(S411&gt;0,RANK(S411,(N411:P411,Q411:AE411)),0)</f>
        <v>0</v>
      </c>
      <c r="AK411" s="2">
        <f t="shared" si="157"/>
        <v>1.2524221371520393E-2</v>
      </c>
      <c r="AL411" s="2">
        <f t="shared" si="157"/>
        <v>0</v>
      </c>
      <c r="AM411" s="2">
        <f>IF($C411=0,"-",T411/$C411)</f>
        <v>0</v>
      </c>
      <c r="AN411" s="2">
        <f t="shared" si="158"/>
        <v>0</v>
      </c>
      <c r="AP411" t="s">
        <v>2486</v>
      </c>
      <c r="AQ411" t="s">
        <v>2484</v>
      </c>
      <c r="AT411" s="94">
        <v>15</v>
      </c>
      <c r="AU411" s="96">
        <v>7</v>
      </c>
      <c r="AV411" s="100">
        <f>1000*AT411+AU411</f>
        <v>15007</v>
      </c>
      <c r="AX411" s="7" t="s">
        <v>996</v>
      </c>
      <c r="BC411" s="1"/>
      <c r="BD411" s="1"/>
    </row>
    <row r="412" spans="1:63" hidden="1" outlineLevel="1">
      <c r="A412" t="s">
        <v>2487</v>
      </c>
      <c r="B412" t="s">
        <v>2484</v>
      </c>
      <c r="C412" s="1">
        <f t="shared" si="152"/>
        <v>34536</v>
      </c>
      <c r="D412" s="7">
        <f>IF(N412&gt;0, RANK(N412,(N412:P412,Q412:AE412)),0)</f>
        <v>1</v>
      </c>
      <c r="E412" s="7">
        <f>IF(O412&gt;0,RANK(O412,(N412:P412,Q412:AE412)),0)</f>
        <v>2</v>
      </c>
      <c r="F412" s="7">
        <f>IF(P412&gt;0,RANK(P412,(N412:P412,Q412:AE412)),0)</f>
        <v>0</v>
      </c>
      <c r="G412" s="1">
        <f t="shared" si="153"/>
        <v>7688</v>
      </c>
      <c r="H412" s="2">
        <f t="shared" si="154"/>
        <v>0.22260829279592309</v>
      </c>
      <c r="I412" s="2"/>
      <c r="J412" s="2">
        <f t="shared" si="155"/>
        <v>0.6004169562195969</v>
      </c>
      <c r="K412" s="2">
        <f t="shared" si="155"/>
        <v>0.37780866342367386</v>
      </c>
      <c r="L412" s="2">
        <f t="shared" si="155"/>
        <v>0</v>
      </c>
      <c r="M412" s="2">
        <f t="shared" si="156"/>
        <v>2.1774380356729239E-2</v>
      </c>
      <c r="N412" s="55">
        <v>20736</v>
      </c>
      <c r="O412" s="55">
        <v>13048</v>
      </c>
      <c r="Q412" s="55">
        <v>752</v>
      </c>
      <c r="AG412" s="7">
        <f>IF(Q412&gt;0,RANK(Q412,(N412:P412,Q412:AE412)),0)</f>
        <v>3</v>
      </c>
      <c r="AH412" s="7">
        <f>IF(R412&gt;0,RANK(R412,(N412:P412,Q412:AE412)),0)</f>
        <v>0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si="157"/>
        <v>2.1774380356729212E-2</v>
      </c>
      <c r="AL412" s="2">
        <f t="shared" si="157"/>
        <v>0</v>
      </c>
      <c r="AM412" s="2">
        <f>IF($C412=0,"-",T412/$C412)</f>
        <v>0</v>
      </c>
      <c r="AN412" s="2">
        <f t="shared" si="158"/>
        <v>0</v>
      </c>
      <c r="AP412" t="s">
        <v>2487</v>
      </c>
      <c r="AQ412" t="s">
        <v>2484</v>
      </c>
      <c r="AT412" s="94">
        <v>15</v>
      </c>
      <c r="AU412" s="96">
        <v>9</v>
      </c>
      <c r="AV412" s="100">
        <f>1000*AT412+AU412</f>
        <v>15009</v>
      </c>
      <c r="AX412" s="7" t="s">
        <v>996</v>
      </c>
      <c r="BC412" s="1"/>
    </row>
    <row r="413" spans="1:63" hidden="1" outlineLevel="1">
      <c r="A413" t="s">
        <v>2761</v>
      </c>
      <c r="C413" s="1">
        <f t="shared" si="152"/>
        <v>7</v>
      </c>
      <c r="D413" s="7">
        <f>IF(N413&gt;0, RANK(N413,(N413:P413,Q413:AE413)),0)</f>
        <v>2</v>
      </c>
      <c r="E413" s="7">
        <f>IF(O413&gt;0,RANK(O413,(N413:P413,Q413:AE413)),0)</f>
        <v>1</v>
      </c>
      <c r="F413" s="7"/>
      <c r="G413" s="1">
        <f t="shared" si="153"/>
        <v>2</v>
      </c>
      <c r="H413" s="2">
        <f t="shared" si="154"/>
        <v>0.2857142857142857</v>
      </c>
      <c r="I413" s="2"/>
      <c r="J413" s="2">
        <f t="shared" si="155"/>
        <v>0.2857142857142857</v>
      </c>
      <c r="K413" s="2">
        <f t="shared" si="155"/>
        <v>0.5714285714285714</v>
      </c>
      <c r="L413" s="2">
        <f t="shared" si="155"/>
        <v>0</v>
      </c>
      <c r="M413" s="2">
        <f t="shared" si="156"/>
        <v>0.1428571428571429</v>
      </c>
      <c r="N413" s="55">
        <v>2</v>
      </c>
      <c r="O413" s="55">
        <v>4</v>
      </c>
      <c r="Q413" s="55">
        <v>1</v>
      </c>
      <c r="AG413" s="7"/>
      <c r="AH413" s="7"/>
      <c r="AI413" s="7"/>
      <c r="AJ413" s="7"/>
      <c r="AK413" s="2">
        <f>IF($C413=0,"-",Q413/$C413)</f>
        <v>0.14285714285714285</v>
      </c>
      <c r="AN413" s="2">
        <f t="shared" si="158"/>
        <v>0</v>
      </c>
      <c r="AT413" s="94">
        <v>15</v>
      </c>
      <c r="AU413" s="96">
        <v>99</v>
      </c>
      <c r="AV413" s="100">
        <f>1000*AT413+AU413</f>
        <v>15099</v>
      </c>
      <c r="AX413" s="7" t="s">
        <v>2761</v>
      </c>
      <c r="BC413" s="1"/>
    </row>
    <row r="414" spans="1:63" collapsed="1">
      <c r="A414" t="s">
        <v>2483</v>
      </c>
      <c r="B414" t="s">
        <v>15</v>
      </c>
      <c r="C414" s="1">
        <f t="shared" si="152"/>
        <v>349666</v>
      </c>
      <c r="D414" s="7">
        <f>IF(N414&gt;0, RANK(N414,(N414:P414,Q414:AE414)),0)</f>
        <v>1</v>
      </c>
      <c r="E414" s="7">
        <f>IF(O414&gt;0,RANK(O414,(N414:P414,Q414:AE414)),0)</f>
        <v>2</v>
      </c>
      <c r="F414" s="7">
        <f>IF(P414&gt;0,RANK(P414,(N414:P414,Q414:AE414)),0)</f>
        <v>0</v>
      </c>
      <c r="G414" s="1">
        <f t="shared" si="153"/>
        <v>32923</v>
      </c>
      <c r="H414" s="2">
        <f t="shared" si="154"/>
        <v>9.4155565596883886E-2</v>
      </c>
      <c r="I414" s="2"/>
      <c r="J414" s="2">
        <f t="shared" si="155"/>
        <v>0.54023267918527962</v>
      </c>
      <c r="K414" s="2">
        <f t="shared" si="155"/>
        <v>0.4460771135883958</v>
      </c>
      <c r="L414" s="2">
        <f t="shared" si="155"/>
        <v>0</v>
      </c>
      <c r="M414" s="2">
        <f t="shared" si="156"/>
        <v>1.369020722632458E-2</v>
      </c>
      <c r="N414" s="55">
        <f>SUM(N409:N413)</f>
        <v>188901</v>
      </c>
      <c r="O414" s="55">
        <f>SUM(O409:O413)</f>
        <v>155978</v>
      </c>
      <c r="Q414" s="55">
        <f>SUM(Q409:Q413)</f>
        <v>4787</v>
      </c>
      <c r="AE414" s="55">
        <f>SUM(AE409:AE413)</f>
        <v>0</v>
      </c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>IF($C414=0,"-",Q414/$C414)</f>
        <v>1.369020722632455E-2</v>
      </c>
      <c r="AL414" s="2">
        <f>IF($C414=0,"-",R414/$C414)</f>
        <v>0</v>
      </c>
      <c r="AM414" s="2">
        <f>IF($C414=0,"-",T414/$C414)</f>
        <v>0</v>
      </c>
      <c r="AN414" s="2">
        <f t="shared" si="158"/>
        <v>0</v>
      </c>
      <c r="AP414" t="s">
        <v>2483</v>
      </c>
      <c r="AQ414" t="s">
        <v>15</v>
      </c>
      <c r="AT414" s="94">
        <v>15</v>
      </c>
      <c r="AU414" s="96"/>
      <c r="AV414" s="94">
        <v>15</v>
      </c>
      <c r="AX414" s="7" t="s">
        <v>775</v>
      </c>
      <c r="BC414" s="1"/>
    </row>
    <row r="415" spans="1:63" ht="13" customHeight="1">
      <c r="C415" s="1"/>
      <c r="E415" s="7"/>
      <c r="F415" s="7"/>
      <c r="I415" s="2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G415" s="7"/>
      <c r="AH415" s="7"/>
      <c r="AI415" s="7"/>
      <c r="AJ415" s="7"/>
      <c r="AT415" s="94"/>
      <c r="AU415" s="96"/>
      <c r="AV415" s="100"/>
    </row>
    <row r="416" spans="1:63" ht="13" hidden="1" customHeight="1" outlineLevel="1">
      <c r="A416" t="s">
        <v>2399</v>
      </c>
      <c r="B416" t="s">
        <v>1431</v>
      </c>
      <c r="C416" s="1">
        <f t="shared" ref="C416:C460" si="159">SUM(N416:AE416)</f>
        <v>72836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ref="G416:G460" si="160">IF(C416&gt;0,MAX(N416:P416)-LARGE(N416:P416,2),0)</f>
        <v>17072</v>
      </c>
      <c r="H416" s="2">
        <f t="shared" ref="H416:H460" si="161">IF(C416&gt;0,G416/C416,0)</f>
        <v>0.23438958756658795</v>
      </c>
      <c r="I416" s="2"/>
      <c r="J416" s="2">
        <f t="shared" ref="J416:J460" si="162">IF($C416=0,"-",N416/$C416)</f>
        <v>0.38280520621670605</v>
      </c>
      <c r="K416" s="2">
        <f t="shared" ref="K416:K460" si="163">IF($C416=0,"-",O416/$C416)</f>
        <v>0.617194793783294</v>
      </c>
      <c r="L416" s="2">
        <f t="shared" ref="L416:L460" si="164">IF($C416=0,"-",P416/$C416)</f>
        <v>0</v>
      </c>
      <c r="M416" s="2">
        <f t="shared" ref="M416:M460" si="165">IF(C416=0,"-",(1-J416-K416-L416))</f>
        <v>0</v>
      </c>
      <c r="N416" s="106">
        <v>27882</v>
      </c>
      <c r="O416" s="106">
        <v>44954</v>
      </c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G416" s="7">
        <f>IF(Q416&gt;0,RANK(Q416,(N416:P416,Q416:AE416)),0)</f>
        <v>0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ref="AK416:AK460" si="166">IF($C416=0,"-",Q416/$C416)</f>
        <v>0</v>
      </c>
      <c r="AL416" s="2">
        <f t="shared" ref="AL416:AL460" si="167">IF($C416=0,"-",R416/$C416)</f>
        <v>0</v>
      </c>
      <c r="AM416" s="2">
        <f t="shared" ref="AM416:AM460" si="168">IF($C416=0,"-",T416/$C416)</f>
        <v>0</v>
      </c>
      <c r="AN416" s="2">
        <f t="shared" ref="AN416:AN460" si="169">IF($C416=0,"-",S416/$C416)</f>
        <v>0</v>
      </c>
      <c r="AP416" t="s">
        <v>2399</v>
      </c>
      <c r="AQ416" t="s">
        <v>1431</v>
      </c>
      <c r="AT416" s="94">
        <v>16</v>
      </c>
      <c r="AU416" s="96">
        <v>1</v>
      </c>
      <c r="AV416" s="100">
        <f t="shared" si="151"/>
        <v>16001</v>
      </c>
      <c r="AX416" s="7" t="s">
        <v>996</v>
      </c>
    </row>
    <row r="417" spans="1:57" ht="13" hidden="1" customHeight="1" outlineLevel="1">
      <c r="A417" t="s">
        <v>841</v>
      </c>
      <c r="B417" t="s">
        <v>1431</v>
      </c>
      <c r="C417" s="1">
        <f t="shared" si="159"/>
        <v>1445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1">
        <f t="shared" si="160"/>
        <v>667</v>
      </c>
      <c r="H417" s="2">
        <f t="shared" si="161"/>
        <v>0.46159169550173013</v>
      </c>
      <c r="I417" s="2"/>
      <c r="J417" s="2">
        <f t="shared" si="162"/>
        <v>0.26920415224913496</v>
      </c>
      <c r="K417" s="2">
        <f t="shared" si="163"/>
        <v>0.73079584775086504</v>
      </c>
      <c r="L417" s="2">
        <f t="shared" si="164"/>
        <v>0</v>
      </c>
      <c r="M417" s="2">
        <f t="shared" si="165"/>
        <v>0</v>
      </c>
      <c r="N417" s="106">
        <v>389</v>
      </c>
      <c r="O417" s="106">
        <v>1056</v>
      </c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G417" s="7">
        <f>IF(Q417&gt;0,RANK(Q417,(N417:P417,Q417:AE417)),0)</f>
        <v>0</v>
      </c>
      <c r="AH417" s="7">
        <f>IF(R417&gt;0,RANK(R417,(N417:P417,Q417:AE417)),0)</f>
        <v>0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66"/>
        <v>0</v>
      </c>
      <c r="AL417" s="2">
        <f t="shared" si="167"/>
        <v>0</v>
      </c>
      <c r="AM417" s="2">
        <f t="shared" si="168"/>
        <v>0</v>
      </c>
      <c r="AN417" s="2">
        <f t="shared" si="169"/>
        <v>0</v>
      </c>
      <c r="AP417" t="s">
        <v>841</v>
      </c>
      <c r="AQ417" t="s">
        <v>1431</v>
      </c>
      <c r="AT417" s="94">
        <v>16</v>
      </c>
      <c r="AU417" s="96">
        <v>3</v>
      </c>
      <c r="AV417" s="100">
        <f t="shared" si="151"/>
        <v>16003</v>
      </c>
      <c r="AX417" s="7" t="s">
        <v>996</v>
      </c>
    </row>
    <row r="418" spans="1:57" ht="13" hidden="1" customHeight="1" outlineLevel="1">
      <c r="A418" t="s">
        <v>2802</v>
      </c>
      <c r="B418" t="s">
        <v>1431</v>
      </c>
      <c r="C418" s="1">
        <f t="shared" si="159"/>
        <v>20766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60"/>
        <v>164</v>
      </c>
      <c r="H418" s="2">
        <f t="shared" si="161"/>
        <v>7.8975248001540987E-3</v>
      </c>
      <c r="I418" s="2"/>
      <c r="J418" s="2">
        <f t="shared" si="162"/>
        <v>0.49605123759992298</v>
      </c>
      <c r="K418" s="2">
        <f t="shared" si="163"/>
        <v>0.50394876240007702</v>
      </c>
      <c r="L418" s="2">
        <f t="shared" si="164"/>
        <v>0</v>
      </c>
      <c r="M418" s="2">
        <f t="shared" si="165"/>
        <v>0</v>
      </c>
      <c r="N418" s="106">
        <v>10301</v>
      </c>
      <c r="O418" s="106">
        <v>10465</v>
      </c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G418" s="7">
        <f>IF(Q418&gt;0,RANK(Q418,(N418:P418,Q418:AE418)),0)</f>
        <v>0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66"/>
        <v>0</v>
      </c>
      <c r="AL418" s="2">
        <f t="shared" si="167"/>
        <v>0</v>
      </c>
      <c r="AM418" s="2">
        <f t="shared" si="168"/>
        <v>0</v>
      </c>
      <c r="AN418" s="2">
        <f t="shared" si="169"/>
        <v>0</v>
      </c>
      <c r="AP418" t="s">
        <v>2802</v>
      </c>
      <c r="AQ418" t="s">
        <v>1431</v>
      </c>
      <c r="AT418" s="94">
        <v>16</v>
      </c>
      <c r="AU418" s="96">
        <v>5</v>
      </c>
      <c r="AV418" s="100">
        <f t="shared" si="151"/>
        <v>16005</v>
      </c>
      <c r="AX418" s="7" t="s">
        <v>996</v>
      </c>
      <c r="BE418" t="s">
        <v>888</v>
      </c>
    </row>
    <row r="419" spans="1:57" ht="13" hidden="1" customHeight="1" outlineLevel="1">
      <c r="A419" t="s">
        <v>442</v>
      </c>
      <c r="B419" t="s">
        <v>1431</v>
      </c>
      <c r="C419" s="1">
        <f t="shared" si="159"/>
        <v>2011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60"/>
        <v>785</v>
      </c>
      <c r="H419" s="2">
        <f t="shared" si="161"/>
        <v>0.39035305818000993</v>
      </c>
      <c r="I419" s="2"/>
      <c r="J419" s="2">
        <f t="shared" si="162"/>
        <v>0.30482347090999501</v>
      </c>
      <c r="K419" s="2">
        <f t="shared" si="163"/>
        <v>0.69517652909000494</v>
      </c>
      <c r="L419" s="2">
        <f t="shared" si="164"/>
        <v>0</v>
      </c>
      <c r="M419" s="2">
        <f t="shared" si="165"/>
        <v>0</v>
      </c>
      <c r="N419" s="106">
        <v>613</v>
      </c>
      <c r="O419" s="106">
        <v>1398</v>
      </c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G419" s="7">
        <f>IF(Q419&gt;0,RANK(Q419,(N419:P419,Q419:AE419)),0)</f>
        <v>0</v>
      </c>
      <c r="AH419" s="7">
        <f>IF(R419&gt;0,RANK(R419,(N419:P419,Q419:AE419)),0)</f>
        <v>0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66"/>
        <v>0</v>
      </c>
      <c r="AL419" s="2">
        <f t="shared" si="167"/>
        <v>0</v>
      </c>
      <c r="AM419" s="2">
        <f t="shared" si="168"/>
        <v>0</v>
      </c>
      <c r="AN419" s="2">
        <f t="shared" si="169"/>
        <v>0</v>
      </c>
      <c r="AP419" t="s">
        <v>442</v>
      </c>
      <c r="AQ419" t="s">
        <v>1431</v>
      </c>
      <c r="AT419" s="94">
        <v>16</v>
      </c>
      <c r="AU419" s="96">
        <v>7</v>
      </c>
      <c r="AV419" s="100">
        <f t="shared" si="151"/>
        <v>16007</v>
      </c>
      <c r="AX419" s="7" t="s">
        <v>996</v>
      </c>
    </row>
    <row r="420" spans="1:57" ht="13" hidden="1" customHeight="1" outlineLevel="1">
      <c r="A420" t="s">
        <v>443</v>
      </c>
      <c r="B420" t="s">
        <v>1431</v>
      </c>
      <c r="C420" s="1">
        <f t="shared" si="159"/>
        <v>2276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60"/>
        <v>132</v>
      </c>
      <c r="H420" s="2">
        <f t="shared" si="161"/>
        <v>5.7996485061511421E-2</v>
      </c>
      <c r="I420" s="2"/>
      <c r="J420" s="2">
        <f t="shared" si="162"/>
        <v>0.47100175746924428</v>
      </c>
      <c r="K420" s="2">
        <f t="shared" si="163"/>
        <v>0.52899824253075567</v>
      </c>
      <c r="L420" s="2">
        <f t="shared" si="164"/>
        <v>0</v>
      </c>
      <c r="M420" s="2">
        <f t="shared" si="165"/>
        <v>1.1102230246251565E-16</v>
      </c>
      <c r="N420" s="106">
        <v>1072</v>
      </c>
      <c r="O420" s="106">
        <v>1204</v>
      </c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G420" s="7">
        <f>IF(Q420&gt;0,RANK(Q420,(N420:P420,Q420:AE420)),0)</f>
        <v>0</v>
      </c>
      <c r="AH420" s="7">
        <f>IF(R420&gt;0,RANK(R420,(N420:P420,Q420:AE420)),0)</f>
        <v>0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66"/>
        <v>0</v>
      </c>
      <c r="AL420" s="2">
        <f t="shared" si="167"/>
        <v>0</v>
      </c>
      <c r="AM420" s="2">
        <f t="shared" si="168"/>
        <v>0</v>
      </c>
      <c r="AN420" s="2">
        <f t="shared" si="169"/>
        <v>0</v>
      </c>
      <c r="AP420" t="s">
        <v>443</v>
      </c>
      <c r="AQ420" t="s">
        <v>1431</v>
      </c>
      <c r="AT420" s="94">
        <v>16</v>
      </c>
      <c r="AU420" s="96">
        <v>9</v>
      </c>
      <c r="AV420" s="100">
        <f t="shared" si="151"/>
        <v>16009</v>
      </c>
      <c r="AX420" s="7" t="s">
        <v>996</v>
      </c>
    </row>
    <row r="421" spans="1:57" ht="13" hidden="1" customHeight="1" outlineLevel="1">
      <c r="A421" t="s">
        <v>429</v>
      </c>
      <c r="B421" t="s">
        <v>1431</v>
      </c>
      <c r="C421" s="1">
        <f t="shared" si="159"/>
        <v>11387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60"/>
        <v>3397</v>
      </c>
      <c r="H421" s="2">
        <f t="shared" si="161"/>
        <v>0.29832264863440766</v>
      </c>
      <c r="I421" s="2"/>
      <c r="J421" s="2">
        <f t="shared" si="162"/>
        <v>0.3508386756827962</v>
      </c>
      <c r="K421" s="2">
        <f t="shared" si="163"/>
        <v>0.64916132431720386</v>
      </c>
      <c r="L421" s="2">
        <f t="shared" si="164"/>
        <v>0</v>
      </c>
      <c r="M421" s="2">
        <f t="shared" si="165"/>
        <v>0</v>
      </c>
      <c r="N421" s="106">
        <v>3995</v>
      </c>
      <c r="O421" s="106">
        <v>7392</v>
      </c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G421" s="7">
        <f>IF(Q421&gt;0,RANK(Q421,(N421:P421,Q421:AE421)),0)</f>
        <v>0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66"/>
        <v>0</v>
      </c>
      <c r="AL421" s="2">
        <f t="shared" si="167"/>
        <v>0</v>
      </c>
      <c r="AM421" s="2">
        <f t="shared" si="168"/>
        <v>0</v>
      </c>
      <c r="AN421" s="2">
        <f t="shared" si="169"/>
        <v>0</v>
      </c>
      <c r="AP421" t="s">
        <v>429</v>
      </c>
      <c r="AQ421" t="s">
        <v>1431</v>
      </c>
      <c r="AT421" s="94">
        <v>16</v>
      </c>
      <c r="AU421" s="96">
        <v>11</v>
      </c>
      <c r="AV421" s="100">
        <f t="shared" si="151"/>
        <v>16011</v>
      </c>
      <c r="AX421" s="7" t="s">
        <v>996</v>
      </c>
    </row>
    <row r="422" spans="1:57" ht="13" hidden="1" customHeight="1" outlineLevel="1">
      <c r="A422" t="s">
        <v>591</v>
      </c>
      <c r="B422" t="s">
        <v>1431</v>
      </c>
      <c r="C422" s="1">
        <f t="shared" si="159"/>
        <v>4670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>IF(P422&gt;0,RANK(P422,(N422:P422,Q422:AE422)),0)</f>
        <v>0</v>
      </c>
      <c r="G422" s="1">
        <f t="shared" si="160"/>
        <v>846</v>
      </c>
      <c r="H422" s="2">
        <f t="shared" si="161"/>
        <v>0.18115631691648823</v>
      </c>
      <c r="I422" s="2"/>
      <c r="J422" s="2">
        <f t="shared" si="162"/>
        <v>0.59057815845824413</v>
      </c>
      <c r="K422" s="2">
        <f t="shared" si="163"/>
        <v>0.40942184154175587</v>
      </c>
      <c r="L422" s="2">
        <f t="shared" si="164"/>
        <v>0</v>
      </c>
      <c r="M422" s="2">
        <f t="shared" si="165"/>
        <v>0</v>
      </c>
      <c r="N422" s="106">
        <v>2758</v>
      </c>
      <c r="O422" s="106">
        <v>1912</v>
      </c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G422" s="7">
        <f>IF(Q422&gt;0,RANK(Q422,(N422:P422,Q422:AE422)),0)</f>
        <v>0</v>
      </c>
      <c r="AH422" s="7">
        <f>IF(R422&gt;0,RANK(R422,(N422:P422,Q422:AE422)),0)</f>
        <v>0</v>
      </c>
      <c r="AI422" s="7">
        <f>IF(T422&gt;0,RANK(T422,(N422:P422,Q422:AE422)),0)</f>
        <v>0</v>
      </c>
      <c r="AJ422" s="7">
        <f>IF(S422&gt;0,RANK(S422,(N422:P422,Q422:AE422)),0)</f>
        <v>0</v>
      </c>
      <c r="AK422" s="2">
        <f t="shared" si="166"/>
        <v>0</v>
      </c>
      <c r="AL422" s="2">
        <f t="shared" si="167"/>
        <v>0</v>
      </c>
      <c r="AM422" s="2">
        <f t="shared" si="168"/>
        <v>0</v>
      </c>
      <c r="AN422" s="2">
        <f t="shared" si="169"/>
        <v>0</v>
      </c>
      <c r="AP422" t="s">
        <v>591</v>
      </c>
      <c r="AQ422" t="s">
        <v>1431</v>
      </c>
      <c r="AT422" s="94">
        <v>16</v>
      </c>
      <c r="AU422" s="96">
        <v>13</v>
      </c>
      <c r="AV422" s="100">
        <f t="shared" si="151"/>
        <v>16013</v>
      </c>
      <c r="AX422" s="7" t="s">
        <v>996</v>
      </c>
    </row>
    <row r="423" spans="1:57" ht="13" hidden="1" customHeight="1" outlineLevel="1">
      <c r="A423" t="s">
        <v>2569</v>
      </c>
      <c r="B423" t="s">
        <v>1431</v>
      </c>
      <c r="C423" s="1">
        <f t="shared" si="159"/>
        <v>1403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1">
        <f t="shared" si="160"/>
        <v>569</v>
      </c>
      <c r="H423" s="2">
        <f t="shared" si="161"/>
        <v>0.40555951532430506</v>
      </c>
      <c r="I423" s="2"/>
      <c r="J423" s="2">
        <f t="shared" si="162"/>
        <v>0.2972202423378475</v>
      </c>
      <c r="K423" s="2">
        <f t="shared" si="163"/>
        <v>0.7027797576621525</v>
      </c>
      <c r="L423" s="2">
        <f t="shared" si="164"/>
        <v>0</v>
      </c>
      <c r="M423" s="2">
        <f t="shared" si="165"/>
        <v>0</v>
      </c>
      <c r="N423" s="106">
        <v>417</v>
      </c>
      <c r="O423" s="106">
        <v>986</v>
      </c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G423" s="7">
        <f>IF(Q423&gt;0,RANK(Q423,(N423:P423,Q423:AE423)),0)</f>
        <v>0</v>
      </c>
      <c r="AH423" s="7">
        <f>IF(R423&gt;0,RANK(R423,(N423:P423,Q423:AE423)),0)</f>
        <v>0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si="166"/>
        <v>0</v>
      </c>
      <c r="AL423" s="2">
        <f t="shared" si="167"/>
        <v>0</v>
      </c>
      <c r="AM423" s="2">
        <f t="shared" si="168"/>
        <v>0</v>
      </c>
      <c r="AN423" s="2">
        <f t="shared" si="169"/>
        <v>0</v>
      </c>
      <c r="AP423" t="s">
        <v>2569</v>
      </c>
      <c r="AQ423" t="s">
        <v>1431</v>
      </c>
      <c r="AT423" s="94">
        <v>16</v>
      </c>
      <c r="AU423" s="96">
        <v>15</v>
      </c>
      <c r="AV423" s="100">
        <f t="shared" si="151"/>
        <v>16015</v>
      </c>
      <c r="AX423" s="7" t="s">
        <v>996</v>
      </c>
    </row>
    <row r="424" spans="1:57" ht="13" hidden="1" customHeight="1" outlineLevel="1">
      <c r="A424" t="s">
        <v>1882</v>
      </c>
      <c r="B424" t="s">
        <v>1431</v>
      </c>
      <c r="C424" s="1">
        <f t="shared" si="159"/>
        <v>8398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60"/>
        <v>216</v>
      </c>
      <c r="H424" s="2">
        <f t="shared" si="161"/>
        <v>2.5720409621338414E-2</v>
      </c>
      <c r="I424" s="2"/>
      <c r="J424" s="2">
        <f t="shared" si="162"/>
        <v>0.48713979518933082</v>
      </c>
      <c r="K424" s="2">
        <f t="shared" si="163"/>
        <v>0.51286020481066918</v>
      </c>
      <c r="L424" s="2">
        <f t="shared" si="164"/>
        <v>0</v>
      </c>
      <c r="M424" s="2">
        <f t="shared" si="165"/>
        <v>0</v>
      </c>
      <c r="N424" s="106">
        <v>4091</v>
      </c>
      <c r="O424" s="106">
        <v>4307</v>
      </c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G424" s="7">
        <f>IF(Q424&gt;0,RANK(Q424,(N424:P424,Q424:AE424)),0)</f>
        <v>0</v>
      </c>
      <c r="AH424" s="7">
        <f>IF(R424&gt;0,RANK(R424,(N424:P424,Q424:AE424)),0)</f>
        <v>0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166"/>
        <v>0</v>
      </c>
      <c r="AL424" s="2">
        <f t="shared" si="167"/>
        <v>0</v>
      </c>
      <c r="AM424" s="2">
        <f t="shared" si="168"/>
        <v>0</v>
      </c>
      <c r="AN424" s="2">
        <f t="shared" si="169"/>
        <v>0</v>
      </c>
      <c r="AP424" t="s">
        <v>1882</v>
      </c>
      <c r="AQ424" t="s">
        <v>1431</v>
      </c>
      <c r="AT424" s="94">
        <v>16</v>
      </c>
      <c r="AU424" s="96">
        <v>17</v>
      </c>
      <c r="AV424" s="100">
        <f t="shared" si="151"/>
        <v>16017</v>
      </c>
      <c r="AX424" s="7" t="s">
        <v>996</v>
      </c>
      <c r="BE424" t="s">
        <v>888</v>
      </c>
    </row>
    <row r="425" spans="1:57" ht="13" hidden="1" customHeight="1" outlineLevel="1">
      <c r="A425" t="s">
        <v>1779</v>
      </c>
      <c r="B425" t="s">
        <v>1431</v>
      </c>
      <c r="C425" s="1">
        <f t="shared" si="159"/>
        <v>23263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60"/>
        <v>6233</v>
      </c>
      <c r="H425" s="2">
        <f t="shared" si="161"/>
        <v>0.26793620771181703</v>
      </c>
      <c r="I425" s="2"/>
      <c r="J425" s="2">
        <f t="shared" si="162"/>
        <v>0.36603189614409148</v>
      </c>
      <c r="K425" s="2">
        <f t="shared" si="163"/>
        <v>0.63396810385590852</v>
      </c>
      <c r="L425" s="2">
        <f t="shared" si="164"/>
        <v>0</v>
      </c>
      <c r="M425" s="2">
        <f t="shared" si="165"/>
        <v>0</v>
      </c>
      <c r="N425" s="106">
        <v>8515</v>
      </c>
      <c r="O425" s="106">
        <v>14748</v>
      </c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G425" s="7">
        <f>IF(Q425&gt;0,RANK(Q425,(N425:P425,Q425:AE425)),0)</f>
        <v>0</v>
      </c>
      <c r="AH425" s="7">
        <f>IF(R425&gt;0,RANK(R425,(N425:P425,Q425:AE425)),0)</f>
        <v>0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166"/>
        <v>0</v>
      </c>
      <c r="AL425" s="2">
        <f t="shared" si="167"/>
        <v>0</v>
      </c>
      <c r="AM425" s="2">
        <f t="shared" si="168"/>
        <v>0</v>
      </c>
      <c r="AN425" s="2">
        <f t="shared" si="169"/>
        <v>0</v>
      </c>
      <c r="AP425" t="s">
        <v>1779</v>
      </c>
      <c r="AQ425" t="s">
        <v>1431</v>
      </c>
      <c r="AT425" s="94">
        <v>16</v>
      </c>
      <c r="AU425" s="96">
        <v>19</v>
      </c>
      <c r="AV425" s="100">
        <f t="shared" si="151"/>
        <v>16019</v>
      </c>
      <c r="AX425" s="7" t="s">
        <v>996</v>
      </c>
    </row>
    <row r="426" spans="1:57" ht="13" hidden="1" customHeight="1" outlineLevel="1">
      <c r="A426" t="s">
        <v>1881</v>
      </c>
      <c r="B426" t="s">
        <v>1431</v>
      </c>
      <c r="C426" s="1">
        <f t="shared" si="159"/>
        <v>2720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60"/>
        <v>778</v>
      </c>
      <c r="H426" s="2">
        <f t="shared" si="161"/>
        <v>0.28602941176470587</v>
      </c>
      <c r="I426" s="2"/>
      <c r="J426" s="2">
        <f t="shared" si="162"/>
        <v>0.35698529411764707</v>
      </c>
      <c r="K426" s="2">
        <f t="shared" si="163"/>
        <v>0.64301470588235299</v>
      </c>
      <c r="L426" s="2">
        <f t="shared" si="164"/>
        <v>0</v>
      </c>
      <c r="M426" s="2">
        <f t="shared" si="165"/>
        <v>0</v>
      </c>
      <c r="N426" s="106">
        <v>971</v>
      </c>
      <c r="O426" s="106">
        <v>1749</v>
      </c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G426" s="7">
        <f>IF(Q426&gt;0,RANK(Q426,(N426:P426,Q426:AE426)),0)</f>
        <v>0</v>
      </c>
      <c r="AH426" s="7">
        <f>IF(R426&gt;0,RANK(R426,(N426:P426,Q426:AE426)),0)</f>
        <v>0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166"/>
        <v>0</v>
      </c>
      <c r="AL426" s="2">
        <f t="shared" si="167"/>
        <v>0</v>
      </c>
      <c r="AM426" s="2">
        <f t="shared" si="168"/>
        <v>0</v>
      </c>
      <c r="AN426" s="2">
        <f t="shared" si="169"/>
        <v>0</v>
      </c>
      <c r="AP426" t="s">
        <v>1881</v>
      </c>
      <c r="AQ426" t="s">
        <v>1431</v>
      </c>
      <c r="AT426" s="94">
        <v>16</v>
      </c>
      <c r="AU426" s="96">
        <v>21</v>
      </c>
      <c r="AV426" s="100">
        <f t="shared" si="151"/>
        <v>16021</v>
      </c>
      <c r="AX426" s="7" t="s">
        <v>996</v>
      </c>
    </row>
    <row r="427" spans="1:57" ht="13" hidden="1" customHeight="1" outlineLevel="1">
      <c r="A427" t="s">
        <v>439</v>
      </c>
      <c r="B427" t="s">
        <v>1431</v>
      </c>
      <c r="C427" s="1">
        <f t="shared" si="159"/>
        <v>1088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60"/>
        <v>268</v>
      </c>
      <c r="H427" s="2">
        <f t="shared" si="161"/>
        <v>0.24632352941176472</v>
      </c>
      <c r="I427" s="2"/>
      <c r="J427" s="2">
        <f t="shared" si="162"/>
        <v>0.37683823529411764</v>
      </c>
      <c r="K427" s="2">
        <f t="shared" si="163"/>
        <v>0.62316176470588236</v>
      </c>
      <c r="L427" s="2">
        <f t="shared" si="164"/>
        <v>0</v>
      </c>
      <c r="M427" s="2">
        <f t="shared" si="165"/>
        <v>0</v>
      </c>
      <c r="N427" s="106">
        <v>410</v>
      </c>
      <c r="O427" s="106">
        <v>678</v>
      </c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G427" s="7">
        <f>IF(Q427&gt;0,RANK(Q427,(N427:P427,Q427:AE427)),0)</f>
        <v>0</v>
      </c>
      <c r="AH427" s="7">
        <f>IF(R427&gt;0,RANK(R427,(N427:P427,Q427:AE427)),0)</f>
        <v>0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166"/>
        <v>0</v>
      </c>
      <c r="AL427" s="2">
        <f t="shared" si="167"/>
        <v>0</v>
      </c>
      <c r="AM427" s="2">
        <f t="shared" si="168"/>
        <v>0</v>
      </c>
      <c r="AN427" s="2">
        <f t="shared" si="169"/>
        <v>0</v>
      </c>
      <c r="AP427" t="s">
        <v>439</v>
      </c>
      <c r="AQ427" t="s">
        <v>1431</v>
      </c>
      <c r="AT427" s="94">
        <v>16</v>
      </c>
      <c r="AU427" s="96">
        <v>23</v>
      </c>
      <c r="AV427" s="100">
        <f t="shared" si="151"/>
        <v>16023</v>
      </c>
      <c r="AX427" s="7" t="s">
        <v>996</v>
      </c>
    </row>
    <row r="428" spans="1:57" ht="13" hidden="1" customHeight="1" outlineLevel="1">
      <c r="A428" t="s">
        <v>606</v>
      </c>
      <c r="B428" t="s">
        <v>1431</v>
      </c>
      <c r="C428" s="1">
        <f t="shared" si="159"/>
        <v>420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1">
        <f t="shared" si="160"/>
        <v>176</v>
      </c>
      <c r="H428" s="2">
        <f t="shared" si="161"/>
        <v>0.41904761904761906</v>
      </c>
      <c r="I428" s="2"/>
      <c r="J428" s="2">
        <f t="shared" si="162"/>
        <v>0.2904761904761905</v>
      </c>
      <c r="K428" s="2">
        <f t="shared" si="163"/>
        <v>0.70952380952380956</v>
      </c>
      <c r="L428" s="2">
        <f t="shared" si="164"/>
        <v>0</v>
      </c>
      <c r="M428" s="2">
        <f t="shared" si="165"/>
        <v>-1.1102230246251565E-16</v>
      </c>
      <c r="N428" s="106">
        <v>122</v>
      </c>
      <c r="O428" s="106">
        <v>298</v>
      </c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G428" s="7">
        <f>IF(Q428&gt;0,RANK(Q428,(N428:P428,Q428:AE428)),0)</f>
        <v>0</v>
      </c>
      <c r="AH428" s="7">
        <f>IF(R428&gt;0,RANK(R428,(N428:P428,Q428:AE428)),0)</f>
        <v>0</v>
      </c>
      <c r="AI428" s="7">
        <f>IF(T428&gt;0,RANK(T428,(N428:P428,Q428:AE428)),0)</f>
        <v>0</v>
      </c>
      <c r="AJ428" s="7">
        <f>IF(S428&gt;0,RANK(S428,(N428:P428,Q428:AE428)),0)</f>
        <v>0</v>
      </c>
      <c r="AK428" s="2">
        <f t="shared" si="166"/>
        <v>0</v>
      </c>
      <c r="AL428" s="2">
        <f t="shared" si="167"/>
        <v>0</v>
      </c>
      <c r="AM428" s="2">
        <f t="shared" si="168"/>
        <v>0</v>
      </c>
      <c r="AN428" s="2">
        <f t="shared" si="169"/>
        <v>0</v>
      </c>
      <c r="AP428" t="s">
        <v>606</v>
      </c>
      <c r="AQ428" t="s">
        <v>1431</v>
      </c>
      <c r="AT428" s="94">
        <v>16</v>
      </c>
      <c r="AU428" s="96">
        <v>25</v>
      </c>
      <c r="AV428" s="100">
        <f t="shared" si="151"/>
        <v>16025</v>
      </c>
      <c r="AX428" s="7" t="s">
        <v>996</v>
      </c>
    </row>
    <row r="429" spans="1:57" ht="13" hidden="1" customHeight="1" outlineLevel="1">
      <c r="A429" t="s">
        <v>614</v>
      </c>
      <c r="B429" t="s">
        <v>1431</v>
      </c>
      <c r="C429" s="1">
        <f t="shared" si="159"/>
        <v>25250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60"/>
        <v>9914</v>
      </c>
      <c r="H429" s="2">
        <f t="shared" si="161"/>
        <v>0.39263366336633665</v>
      </c>
      <c r="I429" s="2"/>
      <c r="J429" s="2">
        <f t="shared" si="162"/>
        <v>0.30368316831683168</v>
      </c>
      <c r="K429" s="2">
        <f t="shared" si="163"/>
        <v>0.69631683168316827</v>
      </c>
      <c r="L429" s="2">
        <f t="shared" si="164"/>
        <v>0</v>
      </c>
      <c r="M429" s="2">
        <f t="shared" si="165"/>
        <v>0</v>
      </c>
      <c r="N429" s="106">
        <v>7668</v>
      </c>
      <c r="O429" s="106">
        <v>17582</v>
      </c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G429" s="7">
        <f>IF(Q429&gt;0,RANK(Q429,(N429:P429,Q429:AE429)),0)</f>
        <v>0</v>
      </c>
      <c r="AH429" s="7">
        <f>IF(R429&gt;0,RANK(R429,(N429:P429,Q429:AE429)),0)</f>
        <v>0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166"/>
        <v>0</v>
      </c>
      <c r="AL429" s="2">
        <f t="shared" si="167"/>
        <v>0</v>
      </c>
      <c r="AM429" s="2">
        <f t="shared" si="168"/>
        <v>0</v>
      </c>
      <c r="AN429" s="2">
        <f t="shared" si="169"/>
        <v>0</v>
      </c>
      <c r="AP429" t="s">
        <v>614</v>
      </c>
      <c r="AQ429" t="s">
        <v>1431</v>
      </c>
      <c r="AT429" s="94">
        <v>16</v>
      </c>
      <c r="AU429" s="96">
        <v>27</v>
      </c>
      <c r="AV429" s="100">
        <f t="shared" si="151"/>
        <v>16027</v>
      </c>
      <c r="AX429" s="7" t="s">
        <v>996</v>
      </c>
    </row>
    <row r="430" spans="1:57" ht="13" hidden="1" customHeight="1" outlineLevel="1">
      <c r="A430" t="s">
        <v>1357</v>
      </c>
      <c r="B430" t="s">
        <v>1431</v>
      </c>
      <c r="C430" s="1">
        <f t="shared" si="159"/>
        <v>2309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1">
        <f t="shared" si="160"/>
        <v>847</v>
      </c>
      <c r="H430" s="2">
        <f t="shared" si="161"/>
        <v>0.36682546556951062</v>
      </c>
      <c r="I430" s="2"/>
      <c r="J430" s="2">
        <f t="shared" si="162"/>
        <v>0.31658726721524472</v>
      </c>
      <c r="K430" s="2">
        <f t="shared" si="163"/>
        <v>0.68341273278475534</v>
      </c>
      <c r="L430" s="2">
        <f t="shared" si="164"/>
        <v>0</v>
      </c>
      <c r="M430" s="2">
        <f t="shared" si="165"/>
        <v>-1.1102230246251565E-16</v>
      </c>
      <c r="N430" s="106">
        <v>731</v>
      </c>
      <c r="O430" s="106">
        <v>1578</v>
      </c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G430" s="7">
        <f>IF(Q430&gt;0,RANK(Q430,(N430:P430,Q430:AE430)),0)</f>
        <v>0</v>
      </c>
      <c r="AH430" s="7">
        <f>IF(R430&gt;0,RANK(R430,(N430:P430,Q430:AE430)),0)</f>
        <v>0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166"/>
        <v>0</v>
      </c>
      <c r="AL430" s="2">
        <f t="shared" si="167"/>
        <v>0</v>
      </c>
      <c r="AM430" s="2">
        <f t="shared" si="168"/>
        <v>0</v>
      </c>
      <c r="AN430" s="2">
        <f t="shared" si="169"/>
        <v>0</v>
      </c>
      <c r="AP430" t="s">
        <v>1357</v>
      </c>
      <c r="AQ430" t="s">
        <v>1431</v>
      </c>
      <c r="AT430" s="94">
        <v>16</v>
      </c>
      <c r="AU430" s="96">
        <v>29</v>
      </c>
      <c r="AV430" s="100">
        <f t="shared" si="151"/>
        <v>16029</v>
      </c>
      <c r="AX430" s="7" t="s">
        <v>996</v>
      </c>
    </row>
    <row r="431" spans="1:57" ht="13" hidden="1" customHeight="1" outlineLevel="1">
      <c r="A431" t="s">
        <v>2556</v>
      </c>
      <c r="B431" t="s">
        <v>1431</v>
      </c>
      <c r="C431" s="1">
        <f t="shared" si="159"/>
        <v>5383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1">
        <f t="shared" si="160"/>
        <v>2529</v>
      </c>
      <c r="H431" s="2">
        <f t="shared" si="161"/>
        <v>0.46981237228311351</v>
      </c>
      <c r="I431" s="2"/>
      <c r="J431" s="2">
        <f t="shared" si="162"/>
        <v>0.26509381385844327</v>
      </c>
      <c r="K431" s="2">
        <f t="shared" si="163"/>
        <v>0.73490618614155678</v>
      </c>
      <c r="L431" s="2">
        <f t="shared" si="164"/>
        <v>0</v>
      </c>
      <c r="M431" s="2">
        <f t="shared" si="165"/>
        <v>-1.1102230246251565E-16</v>
      </c>
      <c r="N431" s="106">
        <v>1427</v>
      </c>
      <c r="O431" s="106">
        <v>3956</v>
      </c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G431" s="7">
        <f>IF(Q431&gt;0,RANK(Q431,(N431:P431,Q431:AE431)),0)</f>
        <v>0</v>
      </c>
      <c r="AH431" s="7">
        <f>IF(R431&gt;0,RANK(R431,(N431:P431,Q431:AE431)),0)</f>
        <v>0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166"/>
        <v>0</v>
      </c>
      <c r="AL431" s="2">
        <f t="shared" si="167"/>
        <v>0</v>
      </c>
      <c r="AM431" s="2">
        <f t="shared" si="168"/>
        <v>0</v>
      </c>
      <c r="AN431" s="2">
        <f t="shared" si="169"/>
        <v>0</v>
      </c>
      <c r="AP431" t="s">
        <v>2556</v>
      </c>
      <c r="AQ431" t="s">
        <v>1431</v>
      </c>
      <c r="AT431" s="94">
        <v>16</v>
      </c>
      <c r="AU431" s="96">
        <v>31</v>
      </c>
      <c r="AV431" s="100">
        <f t="shared" si="151"/>
        <v>16031</v>
      </c>
      <c r="AX431" s="7" t="s">
        <v>996</v>
      </c>
    </row>
    <row r="432" spans="1:57" ht="13" hidden="1" customHeight="1" outlineLevel="1">
      <c r="A432" t="s">
        <v>2362</v>
      </c>
      <c r="B432" t="s">
        <v>1431</v>
      </c>
      <c r="C432" s="1">
        <f t="shared" si="159"/>
        <v>367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60"/>
        <v>167</v>
      </c>
      <c r="H432" s="2">
        <f t="shared" si="161"/>
        <v>0.45504087193460491</v>
      </c>
      <c r="I432" s="2"/>
      <c r="J432" s="2">
        <f t="shared" si="162"/>
        <v>0.27247956403269757</v>
      </c>
      <c r="K432" s="2">
        <f t="shared" si="163"/>
        <v>0.72752043596730243</v>
      </c>
      <c r="L432" s="2">
        <f t="shared" si="164"/>
        <v>0</v>
      </c>
      <c r="M432" s="2">
        <f t="shared" si="165"/>
        <v>0</v>
      </c>
      <c r="N432" s="106">
        <v>100</v>
      </c>
      <c r="O432" s="106">
        <v>267</v>
      </c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G432" s="7">
        <f>IF(Q432&gt;0,RANK(Q432,(N432:P432,Q432:AE432)),0)</f>
        <v>0</v>
      </c>
      <c r="AH432" s="7">
        <f>IF(R432&gt;0,RANK(R432,(N432:P432,Q432:AE432)),0)</f>
        <v>0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166"/>
        <v>0</v>
      </c>
      <c r="AL432" s="2">
        <f t="shared" si="167"/>
        <v>0</v>
      </c>
      <c r="AM432" s="2">
        <f t="shared" si="168"/>
        <v>0</v>
      </c>
      <c r="AN432" s="2">
        <f t="shared" si="169"/>
        <v>0</v>
      </c>
      <c r="AP432" t="s">
        <v>2362</v>
      </c>
      <c r="AQ432" t="s">
        <v>1431</v>
      </c>
      <c r="AT432" s="94">
        <v>16</v>
      </c>
      <c r="AU432" s="96">
        <v>33</v>
      </c>
      <c r="AV432" s="100">
        <f t="shared" si="151"/>
        <v>16033</v>
      </c>
      <c r="AX432" s="7" t="s">
        <v>996</v>
      </c>
    </row>
    <row r="433" spans="1:57" ht="13" hidden="1" customHeight="1" outlineLevel="1">
      <c r="A433" t="s">
        <v>1538</v>
      </c>
      <c r="B433" t="s">
        <v>1431</v>
      </c>
      <c r="C433" s="1">
        <f t="shared" si="159"/>
        <v>2829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60"/>
        <v>83</v>
      </c>
      <c r="H433" s="2">
        <f t="shared" si="161"/>
        <v>2.9338989042064334E-2</v>
      </c>
      <c r="I433" s="2"/>
      <c r="J433" s="2">
        <f t="shared" si="162"/>
        <v>0.48533050547896783</v>
      </c>
      <c r="K433" s="2">
        <f t="shared" si="163"/>
        <v>0.51466949452103217</v>
      </c>
      <c r="L433" s="2">
        <f t="shared" si="164"/>
        <v>0</v>
      </c>
      <c r="M433" s="2">
        <f t="shared" si="165"/>
        <v>0</v>
      </c>
      <c r="N433" s="106">
        <v>1373</v>
      </c>
      <c r="O433" s="106">
        <v>1456</v>
      </c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G433" s="7">
        <f>IF(Q433&gt;0,RANK(Q433,(N433:P433,Q433:AE433)),0)</f>
        <v>0</v>
      </c>
      <c r="AH433" s="7">
        <f>IF(R433&gt;0,RANK(R433,(N433:P433,Q433:AE433)),0)</f>
        <v>0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166"/>
        <v>0</v>
      </c>
      <c r="AL433" s="2">
        <f t="shared" si="167"/>
        <v>0</v>
      </c>
      <c r="AM433" s="2">
        <f t="shared" si="168"/>
        <v>0</v>
      </c>
      <c r="AN433" s="2">
        <f t="shared" si="169"/>
        <v>0</v>
      </c>
      <c r="AP433" t="s">
        <v>1538</v>
      </c>
      <c r="AQ433" t="s">
        <v>1431</v>
      </c>
      <c r="AT433" s="94">
        <v>16</v>
      </c>
      <c r="AU433" s="96">
        <v>35</v>
      </c>
      <c r="AV433" s="100">
        <f t="shared" si="151"/>
        <v>16035</v>
      </c>
      <c r="AX433" s="7" t="s">
        <v>996</v>
      </c>
    </row>
    <row r="434" spans="1:57" ht="13" hidden="1" customHeight="1" outlineLevel="1">
      <c r="A434" t="s">
        <v>2361</v>
      </c>
      <c r="B434" t="s">
        <v>1431</v>
      </c>
      <c r="C434" s="1">
        <f t="shared" si="159"/>
        <v>1269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60"/>
        <v>383</v>
      </c>
      <c r="H434" s="2">
        <f t="shared" si="161"/>
        <v>0.30181245074862095</v>
      </c>
      <c r="I434" s="2"/>
      <c r="J434" s="2">
        <f t="shared" si="162"/>
        <v>0.34909377462568952</v>
      </c>
      <c r="K434" s="2">
        <f t="shared" si="163"/>
        <v>0.65090622537431053</v>
      </c>
      <c r="L434" s="2">
        <f t="shared" si="164"/>
        <v>0</v>
      </c>
      <c r="M434" s="2">
        <f t="shared" si="165"/>
        <v>0</v>
      </c>
      <c r="N434" s="106">
        <v>443</v>
      </c>
      <c r="O434" s="106">
        <v>826</v>
      </c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G434" s="7">
        <f>IF(Q434&gt;0,RANK(Q434,(N434:P434,Q434:AE434)),0)</f>
        <v>0</v>
      </c>
      <c r="AH434" s="7">
        <f>IF(R434&gt;0,RANK(R434,(N434:P434,Q434:AE434)),0)</f>
        <v>0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166"/>
        <v>0</v>
      </c>
      <c r="AL434" s="2">
        <f t="shared" si="167"/>
        <v>0</v>
      </c>
      <c r="AM434" s="2">
        <f t="shared" si="168"/>
        <v>0</v>
      </c>
      <c r="AN434" s="2">
        <f t="shared" si="169"/>
        <v>0</v>
      </c>
      <c r="AP434" t="s">
        <v>2361</v>
      </c>
      <c r="AQ434" t="s">
        <v>1431</v>
      </c>
      <c r="AT434" s="94">
        <v>16</v>
      </c>
      <c r="AU434" s="96">
        <v>37</v>
      </c>
      <c r="AV434" s="100">
        <f t="shared" si="151"/>
        <v>16037</v>
      </c>
      <c r="AX434" s="7" t="s">
        <v>996</v>
      </c>
    </row>
    <row r="435" spans="1:57" ht="13" hidden="1" customHeight="1" outlineLevel="1">
      <c r="A435" t="s">
        <v>596</v>
      </c>
      <c r="B435" t="s">
        <v>1431</v>
      </c>
      <c r="C435" s="1">
        <f t="shared" si="159"/>
        <v>4183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60"/>
        <v>913</v>
      </c>
      <c r="H435" s="2">
        <f t="shared" si="161"/>
        <v>0.21826440353813054</v>
      </c>
      <c r="I435" s="2"/>
      <c r="J435" s="2">
        <f t="shared" si="162"/>
        <v>0.39086779823093476</v>
      </c>
      <c r="K435" s="2">
        <f t="shared" si="163"/>
        <v>0.60913220176906524</v>
      </c>
      <c r="L435" s="2">
        <f t="shared" si="164"/>
        <v>0</v>
      </c>
      <c r="M435" s="2">
        <f t="shared" si="165"/>
        <v>0</v>
      </c>
      <c r="N435" s="106">
        <v>1635</v>
      </c>
      <c r="O435" s="106">
        <v>2548</v>
      </c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G435" s="7">
        <f>IF(Q435&gt;0,RANK(Q435,(N435:P435,Q435:AE435)),0)</f>
        <v>0</v>
      </c>
      <c r="AH435" s="7">
        <f>IF(R435&gt;0,RANK(R435,(N435:P435,Q435:AE435)),0)</f>
        <v>0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166"/>
        <v>0</v>
      </c>
      <c r="AL435" s="2">
        <f t="shared" si="167"/>
        <v>0</v>
      </c>
      <c r="AM435" s="2">
        <f t="shared" si="168"/>
        <v>0</v>
      </c>
      <c r="AN435" s="2">
        <f t="shared" si="169"/>
        <v>0</v>
      </c>
      <c r="AP435" t="s">
        <v>596</v>
      </c>
      <c r="AQ435" t="s">
        <v>1431</v>
      </c>
      <c r="AT435" s="94">
        <v>16</v>
      </c>
      <c r="AU435" s="96">
        <v>39</v>
      </c>
      <c r="AV435" s="100">
        <f t="shared" si="151"/>
        <v>16039</v>
      </c>
      <c r="AX435" s="7" t="s">
        <v>996</v>
      </c>
      <c r="BE435" t="s">
        <v>888</v>
      </c>
    </row>
    <row r="436" spans="1:57" ht="13" hidden="1" customHeight="1" outlineLevel="1">
      <c r="A436" t="s">
        <v>1534</v>
      </c>
      <c r="B436" t="s">
        <v>1431</v>
      </c>
      <c r="C436" s="1">
        <f t="shared" si="159"/>
        <v>2664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0</v>
      </c>
      <c r="G436" s="1">
        <f t="shared" si="160"/>
        <v>1238</v>
      </c>
      <c r="H436" s="2">
        <f t="shared" si="161"/>
        <v>0.46471471471471471</v>
      </c>
      <c r="I436" s="2"/>
      <c r="J436" s="2">
        <f t="shared" si="162"/>
        <v>0.26764264264264265</v>
      </c>
      <c r="K436" s="2">
        <f t="shared" si="163"/>
        <v>0.73235735735735741</v>
      </c>
      <c r="L436" s="2">
        <f t="shared" si="164"/>
        <v>0</v>
      </c>
      <c r="M436" s="2">
        <f t="shared" si="165"/>
        <v>0</v>
      </c>
      <c r="N436" s="106">
        <v>713</v>
      </c>
      <c r="O436" s="106">
        <v>1951</v>
      </c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G436" s="7">
        <f>IF(Q436&gt;0,RANK(Q436,(N436:P436,Q436:AE436)),0)</f>
        <v>0</v>
      </c>
      <c r="AH436" s="7">
        <f>IF(R436&gt;0,RANK(R436,(N436:P436,Q436:AE436)),0)</f>
        <v>0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166"/>
        <v>0</v>
      </c>
      <c r="AL436" s="2">
        <f t="shared" si="167"/>
        <v>0</v>
      </c>
      <c r="AM436" s="2">
        <f t="shared" si="168"/>
        <v>0</v>
      </c>
      <c r="AN436" s="2">
        <f t="shared" si="169"/>
        <v>0</v>
      </c>
      <c r="AP436" t="s">
        <v>1534</v>
      </c>
      <c r="AQ436" t="s">
        <v>1431</v>
      </c>
      <c r="AT436" s="94">
        <v>16</v>
      </c>
      <c r="AU436" s="96">
        <v>41</v>
      </c>
      <c r="AV436" s="100">
        <f t="shared" si="151"/>
        <v>16041</v>
      </c>
      <c r="AX436" s="7" t="s">
        <v>996</v>
      </c>
    </row>
    <row r="437" spans="1:57" ht="13" hidden="1" customHeight="1" outlineLevel="1">
      <c r="A437" t="s">
        <v>2194</v>
      </c>
      <c r="B437" t="s">
        <v>1431</v>
      </c>
      <c r="C437" s="1">
        <f t="shared" si="159"/>
        <v>3554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0</v>
      </c>
      <c r="G437" s="1">
        <f t="shared" si="160"/>
        <v>1566</v>
      </c>
      <c r="H437" s="2">
        <f t="shared" si="161"/>
        <v>0.44063027574563873</v>
      </c>
      <c r="I437" s="2"/>
      <c r="J437" s="2">
        <f t="shared" si="162"/>
        <v>0.27968486212718063</v>
      </c>
      <c r="K437" s="2">
        <f t="shared" si="163"/>
        <v>0.72031513787281931</v>
      </c>
      <c r="L437" s="2">
        <f t="shared" si="164"/>
        <v>0</v>
      </c>
      <c r="M437" s="2">
        <f t="shared" si="165"/>
        <v>1.1102230246251565E-16</v>
      </c>
      <c r="N437" s="106">
        <v>994</v>
      </c>
      <c r="O437" s="106">
        <v>2560</v>
      </c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G437" s="7">
        <f>IF(Q437&gt;0,RANK(Q437,(N437:P437,Q437:AE437)),0)</f>
        <v>0</v>
      </c>
      <c r="AH437" s="7">
        <f>IF(R437&gt;0,RANK(R437,(N437:P437,Q437:AE437)),0)</f>
        <v>0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166"/>
        <v>0</v>
      </c>
      <c r="AL437" s="2">
        <f t="shared" si="167"/>
        <v>0</v>
      </c>
      <c r="AM437" s="2">
        <f t="shared" si="168"/>
        <v>0</v>
      </c>
      <c r="AN437" s="2">
        <f t="shared" si="169"/>
        <v>0</v>
      </c>
      <c r="AP437" t="s">
        <v>2194</v>
      </c>
      <c r="AQ437" t="s">
        <v>1431</v>
      </c>
      <c r="AT437" s="94">
        <v>16</v>
      </c>
      <c r="AU437" s="96">
        <v>43</v>
      </c>
      <c r="AV437" s="100">
        <f t="shared" si="151"/>
        <v>16043</v>
      </c>
      <c r="AX437" s="7" t="s">
        <v>996</v>
      </c>
      <c r="BE437" t="s">
        <v>888</v>
      </c>
    </row>
    <row r="438" spans="1:57" ht="13" hidden="1" customHeight="1" outlineLevel="1">
      <c r="A438" t="s">
        <v>1539</v>
      </c>
      <c r="B438" t="s">
        <v>1431</v>
      </c>
      <c r="C438" s="1">
        <f t="shared" si="159"/>
        <v>4274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60"/>
        <v>1162</v>
      </c>
      <c r="H438" s="2">
        <f t="shared" si="161"/>
        <v>0.27187646233036966</v>
      </c>
      <c r="I438" s="2"/>
      <c r="J438" s="2">
        <f t="shared" si="162"/>
        <v>0.36406176883481517</v>
      </c>
      <c r="K438" s="2">
        <f t="shared" si="163"/>
        <v>0.63593823116518489</v>
      </c>
      <c r="L438" s="2">
        <f t="shared" si="164"/>
        <v>0</v>
      </c>
      <c r="M438" s="2">
        <f t="shared" si="165"/>
        <v>0</v>
      </c>
      <c r="N438" s="106">
        <v>1556</v>
      </c>
      <c r="O438" s="106">
        <v>2718</v>
      </c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G438" s="7">
        <f>IF(Q438&gt;0,RANK(Q438,(N438:P438,Q438:AE438)),0)</f>
        <v>0</v>
      </c>
      <c r="AH438" s="7">
        <f>IF(R438&gt;0,RANK(R438,(N438:P438,Q438:AE438)),0)</f>
        <v>0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166"/>
        <v>0</v>
      </c>
      <c r="AL438" s="2">
        <f t="shared" si="167"/>
        <v>0</v>
      </c>
      <c r="AM438" s="2">
        <f t="shared" si="168"/>
        <v>0</v>
      </c>
      <c r="AN438" s="2">
        <f t="shared" si="169"/>
        <v>0</v>
      </c>
      <c r="AP438" t="s">
        <v>1539</v>
      </c>
      <c r="AQ438" t="s">
        <v>1431</v>
      </c>
      <c r="AT438" s="94">
        <v>16</v>
      </c>
      <c r="AU438" s="96">
        <v>45</v>
      </c>
      <c r="AV438" s="100">
        <f t="shared" si="151"/>
        <v>16045</v>
      </c>
      <c r="AX438" s="7" t="s">
        <v>996</v>
      </c>
      <c r="BE438" t="s">
        <v>888</v>
      </c>
    </row>
    <row r="439" spans="1:57" ht="13" hidden="1" customHeight="1" outlineLevel="1">
      <c r="A439" t="s">
        <v>684</v>
      </c>
      <c r="B439" t="s">
        <v>1431</v>
      </c>
      <c r="C439" s="1">
        <f t="shared" si="159"/>
        <v>3718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60"/>
        <v>952</v>
      </c>
      <c r="H439" s="2">
        <f t="shared" si="161"/>
        <v>0.25605164066702529</v>
      </c>
      <c r="I439" s="2"/>
      <c r="J439" s="2">
        <f t="shared" si="162"/>
        <v>0.37197417966648738</v>
      </c>
      <c r="K439" s="2">
        <f t="shared" si="163"/>
        <v>0.62802582033351262</v>
      </c>
      <c r="L439" s="2">
        <f t="shared" si="164"/>
        <v>0</v>
      </c>
      <c r="M439" s="2">
        <f t="shared" si="165"/>
        <v>0</v>
      </c>
      <c r="N439" s="106">
        <v>1383</v>
      </c>
      <c r="O439" s="106">
        <v>2335</v>
      </c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G439" s="7">
        <f>IF(Q439&gt;0,RANK(Q439,(N439:P439,Q439:AE439)),0)</f>
        <v>0</v>
      </c>
      <c r="AH439" s="7">
        <f>IF(R439&gt;0,RANK(R439,(N439:P439,Q439:AE439)),0)</f>
        <v>0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166"/>
        <v>0</v>
      </c>
      <c r="AL439" s="2">
        <f t="shared" si="167"/>
        <v>0</v>
      </c>
      <c r="AM439" s="2">
        <f t="shared" si="168"/>
        <v>0</v>
      </c>
      <c r="AN439" s="2">
        <f t="shared" si="169"/>
        <v>0</v>
      </c>
      <c r="AP439" t="s">
        <v>684</v>
      </c>
      <c r="AQ439" t="s">
        <v>1431</v>
      </c>
      <c r="AT439" s="94">
        <v>16</v>
      </c>
      <c r="AU439" s="96">
        <v>47</v>
      </c>
      <c r="AV439" s="100">
        <f t="shared" si="151"/>
        <v>16047</v>
      </c>
      <c r="AX439" s="7" t="s">
        <v>996</v>
      </c>
      <c r="BE439" t="s">
        <v>888</v>
      </c>
    </row>
    <row r="440" spans="1:57" ht="13" hidden="1" customHeight="1" outlineLevel="1">
      <c r="A440" t="s">
        <v>1994</v>
      </c>
      <c r="B440" t="s">
        <v>1431</v>
      </c>
      <c r="C440" s="1">
        <f t="shared" si="159"/>
        <v>4786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1">
        <f t="shared" si="160"/>
        <v>1214</v>
      </c>
      <c r="H440" s="2">
        <f t="shared" si="161"/>
        <v>0.25365649811951524</v>
      </c>
      <c r="I440" s="2"/>
      <c r="J440" s="2">
        <f t="shared" si="162"/>
        <v>0.37317175094024235</v>
      </c>
      <c r="K440" s="2">
        <f t="shared" si="163"/>
        <v>0.62682824905975765</v>
      </c>
      <c r="L440" s="2">
        <f t="shared" si="164"/>
        <v>0</v>
      </c>
      <c r="M440" s="2">
        <f t="shared" si="165"/>
        <v>0</v>
      </c>
      <c r="N440" s="106">
        <v>1786</v>
      </c>
      <c r="O440" s="106">
        <v>3000</v>
      </c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G440" s="7">
        <f>IF(Q440&gt;0,RANK(Q440,(N440:P440,Q440:AE440)),0)</f>
        <v>0</v>
      </c>
      <c r="AH440" s="7">
        <f>IF(R440&gt;0,RANK(R440,(N440:P440,Q440:AE440)),0)</f>
        <v>0</v>
      </c>
      <c r="AI440" s="7">
        <f>IF(T440&gt;0,RANK(T440,(N440:P440,Q440:AE440)),0)</f>
        <v>0</v>
      </c>
      <c r="AJ440" s="7">
        <f>IF(S440&gt;0,RANK(S440,(N440:P440,Q440:AE440)),0)</f>
        <v>0</v>
      </c>
      <c r="AK440" s="2">
        <f t="shared" si="166"/>
        <v>0</v>
      </c>
      <c r="AL440" s="2">
        <f t="shared" si="167"/>
        <v>0</v>
      </c>
      <c r="AM440" s="2">
        <f t="shared" si="168"/>
        <v>0</v>
      </c>
      <c r="AN440" s="2">
        <f t="shared" si="169"/>
        <v>0</v>
      </c>
      <c r="AP440" t="s">
        <v>1994</v>
      </c>
      <c r="AQ440" t="s">
        <v>1431</v>
      </c>
      <c r="AT440" s="94">
        <v>16</v>
      </c>
      <c r="AU440" s="96">
        <v>49</v>
      </c>
      <c r="AV440" s="100">
        <f t="shared" si="151"/>
        <v>16049</v>
      </c>
      <c r="AX440" s="7" t="s">
        <v>996</v>
      </c>
    </row>
    <row r="441" spans="1:57" ht="13" hidden="1" customHeight="1" outlineLevel="1">
      <c r="A441" t="s">
        <v>1625</v>
      </c>
      <c r="B441" t="s">
        <v>1431</v>
      </c>
      <c r="C441" s="1">
        <f t="shared" si="159"/>
        <v>4895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0</v>
      </c>
      <c r="G441" s="1">
        <f t="shared" si="160"/>
        <v>2303</v>
      </c>
      <c r="H441" s="2">
        <f t="shared" si="161"/>
        <v>0.47048008171603678</v>
      </c>
      <c r="I441" s="2"/>
      <c r="J441" s="2">
        <f t="shared" si="162"/>
        <v>0.26475995914198164</v>
      </c>
      <c r="K441" s="2">
        <f t="shared" si="163"/>
        <v>0.73524004085801842</v>
      </c>
      <c r="L441" s="2">
        <f t="shared" si="164"/>
        <v>0</v>
      </c>
      <c r="M441" s="2">
        <f t="shared" si="165"/>
        <v>0</v>
      </c>
      <c r="N441" s="106">
        <v>1296</v>
      </c>
      <c r="O441" s="106">
        <v>3599</v>
      </c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G441" s="7">
        <f>IF(Q441&gt;0,RANK(Q441,(N441:P441,Q441:AE441)),0)</f>
        <v>0</v>
      </c>
      <c r="AH441" s="7">
        <f>IF(R441&gt;0,RANK(R441,(N441:P441,Q441:AE441)),0)</f>
        <v>0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si="166"/>
        <v>0</v>
      </c>
      <c r="AL441" s="2">
        <f t="shared" si="167"/>
        <v>0</v>
      </c>
      <c r="AM441" s="2">
        <f t="shared" si="168"/>
        <v>0</v>
      </c>
      <c r="AN441" s="2">
        <f t="shared" si="169"/>
        <v>0</v>
      </c>
      <c r="AP441" t="s">
        <v>1625</v>
      </c>
      <c r="AQ441" t="s">
        <v>1431</v>
      </c>
      <c r="AT441" s="94">
        <v>16</v>
      </c>
      <c r="AU441" s="96">
        <v>51</v>
      </c>
      <c r="AV441" s="100">
        <f t="shared" si="151"/>
        <v>16051</v>
      </c>
      <c r="AX441" s="7" t="s">
        <v>996</v>
      </c>
    </row>
    <row r="442" spans="1:57" ht="13" hidden="1" customHeight="1" outlineLevel="1">
      <c r="A442" t="s">
        <v>13</v>
      </c>
      <c r="B442" t="s">
        <v>1431</v>
      </c>
      <c r="C442" s="1">
        <f t="shared" si="159"/>
        <v>4231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0</v>
      </c>
      <c r="G442" s="1">
        <f t="shared" si="160"/>
        <v>1311</v>
      </c>
      <c r="H442" s="2">
        <f t="shared" si="161"/>
        <v>0.30985582604585205</v>
      </c>
      <c r="I442" s="2"/>
      <c r="J442" s="2">
        <f t="shared" si="162"/>
        <v>0.34507208697707398</v>
      </c>
      <c r="K442" s="2">
        <f t="shared" si="163"/>
        <v>0.65492791302292597</v>
      </c>
      <c r="L442" s="2">
        <f t="shared" si="164"/>
        <v>0</v>
      </c>
      <c r="M442" s="2">
        <f t="shared" si="165"/>
        <v>0</v>
      </c>
      <c r="N442" s="106">
        <v>1460</v>
      </c>
      <c r="O442" s="106">
        <v>2771</v>
      </c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G442" s="7">
        <f>IF(Q442&gt;0,RANK(Q442,(N442:P442,Q442:AE442)),0)</f>
        <v>0</v>
      </c>
      <c r="AH442" s="7">
        <f>IF(R442&gt;0,RANK(R442,(N442:P442,Q442:AE442)),0)</f>
        <v>0</v>
      </c>
      <c r="AI442" s="7">
        <f>IF(T442&gt;0,RANK(T442,(N442:P442,Q442:AE442)),0)</f>
        <v>0</v>
      </c>
      <c r="AJ442" s="7">
        <f>IF(S442&gt;0,RANK(S442,(N442:P442,Q442:AE442)),0)</f>
        <v>0</v>
      </c>
      <c r="AK442" s="2">
        <f t="shared" si="166"/>
        <v>0</v>
      </c>
      <c r="AL442" s="2">
        <f t="shared" si="167"/>
        <v>0</v>
      </c>
      <c r="AM442" s="2">
        <f t="shared" si="168"/>
        <v>0</v>
      </c>
      <c r="AN442" s="2">
        <f t="shared" si="169"/>
        <v>0</v>
      </c>
      <c r="AP442" t="s">
        <v>13</v>
      </c>
      <c r="AQ442" t="s">
        <v>1431</v>
      </c>
      <c r="AT442" s="94">
        <v>16</v>
      </c>
      <c r="AU442" s="96">
        <v>53</v>
      </c>
      <c r="AV442" s="100">
        <f t="shared" si="151"/>
        <v>16053</v>
      </c>
      <c r="AX442" s="7" t="s">
        <v>996</v>
      </c>
      <c r="BE442" t="s">
        <v>889</v>
      </c>
    </row>
    <row r="443" spans="1:57" ht="13" hidden="1" customHeight="1" outlineLevel="1">
      <c r="A443" t="s">
        <v>673</v>
      </c>
      <c r="B443" t="s">
        <v>1431</v>
      </c>
      <c r="C443" s="1">
        <f t="shared" si="159"/>
        <v>20773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0</v>
      </c>
      <c r="G443" s="1">
        <f t="shared" si="160"/>
        <v>2441</v>
      </c>
      <c r="H443" s="2">
        <f t="shared" si="161"/>
        <v>0.11750830404852453</v>
      </c>
      <c r="I443" s="2"/>
      <c r="J443" s="2">
        <f t="shared" si="162"/>
        <v>0.44124584797573774</v>
      </c>
      <c r="K443" s="2">
        <f t="shared" si="163"/>
        <v>0.55875415202426226</v>
      </c>
      <c r="L443" s="2">
        <f t="shared" si="164"/>
        <v>0</v>
      </c>
      <c r="M443" s="2">
        <f t="shared" si="165"/>
        <v>0</v>
      </c>
      <c r="N443" s="106">
        <v>9166</v>
      </c>
      <c r="O443" s="106">
        <v>11607</v>
      </c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G443" s="7">
        <f>IF(Q443&gt;0,RANK(Q443,(N443:P443,Q443:AE443)),0)</f>
        <v>0</v>
      </c>
      <c r="AH443" s="7">
        <f>IF(R443&gt;0,RANK(R443,(N443:P443,Q443:AE443)),0)</f>
        <v>0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166"/>
        <v>0</v>
      </c>
      <c r="AL443" s="2">
        <f t="shared" si="167"/>
        <v>0</v>
      </c>
      <c r="AM443" s="2">
        <f t="shared" si="168"/>
        <v>0</v>
      </c>
      <c r="AN443" s="2">
        <f t="shared" si="169"/>
        <v>0</v>
      </c>
      <c r="AP443" t="s">
        <v>673</v>
      </c>
      <c r="AQ443" t="s">
        <v>1431</v>
      </c>
      <c r="AT443" s="94">
        <v>16</v>
      </c>
      <c r="AU443" s="96">
        <v>55</v>
      </c>
      <c r="AV443" s="100">
        <f t="shared" ref="AV443:AV506" si="170">1000*AT443+AU443</f>
        <v>16055</v>
      </c>
      <c r="AX443" s="7" t="s">
        <v>996</v>
      </c>
      <c r="BE443" t="s">
        <v>888</v>
      </c>
    </row>
    <row r="444" spans="1:57" ht="13" hidden="1" customHeight="1" outlineLevel="1">
      <c r="A444" t="s">
        <v>951</v>
      </c>
      <c r="B444" t="s">
        <v>1431</v>
      </c>
      <c r="C444" s="1">
        <f t="shared" si="159"/>
        <v>9812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>IF(P444&gt;0,RANK(P444,(N444:P444,Q444:AE444)),0)</f>
        <v>0</v>
      </c>
      <c r="G444" s="1">
        <f t="shared" si="160"/>
        <v>240</v>
      </c>
      <c r="H444" s="2">
        <f t="shared" si="161"/>
        <v>2.4459845087647779E-2</v>
      </c>
      <c r="I444" s="2"/>
      <c r="J444" s="2">
        <f t="shared" si="162"/>
        <v>0.51222992254382393</v>
      </c>
      <c r="K444" s="2">
        <f t="shared" si="163"/>
        <v>0.48777007745617612</v>
      </c>
      <c r="L444" s="2">
        <f t="shared" si="164"/>
        <v>0</v>
      </c>
      <c r="M444" s="2">
        <f t="shared" si="165"/>
        <v>-5.5511151231257827E-17</v>
      </c>
      <c r="N444" s="106">
        <v>5026</v>
      </c>
      <c r="O444" s="106">
        <v>4786</v>
      </c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G444" s="7">
        <f>IF(Q444&gt;0,RANK(Q444,(N444:P444,Q444:AE444)),0)</f>
        <v>0</v>
      </c>
      <c r="AH444" s="7">
        <f>IF(R444&gt;0,RANK(R444,(N444:P444,Q444:AE444)),0)</f>
        <v>0</v>
      </c>
      <c r="AI444" s="7">
        <f>IF(T444&gt;0,RANK(T444,(N444:P444,Q444:AE444)),0)</f>
        <v>0</v>
      </c>
      <c r="AJ444" s="7">
        <f>IF(S444&gt;0,RANK(S444,(N444:P444,Q444:AE444)),0)</f>
        <v>0</v>
      </c>
      <c r="AK444" s="2">
        <f t="shared" si="166"/>
        <v>0</v>
      </c>
      <c r="AL444" s="2">
        <f t="shared" si="167"/>
        <v>0</v>
      </c>
      <c r="AM444" s="2">
        <f t="shared" si="168"/>
        <v>0</v>
      </c>
      <c r="AN444" s="2">
        <f t="shared" si="169"/>
        <v>0</v>
      </c>
      <c r="AP444" t="s">
        <v>951</v>
      </c>
      <c r="AQ444" t="s">
        <v>1431</v>
      </c>
      <c r="AT444" s="94">
        <v>16</v>
      </c>
      <c r="AU444" s="96">
        <v>57</v>
      </c>
      <c r="AV444" s="100">
        <f t="shared" si="170"/>
        <v>16057</v>
      </c>
      <c r="AX444" s="7" t="s">
        <v>996</v>
      </c>
    </row>
    <row r="445" spans="1:57" ht="13" hidden="1" customHeight="1" outlineLevel="1">
      <c r="A445" t="s">
        <v>1853</v>
      </c>
      <c r="B445" t="s">
        <v>1431</v>
      </c>
      <c r="C445" s="1">
        <f t="shared" si="159"/>
        <v>2404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60"/>
        <v>764</v>
      </c>
      <c r="H445" s="2">
        <f t="shared" si="161"/>
        <v>0.31780366056572379</v>
      </c>
      <c r="I445" s="2"/>
      <c r="J445" s="2">
        <f t="shared" si="162"/>
        <v>0.34109816971713808</v>
      </c>
      <c r="K445" s="2">
        <f t="shared" si="163"/>
        <v>0.65890183028286187</v>
      </c>
      <c r="L445" s="2">
        <f t="shared" si="164"/>
        <v>0</v>
      </c>
      <c r="M445" s="2">
        <f t="shared" si="165"/>
        <v>1.1102230246251565E-16</v>
      </c>
      <c r="N445" s="106">
        <v>820</v>
      </c>
      <c r="O445" s="106">
        <v>1584</v>
      </c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G445" s="7">
        <f>IF(Q445&gt;0,RANK(Q445,(N445:P445,Q445:AE445)),0)</f>
        <v>0</v>
      </c>
      <c r="AH445" s="7">
        <f>IF(R445&gt;0,RANK(R445,(N445:P445,Q445:AE445)),0)</f>
        <v>0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166"/>
        <v>0</v>
      </c>
      <c r="AL445" s="2">
        <f t="shared" si="167"/>
        <v>0</v>
      </c>
      <c r="AM445" s="2">
        <f t="shared" si="168"/>
        <v>0</v>
      </c>
      <c r="AN445" s="2">
        <f t="shared" si="169"/>
        <v>0</v>
      </c>
      <c r="AP445" t="s">
        <v>1853</v>
      </c>
      <c r="AQ445" t="s">
        <v>1431</v>
      </c>
      <c r="AT445" s="94">
        <v>16</v>
      </c>
      <c r="AU445" s="96">
        <v>59</v>
      </c>
      <c r="AV445" s="100">
        <f t="shared" si="170"/>
        <v>16059</v>
      </c>
      <c r="AX445" s="7" t="s">
        <v>996</v>
      </c>
      <c r="BE445" t="s">
        <v>889</v>
      </c>
    </row>
    <row r="446" spans="1:57" ht="13" hidden="1" customHeight="1" outlineLevel="1">
      <c r="A446" t="s">
        <v>1799</v>
      </c>
      <c r="B446" t="s">
        <v>1431</v>
      </c>
      <c r="C446" s="1">
        <f t="shared" si="159"/>
        <v>1216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160"/>
        <v>116</v>
      </c>
      <c r="H446" s="2">
        <f t="shared" si="161"/>
        <v>9.5394736842105268E-2</v>
      </c>
      <c r="I446" s="2"/>
      <c r="J446" s="2">
        <f t="shared" si="162"/>
        <v>0.45230263157894735</v>
      </c>
      <c r="K446" s="2">
        <f t="shared" si="163"/>
        <v>0.54769736842105265</v>
      </c>
      <c r="L446" s="2">
        <f t="shared" si="164"/>
        <v>0</v>
      </c>
      <c r="M446" s="2">
        <f t="shared" si="165"/>
        <v>0</v>
      </c>
      <c r="N446" s="106">
        <v>550</v>
      </c>
      <c r="O446" s="106">
        <v>666</v>
      </c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G446" s="7">
        <f>IF(Q446&gt;0,RANK(Q446,(N446:P446,Q446:AE446)),0)</f>
        <v>0</v>
      </c>
      <c r="AH446" s="7">
        <f>IF(R446&gt;0,RANK(R446,(N446:P446,Q446:AE446)),0)</f>
        <v>0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166"/>
        <v>0</v>
      </c>
      <c r="AL446" s="2">
        <f t="shared" si="167"/>
        <v>0</v>
      </c>
      <c r="AM446" s="2">
        <f t="shared" si="168"/>
        <v>0</v>
      </c>
      <c r="AN446" s="2">
        <f t="shared" si="169"/>
        <v>0</v>
      </c>
      <c r="AP446" t="s">
        <v>1799</v>
      </c>
      <c r="AQ446" t="s">
        <v>1431</v>
      </c>
      <c r="AT446" s="94">
        <v>16</v>
      </c>
      <c r="AU446" s="96">
        <v>61</v>
      </c>
      <c r="AV446" s="100">
        <f t="shared" si="170"/>
        <v>16061</v>
      </c>
      <c r="AX446" s="7" t="s">
        <v>996</v>
      </c>
    </row>
    <row r="447" spans="1:57" ht="13" hidden="1" customHeight="1" outlineLevel="1">
      <c r="A447" t="s">
        <v>1794</v>
      </c>
      <c r="B447" t="s">
        <v>1431</v>
      </c>
      <c r="C447" s="1">
        <f t="shared" si="159"/>
        <v>1132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60"/>
        <v>256</v>
      </c>
      <c r="H447" s="2">
        <f t="shared" si="161"/>
        <v>0.22614840989399293</v>
      </c>
      <c r="I447" s="2"/>
      <c r="J447" s="2">
        <f t="shared" si="162"/>
        <v>0.38692579505300351</v>
      </c>
      <c r="K447" s="2">
        <f t="shared" si="163"/>
        <v>0.61307420494699649</v>
      </c>
      <c r="L447" s="2">
        <f t="shared" si="164"/>
        <v>0</v>
      </c>
      <c r="M447" s="2">
        <f t="shared" si="165"/>
        <v>0</v>
      </c>
      <c r="N447" s="106">
        <v>438</v>
      </c>
      <c r="O447" s="106">
        <v>694</v>
      </c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G447" s="7">
        <f>IF(Q447&gt;0,RANK(Q447,(N447:P447,Q447:AE447)),0)</f>
        <v>0</v>
      </c>
      <c r="AH447" s="7">
        <f>IF(R447&gt;0,RANK(R447,(N447:P447,Q447:AE447)),0)</f>
        <v>0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166"/>
        <v>0</v>
      </c>
      <c r="AL447" s="2">
        <f t="shared" si="167"/>
        <v>0</v>
      </c>
      <c r="AM447" s="2">
        <f t="shared" si="168"/>
        <v>0</v>
      </c>
      <c r="AN447" s="2">
        <f t="shared" si="169"/>
        <v>0</v>
      </c>
      <c r="AP447" t="s">
        <v>1794</v>
      </c>
      <c r="AQ447" t="s">
        <v>1431</v>
      </c>
      <c r="AT447" s="94">
        <v>16</v>
      </c>
      <c r="AU447" s="96">
        <v>63</v>
      </c>
      <c r="AV447" s="100">
        <f t="shared" si="170"/>
        <v>16063</v>
      </c>
      <c r="AX447" s="7" t="s">
        <v>996</v>
      </c>
    </row>
    <row r="448" spans="1:57" ht="13" hidden="1" customHeight="1" outlineLevel="1">
      <c r="A448" t="s">
        <v>2395</v>
      </c>
      <c r="B448" t="s">
        <v>1431</v>
      </c>
      <c r="C448" s="1">
        <f t="shared" si="159"/>
        <v>5185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60"/>
        <v>3041</v>
      </c>
      <c r="H448" s="2">
        <f t="shared" si="161"/>
        <v>0.58649951783992282</v>
      </c>
      <c r="I448" s="2"/>
      <c r="J448" s="2">
        <f t="shared" si="162"/>
        <v>0.20675024108003856</v>
      </c>
      <c r="K448" s="2">
        <f t="shared" si="163"/>
        <v>0.79324975891996141</v>
      </c>
      <c r="L448" s="2">
        <f t="shared" si="164"/>
        <v>0</v>
      </c>
      <c r="M448" s="2">
        <f t="shared" si="165"/>
        <v>0</v>
      </c>
      <c r="N448" s="106">
        <v>1072</v>
      </c>
      <c r="O448" s="106">
        <v>4113</v>
      </c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G448" s="7">
        <f>IF(Q448&gt;0,RANK(Q448,(N448:P448,Q448:AE448)),0)</f>
        <v>0</v>
      </c>
      <c r="AH448" s="7">
        <f>IF(R448&gt;0,RANK(R448,(N448:P448,Q448:AE448)),0)</f>
        <v>0</v>
      </c>
      <c r="AI448" s="7">
        <f>IF(T448&gt;0,RANK(T448,(N448:P448,Q448:AE448)),0)</f>
        <v>0</v>
      </c>
      <c r="AJ448" s="7">
        <f>IF(S448&gt;0,RANK(S448,(N448:P448,Q448:AE448)),0)</f>
        <v>0</v>
      </c>
      <c r="AK448" s="2">
        <f t="shared" si="166"/>
        <v>0</v>
      </c>
      <c r="AL448" s="2">
        <f t="shared" si="167"/>
        <v>0</v>
      </c>
      <c r="AM448" s="2">
        <f t="shared" si="168"/>
        <v>0</v>
      </c>
      <c r="AN448" s="2">
        <f t="shared" si="169"/>
        <v>0</v>
      </c>
      <c r="AP448" t="s">
        <v>2395</v>
      </c>
      <c r="AQ448" t="s">
        <v>1431</v>
      </c>
      <c r="AT448" s="94">
        <v>16</v>
      </c>
      <c r="AU448" s="96">
        <v>65</v>
      </c>
      <c r="AV448" s="100">
        <f t="shared" si="170"/>
        <v>16065</v>
      </c>
      <c r="AX448" s="7" t="s">
        <v>996</v>
      </c>
      <c r="BE448" t="s">
        <v>888</v>
      </c>
    </row>
    <row r="449" spans="1:57" ht="13" hidden="1" customHeight="1" outlineLevel="1">
      <c r="A449" t="s">
        <v>1800</v>
      </c>
      <c r="B449" t="s">
        <v>1431</v>
      </c>
      <c r="C449" s="1">
        <f t="shared" si="159"/>
        <v>5136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60"/>
        <v>1554</v>
      </c>
      <c r="H449" s="2">
        <f t="shared" si="161"/>
        <v>0.30257009345794394</v>
      </c>
      <c r="I449" s="2"/>
      <c r="J449" s="2">
        <f t="shared" si="162"/>
        <v>0.34871495327102803</v>
      </c>
      <c r="K449" s="2">
        <f t="shared" si="163"/>
        <v>0.65128504672897192</v>
      </c>
      <c r="L449" s="2">
        <f t="shared" si="164"/>
        <v>0</v>
      </c>
      <c r="M449" s="2">
        <f t="shared" si="165"/>
        <v>0</v>
      </c>
      <c r="N449" s="106">
        <v>1791</v>
      </c>
      <c r="O449" s="106">
        <v>3345</v>
      </c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G449" s="7">
        <f>IF(Q449&gt;0,RANK(Q449,(N449:P449,Q449:AE449)),0)</f>
        <v>0</v>
      </c>
      <c r="AH449" s="7">
        <f>IF(R449&gt;0,RANK(R449,(N449:P449,Q449:AE449)),0)</f>
        <v>0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si="166"/>
        <v>0</v>
      </c>
      <c r="AL449" s="2">
        <f t="shared" si="167"/>
        <v>0</v>
      </c>
      <c r="AM449" s="2">
        <f t="shared" si="168"/>
        <v>0</v>
      </c>
      <c r="AN449" s="2">
        <f t="shared" si="169"/>
        <v>0</v>
      </c>
      <c r="AP449" t="s">
        <v>1800</v>
      </c>
      <c r="AQ449" t="s">
        <v>1431</v>
      </c>
      <c r="AT449" s="94">
        <v>16</v>
      </c>
      <c r="AU449" s="96">
        <v>67</v>
      </c>
      <c r="AV449" s="100">
        <f t="shared" si="170"/>
        <v>16067</v>
      </c>
      <c r="AX449" s="7" t="s">
        <v>996</v>
      </c>
    </row>
    <row r="450" spans="1:57" ht="13" hidden="1" customHeight="1" outlineLevel="1">
      <c r="A450" t="s">
        <v>1801</v>
      </c>
      <c r="B450" t="s">
        <v>1431</v>
      </c>
      <c r="C450" s="1">
        <f t="shared" si="159"/>
        <v>10849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>IF(P450&gt;0,RANK(P450,(N450:P450,Q450:AE450)),0)</f>
        <v>0</v>
      </c>
      <c r="G450" s="1">
        <f t="shared" si="160"/>
        <v>427</v>
      </c>
      <c r="H450" s="2">
        <f t="shared" si="161"/>
        <v>3.9358466218084615E-2</v>
      </c>
      <c r="I450" s="2"/>
      <c r="J450" s="2">
        <f t="shared" si="162"/>
        <v>0.51967923310904229</v>
      </c>
      <c r="K450" s="2">
        <f t="shared" si="163"/>
        <v>0.48032076689095771</v>
      </c>
      <c r="L450" s="2">
        <f t="shared" si="164"/>
        <v>0</v>
      </c>
      <c r="M450" s="2">
        <f t="shared" si="165"/>
        <v>0</v>
      </c>
      <c r="N450" s="106">
        <v>5638</v>
      </c>
      <c r="O450" s="106">
        <v>5211</v>
      </c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G450" s="7">
        <f>IF(Q450&gt;0,RANK(Q450,(N450:P450,Q450:AE450)),0)</f>
        <v>0</v>
      </c>
      <c r="AH450" s="7">
        <f>IF(R450&gt;0,RANK(R450,(N450:P450,Q450:AE450)),0)</f>
        <v>0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66"/>
        <v>0</v>
      </c>
      <c r="AL450" s="2">
        <f t="shared" si="167"/>
        <v>0</v>
      </c>
      <c r="AM450" s="2">
        <f t="shared" si="168"/>
        <v>0</v>
      </c>
      <c r="AN450" s="2">
        <f t="shared" si="169"/>
        <v>0</v>
      </c>
      <c r="AP450" t="s">
        <v>1801</v>
      </c>
      <c r="AQ450" t="s">
        <v>1431</v>
      </c>
      <c r="AT450" s="94">
        <v>16</v>
      </c>
      <c r="AU450" s="96">
        <v>69</v>
      </c>
      <c r="AV450" s="100">
        <f t="shared" si="170"/>
        <v>16069</v>
      </c>
      <c r="AX450" s="7" t="s">
        <v>996</v>
      </c>
    </row>
    <row r="451" spans="1:57" ht="13" hidden="1" customHeight="1" outlineLevel="1">
      <c r="A451" t="s">
        <v>675</v>
      </c>
      <c r="B451" t="s">
        <v>1431</v>
      </c>
      <c r="C451" s="1">
        <f t="shared" si="159"/>
        <v>1355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60"/>
        <v>467</v>
      </c>
      <c r="H451" s="2">
        <f t="shared" si="161"/>
        <v>0.34464944649446494</v>
      </c>
      <c r="I451" s="2"/>
      <c r="J451" s="2">
        <f t="shared" si="162"/>
        <v>0.32767527675276753</v>
      </c>
      <c r="K451" s="2">
        <f t="shared" si="163"/>
        <v>0.67232472324723247</v>
      </c>
      <c r="L451" s="2">
        <f t="shared" si="164"/>
        <v>0</v>
      </c>
      <c r="M451" s="2">
        <f t="shared" si="165"/>
        <v>0</v>
      </c>
      <c r="N451" s="106">
        <v>444</v>
      </c>
      <c r="O451" s="106">
        <v>911</v>
      </c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G451" s="7">
        <f>IF(Q451&gt;0,RANK(Q451,(N451:P451,Q451:AE451)),0)</f>
        <v>0</v>
      </c>
      <c r="AH451" s="7">
        <f>IF(R451&gt;0,RANK(R451,(N451:P451,Q451:AE451)),0)</f>
        <v>0</v>
      </c>
      <c r="AI451" s="7">
        <f>IF(T451&gt;0,RANK(T451,(N451:P451,Q451:AE451)),0)</f>
        <v>0</v>
      </c>
      <c r="AJ451" s="7">
        <f>IF(S451&gt;0,RANK(S451,(N451:P451,Q451:AE451)),0)</f>
        <v>0</v>
      </c>
      <c r="AK451" s="2">
        <f t="shared" si="166"/>
        <v>0</v>
      </c>
      <c r="AL451" s="2">
        <f t="shared" si="167"/>
        <v>0</v>
      </c>
      <c r="AM451" s="2">
        <f t="shared" si="168"/>
        <v>0</v>
      </c>
      <c r="AN451" s="2">
        <f t="shared" si="169"/>
        <v>0</v>
      </c>
      <c r="AP451" t="s">
        <v>675</v>
      </c>
      <c r="AQ451" t="s">
        <v>1431</v>
      </c>
      <c r="AT451" s="94">
        <v>16</v>
      </c>
      <c r="AU451" s="96">
        <v>71</v>
      </c>
      <c r="AV451" s="100">
        <f t="shared" si="170"/>
        <v>16071</v>
      </c>
      <c r="AX451" s="7" t="s">
        <v>996</v>
      </c>
      <c r="BE451" t="s">
        <v>889</v>
      </c>
    </row>
    <row r="452" spans="1:57" ht="13" hidden="1" customHeight="1" outlineLevel="1">
      <c r="A452" t="s">
        <v>643</v>
      </c>
      <c r="B452" t="s">
        <v>1431</v>
      </c>
      <c r="C452" s="1">
        <f t="shared" si="159"/>
        <v>2031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60"/>
        <v>1063</v>
      </c>
      <c r="H452" s="2">
        <f t="shared" si="161"/>
        <v>0.5233874938453964</v>
      </c>
      <c r="I452" s="2"/>
      <c r="J452" s="2">
        <f t="shared" si="162"/>
        <v>0.23830625307730183</v>
      </c>
      <c r="K452" s="2">
        <f t="shared" si="163"/>
        <v>0.7616937469226982</v>
      </c>
      <c r="L452" s="2">
        <f t="shared" si="164"/>
        <v>0</v>
      </c>
      <c r="M452" s="2">
        <f t="shared" si="165"/>
        <v>0</v>
      </c>
      <c r="N452" s="106">
        <v>484</v>
      </c>
      <c r="O452" s="106">
        <v>1547</v>
      </c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G452" s="7">
        <f>IF(Q452&gt;0,RANK(Q452,(N452:P452,Q452:AE452)),0)</f>
        <v>0</v>
      </c>
      <c r="AH452" s="7">
        <f>IF(R452&gt;0,RANK(R452,(N452:P452,Q452:AE452)),0)</f>
        <v>0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66"/>
        <v>0</v>
      </c>
      <c r="AL452" s="2">
        <f t="shared" si="167"/>
        <v>0</v>
      </c>
      <c r="AM452" s="2">
        <f t="shared" si="168"/>
        <v>0</v>
      </c>
      <c r="AN452" s="2">
        <f t="shared" si="169"/>
        <v>0</v>
      </c>
      <c r="AP452" t="s">
        <v>643</v>
      </c>
      <c r="AQ452" t="s">
        <v>1431</v>
      </c>
      <c r="AT452" s="94">
        <v>16</v>
      </c>
      <c r="AU452" s="96">
        <v>73</v>
      </c>
      <c r="AV452" s="100">
        <f t="shared" si="170"/>
        <v>16073</v>
      </c>
      <c r="AX452" s="7" t="s">
        <v>996</v>
      </c>
    </row>
    <row r="453" spans="1:57" ht="13" hidden="1" customHeight="1" outlineLevel="1">
      <c r="A453" t="s">
        <v>939</v>
      </c>
      <c r="B453" t="s">
        <v>1431</v>
      </c>
      <c r="C453" s="1">
        <f t="shared" si="159"/>
        <v>4614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60"/>
        <v>1884</v>
      </c>
      <c r="H453" s="2">
        <f t="shared" si="161"/>
        <v>0.40832249674902471</v>
      </c>
      <c r="I453" s="2"/>
      <c r="J453" s="2">
        <f t="shared" si="162"/>
        <v>0.29583875162548767</v>
      </c>
      <c r="K453" s="2">
        <f t="shared" si="163"/>
        <v>0.70416124837451233</v>
      </c>
      <c r="L453" s="2">
        <f t="shared" si="164"/>
        <v>0</v>
      </c>
      <c r="M453" s="2">
        <f t="shared" si="165"/>
        <v>0</v>
      </c>
      <c r="N453" s="106">
        <v>1365</v>
      </c>
      <c r="O453" s="106">
        <v>3249</v>
      </c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G453" s="7">
        <f>IF(Q453&gt;0,RANK(Q453,(N453:P453,Q453:AE453)),0)</f>
        <v>0</v>
      </c>
      <c r="AH453" s="7">
        <f>IF(R453&gt;0,RANK(R453,(N453:P453,Q453:AE453)),0)</f>
        <v>0</v>
      </c>
      <c r="AI453" s="7">
        <f>IF(T453&gt;0,RANK(T453,(N453:P453,Q453:AE453)),0)</f>
        <v>0</v>
      </c>
      <c r="AJ453" s="7">
        <f>IF(S453&gt;0,RANK(S453,(N453:P453,Q453:AE453)),0)</f>
        <v>0</v>
      </c>
      <c r="AK453" s="2">
        <f t="shared" si="166"/>
        <v>0</v>
      </c>
      <c r="AL453" s="2">
        <f t="shared" si="167"/>
        <v>0</v>
      </c>
      <c r="AM453" s="2">
        <f t="shared" si="168"/>
        <v>0</v>
      </c>
      <c r="AN453" s="2">
        <f t="shared" si="169"/>
        <v>0</v>
      </c>
      <c r="AP453" t="s">
        <v>939</v>
      </c>
      <c r="AQ453" t="s">
        <v>1431</v>
      </c>
      <c r="AT453" s="94">
        <v>16</v>
      </c>
      <c r="AU453" s="96">
        <v>75</v>
      </c>
      <c r="AV453" s="100">
        <f t="shared" si="170"/>
        <v>16075</v>
      </c>
      <c r="AX453" s="7" t="s">
        <v>996</v>
      </c>
    </row>
    <row r="454" spans="1:57" ht="13" hidden="1" customHeight="1" outlineLevel="1">
      <c r="A454" t="s">
        <v>882</v>
      </c>
      <c r="B454" t="s">
        <v>1431</v>
      </c>
      <c r="C454" s="1">
        <f t="shared" si="159"/>
        <v>1984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60"/>
        <v>496</v>
      </c>
      <c r="H454" s="2">
        <f t="shared" si="161"/>
        <v>0.25</v>
      </c>
      <c r="I454" s="2"/>
      <c r="J454" s="2">
        <f t="shared" si="162"/>
        <v>0.375</v>
      </c>
      <c r="K454" s="2">
        <f t="shared" si="163"/>
        <v>0.625</v>
      </c>
      <c r="L454" s="2">
        <f t="shared" si="164"/>
        <v>0</v>
      </c>
      <c r="M454" s="2">
        <f t="shared" si="165"/>
        <v>0</v>
      </c>
      <c r="N454" s="106">
        <v>744</v>
      </c>
      <c r="O454" s="106">
        <v>1240</v>
      </c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G454" s="7">
        <f>IF(Q454&gt;0,RANK(Q454,(N454:P454,Q454:AE454)),0)</f>
        <v>0</v>
      </c>
      <c r="AH454" s="7">
        <f>IF(R454&gt;0,RANK(R454,(N454:P454,Q454:AE454)),0)</f>
        <v>0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66"/>
        <v>0</v>
      </c>
      <c r="AL454" s="2">
        <f t="shared" si="167"/>
        <v>0</v>
      </c>
      <c r="AM454" s="2">
        <f t="shared" si="168"/>
        <v>0</v>
      </c>
      <c r="AN454" s="2">
        <f t="shared" si="169"/>
        <v>0</v>
      </c>
      <c r="AP454" t="s">
        <v>882</v>
      </c>
      <c r="AQ454" t="s">
        <v>1431</v>
      </c>
      <c r="AT454" s="94">
        <v>16</v>
      </c>
      <c r="AU454" s="96">
        <v>77</v>
      </c>
      <c r="AV454" s="100">
        <f t="shared" si="170"/>
        <v>16077</v>
      </c>
      <c r="AX454" s="7" t="s">
        <v>996</v>
      </c>
      <c r="BE454" t="s">
        <v>889</v>
      </c>
    </row>
    <row r="455" spans="1:57" ht="13" hidden="1" customHeight="1" outlineLevel="1">
      <c r="A455" t="s">
        <v>2550</v>
      </c>
      <c r="B455" t="s">
        <v>1431</v>
      </c>
      <c r="C455" s="1">
        <f t="shared" si="159"/>
        <v>4661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>IF(P455&gt;0,RANK(P455,(N455:P455,Q455:AE455)),0)</f>
        <v>0</v>
      </c>
      <c r="G455" s="1">
        <f t="shared" si="160"/>
        <v>419</v>
      </c>
      <c r="H455" s="2">
        <f t="shared" si="161"/>
        <v>8.9894872344990343E-2</v>
      </c>
      <c r="I455" s="2"/>
      <c r="J455" s="2">
        <f t="shared" si="162"/>
        <v>0.54494743617249519</v>
      </c>
      <c r="K455" s="2">
        <f t="shared" si="163"/>
        <v>0.45505256382750481</v>
      </c>
      <c r="L455" s="2">
        <f t="shared" si="164"/>
        <v>0</v>
      </c>
      <c r="M455" s="2">
        <f t="shared" si="165"/>
        <v>0</v>
      </c>
      <c r="N455" s="106">
        <v>2540</v>
      </c>
      <c r="O455" s="106">
        <v>2121</v>
      </c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G455" s="7">
        <f>IF(Q455&gt;0,RANK(Q455,(N455:P455,Q455:AE455)),0)</f>
        <v>0</v>
      </c>
      <c r="AH455" s="7">
        <f>IF(R455&gt;0,RANK(R455,(N455:P455,Q455:AE455)),0)</f>
        <v>0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66"/>
        <v>0</v>
      </c>
      <c r="AL455" s="2">
        <f t="shared" si="167"/>
        <v>0</v>
      </c>
      <c r="AM455" s="2">
        <f t="shared" si="168"/>
        <v>0</v>
      </c>
      <c r="AN455" s="2">
        <f t="shared" si="169"/>
        <v>0</v>
      </c>
      <c r="AP455" t="s">
        <v>2550</v>
      </c>
      <c r="AQ455" t="s">
        <v>1431</v>
      </c>
      <c r="AT455" s="94">
        <v>16</v>
      </c>
      <c r="AU455" s="96">
        <v>79</v>
      </c>
      <c r="AV455" s="100">
        <f t="shared" si="170"/>
        <v>16079</v>
      </c>
      <c r="AX455" s="7" t="s">
        <v>996</v>
      </c>
    </row>
    <row r="456" spans="1:57" ht="13" hidden="1" customHeight="1" outlineLevel="1">
      <c r="A456" t="s">
        <v>1738</v>
      </c>
      <c r="B456" t="s">
        <v>1431</v>
      </c>
      <c r="C456" s="1">
        <f t="shared" si="159"/>
        <v>1184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1">
        <f t="shared" si="160"/>
        <v>352</v>
      </c>
      <c r="H456" s="2">
        <f t="shared" si="161"/>
        <v>0.29729729729729731</v>
      </c>
      <c r="I456" s="2"/>
      <c r="J456" s="2">
        <f t="shared" si="162"/>
        <v>0.35135135135135137</v>
      </c>
      <c r="K456" s="2">
        <f t="shared" si="163"/>
        <v>0.64864864864864868</v>
      </c>
      <c r="L456" s="2">
        <f t="shared" si="164"/>
        <v>0</v>
      </c>
      <c r="M456" s="2">
        <f t="shared" si="165"/>
        <v>0</v>
      </c>
      <c r="N456" s="106">
        <v>416</v>
      </c>
      <c r="O456" s="106">
        <v>768</v>
      </c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G456" s="7">
        <f>IF(Q456&gt;0,RANK(Q456,(N456:P456,Q456:AE456)),0)</f>
        <v>0</v>
      </c>
      <c r="AH456" s="7">
        <f>IF(R456&gt;0,RANK(R456,(N456:P456,Q456:AE456)),0)</f>
        <v>0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66"/>
        <v>0</v>
      </c>
      <c r="AL456" s="2">
        <f t="shared" si="167"/>
        <v>0</v>
      </c>
      <c r="AM456" s="2">
        <f t="shared" si="168"/>
        <v>0</v>
      </c>
      <c r="AN456" s="2">
        <f t="shared" si="169"/>
        <v>0</v>
      </c>
      <c r="AP456" t="s">
        <v>1738</v>
      </c>
      <c r="AQ456" t="s">
        <v>1431</v>
      </c>
      <c r="AT456" s="94">
        <v>16</v>
      </c>
      <c r="AU456" s="96">
        <v>81</v>
      </c>
      <c r="AV456" s="100">
        <f t="shared" si="170"/>
        <v>16081</v>
      </c>
      <c r="AX456" s="7" t="s">
        <v>996</v>
      </c>
    </row>
    <row r="457" spans="1:57" ht="13" hidden="1" customHeight="1" outlineLevel="1">
      <c r="A457" t="s">
        <v>1780</v>
      </c>
      <c r="B457" t="s">
        <v>1431</v>
      </c>
      <c r="C457" s="1">
        <f t="shared" si="159"/>
        <v>15419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60"/>
        <v>3639</v>
      </c>
      <c r="H457" s="2">
        <f t="shared" si="161"/>
        <v>0.23600752318568</v>
      </c>
      <c r="I457" s="2"/>
      <c r="J457" s="2">
        <f t="shared" si="162"/>
        <v>0.38199623840716002</v>
      </c>
      <c r="K457" s="2">
        <f t="shared" si="163"/>
        <v>0.61800376159283998</v>
      </c>
      <c r="L457" s="2">
        <f t="shared" si="164"/>
        <v>0</v>
      </c>
      <c r="M457" s="2">
        <f t="shared" si="165"/>
        <v>0</v>
      </c>
      <c r="N457" s="106">
        <v>5890</v>
      </c>
      <c r="O457" s="106">
        <v>9529</v>
      </c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G457" s="7">
        <f>IF(Q457&gt;0,RANK(Q457,(N457:P457,Q457:AE457)),0)</f>
        <v>0</v>
      </c>
      <c r="AH457" s="7">
        <f>IF(R457&gt;0,RANK(R457,(N457:P457,Q457:AE457)),0)</f>
        <v>0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66"/>
        <v>0</v>
      </c>
      <c r="AL457" s="2">
        <f t="shared" si="167"/>
        <v>0</v>
      </c>
      <c r="AM457" s="2">
        <f t="shared" si="168"/>
        <v>0</v>
      </c>
      <c r="AN457" s="2">
        <f t="shared" si="169"/>
        <v>0</v>
      </c>
      <c r="AP457" t="s">
        <v>1780</v>
      </c>
      <c r="AQ457" t="s">
        <v>1431</v>
      </c>
      <c r="AT457" s="94">
        <v>16</v>
      </c>
      <c r="AU457" s="96">
        <v>83</v>
      </c>
      <c r="AV457" s="100">
        <f t="shared" si="170"/>
        <v>16083</v>
      </c>
      <c r="AX457" s="7" t="s">
        <v>996</v>
      </c>
      <c r="BE457" t="s">
        <v>889</v>
      </c>
    </row>
    <row r="458" spans="1:57" ht="13" hidden="1" customHeight="1" outlineLevel="1">
      <c r="A458" t="s">
        <v>2359</v>
      </c>
      <c r="B458" t="s">
        <v>1431</v>
      </c>
      <c r="C458" s="1">
        <f t="shared" si="159"/>
        <v>2623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0</v>
      </c>
      <c r="G458" s="1">
        <f t="shared" si="160"/>
        <v>777</v>
      </c>
      <c r="H458" s="2">
        <f t="shared" si="161"/>
        <v>0.29622569576820434</v>
      </c>
      <c r="I458" s="2"/>
      <c r="J458" s="2">
        <f t="shared" si="162"/>
        <v>0.35188715211589783</v>
      </c>
      <c r="K458" s="2">
        <f t="shared" si="163"/>
        <v>0.64811284788410217</v>
      </c>
      <c r="L458" s="2">
        <f t="shared" si="164"/>
        <v>0</v>
      </c>
      <c r="M458" s="2">
        <f t="shared" si="165"/>
        <v>0</v>
      </c>
      <c r="N458" s="106">
        <v>923</v>
      </c>
      <c r="O458" s="106">
        <v>1700</v>
      </c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G458" s="7">
        <f>IF(Q458&gt;0,RANK(Q458,(N458:P458,Q458:AE458)),0)</f>
        <v>0</v>
      </c>
      <c r="AH458" s="7">
        <f>IF(R458&gt;0,RANK(R458,(N458:P458,Q458:AE458)),0)</f>
        <v>0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66"/>
        <v>0</v>
      </c>
      <c r="AL458" s="2">
        <f t="shared" si="167"/>
        <v>0</v>
      </c>
      <c r="AM458" s="2">
        <f t="shared" si="168"/>
        <v>0</v>
      </c>
      <c r="AN458" s="2">
        <f t="shared" si="169"/>
        <v>0</v>
      </c>
      <c r="AP458" t="s">
        <v>2359</v>
      </c>
      <c r="AQ458" t="s">
        <v>1431</v>
      </c>
      <c r="AT458" s="94">
        <v>16</v>
      </c>
      <c r="AU458" s="96">
        <v>85</v>
      </c>
      <c r="AV458" s="100">
        <f t="shared" si="170"/>
        <v>16085</v>
      </c>
      <c r="AX458" s="7" t="s">
        <v>996</v>
      </c>
      <c r="BE458" t="s">
        <v>888</v>
      </c>
    </row>
    <row r="459" spans="1:57" ht="13" hidden="1" customHeight="1" outlineLevel="1">
      <c r="A459" t="s">
        <v>1242</v>
      </c>
      <c r="B459" t="s">
        <v>1431</v>
      </c>
      <c r="C459" s="1">
        <f t="shared" si="159"/>
        <v>3163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160"/>
        <v>1389</v>
      </c>
      <c r="H459" s="2">
        <f t="shared" si="161"/>
        <v>0.43914005690799873</v>
      </c>
      <c r="I459" s="2"/>
      <c r="J459" s="2">
        <f t="shared" si="162"/>
        <v>0.28042997154600063</v>
      </c>
      <c r="K459" s="2">
        <f t="shared" si="163"/>
        <v>0.71957002845399942</v>
      </c>
      <c r="L459" s="2">
        <f t="shared" si="164"/>
        <v>0</v>
      </c>
      <c r="M459" s="2">
        <f t="shared" si="165"/>
        <v>0</v>
      </c>
      <c r="N459" s="106">
        <v>887</v>
      </c>
      <c r="O459" s="106">
        <v>2276</v>
      </c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G459" s="7">
        <f>IF(Q459&gt;0,RANK(Q459,(N459:P459,Q459:AE459)),0)</f>
        <v>0</v>
      </c>
      <c r="AH459" s="7">
        <f>IF(R459&gt;0,RANK(R459,(N459:P459,Q459:AE459)),0)</f>
        <v>0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66"/>
        <v>0</v>
      </c>
      <c r="AL459" s="2">
        <f t="shared" si="167"/>
        <v>0</v>
      </c>
      <c r="AM459" s="2">
        <f t="shared" si="168"/>
        <v>0</v>
      </c>
      <c r="AN459" s="2">
        <f t="shared" si="169"/>
        <v>0</v>
      </c>
      <c r="AP459" t="s">
        <v>1242</v>
      </c>
      <c r="AQ459" t="s">
        <v>1431</v>
      </c>
      <c r="AT459" s="94">
        <v>16</v>
      </c>
      <c r="AU459" s="96">
        <v>87</v>
      </c>
      <c r="AV459" s="100">
        <f t="shared" si="170"/>
        <v>16087</v>
      </c>
      <c r="AX459" s="7" t="s">
        <v>996</v>
      </c>
    </row>
    <row r="460" spans="1:57" ht="13" customHeight="1" collapsed="1">
      <c r="A460" t="s">
        <v>1994</v>
      </c>
      <c r="B460" t="s">
        <v>15</v>
      </c>
      <c r="C460" s="1">
        <f t="shared" si="159"/>
        <v>315936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0</v>
      </c>
      <c r="G460" s="1">
        <f t="shared" si="160"/>
        <v>71346</v>
      </c>
      <c r="H460" s="2">
        <f t="shared" si="161"/>
        <v>0.22582421756305074</v>
      </c>
      <c r="I460" s="2"/>
      <c r="J460" s="2">
        <f t="shared" si="162"/>
        <v>0.38708789121847464</v>
      </c>
      <c r="K460" s="2">
        <f t="shared" si="163"/>
        <v>0.61291210878152536</v>
      </c>
      <c r="L460" s="2">
        <f t="shared" si="164"/>
        <v>0</v>
      </c>
      <c r="M460" s="2">
        <f t="shared" si="165"/>
        <v>0</v>
      </c>
      <c r="N460" s="106">
        <f>SUM(N416:N459)</f>
        <v>122295</v>
      </c>
      <c r="O460" s="106">
        <f>SUM(O416:O459)</f>
        <v>193641</v>
      </c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>
        <f>SUM(AE416:AE459)</f>
        <v>0</v>
      </c>
      <c r="AG460" s="7">
        <f>IF(Q460&gt;0,RANK(Q460,(N460:P460,Q460:AE460)),0)</f>
        <v>0</v>
      </c>
      <c r="AH460" s="7">
        <f>IF(R460&gt;0,RANK(R460,(N460:P460,Q460:AE460)),0)</f>
        <v>0</v>
      </c>
      <c r="AI460" s="7">
        <f>IF(T460&gt;0,RANK(T460,(N460:P460,Q460:AE460)),0)</f>
        <v>0</v>
      </c>
      <c r="AJ460" s="7">
        <f>IF(S460&gt;0,RANK(S460,(N460:P460,Q460:AE460)),0)</f>
        <v>0</v>
      </c>
      <c r="AK460" s="2">
        <f t="shared" si="166"/>
        <v>0</v>
      </c>
      <c r="AL460" s="2">
        <f t="shared" si="167"/>
        <v>0</v>
      </c>
      <c r="AM460" s="2">
        <f t="shared" si="168"/>
        <v>0</v>
      </c>
      <c r="AN460" s="2">
        <f t="shared" si="169"/>
        <v>0</v>
      </c>
      <c r="AP460" t="s">
        <v>1994</v>
      </c>
      <c r="AQ460" t="s">
        <v>15</v>
      </c>
      <c r="AT460" s="94">
        <v>16</v>
      </c>
      <c r="AU460" s="96"/>
      <c r="AV460" s="94">
        <v>16</v>
      </c>
      <c r="AX460" s="7" t="s">
        <v>775</v>
      </c>
    </row>
    <row r="461" spans="1:57" ht="13" customHeight="1">
      <c r="C461" s="1"/>
      <c r="E461" s="7"/>
      <c r="F461" s="7"/>
      <c r="I461" s="2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G461" s="7"/>
      <c r="AH461" s="7"/>
      <c r="AI461" s="7"/>
      <c r="AJ461" s="7"/>
      <c r="AT461" s="94"/>
      <c r="AU461" s="96"/>
      <c r="AV461" s="100"/>
    </row>
    <row r="462" spans="1:57" ht="13" hidden="1" customHeight="1" outlineLevel="1">
      <c r="A462" t="s">
        <v>841</v>
      </c>
      <c r="B462" t="s">
        <v>384</v>
      </c>
      <c r="C462" s="1">
        <f t="shared" ref="C462:C493" si="171">SUM(N462:AE462)</f>
        <v>24516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>IF(P462&gt;0,RANK(P462,(N462:P462,Q462:AE462)),0)</f>
        <v>0</v>
      </c>
      <c r="G462" s="1">
        <f t="shared" ref="G462:G493" si="172">IF(C462&gt;0,MAX(N462:P462)-LARGE(N462:P462,2),0)</f>
        <v>7750</v>
      </c>
      <c r="H462" s="2">
        <f t="shared" ref="H462:H493" si="173">IF(C462&gt;0,G462/C462,0)</f>
        <v>0.31612008484255183</v>
      </c>
      <c r="I462" s="2"/>
      <c r="J462" s="2">
        <f t="shared" ref="J462:J493" si="174">IF($C462=0,"-",N462/$C462)</f>
        <v>0.65806004242127591</v>
      </c>
      <c r="K462" s="2">
        <f t="shared" ref="K462:K493" si="175">IF($C462=0,"-",O462/$C462)</f>
        <v>0.34193995757872409</v>
      </c>
      <c r="L462" s="2">
        <f t="shared" ref="L462:L493" si="176">IF($C462=0,"-",P462/$C462)</f>
        <v>0</v>
      </c>
      <c r="M462" s="2">
        <f t="shared" ref="M462:M493" si="177">IF(C462=0,"-",(1-J462-K462-L462))</f>
        <v>0</v>
      </c>
      <c r="N462" s="106">
        <v>16133</v>
      </c>
      <c r="O462" s="106">
        <v>8383</v>
      </c>
      <c r="P462" s="106"/>
      <c r="Q462" s="106"/>
      <c r="R462" s="106"/>
      <c r="S462" s="106"/>
      <c r="T462" s="106"/>
      <c r="U462" s="106"/>
      <c r="V462" s="107"/>
      <c r="W462" s="107"/>
      <c r="X462" s="107"/>
      <c r="Y462" s="106"/>
      <c r="Z462" s="107"/>
      <c r="AA462" s="107"/>
      <c r="AB462" s="107"/>
      <c r="AC462" s="106"/>
      <c r="AD462" s="106"/>
      <c r="AE462" s="106"/>
      <c r="AG462" s="7">
        <f>IF(Q462&gt;0,RANK(Q462,(N462:P462,Q462:AE462)),0)</f>
        <v>0</v>
      </c>
      <c r="AH462" s="7">
        <f>IF(R462&gt;0,RANK(R462,(N462:P462,Q462:AE462)),0)</f>
        <v>0</v>
      </c>
      <c r="AI462" s="7">
        <f>IF(T462&gt;0,RANK(T462,(N462:P462,Q462:AE462)),0)</f>
        <v>0</v>
      </c>
      <c r="AJ462" s="7">
        <f>IF(S462&gt;0,RANK(S462,(N462:P462,Q462:AE462)),0)</f>
        <v>0</v>
      </c>
      <c r="AK462" s="2">
        <f t="shared" ref="AK462:AK493" si="178">IF($C462=0,"-",Q462/$C462)</f>
        <v>0</v>
      </c>
      <c r="AL462" s="2">
        <f t="shared" ref="AL462:AL493" si="179">IF($C462=0,"-",R462/$C462)</f>
        <v>0</v>
      </c>
      <c r="AM462" s="2">
        <f t="shared" ref="AM462:AM493" si="180">IF($C462=0,"-",T462/$C462)</f>
        <v>0</v>
      </c>
      <c r="AN462" s="2">
        <f t="shared" ref="AN462:AN493" si="181">IF($C462=0,"-",S462/$C462)</f>
        <v>0</v>
      </c>
      <c r="AP462" t="s">
        <v>841</v>
      </c>
      <c r="AQ462" t="s">
        <v>384</v>
      </c>
      <c r="AT462" s="94">
        <v>17</v>
      </c>
      <c r="AU462" s="96">
        <v>1</v>
      </c>
      <c r="AV462" s="100">
        <f t="shared" si="170"/>
        <v>17001</v>
      </c>
      <c r="AX462" s="7" t="s">
        <v>996</v>
      </c>
    </row>
    <row r="463" spans="1:57" ht="13" hidden="1" customHeight="1" outlineLevel="1">
      <c r="A463" t="s">
        <v>192</v>
      </c>
      <c r="B463" t="s">
        <v>384</v>
      </c>
      <c r="C463" s="1">
        <f t="shared" si="171"/>
        <v>4006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>IF(P463&gt;0,RANK(P463,(N463:P463,Q463:AE463)),0)</f>
        <v>0</v>
      </c>
      <c r="G463" s="1">
        <f t="shared" si="172"/>
        <v>2192</v>
      </c>
      <c r="H463" s="2">
        <f t="shared" si="173"/>
        <v>0.54717923115327005</v>
      </c>
      <c r="I463" s="2"/>
      <c r="J463" s="2">
        <f t="shared" si="174"/>
        <v>0.77358961557663508</v>
      </c>
      <c r="K463" s="2">
        <f t="shared" si="175"/>
        <v>0.22641038442336495</v>
      </c>
      <c r="L463" s="2">
        <f t="shared" si="176"/>
        <v>0</v>
      </c>
      <c r="M463" s="2">
        <f t="shared" si="177"/>
        <v>-2.7755575615628914E-17</v>
      </c>
      <c r="N463" s="106">
        <v>3099</v>
      </c>
      <c r="O463" s="106">
        <v>907</v>
      </c>
      <c r="P463" s="106"/>
      <c r="Q463" s="106"/>
      <c r="R463" s="106"/>
      <c r="S463" s="106"/>
      <c r="T463" s="106"/>
      <c r="U463" s="106"/>
      <c r="V463" s="107"/>
      <c r="W463" s="107"/>
      <c r="X463" s="107"/>
      <c r="Y463" s="106"/>
      <c r="Z463" s="107"/>
      <c r="AA463" s="107"/>
      <c r="AB463" s="107"/>
      <c r="AC463" s="106"/>
      <c r="AD463" s="106"/>
      <c r="AE463" s="106"/>
      <c r="AG463" s="7">
        <f>IF(Q463&gt;0,RANK(Q463,(N463:P463,Q463:AE463)),0)</f>
        <v>0</v>
      </c>
      <c r="AH463" s="7">
        <f>IF(R463&gt;0,RANK(R463,(N463:P463,Q463:AE463)),0)</f>
        <v>0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78"/>
        <v>0</v>
      </c>
      <c r="AL463" s="2">
        <f t="shared" si="179"/>
        <v>0</v>
      </c>
      <c r="AM463" s="2">
        <f t="shared" si="180"/>
        <v>0</v>
      </c>
      <c r="AN463" s="2">
        <f t="shared" si="181"/>
        <v>0</v>
      </c>
      <c r="AP463" t="s">
        <v>192</v>
      </c>
      <c r="AQ463" t="s">
        <v>384</v>
      </c>
      <c r="AT463" s="94">
        <v>17</v>
      </c>
      <c r="AU463" s="96">
        <v>3</v>
      </c>
      <c r="AV463" s="100">
        <f t="shared" si="170"/>
        <v>17003</v>
      </c>
      <c r="AX463" s="7" t="s">
        <v>996</v>
      </c>
    </row>
    <row r="464" spans="1:57" ht="13" hidden="1" customHeight="1" outlineLevel="1">
      <c r="A464" t="s">
        <v>2266</v>
      </c>
      <c r="B464" t="s">
        <v>384</v>
      </c>
      <c r="C464" s="1">
        <f t="shared" si="171"/>
        <v>6344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>IF(P464&gt;0,RANK(P464,(N464:P464,Q464:AE464)),0)</f>
        <v>0</v>
      </c>
      <c r="G464" s="1">
        <f t="shared" si="172"/>
        <v>1680</v>
      </c>
      <c r="H464" s="2">
        <f t="shared" si="173"/>
        <v>0.26481715006305168</v>
      </c>
      <c r="I464" s="2"/>
      <c r="J464" s="2">
        <f t="shared" si="174"/>
        <v>0.63240857503152581</v>
      </c>
      <c r="K464" s="2">
        <f t="shared" si="175"/>
        <v>0.36759142496847413</v>
      </c>
      <c r="L464" s="2">
        <f t="shared" si="176"/>
        <v>0</v>
      </c>
      <c r="M464" s="2">
        <f t="shared" si="177"/>
        <v>5.5511151231257827E-17</v>
      </c>
      <c r="N464" s="106">
        <v>4012</v>
      </c>
      <c r="O464" s="106">
        <v>2332</v>
      </c>
      <c r="P464" s="106"/>
      <c r="Q464" s="106"/>
      <c r="R464" s="106"/>
      <c r="S464" s="106"/>
      <c r="T464" s="106"/>
      <c r="U464" s="106"/>
      <c r="V464" s="107"/>
      <c r="W464" s="107"/>
      <c r="X464" s="107"/>
      <c r="Y464" s="106"/>
      <c r="Z464" s="107"/>
      <c r="AA464" s="107"/>
      <c r="AB464" s="107"/>
      <c r="AC464" s="106"/>
      <c r="AD464" s="106"/>
      <c r="AE464" s="106"/>
      <c r="AG464" s="7">
        <f>IF(Q464&gt;0,RANK(Q464,(N464:P464,Q464:AE464)),0)</f>
        <v>0</v>
      </c>
      <c r="AH464" s="7">
        <f>IF(R464&gt;0,RANK(R464,(N464:P464,Q464:AE464)),0)</f>
        <v>0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78"/>
        <v>0</v>
      </c>
      <c r="AL464" s="2">
        <f t="shared" si="179"/>
        <v>0</v>
      </c>
      <c r="AM464" s="2">
        <f t="shared" si="180"/>
        <v>0</v>
      </c>
      <c r="AN464" s="2">
        <f t="shared" si="181"/>
        <v>0</v>
      </c>
      <c r="AP464" t="s">
        <v>2266</v>
      </c>
      <c r="AQ464" t="s">
        <v>384</v>
      </c>
      <c r="AT464" s="94">
        <v>17</v>
      </c>
      <c r="AU464" s="96">
        <v>5</v>
      </c>
      <c r="AV464" s="100">
        <f t="shared" si="170"/>
        <v>17005</v>
      </c>
      <c r="AX464" s="7" t="s">
        <v>996</v>
      </c>
    </row>
    <row r="465" spans="1:50" ht="13" hidden="1" customHeight="1" outlineLevel="1">
      <c r="A465" t="s">
        <v>829</v>
      </c>
      <c r="B465" t="s">
        <v>384</v>
      </c>
      <c r="C465" s="1">
        <f t="shared" si="171"/>
        <v>8139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>IF(P465&gt;0,RANK(P465,(N465:P465,Q465:AE465)),0)</f>
        <v>0</v>
      </c>
      <c r="G465" s="1">
        <f t="shared" si="172"/>
        <v>599</v>
      </c>
      <c r="H465" s="2">
        <f t="shared" si="173"/>
        <v>7.3596264897407546E-2</v>
      </c>
      <c r="I465" s="2"/>
      <c r="J465" s="2">
        <f t="shared" si="174"/>
        <v>0.53679813244870378</v>
      </c>
      <c r="K465" s="2">
        <f t="shared" si="175"/>
        <v>0.46320186755129622</v>
      </c>
      <c r="L465" s="2">
        <f t="shared" si="176"/>
        <v>0</v>
      </c>
      <c r="M465" s="2">
        <f t="shared" si="177"/>
        <v>0</v>
      </c>
      <c r="N465" s="106">
        <v>4369</v>
      </c>
      <c r="O465" s="106">
        <v>3770</v>
      </c>
      <c r="P465" s="106"/>
      <c r="Q465" s="106"/>
      <c r="R465" s="106"/>
      <c r="S465" s="106"/>
      <c r="T465" s="106"/>
      <c r="U465" s="106"/>
      <c r="V465" s="107"/>
      <c r="W465" s="107"/>
      <c r="X465" s="107"/>
      <c r="Y465" s="106"/>
      <c r="Z465" s="107"/>
      <c r="AA465" s="107"/>
      <c r="AB465" s="107"/>
      <c r="AC465" s="106"/>
      <c r="AD465" s="106"/>
      <c r="AE465" s="106"/>
      <c r="AG465" s="7">
        <f>IF(Q465&gt;0,RANK(Q465,(N465:P465,Q465:AE465)),0)</f>
        <v>0</v>
      </c>
      <c r="AH465" s="7">
        <f>IF(R465&gt;0,RANK(R465,(N465:P465,Q465:AE465)),0)</f>
        <v>0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78"/>
        <v>0</v>
      </c>
      <c r="AL465" s="2">
        <f t="shared" si="179"/>
        <v>0</v>
      </c>
      <c r="AM465" s="2">
        <f t="shared" si="180"/>
        <v>0</v>
      </c>
      <c r="AN465" s="2">
        <f t="shared" si="181"/>
        <v>0</v>
      </c>
      <c r="AP465" t="s">
        <v>829</v>
      </c>
      <c r="AQ465" t="s">
        <v>384</v>
      </c>
      <c r="AT465" s="94">
        <v>17</v>
      </c>
      <c r="AU465" s="96">
        <v>7</v>
      </c>
      <c r="AV465" s="100">
        <f t="shared" si="170"/>
        <v>17007</v>
      </c>
      <c r="AX465" s="7" t="s">
        <v>996</v>
      </c>
    </row>
    <row r="466" spans="1:50" ht="13" hidden="1" customHeight="1" outlineLevel="1">
      <c r="A466" t="s">
        <v>1515</v>
      </c>
      <c r="B466" t="s">
        <v>384</v>
      </c>
      <c r="C466" s="1">
        <f t="shared" si="171"/>
        <v>2494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>IF(P466&gt;0,RANK(P466,(N466:P466,Q466:AE466)),0)</f>
        <v>0</v>
      </c>
      <c r="G466" s="1">
        <f t="shared" si="172"/>
        <v>698</v>
      </c>
      <c r="H466" s="2">
        <f t="shared" si="173"/>
        <v>0.27987169206094625</v>
      </c>
      <c r="I466" s="2"/>
      <c r="J466" s="2">
        <f t="shared" si="174"/>
        <v>0.63993584603047315</v>
      </c>
      <c r="K466" s="2">
        <f t="shared" si="175"/>
        <v>0.36006415396952685</v>
      </c>
      <c r="L466" s="2">
        <f t="shared" si="176"/>
        <v>0</v>
      </c>
      <c r="M466" s="2">
        <f t="shared" si="177"/>
        <v>0</v>
      </c>
      <c r="N466" s="106">
        <v>1596</v>
      </c>
      <c r="O466" s="106">
        <v>898</v>
      </c>
      <c r="P466" s="106"/>
      <c r="Q466" s="106"/>
      <c r="R466" s="106"/>
      <c r="S466" s="106"/>
      <c r="T466" s="106"/>
      <c r="U466" s="106"/>
      <c r="V466" s="107"/>
      <c r="W466" s="107"/>
      <c r="X466" s="107"/>
      <c r="Y466" s="106"/>
      <c r="Z466" s="107"/>
      <c r="AA466" s="107"/>
      <c r="AB466" s="107"/>
      <c r="AC466" s="106"/>
      <c r="AD466" s="106"/>
      <c r="AE466" s="106"/>
      <c r="AG466" s="7">
        <f>IF(Q466&gt;0,RANK(Q466,(N466:P466,Q466:AE466)),0)</f>
        <v>0</v>
      </c>
      <c r="AH466" s="7">
        <f>IF(R466&gt;0,RANK(R466,(N466:P466,Q466:AE466)),0)</f>
        <v>0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78"/>
        <v>0</v>
      </c>
      <c r="AL466" s="2">
        <f t="shared" si="179"/>
        <v>0</v>
      </c>
      <c r="AM466" s="2">
        <f t="shared" si="180"/>
        <v>0</v>
      </c>
      <c r="AN466" s="2">
        <f t="shared" si="181"/>
        <v>0</v>
      </c>
      <c r="AP466" t="s">
        <v>1515</v>
      </c>
      <c r="AQ466" t="s">
        <v>384</v>
      </c>
      <c r="AT466" s="94">
        <v>17</v>
      </c>
      <c r="AU466" s="96">
        <v>9</v>
      </c>
      <c r="AV466" s="100">
        <f t="shared" si="170"/>
        <v>17009</v>
      </c>
      <c r="AX466" s="7" t="s">
        <v>996</v>
      </c>
    </row>
    <row r="467" spans="1:50" ht="13" hidden="1" customHeight="1" outlineLevel="1">
      <c r="A467" t="s">
        <v>2212</v>
      </c>
      <c r="B467" t="s">
        <v>384</v>
      </c>
      <c r="C467" s="1">
        <f t="shared" si="171"/>
        <v>14315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>IF(P467&gt;0,RANK(P467,(N467:P467,Q467:AE467)),0)</f>
        <v>0</v>
      </c>
      <c r="G467" s="1">
        <f t="shared" si="172"/>
        <v>3663</v>
      </c>
      <c r="H467" s="2">
        <f t="shared" si="173"/>
        <v>0.25588543485853998</v>
      </c>
      <c r="I467" s="2"/>
      <c r="J467" s="2">
        <f t="shared" si="174"/>
        <v>0.62794271742926999</v>
      </c>
      <c r="K467" s="2">
        <f t="shared" si="175"/>
        <v>0.37205728257073001</v>
      </c>
      <c r="L467" s="2">
        <f t="shared" si="176"/>
        <v>0</v>
      </c>
      <c r="M467" s="2">
        <f t="shared" si="177"/>
        <v>0</v>
      </c>
      <c r="N467" s="106">
        <v>8989</v>
      </c>
      <c r="O467" s="106">
        <v>5326</v>
      </c>
      <c r="P467" s="106"/>
      <c r="Q467" s="106"/>
      <c r="R467" s="106"/>
      <c r="S467" s="106"/>
      <c r="T467" s="106"/>
      <c r="U467" s="106"/>
      <c r="V467" s="107"/>
      <c r="W467" s="107"/>
      <c r="X467" s="107"/>
      <c r="Y467" s="106"/>
      <c r="Z467" s="107"/>
      <c r="AA467" s="107"/>
      <c r="AB467" s="107"/>
      <c r="AC467" s="106"/>
      <c r="AD467" s="106"/>
      <c r="AE467" s="106"/>
      <c r="AG467" s="7">
        <f>IF(Q467&gt;0,RANK(Q467,(N467:P467,Q467:AE467)),0)</f>
        <v>0</v>
      </c>
      <c r="AH467" s="7">
        <f>IF(R467&gt;0,RANK(R467,(N467:P467,Q467:AE467)),0)</f>
        <v>0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78"/>
        <v>0</v>
      </c>
      <c r="AL467" s="2">
        <f t="shared" si="179"/>
        <v>0</v>
      </c>
      <c r="AM467" s="2">
        <f t="shared" si="180"/>
        <v>0</v>
      </c>
      <c r="AN467" s="2">
        <f t="shared" si="181"/>
        <v>0</v>
      </c>
      <c r="AP467" t="s">
        <v>2212</v>
      </c>
      <c r="AQ467" t="s">
        <v>384</v>
      </c>
      <c r="AT467" s="94">
        <v>17</v>
      </c>
      <c r="AU467" s="96">
        <v>11</v>
      </c>
      <c r="AV467" s="100">
        <f t="shared" si="170"/>
        <v>17011</v>
      </c>
      <c r="AX467" s="7" t="s">
        <v>996</v>
      </c>
    </row>
    <row r="468" spans="1:50" ht="13" hidden="1" customHeight="1" outlineLevel="1">
      <c r="A468" t="s">
        <v>2334</v>
      </c>
      <c r="B468" t="s">
        <v>384</v>
      </c>
      <c r="C468" s="1">
        <f t="shared" si="171"/>
        <v>2791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>IF(P468&gt;0,RANK(P468,(N468:P468,Q468:AE468)),0)</f>
        <v>0</v>
      </c>
      <c r="G468" s="1">
        <f t="shared" si="172"/>
        <v>1053</v>
      </c>
      <c r="H468" s="2">
        <f t="shared" si="173"/>
        <v>0.37728412755284846</v>
      </c>
      <c r="I468" s="2"/>
      <c r="J468" s="2">
        <f t="shared" si="174"/>
        <v>0.68864206377642423</v>
      </c>
      <c r="K468" s="2">
        <f t="shared" si="175"/>
        <v>0.31135793622357577</v>
      </c>
      <c r="L468" s="2">
        <f t="shared" si="176"/>
        <v>0</v>
      </c>
      <c r="M468" s="2">
        <f t="shared" si="177"/>
        <v>0</v>
      </c>
      <c r="N468" s="106">
        <v>1922</v>
      </c>
      <c r="O468" s="106">
        <v>869</v>
      </c>
      <c r="P468" s="106"/>
      <c r="Q468" s="106"/>
      <c r="R468" s="106"/>
      <c r="S468" s="106"/>
      <c r="T468" s="106"/>
      <c r="U468" s="106"/>
      <c r="V468" s="107"/>
      <c r="W468" s="107"/>
      <c r="X468" s="107"/>
      <c r="Y468" s="106"/>
      <c r="Z468" s="107"/>
      <c r="AA468" s="107"/>
      <c r="AB468" s="107"/>
      <c r="AC468" s="106"/>
      <c r="AD468" s="106"/>
      <c r="AE468" s="106"/>
      <c r="AG468" s="7">
        <f>IF(Q468&gt;0,RANK(Q468,(N468:P468,Q468:AE468)),0)</f>
        <v>0</v>
      </c>
      <c r="AH468" s="7">
        <f>IF(R468&gt;0,RANK(R468,(N468:P468,Q468:AE468)),0)</f>
        <v>0</v>
      </c>
      <c r="AI468" s="7">
        <f>IF(T468&gt;0,RANK(T468,(N468:P468,Q468:AE468)),0)</f>
        <v>0</v>
      </c>
      <c r="AJ468" s="7">
        <f>IF(S468&gt;0,RANK(S468,(N468:P468,Q468:AE468)),0)</f>
        <v>0</v>
      </c>
      <c r="AK468" s="2">
        <f t="shared" si="178"/>
        <v>0</v>
      </c>
      <c r="AL468" s="2">
        <f t="shared" si="179"/>
        <v>0</v>
      </c>
      <c r="AM468" s="2">
        <f t="shared" si="180"/>
        <v>0</v>
      </c>
      <c r="AN468" s="2">
        <f t="shared" si="181"/>
        <v>0</v>
      </c>
      <c r="AP468" t="s">
        <v>2334</v>
      </c>
      <c r="AQ468" t="s">
        <v>384</v>
      </c>
      <c r="AT468" s="94">
        <v>17</v>
      </c>
      <c r="AU468" s="96">
        <v>13</v>
      </c>
      <c r="AV468" s="100">
        <f t="shared" si="170"/>
        <v>17013</v>
      </c>
      <c r="AX468" s="7" t="s">
        <v>996</v>
      </c>
    </row>
    <row r="469" spans="1:50" ht="13" hidden="1" customHeight="1" outlineLevel="1">
      <c r="A469" t="s">
        <v>1570</v>
      </c>
      <c r="B469" t="s">
        <v>384</v>
      </c>
      <c r="C469" s="1">
        <f t="shared" si="171"/>
        <v>6675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>IF(P469&gt;0,RANK(P469,(N469:P469,Q469:AE469)),0)</f>
        <v>0</v>
      </c>
      <c r="G469" s="1">
        <f t="shared" si="172"/>
        <v>929</v>
      </c>
      <c r="H469" s="2">
        <f t="shared" si="173"/>
        <v>0.13917602996254683</v>
      </c>
      <c r="I469" s="2"/>
      <c r="J469" s="2">
        <f t="shared" si="174"/>
        <v>0.56958801498127343</v>
      </c>
      <c r="K469" s="2">
        <f t="shared" si="175"/>
        <v>0.43041198501872657</v>
      </c>
      <c r="L469" s="2">
        <f t="shared" si="176"/>
        <v>0</v>
      </c>
      <c r="M469" s="2">
        <f t="shared" si="177"/>
        <v>0</v>
      </c>
      <c r="N469" s="106">
        <v>3802</v>
      </c>
      <c r="O469" s="106">
        <v>2873</v>
      </c>
      <c r="P469" s="106"/>
      <c r="Q469" s="106"/>
      <c r="R469" s="106"/>
      <c r="S469" s="106"/>
      <c r="T469" s="106"/>
      <c r="U469" s="106"/>
      <c r="V469" s="107"/>
      <c r="W469" s="107"/>
      <c r="X469" s="107"/>
      <c r="Y469" s="106"/>
      <c r="Z469" s="107"/>
      <c r="AA469" s="107"/>
      <c r="AB469" s="107"/>
      <c r="AC469" s="106"/>
      <c r="AD469" s="106"/>
      <c r="AE469" s="106"/>
      <c r="AG469" s="7">
        <f>IF(Q469&gt;0,RANK(Q469,(N469:P469,Q469:AE469)),0)</f>
        <v>0</v>
      </c>
      <c r="AH469" s="7">
        <f>IF(R469&gt;0,RANK(R469,(N469:P469,Q469:AE469)),0)</f>
        <v>0</v>
      </c>
      <c r="AI469" s="7">
        <f>IF(T469&gt;0,RANK(T469,(N469:P469,Q469:AE469)),0)</f>
        <v>0</v>
      </c>
      <c r="AJ469" s="7">
        <f>IF(S469&gt;0,RANK(S469,(N469:P469,Q469:AE469)),0)</f>
        <v>0</v>
      </c>
      <c r="AK469" s="2">
        <f t="shared" si="178"/>
        <v>0</v>
      </c>
      <c r="AL469" s="2">
        <f t="shared" si="179"/>
        <v>0</v>
      </c>
      <c r="AM469" s="2">
        <f t="shared" si="180"/>
        <v>0</v>
      </c>
      <c r="AN469" s="2">
        <f t="shared" si="181"/>
        <v>0</v>
      </c>
      <c r="AP469" t="s">
        <v>1570</v>
      </c>
      <c r="AQ469" t="s">
        <v>384</v>
      </c>
      <c r="AT469" s="94">
        <v>17</v>
      </c>
      <c r="AU469" s="96">
        <v>15</v>
      </c>
      <c r="AV469" s="100">
        <f t="shared" si="170"/>
        <v>17015</v>
      </c>
      <c r="AX469" s="7" t="s">
        <v>996</v>
      </c>
    </row>
    <row r="470" spans="1:50" ht="13" hidden="1" customHeight="1" outlineLevel="1">
      <c r="A470" t="s">
        <v>395</v>
      </c>
      <c r="B470" t="s">
        <v>384</v>
      </c>
      <c r="C470" s="1">
        <f t="shared" si="171"/>
        <v>5304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>IF(P470&gt;0,RANK(P470,(N470:P470,Q470:AE470)),0)</f>
        <v>0</v>
      </c>
      <c r="G470" s="1">
        <f t="shared" si="172"/>
        <v>1878</v>
      </c>
      <c r="H470" s="2">
        <f t="shared" si="173"/>
        <v>0.35407239819004527</v>
      </c>
      <c r="I470" s="2"/>
      <c r="J470" s="2">
        <f t="shared" si="174"/>
        <v>0.67703619909502266</v>
      </c>
      <c r="K470" s="2">
        <f t="shared" si="175"/>
        <v>0.32296380090497739</v>
      </c>
      <c r="L470" s="2">
        <f t="shared" si="176"/>
        <v>0</v>
      </c>
      <c r="M470" s="2">
        <f t="shared" si="177"/>
        <v>-5.5511151231257827E-17</v>
      </c>
      <c r="N470" s="106">
        <v>3591</v>
      </c>
      <c r="O470" s="106">
        <v>1713</v>
      </c>
      <c r="P470" s="106"/>
      <c r="Q470" s="106"/>
      <c r="R470" s="106"/>
      <c r="S470" s="106"/>
      <c r="T470" s="106"/>
      <c r="U470" s="106"/>
      <c r="V470" s="107"/>
      <c r="W470" s="107"/>
      <c r="X470" s="107"/>
      <c r="Y470" s="106"/>
      <c r="Z470" s="107"/>
      <c r="AA470" s="107"/>
      <c r="AB470" s="107"/>
      <c r="AC470" s="106"/>
      <c r="AD470" s="106"/>
      <c r="AE470" s="106"/>
      <c r="AG470" s="7">
        <f>IF(Q470&gt;0,RANK(Q470,(N470:P470,Q470:AE470)),0)</f>
        <v>0</v>
      </c>
      <c r="AH470" s="7">
        <f>IF(R470&gt;0,RANK(R470,(N470:P470,Q470:AE470)),0)</f>
        <v>0</v>
      </c>
      <c r="AI470" s="7">
        <f>IF(T470&gt;0,RANK(T470,(N470:P470,Q470:AE470)),0)</f>
        <v>0</v>
      </c>
      <c r="AJ470" s="7">
        <f>IF(S470&gt;0,RANK(S470,(N470:P470,Q470:AE470)),0)</f>
        <v>0</v>
      </c>
      <c r="AK470" s="2">
        <f t="shared" si="178"/>
        <v>0</v>
      </c>
      <c r="AL470" s="2">
        <f t="shared" si="179"/>
        <v>0</v>
      </c>
      <c r="AM470" s="2">
        <f t="shared" si="180"/>
        <v>0</v>
      </c>
      <c r="AN470" s="2">
        <f t="shared" si="181"/>
        <v>0</v>
      </c>
      <c r="AP470" t="s">
        <v>395</v>
      </c>
      <c r="AQ470" t="s">
        <v>384</v>
      </c>
      <c r="AT470" s="94">
        <v>17</v>
      </c>
      <c r="AU470" s="96">
        <v>17</v>
      </c>
      <c r="AV470" s="100">
        <f t="shared" si="170"/>
        <v>17017</v>
      </c>
      <c r="AX470" s="7" t="s">
        <v>996</v>
      </c>
    </row>
    <row r="471" spans="1:50" ht="13" hidden="1" customHeight="1" outlineLevel="1">
      <c r="A471" t="s">
        <v>2299</v>
      </c>
      <c r="B471" t="s">
        <v>384</v>
      </c>
      <c r="C471" s="1">
        <f t="shared" si="171"/>
        <v>45960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IF(P471&gt;0,RANK(P471,(N471:P471,Q471:AE471)),0)</f>
        <v>0</v>
      </c>
      <c r="G471" s="1">
        <f t="shared" si="172"/>
        <v>11364</v>
      </c>
      <c r="H471" s="2">
        <f t="shared" si="173"/>
        <v>0.24725848563968669</v>
      </c>
      <c r="I471" s="2"/>
      <c r="J471" s="2">
        <f t="shared" si="174"/>
        <v>0.62362924281984333</v>
      </c>
      <c r="K471" s="2">
        <f t="shared" si="175"/>
        <v>0.37637075718015667</v>
      </c>
      <c r="L471" s="2">
        <f t="shared" si="176"/>
        <v>0</v>
      </c>
      <c r="M471" s="2">
        <f t="shared" si="177"/>
        <v>0</v>
      </c>
      <c r="N471" s="106">
        <v>28662</v>
      </c>
      <c r="O471" s="106">
        <v>17298</v>
      </c>
      <c r="P471" s="106"/>
      <c r="Q471" s="106"/>
      <c r="R471" s="106"/>
      <c r="S471" s="106"/>
      <c r="T471" s="106"/>
      <c r="U471" s="106"/>
      <c r="V471" s="107"/>
      <c r="W471" s="107"/>
      <c r="X471" s="107"/>
      <c r="Y471" s="106"/>
      <c r="Z471" s="107"/>
      <c r="AA471" s="107"/>
      <c r="AB471" s="107"/>
      <c r="AC471" s="106"/>
      <c r="AD471" s="106"/>
      <c r="AE471" s="106"/>
      <c r="AG471" s="7">
        <f>IF(Q471&gt;0,RANK(Q471,(N471:P471,Q471:AE471)),0)</f>
        <v>0</v>
      </c>
      <c r="AH471" s="7">
        <f>IF(R471&gt;0,RANK(R471,(N471:P471,Q471:AE471)),0)</f>
        <v>0</v>
      </c>
      <c r="AI471" s="7">
        <f>IF(T471&gt;0,RANK(T471,(N471:P471,Q471:AE471)),0)</f>
        <v>0</v>
      </c>
      <c r="AJ471" s="7">
        <f>IF(S471&gt;0,RANK(S471,(N471:P471,Q471:AE471)),0)</f>
        <v>0</v>
      </c>
      <c r="AK471" s="2">
        <f t="shared" si="178"/>
        <v>0</v>
      </c>
      <c r="AL471" s="2">
        <f t="shared" si="179"/>
        <v>0</v>
      </c>
      <c r="AM471" s="2">
        <f t="shared" si="180"/>
        <v>0</v>
      </c>
      <c r="AN471" s="2">
        <f t="shared" si="181"/>
        <v>0</v>
      </c>
      <c r="AP471" t="s">
        <v>2299</v>
      </c>
      <c r="AQ471" t="s">
        <v>384</v>
      </c>
      <c r="AT471" s="94">
        <v>17</v>
      </c>
      <c r="AU471" s="96">
        <v>19</v>
      </c>
      <c r="AV471" s="100">
        <f t="shared" si="170"/>
        <v>17019</v>
      </c>
      <c r="AX471" s="7" t="s">
        <v>996</v>
      </c>
    </row>
    <row r="472" spans="1:50" ht="13" hidden="1" customHeight="1" outlineLevel="1">
      <c r="A472" t="s">
        <v>743</v>
      </c>
      <c r="B472" t="s">
        <v>384</v>
      </c>
      <c r="C472" s="1">
        <f t="shared" si="171"/>
        <v>14468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>IF(P472&gt;0,RANK(P472,(N472:P472,Q472:AE472)),0)</f>
        <v>0</v>
      </c>
      <c r="G472" s="1">
        <f t="shared" si="172"/>
        <v>5550</v>
      </c>
      <c r="H472" s="2">
        <f t="shared" si="173"/>
        <v>0.3836051976776334</v>
      </c>
      <c r="I472" s="2"/>
      <c r="J472" s="2">
        <f t="shared" si="174"/>
        <v>0.69180259883881667</v>
      </c>
      <c r="K472" s="2">
        <f t="shared" si="175"/>
        <v>0.30819740116118333</v>
      </c>
      <c r="L472" s="2">
        <f t="shared" si="176"/>
        <v>0</v>
      </c>
      <c r="M472" s="2">
        <f t="shared" si="177"/>
        <v>0</v>
      </c>
      <c r="N472" s="106">
        <v>10009</v>
      </c>
      <c r="O472" s="106">
        <v>4459</v>
      </c>
      <c r="P472" s="106"/>
      <c r="Q472" s="106"/>
      <c r="R472" s="106"/>
      <c r="S472" s="106"/>
      <c r="T472" s="106"/>
      <c r="U472" s="106"/>
      <c r="V472" s="107"/>
      <c r="W472" s="107"/>
      <c r="X472" s="107"/>
      <c r="Y472" s="106"/>
      <c r="Z472" s="107"/>
      <c r="AA472" s="107"/>
      <c r="AB472" s="107"/>
      <c r="AC472" s="106"/>
      <c r="AD472" s="106"/>
      <c r="AE472" s="106"/>
      <c r="AG472" s="7">
        <f>IF(Q472&gt;0,RANK(Q472,(N472:P472,Q472:AE472)),0)</f>
        <v>0</v>
      </c>
      <c r="AH472" s="7">
        <f>IF(R472&gt;0,RANK(R472,(N472:P472,Q472:AE472)),0)</f>
        <v>0</v>
      </c>
      <c r="AI472" s="7">
        <f>IF(T472&gt;0,RANK(T472,(N472:P472,Q472:AE472)),0)</f>
        <v>0</v>
      </c>
      <c r="AJ472" s="7">
        <f>IF(S472&gt;0,RANK(S472,(N472:P472,Q472:AE472)),0)</f>
        <v>0</v>
      </c>
      <c r="AK472" s="2">
        <f t="shared" si="178"/>
        <v>0</v>
      </c>
      <c r="AL472" s="2">
        <f t="shared" si="179"/>
        <v>0</v>
      </c>
      <c r="AM472" s="2">
        <f t="shared" si="180"/>
        <v>0</v>
      </c>
      <c r="AN472" s="2">
        <f t="shared" si="181"/>
        <v>0</v>
      </c>
      <c r="AP472" t="s">
        <v>743</v>
      </c>
      <c r="AQ472" t="s">
        <v>384</v>
      </c>
      <c r="AT472" s="94">
        <v>17</v>
      </c>
      <c r="AU472" s="96">
        <v>21</v>
      </c>
      <c r="AV472" s="100">
        <f t="shared" si="170"/>
        <v>17021</v>
      </c>
      <c r="AX472" s="7" t="s">
        <v>996</v>
      </c>
    </row>
    <row r="473" spans="1:50" ht="13" hidden="1" customHeight="1" outlineLevel="1">
      <c r="A473" t="s">
        <v>2362</v>
      </c>
      <c r="B473" t="s">
        <v>384</v>
      </c>
      <c r="C473" s="1">
        <f t="shared" si="171"/>
        <v>6664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>IF(P473&gt;0,RANK(P473,(N473:P473,Q473:AE473)),0)</f>
        <v>0</v>
      </c>
      <c r="G473" s="1">
        <f t="shared" si="172"/>
        <v>468</v>
      </c>
      <c r="H473" s="2">
        <f t="shared" si="173"/>
        <v>7.0228091236494594E-2</v>
      </c>
      <c r="I473" s="2"/>
      <c r="J473" s="2">
        <f t="shared" si="174"/>
        <v>0.53511404561824727</v>
      </c>
      <c r="K473" s="2">
        <f t="shared" si="175"/>
        <v>0.46488595438175268</v>
      </c>
      <c r="L473" s="2">
        <f t="shared" si="176"/>
        <v>0</v>
      </c>
      <c r="M473" s="2">
        <f t="shared" si="177"/>
        <v>5.5511151231257827E-17</v>
      </c>
      <c r="N473" s="106">
        <v>3566</v>
      </c>
      <c r="O473" s="106">
        <v>3098</v>
      </c>
      <c r="P473" s="106"/>
      <c r="Q473" s="106"/>
      <c r="R473" s="106"/>
      <c r="S473" s="106"/>
      <c r="T473" s="106"/>
      <c r="U473" s="106"/>
      <c r="V473" s="107"/>
      <c r="W473" s="107"/>
      <c r="X473" s="107"/>
      <c r="Y473" s="106"/>
      <c r="Z473" s="107"/>
      <c r="AA473" s="107"/>
      <c r="AB473" s="107"/>
      <c r="AC473" s="106"/>
      <c r="AD473" s="106"/>
      <c r="AE473" s="106"/>
      <c r="AG473" s="7">
        <f>IF(Q473&gt;0,RANK(Q473,(N473:P473,Q473:AE473)),0)</f>
        <v>0</v>
      </c>
      <c r="AH473" s="7">
        <f>IF(R473&gt;0,RANK(R473,(N473:P473,Q473:AE473)),0)</f>
        <v>0</v>
      </c>
      <c r="AI473" s="7">
        <f>IF(T473&gt;0,RANK(T473,(N473:P473,Q473:AE473)),0)</f>
        <v>0</v>
      </c>
      <c r="AJ473" s="7">
        <f>IF(S473&gt;0,RANK(S473,(N473:P473,Q473:AE473)),0)</f>
        <v>0</v>
      </c>
      <c r="AK473" s="2">
        <f t="shared" si="178"/>
        <v>0</v>
      </c>
      <c r="AL473" s="2">
        <f t="shared" si="179"/>
        <v>0</v>
      </c>
      <c r="AM473" s="2">
        <f t="shared" si="180"/>
        <v>0</v>
      </c>
      <c r="AN473" s="2">
        <f t="shared" si="181"/>
        <v>0</v>
      </c>
      <c r="AP473" t="s">
        <v>2362</v>
      </c>
      <c r="AQ473" t="s">
        <v>384</v>
      </c>
      <c r="AT473" s="94">
        <v>17</v>
      </c>
      <c r="AU473" s="96">
        <v>23</v>
      </c>
      <c r="AV473" s="100">
        <f t="shared" si="170"/>
        <v>17023</v>
      </c>
      <c r="AX473" s="7" t="s">
        <v>996</v>
      </c>
    </row>
    <row r="474" spans="1:50" ht="13" hidden="1" customHeight="1" outlineLevel="1">
      <c r="A474" t="s">
        <v>2540</v>
      </c>
      <c r="B474" t="s">
        <v>384</v>
      </c>
      <c r="C474" s="1">
        <f t="shared" si="171"/>
        <v>5310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>IF(P474&gt;0,RANK(P474,(N474:P474,Q474:AE474)),0)</f>
        <v>0</v>
      </c>
      <c r="G474" s="1">
        <f t="shared" si="172"/>
        <v>1400</v>
      </c>
      <c r="H474" s="2">
        <f t="shared" si="173"/>
        <v>0.26365348399246702</v>
      </c>
      <c r="I474" s="2"/>
      <c r="J474" s="2">
        <f t="shared" si="174"/>
        <v>0.63182674199623357</v>
      </c>
      <c r="K474" s="2">
        <f t="shared" si="175"/>
        <v>0.36817325800376649</v>
      </c>
      <c r="L474" s="2">
        <f t="shared" si="176"/>
        <v>0</v>
      </c>
      <c r="M474" s="2">
        <f t="shared" si="177"/>
        <v>-5.5511151231257827E-17</v>
      </c>
      <c r="N474" s="106">
        <v>3355</v>
      </c>
      <c r="O474" s="106">
        <v>1955</v>
      </c>
      <c r="P474" s="106"/>
      <c r="Q474" s="106"/>
      <c r="R474" s="106"/>
      <c r="S474" s="106"/>
      <c r="T474" s="106"/>
      <c r="U474" s="106"/>
      <c r="V474" s="107"/>
      <c r="W474" s="107"/>
      <c r="X474" s="107"/>
      <c r="Y474" s="106"/>
      <c r="Z474" s="107"/>
      <c r="AA474" s="107"/>
      <c r="AB474" s="107"/>
      <c r="AC474" s="106"/>
      <c r="AD474" s="106"/>
      <c r="AE474" s="106"/>
      <c r="AG474" s="7">
        <f>IF(Q474&gt;0,RANK(Q474,(N474:P474,Q474:AE474)),0)</f>
        <v>0</v>
      </c>
      <c r="AH474" s="7">
        <f>IF(R474&gt;0,RANK(R474,(N474:P474,Q474:AE474)),0)</f>
        <v>0</v>
      </c>
      <c r="AI474" s="7">
        <f>IF(T474&gt;0,RANK(T474,(N474:P474,Q474:AE474)),0)</f>
        <v>0</v>
      </c>
      <c r="AJ474" s="7">
        <f>IF(S474&gt;0,RANK(S474,(N474:P474,Q474:AE474)),0)</f>
        <v>0</v>
      </c>
      <c r="AK474" s="2">
        <f t="shared" si="178"/>
        <v>0</v>
      </c>
      <c r="AL474" s="2">
        <f t="shared" si="179"/>
        <v>0</v>
      </c>
      <c r="AM474" s="2">
        <f t="shared" si="180"/>
        <v>0</v>
      </c>
      <c r="AN474" s="2">
        <f t="shared" si="181"/>
        <v>0</v>
      </c>
      <c r="AP474" t="s">
        <v>2540</v>
      </c>
      <c r="AQ474" t="s">
        <v>384</v>
      </c>
      <c r="AT474" s="94">
        <v>17</v>
      </c>
      <c r="AU474" s="96">
        <v>25</v>
      </c>
      <c r="AV474" s="100">
        <f t="shared" si="170"/>
        <v>17025</v>
      </c>
      <c r="AX474" s="7" t="s">
        <v>996</v>
      </c>
    </row>
    <row r="475" spans="1:50" ht="13" hidden="1" customHeight="1" outlineLevel="1">
      <c r="A475" t="s">
        <v>2149</v>
      </c>
      <c r="B475" t="s">
        <v>384</v>
      </c>
      <c r="C475" s="1">
        <f t="shared" si="171"/>
        <v>11867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>IF(P475&gt;0,RANK(P475,(N475:P475,Q475:AE475)),0)</f>
        <v>0</v>
      </c>
      <c r="G475" s="1">
        <f t="shared" si="172"/>
        <v>2853</v>
      </c>
      <c r="H475" s="2">
        <f t="shared" si="173"/>
        <v>0.24041459509564339</v>
      </c>
      <c r="I475" s="2"/>
      <c r="J475" s="2">
        <f t="shared" si="174"/>
        <v>0.62020729754782167</v>
      </c>
      <c r="K475" s="2">
        <f t="shared" si="175"/>
        <v>0.37979270245217833</v>
      </c>
      <c r="L475" s="2">
        <f t="shared" si="176"/>
        <v>0</v>
      </c>
      <c r="M475" s="2">
        <f t="shared" si="177"/>
        <v>0</v>
      </c>
      <c r="N475" s="106">
        <v>7360</v>
      </c>
      <c r="O475" s="106">
        <v>4507</v>
      </c>
      <c r="P475" s="106"/>
      <c r="Q475" s="106"/>
      <c r="R475" s="106"/>
      <c r="S475" s="106"/>
      <c r="T475" s="106"/>
      <c r="U475" s="106"/>
      <c r="V475" s="107"/>
      <c r="W475" s="107"/>
      <c r="X475" s="107"/>
      <c r="Y475" s="106"/>
      <c r="Z475" s="107"/>
      <c r="AA475" s="107"/>
      <c r="AB475" s="107"/>
      <c r="AC475" s="106"/>
      <c r="AD475" s="106"/>
      <c r="AE475" s="106"/>
      <c r="AG475" s="7">
        <f>IF(Q475&gt;0,RANK(Q475,(N475:P475,Q475:AE475)),0)</f>
        <v>0</v>
      </c>
      <c r="AH475" s="7">
        <f>IF(R475&gt;0,RANK(R475,(N475:P475,Q475:AE475)),0)</f>
        <v>0</v>
      </c>
      <c r="AI475" s="7">
        <f>IF(T475&gt;0,RANK(T475,(N475:P475,Q475:AE475)),0)</f>
        <v>0</v>
      </c>
      <c r="AJ475" s="7">
        <f>IF(S475&gt;0,RANK(S475,(N475:P475,Q475:AE475)),0)</f>
        <v>0</v>
      </c>
      <c r="AK475" s="2">
        <f t="shared" si="178"/>
        <v>0</v>
      </c>
      <c r="AL475" s="2">
        <f t="shared" si="179"/>
        <v>0</v>
      </c>
      <c r="AM475" s="2">
        <f t="shared" si="180"/>
        <v>0</v>
      </c>
      <c r="AN475" s="2">
        <f t="shared" si="181"/>
        <v>0</v>
      </c>
      <c r="AP475" t="s">
        <v>2149</v>
      </c>
      <c r="AQ475" t="s">
        <v>384</v>
      </c>
      <c r="AT475" s="94">
        <v>17</v>
      </c>
      <c r="AU475" s="96">
        <v>27</v>
      </c>
      <c r="AV475" s="100">
        <f t="shared" si="170"/>
        <v>17027</v>
      </c>
      <c r="AX475" s="7" t="s">
        <v>996</v>
      </c>
    </row>
    <row r="476" spans="1:50" ht="13" hidden="1" customHeight="1" outlineLevel="1">
      <c r="A476" t="s">
        <v>679</v>
      </c>
      <c r="B476" t="s">
        <v>384</v>
      </c>
      <c r="C476" s="1">
        <f t="shared" si="171"/>
        <v>16337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>IF(P476&gt;0,RANK(P476,(N476:P476,Q476:AE476)),0)</f>
        <v>0</v>
      </c>
      <c r="G476" s="1">
        <f t="shared" si="172"/>
        <v>4371</v>
      </c>
      <c r="H476" s="2">
        <f t="shared" si="173"/>
        <v>0.26755218216318788</v>
      </c>
      <c r="I476" s="2"/>
      <c r="J476" s="2">
        <f t="shared" si="174"/>
        <v>0.63377609108159394</v>
      </c>
      <c r="K476" s="2">
        <f t="shared" si="175"/>
        <v>0.36622390891840606</v>
      </c>
      <c r="L476" s="2">
        <f t="shared" si="176"/>
        <v>0</v>
      </c>
      <c r="M476" s="2">
        <f t="shared" si="177"/>
        <v>0</v>
      </c>
      <c r="N476" s="106">
        <v>10354</v>
      </c>
      <c r="O476" s="106">
        <v>5983</v>
      </c>
      <c r="P476" s="106"/>
      <c r="Q476" s="106"/>
      <c r="R476" s="106"/>
      <c r="S476" s="106"/>
      <c r="T476" s="106"/>
      <c r="U476" s="106"/>
      <c r="V476" s="107"/>
      <c r="W476" s="107"/>
      <c r="X476" s="107"/>
      <c r="Y476" s="106"/>
      <c r="Z476" s="107"/>
      <c r="AA476" s="107"/>
      <c r="AB476" s="107"/>
      <c r="AC476" s="106"/>
      <c r="AD476" s="106"/>
      <c r="AE476" s="106"/>
      <c r="AG476" s="7">
        <f>IF(Q476&gt;0,RANK(Q476,(N476:P476,Q476:AE476)),0)</f>
        <v>0</v>
      </c>
      <c r="AH476" s="7">
        <f>IF(R476&gt;0,RANK(R476,(N476:P476,Q476:AE476)),0)</f>
        <v>0</v>
      </c>
      <c r="AI476" s="7">
        <f>IF(T476&gt;0,RANK(T476,(N476:P476,Q476:AE476)),0)</f>
        <v>0</v>
      </c>
      <c r="AJ476" s="7">
        <f>IF(S476&gt;0,RANK(S476,(N476:P476,Q476:AE476)),0)</f>
        <v>0</v>
      </c>
      <c r="AK476" s="2">
        <f t="shared" si="178"/>
        <v>0</v>
      </c>
      <c r="AL476" s="2">
        <f t="shared" si="179"/>
        <v>0</v>
      </c>
      <c r="AM476" s="2">
        <f t="shared" si="180"/>
        <v>0</v>
      </c>
      <c r="AN476" s="2">
        <f t="shared" si="181"/>
        <v>0</v>
      </c>
      <c r="AP476" t="s">
        <v>679</v>
      </c>
      <c r="AQ476" t="s">
        <v>384</v>
      </c>
      <c r="AT476" s="94">
        <v>17</v>
      </c>
      <c r="AU476" s="96">
        <v>29</v>
      </c>
      <c r="AV476" s="100">
        <f t="shared" si="170"/>
        <v>17029</v>
      </c>
      <c r="AX476" s="7" t="s">
        <v>996</v>
      </c>
    </row>
    <row r="477" spans="1:50" ht="13" hidden="1" customHeight="1" outlineLevel="1">
      <c r="A477" t="s">
        <v>1362</v>
      </c>
      <c r="B477" t="s">
        <v>384</v>
      </c>
      <c r="C477" s="1">
        <f t="shared" si="171"/>
        <v>1323533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>IF(P477&gt;0,RANK(P477,(N477:P477,Q477:AE477)),0)</f>
        <v>0</v>
      </c>
      <c r="G477" s="1">
        <f t="shared" si="172"/>
        <v>560325</v>
      </c>
      <c r="H477" s="2">
        <f t="shared" si="173"/>
        <v>0.42335551890281542</v>
      </c>
      <c r="I477" s="2"/>
      <c r="J477" s="2">
        <f t="shared" si="174"/>
        <v>0.71167775945140765</v>
      </c>
      <c r="K477" s="2">
        <f t="shared" si="175"/>
        <v>0.28832224054859229</v>
      </c>
      <c r="L477" s="2">
        <f t="shared" si="176"/>
        <v>0</v>
      </c>
      <c r="M477" s="2">
        <f t="shared" si="177"/>
        <v>5.5511151231257827E-17</v>
      </c>
      <c r="N477" s="106">
        <v>941929</v>
      </c>
      <c r="O477" s="106">
        <v>381604</v>
      </c>
      <c r="P477" s="106"/>
      <c r="Q477" s="106"/>
      <c r="R477" s="106"/>
      <c r="S477" s="106"/>
      <c r="T477" s="106"/>
      <c r="U477" s="106"/>
      <c r="V477" s="107"/>
      <c r="W477" s="107"/>
      <c r="X477" s="107"/>
      <c r="Y477" s="106"/>
      <c r="Z477" s="107"/>
      <c r="AA477" s="107"/>
      <c r="AB477" s="107"/>
      <c r="AC477" s="106"/>
      <c r="AD477" s="106"/>
      <c r="AE477" s="106"/>
      <c r="AG477" s="7">
        <f>IF(Q477&gt;0,RANK(Q477,(N477:P477,Q477:AE477)),0)</f>
        <v>0</v>
      </c>
      <c r="AH477" s="7">
        <f>IF(R477&gt;0,RANK(R477,(N477:P477,Q477:AE477)),0)</f>
        <v>0</v>
      </c>
      <c r="AI477" s="7">
        <f>IF(T477&gt;0,RANK(T477,(N477:P477,Q477:AE477)),0)</f>
        <v>0</v>
      </c>
      <c r="AJ477" s="7">
        <f>IF(S477&gt;0,RANK(S477,(N477:P477,Q477:AE477)),0)</f>
        <v>0</v>
      </c>
      <c r="AK477" s="2">
        <f t="shared" si="178"/>
        <v>0</v>
      </c>
      <c r="AL477" s="2">
        <f t="shared" si="179"/>
        <v>0</v>
      </c>
      <c r="AM477" s="2">
        <f t="shared" si="180"/>
        <v>0</v>
      </c>
      <c r="AN477" s="2">
        <f t="shared" si="181"/>
        <v>0</v>
      </c>
      <c r="AP477" t="s">
        <v>1362</v>
      </c>
      <c r="AQ477" t="s">
        <v>384</v>
      </c>
      <c r="AT477" s="94">
        <v>17</v>
      </c>
      <c r="AU477" s="96">
        <v>31</v>
      </c>
      <c r="AV477" s="100">
        <f t="shared" si="170"/>
        <v>17031</v>
      </c>
      <c r="AX477" s="7" t="s">
        <v>996</v>
      </c>
    </row>
    <row r="478" spans="1:50" ht="13" hidden="1" customHeight="1" outlineLevel="1">
      <c r="A478" t="s">
        <v>2276</v>
      </c>
      <c r="B478" t="s">
        <v>384</v>
      </c>
      <c r="C478" s="1">
        <f t="shared" si="171"/>
        <v>7416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>IF(P478&gt;0,RANK(P478,(N478:P478,Q478:AE478)),0)</f>
        <v>0</v>
      </c>
      <c r="G478" s="1">
        <f t="shared" si="172"/>
        <v>836</v>
      </c>
      <c r="H478" s="2">
        <f t="shared" si="173"/>
        <v>0.11272923408845739</v>
      </c>
      <c r="I478" s="2"/>
      <c r="J478" s="2">
        <f t="shared" si="174"/>
        <v>0.55636461704422868</v>
      </c>
      <c r="K478" s="2">
        <f t="shared" si="175"/>
        <v>0.44363538295577132</v>
      </c>
      <c r="L478" s="2">
        <f t="shared" si="176"/>
        <v>0</v>
      </c>
      <c r="M478" s="2">
        <f t="shared" si="177"/>
        <v>0</v>
      </c>
      <c r="N478" s="106">
        <v>4126</v>
      </c>
      <c r="O478" s="106">
        <v>3290</v>
      </c>
      <c r="P478" s="106"/>
      <c r="Q478" s="106"/>
      <c r="R478" s="106"/>
      <c r="S478" s="106"/>
      <c r="T478" s="106"/>
      <c r="U478" s="106"/>
      <c r="V478" s="107"/>
      <c r="W478" s="107"/>
      <c r="X478" s="107"/>
      <c r="Y478" s="106"/>
      <c r="Z478" s="107"/>
      <c r="AA478" s="107"/>
      <c r="AB478" s="107"/>
      <c r="AC478" s="106"/>
      <c r="AD478" s="106"/>
      <c r="AE478" s="106"/>
      <c r="AG478" s="7">
        <f>IF(Q478&gt;0,RANK(Q478,(N478:P478,Q478:AE478)),0)</f>
        <v>0</v>
      </c>
      <c r="AH478" s="7">
        <f>IF(R478&gt;0,RANK(R478,(N478:P478,Q478:AE478)),0)</f>
        <v>0</v>
      </c>
      <c r="AI478" s="7">
        <f>IF(T478&gt;0,RANK(T478,(N478:P478,Q478:AE478)),0)</f>
        <v>0</v>
      </c>
      <c r="AJ478" s="7">
        <f>IF(S478&gt;0,RANK(S478,(N478:P478,Q478:AE478)),0)</f>
        <v>0</v>
      </c>
      <c r="AK478" s="2">
        <f t="shared" si="178"/>
        <v>0</v>
      </c>
      <c r="AL478" s="2">
        <f t="shared" si="179"/>
        <v>0</v>
      </c>
      <c r="AM478" s="2">
        <f t="shared" si="180"/>
        <v>0</v>
      </c>
      <c r="AN478" s="2">
        <f t="shared" si="181"/>
        <v>0</v>
      </c>
      <c r="AP478" t="s">
        <v>2276</v>
      </c>
      <c r="AQ478" t="s">
        <v>384</v>
      </c>
      <c r="AT478" s="94">
        <v>17</v>
      </c>
      <c r="AU478" s="96">
        <v>33</v>
      </c>
      <c r="AV478" s="100">
        <f t="shared" si="170"/>
        <v>17033</v>
      </c>
      <c r="AX478" s="7" t="s">
        <v>996</v>
      </c>
    </row>
    <row r="479" spans="1:50" ht="13" hidden="1" customHeight="1" outlineLevel="1">
      <c r="A479" t="s">
        <v>2570</v>
      </c>
      <c r="B479" t="s">
        <v>384</v>
      </c>
      <c r="C479" s="1">
        <f t="shared" si="171"/>
        <v>4529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>IF(P479&gt;0,RANK(P479,(N479:P479,Q479:AE479)),0)</f>
        <v>0</v>
      </c>
      <c r="G479" s="1">
        <f t="shared" si="172"/>
        <v>627</v>
      </c>
      <c r="H479" s="2">
        <f t="shared" si="173"/>
        <v>0.13844115698829765</v>
      </c>
      <c r="I479" s="2"/>
      <c r="J479" s="2">
        <f t="shared" si="174"/>
        <v>0.56922057849414887</v>
      </c>
      <c r="K479" s="2">
        <f t="shared" si="175"/>
        <v>0.43077942150585119</v>
      </c>
      <c r="L479" s="2">
        <f t="shared" si="176"/>
        <v>0</v>
      </c>
      <c r="M479" s="2">
        <f t="shared" si="177"/>
        <v>-5.5511151231257827E-17</v>
      </c>
      <c r="N479" s="106">
        <v>2578</v>
      </c>
      <c r="O479" s="106">
        <v>1951</v>
      </c>
      <c r="P479" s="106"/>
      <c r="Q479" s="106"/>
      <c r="R479" s="106"/>
      <c r="S479" s="106"/>
      <c r="T479" s="106"/>
      <c r="U479" s="106"/>
      <c r="V479" s="107"/>
      <c r="W479" s="107"/>
      <c r="X479" s="107"/>
      <c r="Y479" s="106"/>
      <c r="Z479" s="107"/>
      <c r="AA479" s="107"/>
      <c r="AB479" s="107"/>
      <c r="AC479" s="106"/>
      <c r="AD479" s="106"/>
      <c r="AE479" s="106"/>
      <c r="AG479" s="7">
        <f>IF(Q479&gt;0,RANK(Q479,(N479:P479,Q479:AE479)),0)</f>
        <v>0</v>
      </c>
      <c r="AH479" s="7">
        <f>IF(R479&gt;0,RANK(R479,(N479:P479,Q479:AE479)),0)</f>
        <v>0</v>
      </c>
      <c r="AI479" s="7">
        <f>IF(T479&gt;0,RANK(T479,(N479:P479,Q479:AE479)),0)</f>
        <v>0</v>
      </c>
      <c r="AJ479" s="7">
        <f>IF(S479&gt;0,RANK(S479,(N479:P479,Q479:AE479)),0)</f>
        <v>0</v>
      </c>
      <c r="AK479" s="2">
        <f t="shared" si="178"/>
        <v>0</v>
      </c>
      <c r="AL479" s="2">
        <f t="shared" si="179"/>
        <v>0</v>
      </c>
      <c r="AM479" s="2">
        <f t="shared" si="180"/>
        <v>0</v>
      </c>
      <c r="AN479" s="2">
        <f t="shared" si="181"/>
        <v>0</v>
      </c>
      <c r="AP479" t="s">
        <v>2570</v>
      </c>
      <c r="AQ479" t="s">
        <v>384</v>
      </c>
      <c r="AT479" s="94">
        <v>17</v>
      </c>
      <c r="AU479" s="96">
        <v>35</v>
      </c>
      <c r="AV479" s="100">
        <f t="shared" si="170"/>
        <v>17035</v>
      </c>
      <c r="AX479" s="7" t="s">
        <v>996</v>
      </c>
    </row>
    <row r="480" spans="1:50" ht="13" hidden="1" customHeight="1" outlineLevel="1">
      <c r="A480" t="s">
        <v>329</v>
      </c>
      <c r="B480" t="s">
        <v>384</v>
      </c>
      <c r="C480" s="1">
        <f t="shared" si="171"/>
        <v>20666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>IF(P480&gt;0,RANK(P480,(N480:P480,Q480:AE480)),0)</f>
        <v>0</v>
      </c>
      <c r="G480" s="1">
        <f t="shared" si="172"/>
        <v>3140</v>
      </c>
      <c r="H480" s="2">
        <f t="shared" si="173"/>
        <v>0.15194038517371528</v>
      </c>
      <c r="I480" s="2"/>
      <c r="J480" s="2">
        <f t="shared" si="174"/>
        <v>0.57597019258685767</v>
      </c>
      <c r="K480" s="2">
        <f t="shared" si="175"/>
        <v>0.42402980741314233</v>
      </c>
      <c r="L480" s="2">
        <f t="shared" si="176"/>
        <v>0</v>
      </c>
      <c r="M480" s="2">
        <f t="shared" si="177"/>
        <v>0</v>
      </c>
      <c r="N480" s="106">
        <v>11903</v>
      </c>
      <c r="O480" s="106">
        <v>8763</v>
      </c>
      <c r="P480" s="106"/>
      <c r="Q480" s="106"/>
      <c r="R480" s="106"/>
      <c r="S480" s="106"/>
      <c r="T480" s="106"/>
      <c r="U480" s="106"/>
      <c r="V480" s="107"/>
      <c r="W480" s="107"/>
      <c r="X480" s="107"/>
      <c r="Y480" s="106"/>
      <c r="Z480" s="107"/>
      <c r="AA480" s="107"/>
      <c r="AB480" s="107"/>
      <c r="AC480" s="106"/>
      <c r="AD480" s="106"/>
      <c r="AE480" s="106"/>
      <c r="AG480" s="7">
        <f>IF(Q480&gt;0,RANK(Q480,(N480:P480,Q480:AE480)),0)</f>
        <v>0</v>
      </c>
      <c r="AH480" s="7">
        <f>IF(R480&gt;0,RANK(R480,(N480:P480,Q480:AE480)),0)</f>
        <v>0</v>
      </c>
      <c r="AI480" s="7">
        <f>IF(T480&gt;0,RANK(T480,(N480:P480,Q480:AE480)),0)</f>
        <v>0</v>
      </c>
      <c r="AJ480" s="7">
        <f>IF(S480&gt;0,RANK(S480,(N480:P480,Q480:AE480)),0)</f>
        <v>0</v>
      </c>
      <c r="AK480" s="2">
        <f t="shared" si="178"/>
        <v>0</v>
      </c>
      <c r="AL480" s="2">
        <f t="shared" si="179"/>
        <v>0</v>
      </c>
      <c r="AM480" s="2">
        <f t="shared" si="180"/>
        <v>0</v>
      </c>
      <c r="AN480" s="2">
        <f t="shared" si="181"/>
        <v>0</v>
      </c>
      <c r="AP480" t="s">
        <v>329</v>
      </c>
      <c r="AQ480" t="s">
        <v>384</v>
      </c>
      <c r="AT480" s="94">
        <v>17</v>
      </c>
      <c r="AU480" s="96">
        <v>37</v>
      </c>
      <c r="AV480" s="100">
        <f t="shared" si="170"/>
        <v>17037</v>
      </c>
      <c r="AX480" s="7" t="s">
        <v>996</v>
      </c>
    </row>
    <row r="481" spans="1:50" ht="13" hidden="1" customHeight="1" outlineLevel="1">
      <c r="A481" t="s">
        <v>1860</v>
      </c>
      <c r="B481" t="s">
        <v>384</v>
      </c>
      <c r="C481" s="1">
        <f t="shared" si="171"/>
        <v>5756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>IF(P481&gt;0,RANK(P481,(N481:P481,Q481:AE481)),0)</f>
        <v>0</v>
      </c>
      <c r="G481" s="1">
        <f t="shared" si="172"/>
        <v>1358</v>
      </c>
      <c r="H481" s="2">
        <f t="shared" si="173"/>
        <v>0.2359277275886032</v>
      </c>
      <c r="I481" s="2"/>
      <c r="J481" s="2">
        <f t="shared" si="174"/>
        <v>0.61796386379430157</v>
      </c>
      <c r="K481" s="2">
        <f t="shared" si="175"/>
        <v>0.38203613620569843</v>
      </c>
      <c r="L481" s="2">
        <f t="shared" si="176"/>
        <v>0</v>
      </c>
      <c r="M481" s="2">
        <f t="shared" si="177"/>
        <v>0</v>
      </c>
      <c r="N481" s="106">
        <v>3557</v>
      </c>
      <c r="O481" s="106">
        <v>2199</v>
      </c>
      <c r="P481" s="106"/>
      <c r="Q481" s="106"/>
      <c r="R481" s="106"/>
      <c r="S481" s="106"/>
      <c r="T481" s="106"/>
      <c r="U481" s="106"/>
      <c r="V481" s="107"/>
      <c r="W481" s="107"/>
      <c r="X481" s="107"/>
      <c r="Y481" s="106"/>
      <c r="Z481" s="107"/>
      <c r="AA481" s="107"/>
      <c r="AB481" s="107"/>
      <c r="AC481" s="106"/>
      <c r="AD481" s="106"/>
      <c r="AE481" s="106"/>
      <c r="AG481" s="7">
        <f>IF(Q481&gt;0,RANK(Q481,(N481:P481,Q481:AE481)),0)</f>
        <v>0</v>
      </c>
      <c r="AH481" s="7">
        <f>IF(R481&gt;0,RANK(R481,(N481:P481,Q481:AE481)),0)</f>
        <v>0</v>
      </c>
      <c r="AI481" s="7">
        <f>IF(T481&gt;0,RANK(T481,(N481:P481,Q481:AE481)),0)</f>
        <v>0</v>
      </c>
      <c r="AJ481" s="7">
        <f>IF(S481&gt;0,RANK(S481,(N481:P481,Q481:AE481)),0)</f>
        <v>0</v>
      </c>
      <c r="AK481" s="2">
        <f t="shared" si="178"/>
        <v>0</v>
      </c>
      <c r="AL481" s="2">
        <f t="shared" si="179"/>
        <v>0</v>
      </c>
      <c r="AM481" s="2">
        <f t="shared" si="180"/>
        <v>0</v>
      </c>
      <c r="AN481" s="2">
        <f t="shared" si="181"/>
        <v>0</v>
      </c>
      <c r="AP481" t="s">
        <v>1860</v>
      </c>
      <c r="AQ481" t="s">
        <v>384</v>
      </c>
      <c r="AT481" s="94">
        <v>17</v>
      </c>
      <c r="AU481" s="96">
        <v>39</v>
      </c>
      <c r="AV481" s="100">
        <f t="shared" si="170"/>
        <v>17039</v>
      </c>
      <c r="AX481" s="7" t="s">
        <v>996</v>
      </c>
    </row>
    <row r="482" spans="1:50" ht="13" hidden="1" customHeight="1" outlineLevel="1">
      <c r="A482" t="s">
        <v>978</v>
      </c>
      <c r="B482" t="s">
        <v>384</v>
      </c>
      <c r="C482" s="1">
        <f t="shared" si="171"/>
        <v>6755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72"/>
        <v>1455</v>
      </c>
      <c r="H482" s="2">
        <f t="shared" si="173"/>
        <v>0.2153960029607698</v>
      </c>
      <c r="I482" s="2"/>
      <c r="J482" s="2">
        <f t="shared" si="174"/>
        <v>0.60769800148038489</v>
      </c>
      <c r="K482" s="2">
        <f t="shared" si="175"/>
        <v>0.39230199851961511</v>
      </c>
      <c r="L482" s="2">
        <f t="shared" si="176"/>
        <v>0</v>
      </c>
      <c r="M482" s="2">
        <f t="shared" si="177"/>
        <v>0</v>
      </c>
      <c r="N482" s="106">
        <v>4105</v>
      </c>
      <c r="O482" s="106">
        <v>2650</v>
      </c>
      <c r="P482" s="106"/>
      <c r="Q482" s="106"/>
      <c r="R482" s="106"/>
      <c r="S482" s="106"/>
      <c r="T482" s="106"/>
      <c r="U482" s="106"/>
      <c r="V482" s="107"/>
      <c r="W482" s="107"/>
      <c r="X482" s="107"/>
      <c r="Y482" s="106"/>
      <c r="Z482" s="107"/>
      <c r="AA482" s="107"/>
      <c r="AB482" s="107"/>
      <c r="AC482" s="106"/>
      <c r="AD482" s="106"/>
      <c r="AE482" s="106"/>
      <c r="AG482" s="7">
        <f>IF(Q482&gt;0,RANK(Q482,(N482:P482,Q482:AE482)),0)</f>
        <v>0</v>
      </c>
      <c r="AH482" s="7">
        <f>IF(R482&gt;0,RANK(R482,(N482:P482,Q482:AE482)),0)</f>
        <v>0</v>
      </c>
      <c r="AI482" s="7">
        <f>IF(T482&gt;0,RANK(T482,(N482:P482,Q482:AE482)),0)</f>
        <v>0</v>
      </c>
      <c r="AJ482" s="7">
        <f>IF(S482&gt;0,RANK(S482,(N482:P482,Q482:AE482)),0)</f>
        <v>0</v>
      </c>
      <c r="AK482" s="2">
        <f t="shared" si="178"/>
        <v>0</v>
      </c>
      <c r="AL482" s="2">
        <f t="shared" si="179"/>
        <v>0</v>
      </c>
      <c r="AM482" s="2">
        <f t="shared" si="180"/>
        <v>0</v>
      </c>
      <c r="AN482" s="2">
        <f t="shared" si="181"/>
        <v>0</v>
      </c>
      <c r="AP482" t="s">
        <v>978</v>
      </c>
      <c r="AQ482" t="s">
        <v>384</v>
      </c>
      <c r="AT482" s="94">
        <v>17</v>
      </c>
      <c r="AU482" s="96">
        <v>41</v>
      </c>
      <c r="AV482" s="100">
        <f t="shared" si="170"/>
        <v>17041</v>
      </c>
      <c r="AX482" s="7" t="s">
        <v>996</v>
      </c>
    </row>
    <row r="483" spans="1:50" ht="13" hidden="1" customHeight="1" outlineLevel="1">
      <c r="A483" t="s">
        <v>1377</v>
      </c>
      <c r="B483" t="s">
        <v>384</v>
      </c>
      <c r="C483" s="1">
        <f t="shared" si="171"/>
        <v>218898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>IF(P483&gt;0,RANK(P483,(N483:P483,Q483:AE483)),0)</f>
        <v>0</v>
      </c>
      <c r="G483" s="1">
        <f t="shared" si="172"/>
        <v>1052</v>
      </c>
      <c r="H483" s="2">
        <f t="shared" si="173"/>
        <v>4.805891328381255E-3</v>
      </c>
      <c r="I483" s="2"/>
      <c r="J483" s="2">
        <f t="shared" si="174"/>
        <v>0.50240294566419064</v>
      </c>
      <c r="K483" s="2">
        <f t="shared" si="175"/>
        <v>0.49759705433580936</v>
      </c>
      <c r="L483" s="2">
        <f t="shared" si="176"/>
        <v>0</v>
      </c>
      <c r="M483" s="2">
        <f t="shared" si="177"/>
        <v>0</v>
      </c>
      <c r="N483" s="106">
        <v>109975</v>
      </c>
      <c r="O483" s="106">
        <v>108923</v>
      </c>
      <c r="P483" s="106"/>
      <c r="Q483" s="106"/>
      <c r="R483" s="106"/>
      <c r="S483" s="106"/>
      <c r="T483" s="106"/>
      <c r="U483" s="106"/>
      <c r="V483" s="107"/>
      <c r="W483" s="107"/>
      <c r="X483" s="107"/>
      <c r="Y483" s="106"/>
      <c r="Z483" s="107"/>
      <c r="AA483" s="107"/>
      <c r="AB483" s="107"/>
      <c r="AC483" s="106"/>
      <c r="AD483" s="106"/>
      <c r="AE483" s="106"/>
      <c r="AG483" s="7">
        <f>IF(Q483&gt;0,RANK(Q483,(N483:P483,Q483:AE483)),0)</f>
        <v>0</v>
      </c>
      <c r="AH483" s="7">
        <f>IF(R483&gt;0,RANK(R483,(N483:P483,Q483:AE483)),0)</f>
        <v>0</v>
      </c>
      <c r="AI483" s="7">
        <f>IF(T483&gt;0,RANK(T483,(N483:P483,Q483:AE483)),0)</f>
        <v>0</v>
      </c>
      <c r="AJ483" s="7">
        <f>IF(S483&gt;0,RANK(S483,(N483:P483,Q483:AE483)),0)</f>
        <v>0</v>
      </c>
      <c r="AK483" s="2">
        <f t="shared" si="178"/>
        <v>0</v>
      </c>
      <c r="AL483" s="2">
        <f t="shared" si="179"/>
        <v>0</v>
      </c>
      <c r="AM483" s="2">
        <f t="shared" si="180"/>
        <v>0</v>
      </c>
      <c r="AN483" s="2">
        <f t="shared" si="181"/>
        <v>0</v>
      </c>
      <c r="AP483" t="s">
        <v>1377</v>
      </c>
      <c r="AQ483" t="s">
        <v>384</v>
      </c>
      <c r="AT483" s="94">
        <v>17</v>
      </c>
      <c r="AU483" s="96">
        <v>43</v>
      </c>
      <c r="AV483" s="100">
        <f t="shared" si="170"/>
        <v>17043</v>
      </c>
      <c r="AX483" s="7" t="s">
        <v>996</v>
      </c>
    </row>
    <row r="484" spans="1:50" ht="13" hidden="1" customHeight="1" outlineLevel="1">
      <c r="A484" t="s">
        <v>1012</v>
      </c>
      <c r="B484" t="s">
        <v>384</v>
      </c>
      <c r="C484" s="1">
        <f t="shared" si="171"/>
        <v>8017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>IF(P484&gt;0,RANK(P484,(N484:P484,Q484:AE484)),0)</f>
        <v>0</v>
      </c>
      <c r="G484" s="1">
        <f t="shared" si="172"/>
        <v>353</v>
      </c>
      <c r="H484" s="2">
        <f t="shared" si="173"/>
        <v>4.4031433204440563E-2</v>
      </c>
      <c r="I484" s="2"/>
      <c r="J484" s="2">
        <f t="shared" si="174"/>
        <v>0.52201571660222024</v>
      </c>
      <c r="K484" s="2">
        <f t="shared" si="175"/>
        <v>0.47798428339777971</v>
      </c>
      <c r="L484" s="2">
        <f t="shared" si="176"/>
        <v>0</v>
      </c>
      <c r="M484" s="2">
        <f t="shared" si="177"/>
        <v>5.5511151231257827E-17</v>
      </c>
      <c r="N484" s="106">
        <v>4185</v>
      </c>
      <c r="O484" s="106">
        <v>3832</v>
      </c>
      <c r="P484" s="106"/>
      <c r="Q484" s="106"/>
      <c r="R484" s="106"/>
      <c r="S484" s="106"/>
      <c r="T484" s="106"/>
      <c r="U484" s="106"/>
      <c r="V484" s="107"/>
      <c r="W484" s="107"/>
      <c r="X484" s="107"/>
      <c r="Y484" s="106"/>
      <c r="Z484" s="107"/>
      <c r="AA484" s="107"/>
      <c r="AB484" s="107"/>
      <c r="AC484" s="106"/>
      <c r="AD484" s="106"/>
      <c r="AE484" s="106"/>
      <c r="AG484" s="7">
        <f>IF(Q484&gt;0,RANK(Q484,(N484:P484,Q484:AE484)),0)</f>
        <v>0</v>
      </c>
      <c r="AH484" s="7">
        <f>IF(R484&gt;0,RANK(R484,(N484:P484,Q484:AE484)),0)</f>
        <v>0</v>
      </c>
      <c r="AI484" s="7">
        <f>IF(T484&gt;0,RANK(T484,(N484:P484,Q484:AE484)),0)</f>
        <v>0</v>
      </c>
      <c r="AJ484" s="7">
        <f>IF(S484&gt;0,RANK(S484,(N484:P484,Q484:AE484)),0)</f>
        <v>0</v>
      </c>
      <c r="AK484" s="2">
        <f t="shared" si="178"/>
        <v>0</v>
      </c>
      <c r="AL484" s="2">
        <f t="shared" si="179"/>
        <v>0</v>
      </c>
      <c r="AM484" s="2">
        <f t="shared" si="180"/>
        <v>0</v>
      </c>
      <c r="AN484" s="2">
        <f t="shared" si="181"/>
        <v>0</v>
      </c>
      <c r="AP484" t="s">
        <v>1012</v>
      </c>
      <c r="AQ484" t="s">
        <v>384</v>
      </c>
      <c r="AT484" s="94">
        <v>17</v>
      </c>
      <c r="AU484" s="96">
        <v>45</v>
      </c>
      <c r="AV484" s="100">
        <f t="shared" si="170"/>
        <v>17045</v>
      </c>
      <c r="AX484" s="7" t="s">
        <v>996</v>
      </c>
    </row>
    <row r="485" spans="1:50" ht="13" hidden="1" customHeight="1" outlineLevel="1">
      <c r="A485" t="s">
        <v>1050</v>
      </c>
      <c r="B485" t="s">
        <v>384</v>
      </c>
      <c r="C485" s="1">
        <f t="shared" si="171"/>
        <v>2836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72"/>
        <v>96</v>
      </c>
      <c r="H485" s="2">
        <f t="shared" si="173"/>
        <v>3.3850493653032443E-2</v>
      </c>
      <c r="I485" s="2"/>
      <c r="J485" s="2">
        <f t="shared" si="174"/>
        <v>0.48307475317348381</v>
      </c>
      <c r="K485" s="2">
        <f t="shared" si="175"/>
        <v>0.51692524682651619</v>
      </c>
      <c r="L485" s="2">
        <f t="shared" si="176"/>
        <v>0</v>
      </c>
      <c r="M485" s="2">
        <f t="shared" si="177"/>
        <v>0</v>
      </c>
      <c r="N485" s="106">
        <v>1370</v>
      </c>
      <c r="O485" s="106">
        <v>1466</v>
      </c>
      <c r="P485" s="106"/>
      <c r="Q485" s="106"/>
      <c r="R485" s="106"/>
      <c r="S485" s="106"/>
      <c r="T485" s="106"/>
      <c r="U485" s="106"/>
      <c r="V485" s="107"/>
      <c r="W485" s="107"/>
      <c r="X485" s="107"/>
      <c r="Y485" s="106"/>
      <c r="Z485" s="107"/>
      <c r="AA485" s="107"/>
      <c r="AB485" s="107"/>
      <c r="AC485" s="106"/>
      <c r="AD485" s="106"/>
      <c r="AE485" s="106"/>
      <c r="AG485" s="7">
        <f>IF(Q485&gt;0,RANK(Q485,(N485:P485,Q485:AE485)),0)</f>
        <v>0</v>
      </c>
      <c r="AH485" s="7">
        <f>IF(R485&gt;0,RANK(R485,(N485:P485,Q485:AE485)),0)</f>
        <v>0</v>
      </c>
      <c r="AI485" s="7">
        <f>IF(T485&gt;0,RANK(T485,(N485:P485,Q485:AE485)),0)</f>
        <v>0</v>
      </c>
      <c r="AJ485" s="7">
        <f>IF(S485&gt;0,RANK(S485,(N485:P485,Q485:AE485)),0)</f>
        <v>0</v>
      </c>
      <c r="AK485" s="2">
        <f t="shared" si="178"/>
        <v>0</v>
      </c>
      <c r="AL485" s="2">
        <f t="shared" si="179"/>
        <v>0</v>
      </c>
      <c r="AM485" s="2">
        <f t="shared" si="180"/>
        <v>0</v>
      </c>
      <c r="AN485" s="2">
        <f t="shared" si="181"/>
        <v>0</v>
      </c>
      <c r="AP485" t="s">
        <v>1050</v>
      </c>
      <c r="AQ485" t="s">
        <v>384</v>
      </c>
      <c r="AT485" s="94">
        <v>17</v>
      </c>
      <c r="AU485" s="96">
        <v>47</v>
      </c>
      <c r="AV485" s="100">
        <f t="shared" si="170"/>
        <v>17047</v>
      </c>
      <c r="AX485" s="7" t="s">
        <v>996</v>
      </c>
    </row>
    <row r="486" spans="1:50" ht="13" hidden="1" customHeight="1" outlineLevel="1">
      <c r="A486" t="s">
        <v>1592</v>
      </c>
      <c r="B486" t="s">
        <v>384</v>
      </c>
      <c r="C486" s="1">
        <f t="shared" si="171"/>
        <v>11927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>IF(P486&gt;0,RANK(P486,(N486:P486,Q486:AE486)),0)</f>
        <v>0</v>
      </c>
      <c r="G486" s="1">
        <f t="shared" si="172"/>
        <v>2905</v>
      </c>
      <c r="H486" s="2">
        <f t="shared" si="173"/>
        <v>0.24356502054162824</v>
      </c>
      <c r="I486" s="2"/>
      <c r="J486" s="2">
        <f t="shared" si="174"/>
        <v>0.6217825102708141</v>
      </c>
      <c r="K486" s="2">
        <f t="shared" si="175"/>
        <v>0.3782174897291859</v>
      </c>
      <c r="L486" s="2">
        <f t="shared" si="176"/>
        <v>0</v>
      </c>
      <c r="M486" s="2">
        <f t="shared" si="177"/>
        <v>0</v>
      </c>
      <c r="N486" s="106">
        <v>7416</v>
      </c>
      <c r="O486" s="106">
        <v>4511</v>
      </c>
      <c r="P486" s="106"/>
      <c r="Q486" s="106"/>
      <c r="R486" s="106"/>
      <c r="S486" s="106"/>
      <c r="T486" s="106"/>
      <c r="U486" s="106"/>
      <c r="V486" s="107"/>
      <c r="W486" s="107"/>
      <c r="X486" s="107"/>
      <c r="Y486" s="106"/>
      <c r="Z486" s="107"/>
      <c r="AA486" s="107"/>
      <c r="AB486" s="107"/>
      <c r="AC486" s="106"/>
      <c r="AD486" s="106"/>
      <c r="AE486" s="106"/>
      <c r="AG486" s="7">
        <f>IF(Q486&gt;0,RANK(Q486,(N486:P486,Q486:AE486)),0)</f>
        <v>0</v>
      </c>
      <c r="AH486" s="7">
        <f>IF(R486&gt;0,RANK(R486,(N486:P486,Q486:AE486)),0)</f>
        <v>0</v>
      </c>
      <c r="AI486" s="7">
        <f>IF(T486&gt;0,RANK(T486,(N486:P486,Q486:AE486)),0)</f>
        <v>0</v>
      </c>
      <c r="AJ486" s="7">
        <f>IF(S486&gt;0,RANK(S486,(N486:P486,Q486:AE486)),0)</f>
        <v>0</v>
      </c>
      <c r="AK486" s="2">
        <f t="shared" si="178"/>
        <v>0</v>
      </c>
      <c r="AL486" s="2">
        <f t="shared" si="179"/>
        <v>0</v>
      </c>
      <c r="AM486" s="2">
        <f t="shared" si="180"/>
        <v>0</v>
      </c>
      <c r="AN486" s="2">
        <f t="shared" si="181"/>
        <v>0</v>
      </c>
      <c r="AP486" t="s">
        <v>1592</v>
      </c>
      <c r="AQ486" t="s">
        <v>384</v>
      </c>
      <c r="AT486" s="94">
        <v>17</v>
      </c>
      <c r="AU486" s="96">
        <v>49</v>
      </c>
      <c r="AV486" s="100">
        <f t="shared" si="170"/>
        <v>17049</v>
      </c>
      <c r="AX486" s="7" t="s">
        <v>996</v>
      </c>
    </row>
    <row r="487" spans="1:50" ht="13" hidden="1" customHeight="1" outlineLevel="1">
      <c r="A487" t="s">
        <v>800</v>
      </c>
      <c r="B487" t="s">
        <v>384</v>
      </c>
      <c r="C487" s="1">
        <f t="shared" si="171"/>
        <v>8787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>IF(P487&gt;0,RANK(P487,(N487:P487,Q487:AE487)),0)</f>
        <v>0</v>
      </c>
      <c r="G487" s="1">
        <f t="shared" si="172"/>
        <v>2233</v>
      </c>
      <c r="H487" s="2">
        <f t="shared" si="173"/>
        <v>0.25412541254125415</v>
      </c>
      <c r="I487" s="2"/>
      <c r="J487" s="2">
        <f t="shared" si="174"/>
        <v>0.6270627062706271</v>
      </c>
      <c r="K487" s="2">
        <f t="shared" si="175"/>
        <v>0.37293729372937295</v>
      </c>
      <c r="L487" s="2">
        <f t="shared" si="176"/>
        <v>0</v>
      </c>
      <c r="M487" s="2">
        <f t="shared" si="177"/>
        <v>-5.5511151231257827E-17</v>
      </c>
      <c r="N487" s="106">
        <v>5510</v>
      </c>
      <c r="O487" s="106">
        <v>3277</v>
      </c>
      <c r="P487" s="106"/>
      <c r="Q487" s="106"/>
      <c r="R487" s="106"/>
      <c r="S487" s="106"/>
      <c r="T487" s="106"/>
      <c r="U487" s="106"/>
      <c r="V487" s="107"/>
      <c r="W487" s="107"/>
      <c r="X487" s="107"/>
      <c r="Y487" s="106"/>
      <c r="Z487" s="107"/>
      <c r="AA487" s="107"/>
      <c r="AB487" s="107"/>
      <c r="AC487" s="106"/>
      <c r="AD487" s="106"/>
      <c r="AE487" s="106"/>
      <c r="AG487" s="7">
        <f>IF(Q487&gt;0,RANK(Q487,(N487:P487,Q487:AE487)),0)</f>
        <v>0</v>
      </c>
      <c r="AH487" s="7">
        <f>IF(R487&gt;0,RANK(R487,(N487:P487,Q487:AE487)),0)</f>
        <v>0</v>
      </c>
      <c r="AI487" s="7">
        <f>IF(T487&gt;0,RANK(T487,(N487:P487,Q487:AE487)),0)</f>
        <v>0</v>
      </c>
      <c r="AJ487" s="7">
        <f>IF(S487&gt;0,RANK(S487,(N487:P487,Q487:AE487)),0)</f>
        <v>0</v>
      </c>
      <c r="AK487" s="2">
        <f t="shared" si="178"/>
        <v>0</v>
      </c>
      <c r="AL487" s="2">
        <f t="shared" si="179"/>
        <v>0</v>
      </c>
      <c r="AM487" s="2">
        <f t="shared" si="180"/>
        <v>0</v>
      </c>
      <c r="AN487" s="2">
        <f t="shared" si="181"/>
        <v>0</v>
      </c>
      <c r="AP487" t="s">
        <v>800</v>
      </c>
      <c r="AQ487" t="s">
        <v>384</v>
      </c>
      <c r="AT487" s="94">
        <v>17</v>
      </c>
      <c r="AU487" s="96">
        <v>51</v>
      </c>
      <c r="AV487" s="100">
        <f t="shared" si="170"/>
        <v>17051</v>
      </c>
      <c r="AX487" s="7" t="s">
        <v>996</v>
      </c>
    </row>
    <row r="488" spans="1:50" ht="13" hidden="1" customHeight="1" outlineLevel="1">
      <c r="A488" t="s">
        <v>2288</v>
      </c>
      <c r="B488" t="s">
        <v>384</v>
      </c>
      <c r="C488" s="1">
        <f t="shared" si="171"/>
        <v>4876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>IF(P488&gt;0,RANK(P488,(N488:P488,Q488:AE488)),0)</f>
        <v>0</v>
      </c>
      <c r="G488" s="1">
        <f t="shared" si="172"/>
        <v>88</v>
      </c>
      <c r="H488" s="2">
        <f t="shared" si="173"/>
        <v>1.8047579983593111E-2</v>
      </c>
      <c r="I488" s="2"/>
      <c r="J488" s="2">
        <f t="shared" si="174"/>
        <v>0.50902378999179654</v>
      </c>
      <c r="K488" s="2">
        <f t="shared" si="175"/>
        <v>0.49097621000820346</v>
      </c>
      <c r="L488" s="2">
        <f t="shared" si="176"/>
        <v>0</v>
      </c>
      <c r="M488" s="2">
        <f t="shared" si="177"/>
        <v>0</v>
      </c>
      <c r="N488" s="106">
        <v>2482</v>
      </c>
      <c r="O488" s="106">
        <v>2394</v>
      </c>
      <c r="P488" s="106"/>
      <c r="Q488" s="106"/>
      <c r="R488" s="106"/>
      <c r="S488" s="106"/>
      <c r="T488" s="106"/>
      <c r="U488" s="106"/>
      <c r="V488" s="107"/>
      <c r="W488" s="107"/>
      <c r="X488" s="107"/>
      <c r="Y488" s="106"/>
      <c r="Z488" s="107"/>
      <c r="AA488" s="107"/>
      <c r="AB488" s="107"/>
      <c r="AC488" s="106"/>
      <c r="AD488" s="106"/>
      <c r="AE488" s="106"/>
      <c r="AG488" s="7">
        <f>IF(Q488&gt;0,RANK(Q488,(N488:P488,Q488:AE488)),0)</f>
        <v>0</v>
      </c>
      <c r="AH488" s="7">
        <f>IF(R488&gt;0,RANK(R488,(N488:P488,Q488:AE488)),0)</f>
        <v>0</v>
      </c>
      <c r="AI488" s="7">
        <f>IF(T488&gt;0,RANK(T488,(N488:P488,Q488:AE488)),0)</f>
        <v>0</v>
      </c>
      <c r="AJ488" s="7">
        <f>IF(S488&gt;0,RANK(S488,(N488:P488,Q488:AE488)),0)</f>
        <v>0</v>
      </c>
      <c r="AK488" s="2">
        <f t="shared" si="178"/>
        <v>0</v>
      </c>
      <c r="AL488" s="2">
        <f t="shared" si="179"/>
        <v>0</v>
      </c>
      <c r="AM488" s="2">
        <f t="shared" si="180"/>
        <v>0</v>
      </c>
      <c r="AN488" s="2">
        <f t="shared" si="181"/>
        <v>0</v>
      </c>
      <c r="AP488" t="s">
        <v>2288</v>
      </c>
      <c r="AQ488" t="s">
        <v>384</v>
      </c>
      <c r="AT488" s="94">
        <v>17</v>
      </c>
      <c r="AU488" s="96">
        <v>53</v>
      </c>
      <c r="AV488" s="100">
        <f t="shared" si="170"/>
        <v>17053</v>
      </c>
      <c r="AX488" s="7" t="s">
        <v>996</v>
      </c>
    </row>
    <row r="489" spans="1:50" ht="13" hidden="1" customHeight="1" outlineLevel="1">
      <c r="A489" t="s">
        <v>1534</v>
      </c>
      <c r="B489" t="s">
        <v>384</v>
      </c>
      <c r="C489" s="1">
        <f t="shared" si="171"/>
        <v>16307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>IF(P489&gt;0,RANK(P489,(N489:P489,Q489:AE489)),0)</f>
        <v>0</v>
      </c>
      <c r="G489" s="1">
        <f t="shared" si="172"/>
        <v>9207</v>
      </c>
      <c r="H489" s="2">
        <f t="shared" si="173"/>
        <v>0.564604157723677</v>
      </c>
      <c r="I489" s="2"/>
      <c r="J489" s="2">
        <f t="shared" si="174"/>
        <v>0.78230207886183845</v>
      </c>
      <c r="K489" s="2">
        <f t="shared" si="175"/>
        <v>0.21769792113816153</v>
      </c>
      <c r="L489" s="2">
        <f t="shared" si="176"/>
        <v>0</v>
      </c>
      <c r="M489" s="2">
        <f t="shared" si="177"/>
        <v>2.7755575615628914E-17</v>
      </c>
      <c r="N489" s="106">
        <v>12757</v>
      </c>
      <c r="O489" s="106">
        <v>3550</v>
      </c>
      <c r="P489" s="106"/>
      <c r="Q489" s="106"/>
      <c r="R489" s="106"/>
      <c r="S489" s="106"/>
      <c r="T489" s="106"/>
      <c r="U489" s="106"/>
      <c r="V489" s="107"/>
      <c r="W489" s="107"/>
      <c r="X489" s="107"/>
      <c r="Y489" s="106"/>
      <c r="Z489" s="107"/>
      <c r="AA489" s="107"/>
      <c r="AB489" s="107"/>
      <c r="AC489" s="106"/>
      <c r="AD489" s="106"/>
      <c r="AE489" s="106"/>
      <c r="AG489" s="7">
        <f>IF(Q489&gt;0,RANK(Q489,(N489:P489,Q489:AE489)),0)</f>
        <v>0</v>
      </c>
      <c r="AH489" s="7">
        <f>IF(R489&gt;0,RANK(R489,(N489:P489,Q489:AE489)),0)</f>
        <v>0</v>
      </c>
      <c r="AI489" s="7">
        <f>IF(T489&gt;0,RANK(T489,(N489:P489,Q489:AE489)),0)</f>
        <v>0</v>
      </c>
      <c r="AJ489" s="7">
        <f>IF(S489&gt;0,RANK(S489,(N489:P489,Q489:AE489)),0)</f>
        <v>0</v>
      </c>
      <c r="AK489" s="2">
        <f t="shared" si="178"/>
        <v>0</v>
      </c>
      <c r="AL489" s="2">
        <f t="shared" si="179"/>
        <v>0</v>
      </c>
      <c r="AM489" s="2">
        <f t="shared" si="180"/>
        <v>0</v>
      </c>
      <c r="AN489" s="2">
        <f t="shared" si="181"/>
        <v>0</v>
      </c>
      <c r="AP489" t="s">
        <v>1534</v>
      </c>
      <c r="AQ489" t="s">
        <v>384</v>
      </c>
      <c r="AT489" s="94">
        <v>17</v>
      </c>
      <c r="AU489" s="96">
        <v>55</v>
      </c>
      <c r="AV489" s="100">
        <f t="shared" si="170"/>
        <v>17055</v>
      </c>
      <c r="AX489" s="7" t="s">
        <v>996</v>
      </c>
    </row>
    <row r="490" spans="1:50" ht="13" hidden="1" customHeight="1" outlineLevel="1">
      <c r="A490" t="s">
        <v>1114</v>
      </c>
      <c r="B490" t="s">
        <v>384</v>
      </c>
      <c r="C490" s="1">
        <f t="shared" si="171"/>
        <v>13907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>IF(P490&gt;0,RANK(P490,(N490:P490,Q490:AE490)),0)</f>
        <v>0</v>
      </c>
      <c r="G490" s="1">
        <f t="shared" si="172"/>
        <v>5583</v>
      </c>
      <c r="H490" s="2">
        <f t="shared" si="173"/>
        <v>0.40145250593226434</v>
      </c>
      <c r="I490" s="2"/>
      <c r="J490" s="2">
        <f t="shared" si="174"/>
        <v>0.70072625296613211</v>
      </c>
      <c r="K490" s="2">
        <f t="shared" si="175"/>
        <v>0.29927374703386783</v>
      </c>
      <c r="L490" s="2">
        <f t="shared" si="176"/>
        <v>0</v>
      </c>
      <c r="M490" s="2">
        <f t="shared" si="177"/>
        <v>5.5511151231257827E-17</v>
      </c>
      <c r="N490" s="106">
        <v>9745</v>
      </c>
      <c r="O490" s="106">
        <v>4162</v>
      </c>
      <c r="P490" s="106"/>
      <c r="Q490" s="106"/>
      <c r="R490" s="106"/>
      <c r="S490" s="106"/>
      <c r="T490" s="106"/>
      <c r="U490" s="106"/>
      <c r="V490" s="107"/>
      <c r="W490" s="107"/>
      <c r="X490" s="107"/>
      <c r="Y490" s="106"/>
      <c r="Z490" s="107"/>
      <c r="AA490" s="107"/>
      <c r="AB490" s="107"/>
      <c r="AC490" s="106"/>
      <c r="AD490" s="106"/>
      <c r="AE490" s="106"/>
      <c r="AG490" s="7">
        <f>IF(Q490&gt;0,RANK(Q490,(N490:P490,Q490:AE490)),0)</f>
        <v>0</v>
      </c>
      <c r="AH490" s="7">
        <f>IF(R490&gt;0,RANK(R490,(N490:P490,Q490:AE490)),0)</f>
        <v>0</v>
      </c>
      <c r="AI490" s="7">
        <f>IF(T490&gt;0,RANK(T490,(N490:P490,Q490:AE490)),0)</f>
        <v>0</v>
      </c>
      <c r="AJ490" s="7">
        <f>IF(S490&gt;0,RANK(S490,(N490:P490,Q490:AE490)),0)</f>
        <v>0</v>
      </c>
      <c r="AK490" s="2">
        <f t="shared" si="178"/>
        <v>0</v>
      </c>
      <c r="AL490" s="2">
        <f t="shared" si="179"/>
        <v>0</v>
      </c>
      <c r="AM490" s="2">
        <f t="shared" si="180"/>
        <v>0</v>
      </c>
      <c r="AN490" s="2">
        <f t="shared" si="181"/>
        <v>0</v>
      </c>
      <c r="AP490" t="s">
        <v>1114</v>
      </c>
      <c r="AQ490" t="s">
        <v>384</v>
      </c>
      <c r="AT490" s="94">
        <v>17</v>
      </c>
      <c r="AU490" s="96">
        <v>57</v>
      </c>
      <c r="AV490" s="100">
        <f t="shared" si="170"/>
        <v>17057</v>
      </c>
      <c r="AX490" s="7" t="s">
        <v>996</v>
      </c>
    </row>
    <row r="491" spans="1:50" ht="13" hidden="1" customHeight="1" outlineLevel="1">
      <c r="A491" t="s">
        <v>288</v>
      </c>
      <c r="B491" t="s">
        <v>384</v>
      </c>
      <c r="C491" s="1">
        <f t="shared" si="171"/>
        <v>3530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>IF(P491&gt;0,RANK(P491,(N491:P491,Q491:AE491)),0)</f>
        <v>0</v>
      </c>
      <c r="G491" s="1">
        <f t="shared" si="172"/>
        <v>2118</v>
      </c>
      <c r="H491" s="2">
        <f t="shared" si="173"/>
        <v>0.6</v>
      </c>
      <c r="I491" s="2"/>
      <c r="J491" s="2">
        <f t="shared" si="174"/>
        <v>0.8</v>
      </c>
      <c r="K491" s="2">
        <f t="shared" si="175"/>
        <v>0.2</v>
      </c>
      <c r="L491" s="2">
        <f t="shared" si="176"/>
        <v>0</v>
      </c>
      <c r="M491" s="2">
        <f t="shared" si="177"/>
        <v>-5.5511151231257827E-17</v>
      </c>
      <c r="N491" s="106">
        <v>2824</v>
      </c>
      <c r="O491" s="106">
        <v>706</v>
      </c>
      <c r="P491" s="106"/>
      <c r="Q491" s="106"/>
      <c r="R491" s="106"/>
      <c r="S491" s="106"/>
      <c r="T491" s="106"/>
      <c r="U491" s="106"/>
      <c r="V491" s="107"/>
      <c r="W491" s="107"/>
      <c r="X491" s="107"/>
      <c r="Y491" s="106"/>
      <c r="Z491" s="107"/>
      <c r="AA491" s="107"/>
      <c r="AB491" s="107"/>
      <c r="AC491" s="106"/>
      <c r="AD491" s="106"/>
      <c r="AE491" s="106"/>
      <c r="AG491" s="7">
        <f>IF(Q491&gt;0,RANK(Q491,(N491:P491,Q491:AE491)),0)</f>
        <v>0</v>
      </c>
      <c r="AH491" s="7">
        <f>IF(R491&gt;0,RANK(R491,(N491:P491,Q491:AE491)),0)</f>
        <v>0</v>
      </c>
      <c r="AI491" s="7">
        <f>IF(T491&gt;0,RANK(T491,(N491:P491,Q491:AE491)),0)</f>
        <v>0</v>
      </c>
      <c r="AJ491" s="7">
        <f>IF(S491&gt;0,RANK(S491,(N491:P491,Q491:AE491)),0)</f>
        <v>0</v>
      </c>
      <c r="AK491" s="2">
        <f t="shared" si="178"/>
        <v>0</v>
      </c>
      <c r="AL491" s="2">
        <f t="shared" si="179"/>
        <v>0</v>
      </c>
      <c r="AM491" s="2">
        <f t="shared" si="180"/>
        <v>0</v>
      </c>
      <c r="AN491" s="2">
        <f t="shared" si="181"/>
        <v>0</v>
      </c>
      <c r="AP491" t="s">
        <v>288</v>
      </c>
      <c r="AQ491" t="s">
        <v>384</v>
      </c>
      <c r="AT491" s="94">
        <v>17</v>
      </c>
      <c r="AU491" s="96">
        <v>59</v>
      </c>
      <c r="AV491" s="100">
        <f t="shared" si="170"/>
        <v>17059</v>
      </c>
      <c r="AX491" s="7" t="s">
        <v>996</v>
      </c>
    </row>
    <row r="492" spans="1:50" ht="13" hidden="1" customHeight="1" outlineLevel="1">
      <c r="A492" t="s">
        <v>1525</v>
      </c>
      <c r="B492" t="s">
        <v>384</v>
      </c>
      <c r="C492" s="1">
        <f t="shared" si="171"/>
        <v>6266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>IF(P492&gt;0,RANK(P492,(N492:P492,Q492:AE492)),0)</f>
        <v>0</v>
      </c>
      <c r="G492" s="1">
        <f t="shared" si="172"/>
        <v>1776</v>
      </c>
      <c r="H492" s="2">
        <f t="shared" si="173"/>
        <v>0.28343440791573571</v>
      </c>
      <c r="I492" s="2"/>
      <c r="J492" s="2">
        <f t="shared" si="174"/>
        <v>0.64171720395786791</v>
      </c>
      <c r="K492" s="2">
        <f t="shared" si="175"/>
        <v>0.35828279604213215</v>
      </c>
      <c r="L492" s="2">
        <f t="shared" si="176"/>
        <v>0</v>
      </c>
      <c r="M492" s="2">
        <f t="shared" si="177"/>
        <v>-5.5511151231257827E-17</v>
      </c>
      <c r="N492" s="106">
        <v>4021</v>
      </c>
      <c r="O492" s="106">
        <v>2245</v>
      </c>
      <c r="P492" s="106"/>
      <c r="Q492" s="106"/>
      <c r="R492" s="106"/>
      <c r="S492" s="106"/>
      <c r="T492" s="106"/>
      <c r="U492" s="106"/>
      <c r="V492" s="107"/>
      <c r="W492" s="107"/>
      <c r="X492" s="107"/>
      <c r="Y492" s="106"/>
      <c r="Z492" s="107"/>
      <c r="AA492" s="107"/>
      <c r="AB492" s="107"/>
      <c r="AC492" s="106"/>
      <c r="AD492" s="106"/>
      <c r="AE492" s="106"/>
      <c r="AG492" s="7">
        <f>IF(Q492&gt;0,RANK(Q492,(N492:P492,Q492:AE492)),0)</f>
        <v>0</v>
      </c>
      <c r="AH492" s="7">
        <f>IF(R492&gt;0,RANK(R492,(N492:P492,Q492:AE492)),0)</f>
        <v>0</v>
      </c>
      <c r="AI492" s="7">
        <f>IF(T492&gt;0,RANK(T492,(N492:P492,Q492:AE492)),0)</f>
        <v>0</v>
      </c>
      <c r="AJ492" s="7">
        <f>IF(S492&gt;0,RANK(S492,(N492:P492,Q492:AE492)),0)</f>
        <v>0</v>
      </c>
      <c r="AK492" s="2">
        <f t="shared" si="178"/>
        <v>0</v>
      </c>
      <c r="AL492" s="2">
        <f t="shared" si="179"/>
        <v>0</v>
      </c>
      <c r="AM492" s="2">
        <f t="shared" si="180"/>
        <v>0</v>
      </c>
      <c r="AN492" s="2">
        <f t="shared" si="181"/>
        <v>0</v>
      </c>
      <c r="AP492" t="s">
        <v>1525</v>
      </c>
      <c r="AQ492" t="s">
        <v>384</v>
      </c>
      <c r="AT492" s="94">
        <v>17</v>
      </c>
      <c r="AU492" s="96">
        <v>61</v>
      </c>
      <c r="AV492" s="100">
        <f t="shared" si="170"/>
        <v>17061</v>
      </c>
      <c r="AX492" s="7" t="s">
        <v>996</v>
      </c>
    </row>
    <row r="493" spans="1:50" ht="13" hidden="1" customHeight="1" outlineLevel="1">
      <c r="A493" t="s">
        <v>1444</v>
      </c>
      <c r="B493" t="s">
        <v>384</v>
      </c>
      <c r="C493" s="1">
        <f t="shared" si="171"/>
        <v>12354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>IF(P493&gt;0,RANK(P493,(N493:P493,Q493:AE493)),0)</f>
        <v>0</v>
      </c>
      <c r="G493" s="1">
        <f t="shared" si="172"/>
        <v>2060</v>
      </c>
      <c r="H493" s="2">
        <f t="shared" si="173"/>
        <v>0.16674761210943823</v>
      </c>
      <c r="I493" s="2"/>
      <c r="J493" s="2">
        <f t="shared" si="174"/>
        <v>0.58337380605471911</v>
      </c>
      <c r="K493" s="2">
        <f t="shared" si="175"/>
        <v>0.41662619394528089</v>
      </c>
      <c r="L493" s="2">
        <f t="shared" si="176"/>
        <v>0</v>
      </c>
      <c r="M493" s="2">
        <f t="shared" si="177"/>
        <v>0</v>
      </c>
      <c r="N493" s="106">
        <v>7207</v>
      </c>
      <c r="O493" s="106">
        <v>5147</v>
      </c>
      <c r="P493" s="106"/>
      <c r="Q493" s="106"/>
      <c r="R493" s="106"/>
      <c r="S493" s="106"/>
      <c r="T493" s="106"/>
      <c r="U493" s="106"/>
      <c r="V493" s="107"/>
      <c r="W493" s="107"/>
      <c r="X493" s="107"/>
      <c r="Y493" s="106"/>
      <c r="Z493" s="107"/>
      <c r="AA493" s="107"/>
      <c r="AB493" s="107"/>
      <c r="AC493" s="106"/>
      <c r="AD493" s="106"/>
      <c r="AE493" s="106"/>
      <c r="AG493" s="7">
        <f>IF(Q493&gt;0,RANK(Q493,(N493:P493,Q493:AE493)),0)</f>
        <v>0</v>
      </c>
      <c r="AH493" s="7">
        <f>IF(R493&gt;0,RANK(R493,(N493:P493,Q493:AE493)),0)</f>
        <v>0</v>
      </c>
      <c r="AI493" s="7">
        <f>IF(T493&gt;0,RANK(T493,(N493:P493,Q493:AE493)),0)</f>
        <v>0</v>
      </c>
      <c r="AJ493" s="7">
        <f>IF(S493&gt;0,RANK(S493,(N493:P493,Q493:AE493)),0)</f>
        <v>0</v>
      </c>
      <c r="AK493" s="2">
        <f t="shared" si="178"/>
        <v>0</v>
      </c>
      <c r="AL493" s="2">
        <f t="shared" si="179"/>
        <v>0</v>
      </c>
      <c r="AM493" s="2">
        <f t="shared" si="180"/>
        <v>0</v>
      </c>
      <c r="AN493" s="2">
        <f t="shared" si="181"/>
        <v>0</v>
      </c>
      <c r="AP493" t="s">
        <v>1444</v>
      </c>
      <c r="AQ493" t="s">
        <v>384</v>
      </c>
      <c r="AT493" s="94">
        <v>17</v>
      </c>
      <c r="AU493" s="96">
        <v>63</v>
      </c>
      <c r="AV493" s="100">
        <f t="shared" si="170"/>
        <v>17063</v>
      </c>
      <c r="AX493" s="7" t="s">
        <v>996</v>
      </c>
    </row>
    <row r="494" spans="1:50" ht="13" hidden="1" customHeight="1" outlineLevel="1">
      <c r="A494" t="s">
        <v>953</v>
      </c>
      <c r="B494" t="s">
        <v>384</v>
      </c>
      <c r="C494" s="1">
        <f t="shared" ref="C494:C525" si="182">SUM(N494:AE494)</f>
        <v>4230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>IF(P494&gt;0,RANK(P494,(N494:P494,Q494:AE494)),0)</f>
        <v>0</v>
      </c>
      <c r="G494" s="1">
        <f t="shared" ref="G494:G525" si="183">IF(C494&gt;0,MAX(N494:P494)-LARGE(N494:P494,2),0)</f>
        <v>2044</v>
      </c>
      <c r="H494" s="2">
        <f t="shared" ref="H494:H525" si="184">IF(C494&gt;0,G494/C494,0)</f>
        <v>0.48321513002364064</v>
      </c>
      <c r="I494" s="2"/>
      <c r="J494" s="2">
        <f t="shared" ref="J494:J525" si="185">IF($C494=0,"-",N494/$C494)</f>
        <v>0.74160756501182035</v>
      </c>
      <c r="K494" s="2">
        <f t="shared" ref="K494:K525" si="186">IF($C494=0,"-",O494/$C494)</f>
        <v>0.25839243498817965</v>
      </c>
      <c r="L494" s="2">
        <f t="shared" ref="L494:L525" si="187">IF($C494=0,"-",P494/$C494)</f>
        <v>0</v>
      </c>
      <c r="M494" s="2">
        <f t="shared" ref="M494:M525" si="188">IF(C494=0,"-",(1-J494-K494-L494))</f>
        <v>0</v>
      </c>
      <c r="N494" s="106">
        <v>3137</v>
      </c>
      <c r="O494" s="106">
        <v>1093</v>
      </c>
      <c r="P494" s="106"/>
      <c r="Q494" s="106"/>
      <c r="R494" s="106"/>
      <c r="S494" s="106"/>
      <c r="T494" s="106"/>
      <c r="U494" s="106"/>
      <c r="V494" s="107"/>
      <c r="W494" s="107"/>
      <c r="X494" s="107"/>
      <c r="Y494" s="106"/>
      <c r="Z494" s="107"/>
      <c r="AA494" s="107"/>
      <c r="AB494" s="107"/>
      <c r="AC494" s="106"/>
      <c r="AD494" s="106"/>
      <c r="AE494" s="106"/>
      <c r="AG494" s="7">
        <f>IF(Q494&gt;0,RANK(Q494,(N494:P494,Q494:AE494)),0)</f>
        <v>0</v>
      </c>
      <c r="AH494" s="7">
        <f>IF(R494&gt;0,RANK(R494,(N494:P494,Q494:AE494)),0)</f>
        <v>0</v>
      </c>
      <c r="AI494" s="7">
        <f>IF(T494&gt;0,RANK(T494,(N494:P494,Q494:AE494)),0)</f>
        <v>0</v>
      </c>
      <c r="AJ494" s="7">
        <f>IF(S494&gt;0,RANK(S494,(N494:P494,Q494:AE494)),0)</f>
        <v>0</v>
      </c>
      <c r="AK494" s="2">
        <f t="shared" ref="AK494:AK525" si="189">IF($C494=0,"-",Q494/$C494)</f>
        <v>0</v>
      </c>
      <c r="AL494" s="2">
        <f t="shared" ref="AL494:AL525" si="190">IF($C494=0,"-",R494/$C494)</f>
        <v>0</v>
      </c>
      <c r="AM494" s="2">
        <f t="shared" ref="AM494:AM525" si="191">IF($C494=0,"-",T494/$C494)</f>
        <v>0</v>
      </c>
      <c r="AN494" s="2">
        <f t="shared" ref="AN494:AN525" si="192">IF($C494=0,"-",S494/$C494)</f>
        <v>0</v>
      </c>
      <c r="AP494" t="s">
        <v>953</v>
      </c>
      <c r="AQ494" t="s">
        <v>384</v>
      </c>
      <c r="AT494" s="94">
        <v>17</v>
      </c>
      <c r="AU494" s="96">
        <v>65</v>
      </c>
      <c r="AV494" s="100">
        <f t="shared" si="170"/>
        <v>17065</v>
      </c>
      <c r="AX494" s="7" t="s">
        <v>996</v>
      </c>
    </row>
    <row r="495" spans="1:50" ht="13" hidden="1" customHeight="1" outlineLevel="1">
      <c r="A495" t="s">
        <v>2274</v>
      </c>
      <c r="B495" t="s">
        <v>384</v>
      </c>
      <c r="C495" s="1">
        <f t="shared" si="182"/>
        <v>7884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>IF(P495&gt;0,RANK(P495,(N495:P495,Q495:AE495)),0)</f>
        <v>0</v>
      </c>
      <c r="G495" s="1">
        <f t="shared" si="183"/>
        <v>2240</v>
      </c>
      <c r="H495" s="2">
        <f t="shared" si="184"/>
        <v>0.28411973617453068</v>
      </c>
      <c r="I495" s="2"/>
      <c r="J495" s="2">
        <f t="shared" si="185"/>
        <v>0.64205986808726534</v>
      </c>
      <c r="K495" s="2">
        <f t="shared" si="186"/>
        <v>0.35794013191273466</v>
      </c>
      <c r="L495" s="2">
        <f t="shared" si="187"/>
        <v>0</v>
      </c>
      <c r="M495" s="2">
        <f t="shared" si="188"/>
        <v>0</v>
      </c>
      <c r="N495" s="106">
        <v>5062</v>
      </c>
      <c r="O495" s="106">
        <v>2822</v>
      </c>
      <c r="P495" s="106"/>
      <c r="Q495" s="106"/>
      <c r="R495" s="106"/>
      <c r="S495" s="106"/>
      <c r="T495" s="106"/>
      <c r="U495" s="106"/>
      <c r="V495" s="107"/>
      <c r="W495" s="107"/>
      <c r="X495" s="107"/>
      <c r="Y495" s="106"/>
      <c r="Z495" s="107"/>
      <c r="AA495" s="107"/>
      <c r="AB495" s="107"/>
      <c r="AC495" s="106"/>
      <c r="AD495" s="106"/>
      <c r="AE495" s="106"/>
      <c r="AG495" s="7">
        <f>IF(Q495&gt;0,RANK(Q495,(N495:P495,Q495:AE495)),0)</f>
        <v>0</v>
      </c>
      <c r="AH495" s="7">
        <f>IF(R495&gt;0,RANK(R495,(N495:P495,Q495:AE495)),0)</f>
        <v>0</v>
      </c>
      <c r="AI495" s="7">
        <f>IF(T495&gt;0,RANK(T495,(N495:P495,Q495:AE495)),0)</f>
        <v>0</v>
      </c>
      <c r="AJ495" s="7">
        <f>IF(S495&gt;0,RANK(S495,(N495:P495,Q495:AE495)),0)</f>
        <v>0</v>
      </c>
      <c r="AK495" s="2">
        <f t="shared" si="189"/>
        <v>0</v>
      </c>
      <c r="AL495" s="2">
        <f t="shared" si="190"/>
        <v>0</v>
      </c>
      <c r="AM495" s="2">
        <f t="shared" si="191"/>
        <v>0</v>
      </c>
      <c r="AN495" s="2">
        <f t="shared" si="192"/>
        <v>0</v>
      </c>
      <c r="AP495" t="s">
        <v>2274</v>
      </c>
      <c r="AQ495" t="s">
        <v>384</v>
      </c>
      <c r="AT495" s="94">
        <v>17</v>
      </c>
      <c r="AU495" s="96">
        <v>67</v>
      </c>
      <c r="AV495" s="100">
        <f t="shared" si="170"/>
        <v>17067</v>
      </c>
      <c r="AX495" s="7" t="s">
        <v>996</v>
      </c>
    </row>
    <row r="496" spans="1:50" ht="13" hidden="1" customHeight="1" outlineLevel="1">
      <c r="A496" t="s">
        <v>2393</v>
      </c>
      <c r="B496" t="s">
        <v>384</v>
      </c>
      <c r="C496" s="1">
        <f t="shared" si="182"/>
        <v>2644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>IF(P496&gt;0,RANK(P496,(N496:P496,Q496:AE496)),0)</f>
        <v>0</v>
      </c>
      <c r="G496" s="1">
        <f t="shared" si="183"/>
        <v>1362</v>
      </c>
      <c r="H496" s="2">
        <f t="shared" si="184"/>
        <v>0.51512859304084724</v>
      </c>
      <c r="I496" s="2"/>
      <c r="J496" s="2">
        <f t="shared" si="185"/>
        <v>0.75756429652042356</v>
      </c>
      <c r="K496" s="2">
        <f t="shared" si="186"/>
        <v>0.24243570347957641</v>
      </c>
      <c r="L496" s="2">
        <f t="shared" si="187"/>
        <v>0</v>
      </c>
      <c r="M496" s="2">
        <f t="shared" si="188"/>
        <v>2.7755575615628914E-17</v>
      </c>
      <c r="N496" s="106">
        <v>2003</v>
      </c>
      <c r="O496" s="106">
        <v>641</v>
      </c>
      <c r="P496" s="106"/>
      <c r="Q496" s="106"/>
      <c r="R496" s="106"/>
      <c r="S496" s="106"/>
      <c r="T496" s="106"/>
      <c r="U496" s="106"/>
      <c r="V496" s="107"/>
      <c r="W496" s="107"/>
      <c r="X496" s="107"/>
      <c r="Y496" s="106"/>
      <c r="Z496" s="107"/>
      <c r="AA496" s="107"/>
      <c r="AB496" s="107"/>
      <c r="AC496" s="106"/>
      <c r="AD496" s="106"/>
      <c r="AE496" s="106"/>
      <c r="AG496" s="7">
        <f>IF(Q496&gt;0,RANK(Q496,(N496:P496,Q496:AE496)),0)</f>
        <v>0</v>
      </c>
      <c r="AH496" s="7">
        <f>IF(R496&gt;0,RANK(R496,(N496:P496,Q496:AE496)),0)</f>
        <v>0</v>
      </c>
      <c r="AI496" s="7">
        <f>IF(T496&gt;0,RANK(T496,(N496:P496,Q496:AE496)),0)</f>
        <v>0</v>
      </c>
      <c r="AJ496" s="7">
        <f>IF(S496&gt;0,RANK(S496,(N496:P496,Q496:AE496)),0)</f>
        <v>0</v>
      </c>
      <c r="AK496" s="2">
        <f t="shared" si="189"/>
        <v>0</v>
      </c>
      <c r="AL496" s="2">
        <f t="shared" si="190"/>
        <v>0</v>
      </c>
      <c r="AM496" s="2">
        <f t="shared" si="191"/>
        <v>0</v>
      </c>
      <c r="AN496" s="2">
        <f t="shared" si="192"/>
        <v>0</v>
      </c>
      <c r="AP496" t="s">
        <v>2393</v>
      </c>
      <c r="AQ496" t="s">
        <v>384</v>
      </c>
      <c r="AT496" s="94">
        <v>17</v>
      </c>
      <c r="AU496" s="96">
        <v>69</v>
      </c>
      <c r="AV496" s="100">
        <f t="shared" si="170"/>
        <v>17069</v>
      </c>
      <c r="AX496" s="7" t="s">
        <v>996</v>
      </c>
    </row>
    <row r="497" spans="1:50" ht="13" hidden="1" customHeight="1" outlineLevel="1">
      <c r="A497" t="s">
        <v>1225</v>
      </c>
      <c r="B497" t="s">
        <v>384</v>
      </c>
      <c r="C497" s="1">
        <f t="shared" si="182"/>
        <v>3292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>IF(P497&gt;0,RANK(P497,(N497:P497,Q497:AE497)),0)</f>
        <v>0</v>
      </c>
      <c r="G497" s="1">
        <f t="shared" si="183"/>
        <v>1024</v>
      </c>
      <c r="H497" s="2">
        <f t="shared" si="184"/>
        <v>0.31105710814094772</v>
      </c>
      <c r="I497" s="2"/>
      <c r="J497" s="2">
        <f t="shared" si="185"/>
        <v>0.65552855407047383</v>
      </c>
      <c r="K497" s="2">
        <f t="shared" si="186"/>
        <v>0.34447144592952611</v>
      </c>
      <c r="L497" s="2">
        <f t="shared" si="187"/>
        <v>0</v>
      </c>
      <c r="M497" s="2">
        <f t="shared" si="188"/>
        <v>5.5511151231257827E-17</v>
      </c>
      <c r="N497" s="106">
        <v>2158</v>
      </c>
      <c r="O497" s="106">
        <v>1134</v>
      </c>
      <c r="P497" s="106"/>
      <c r="Q497" s="106"/>
      <c r="R497" s="106"/>
      <c r="S497" s="106"/>
      <c r="T497" s="106"/>
      <c r="U497" s="106"/>
      <c r="V497" s="107"/>
      <c r="W497" s="107"/>
      <c r="X497" s="107"/>
      <c r="Y497" s="106"/>
      <c r="Z497" s="107"/>
      <c r="AA497" s="107"/>
      <c r="AB497" s="107"/>
      <c r="AC497" s="106"/>
      <c r="AD497" s="106"/>
      <c r="AE497" s="106"/>
      <c r="AG497" s="7">
        <f>IF(Q497&gt;0,RANK(Q497,(N497:P497,Q497:AE497)),0)</f>
        <v>0</v>
      </c>
      <c r="AH497" s="7">
        <f>IF(R497&gt;0,RANK(R497,(N497:P497,Q497:AE497)),0)</f>
        <v>0</v>
      </c>
      <c r="AI497" s="7">
        <f>IF(T497&gt;0,RANK(T497,(N497:P497,Q497:AE497)),0)</f>
        <v>0</v>
      </c>
      <c r="AJ497" s="7">
        <f>IF(S497&gt;0,RANK(S497,(N497:P497,Q497:AE497)),0)</f>
        <v>0</v>
      </c>
      <c r="AK497" s="2">
        <f t="shared" si="189"/>
        <v>0</v>
      </c>
      <c r="AL497" s="2">
        <f t="shared" si="190"/>
        <v>0</v>
      </c>
      <c r="AM497" s="2">
        <f t="shared" si="191"/>
        <v>0</v>
      </c>
      <c r="AN497" s="2">
        <f t="shared" si="192"/>
        <v>0</v>
      </c>
      <c r="AP497" t="s">
        <v>1225</v>
      </c>
      <c r="AQ497" t="s">
        <v>384</v>
      </c>
      <c r="AT497" s="94">
        <v>17</v>
      </c>
      <c r="AU497" s="96">
        <v>71</v>
      </c>
      <c r="AV497" s="100">
        <f t="shared" si="170"/>
        <v>17071</v>
      </c>
      <c r="AX497" s="7" t="s">
        <v>996</v>
      </c>
    </row>
    <row r="498" spans="1:50" ht="13" hidden="1" customHeight="1" outlineLevel="1">
      <c r="A498" t="s">
        <v>1476</v>
      </c>
      <c r="B498" t="s">
        <v>384</v>
      </c>
      <c r="C498" s="1">
        <f t="shared" si="182"/>
        <v>17065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>IF(P498&gt;0,RANK(P498,(N498:P498,Q498:AE498)),0)</f>
        <v>0</v>
      </c>
      <c r="G498" s="1">
        <f t="shared" si="183"/>
        <v>4713</v>
      </c>
      <c r="H498" s="2">
        <f t="shared" si="184"/>
        <v>0.27617931438617055</v>
      </c>
      <c r="I498" s="2"/>
      <c r="J498" s="2">
        <f t="shared" si="185"/>
        <v>0.6380896571930853</v>
      </c>
      <c r="K498" s="2">
        <f t="shared" si="186"/>
        <v>0.36191034280691475</v>
      </c>
      <c r="L498" s="2">
        <f t="shared" si="187"/>
        <v>0</v>
      </c>
      <c r="M498" s="2">
        <f t="shared" si="188"/>
        <v>-5.5511151231257827E-17</v>
      </c>
      <c r="N498" s="106">
        <v>10889</v>
      </c>
      <c r="O498" s="106">
        <v>6176</v>
      </c>
      <c r="P498" s="106"/>
      <c r="Q498" s="106"/>
      <c r="R498" s="106"/>
      <c r="S498" s="106"/>
      <c r="T498" s="106"/>
      <c r="U498" s="106"/>
      <c r="V498" s="107"/>
      <c r="W498" s="107"/>
      <c r="X498" s="107"/>
      <c r="Y498" s="106"/>
      <c r="Z498" s="107"/>
      <c r="AA498" s="107"/>
      <c r="AB498" s="107"/>
      <c r="AC498" s="106"/>
      <c r="AD498" s="106"/>
      <c r="AE498" s="106"/>
      <c r="AG498" s="7">
        <f>IF(Q498&gt;0,RANK(Q498,(N498:P498,Q498:AE498)),0)</f>
        <v>0</v>
      </c>
      <c r="AH498" s="7">
        <f>IF(R498&gt;0,RANK(R498,(N498:P498,Q498:AE498)),0)</f>
        <v>0</v>
      </c>
      <c r="AI498" s="7">
        <f>IF(T498&gt;0,RANK(T498,(N498:P498,Q498:AE498)),0)</f>
        <v>0</v>
      </c>
      <c r="AJ498" s="7">
        <f>IF(S498&gt;0,RANK(S498,(N498:P498,Q498:AE498)),0)</f>
        <v>0</v>
      </c>
      <c r="AK498" s="2">
        <f t="shared" si="189"/>
        <v>0</v>
      </c>
      <c r="AL498" s="2">
        <f t="shared" si="190"/>
        <v>0</v>
      </c>
      <c r="AM498" s="2">
        <f t="shared" si="191"/>
        <v>0</v>
      </c>
      <c r="AN498" s="2">
        <f t="shared" si="192"/>
        <v>0</v>
      </c>
      <c r="AP498" t="s">
        <v>1476</v>
      </c>
      <c r="AQ498" t="s">
        <v>384</v>
      </c>
      <c r="AT498" s="94">
        <v>17</v>
      </c>
      <c r="AU498" s="96">
        <v>73</v>
      </c>
      <c r="AV498" s="100">
        <f t="shared" si="170"/>
        <v>17073</v>
      </c>
      <c r="AX498" s="7" t="s">
        <v>996</v>
      </c>
    </row>
    <row r="499" spans="1:50" ht="13" hidden="1" customHeight="1" outlineLevel="1">
      <c r="A499" t="s">
        <v>2079</v>
      </c>
      <c r="B499" t="s">
        <v>384</v>
      </c>
      <c r="C499" s="1">
        <f t="shared" si="182"/>
        <v>11709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>IF(P499&gt;0,RANK(P499,(N499:P499,Q499:AE499)),0)</f>
        <v>0</v>
      </c>
      <c r="G499" s="1">
        <f t="shared" si="183"/>
        <v>1087</v>
      </c>
      <c r="H499" s="2">
        <f t="shared" si="184"/>
        <v>9.2834571696985224E-2</v>
      </c>
      <c r="I499" s="2"/>
      <c r="J499" s="2">
        <f t="shared" si="185"/>
        <v>0.54641728584849258</v>
      </c>
      <c r="K499" s="2">
        <f t="shared" si="186"/>
        <v>0.45358271415150736</v>
      </c>
      <c r="L499" s="2">
        <f t="shared" si="187"/>
        <v>0</v>
      </c>
      <c r="M499" s="2">
        <f t="shared" si="188"/>
        <v>5.5511151231257827E-17</v>
      </c>
      <c r="N499" s="106">
        <v>6398</v>
      </c>
      <c r="O499" s="106">
        <v>5311</v>
      </c>
      <c r="P499" s="106"/>
      <c r="Q499" s="106"/>
      <c r="R499" s="106"/>
      <c r="S499" s="106"/>
      <c r="T499" s="106"/>
      <c r="U499" s="106"/>
      <c r="V499" s="107"/>
      <c r="W499" s="107"/>
      <c r="X499" s="107"/>
      <c r="Y499" s="106"/>
      <c r="Z499" s="107"/>
      <c r="AA499" s="107"/>
      <c r="AB499" s="107"/>
      <c r="AC499" s="106"/>
      <c r="AD499" s="106"/>
      <c r="AE499" s="106"/>
      <c r="AG499" s="7">
        <f>IF(Q499&gt;0,RANK(Q499,(N499:P499,Q499:AE499)),0)</f>
        <v>0</v>
      </c>
      <c r="AH499" s="7">
        <f>IF(R499&gt;0,RANK(R499,(N499:P499,Q499:AE499)),0)</f>
        <v>0</v>
      </c>
      <c r="AI499" s="7">
        <f>IF(T499&gt;0,RANK(T499,(N499:P499,Q499:AE499)),0)</f>
        <v>0</v>
      </c>
      <c r="AJ499" s="7">
        <f>IF(S499&gt;0,RANK(S499,(N499:P499,Q499:AE499)),0)</f>
        <v>0</v>
      </c>
      <c r="AK499" s="2">
        <f t="shared" si="189"/>
        <v>0</v>
      </c>
      <c r="AL499" s="2">
        <f t="shared" si="190"/>
        <v>0</v>
      </c>
      <c r="AM499" s="2">
        <f t="shared" si="191"/>
        <v>0</v>
      </c>
      <c r="AN499" s="2">
        <f t="shared" si="192"/>
        <v>0</v>
      </c>
      <c r="AP499" t="s">
        <v>2079</v>
      </c>
      <c r="AQ499" t="s">
        <v>384</v>
      </c>
      <c r="AT499" s="94">
        <v>17</v>
      </c>
      <c r="AU499" s="96">
        <v>75</v>
      </c>
      <c r="AV499" s="100">
        <f t="shared" si="170"/>
        <v>17075</v>
      </c>
      <c r="AX499" s="7" t="s">
        <v>996</v>
      </c>
    </row>
    <row r="500" spans="1:50" ht="13" hidden="1" customHeight="1" outlineLevel="1">
      <c r="A500" t="s">
        <v>934</v>
      </c>
      <c r="B500" t="s">
        <v>384</v>
      </c>
      <c r="C500" s="1">
        <f t="shared" si="182"/>
        <v>16216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>IF(P500&gt;0,RANK(P500,(N500:P500,Q500:AE500)),0)</f>
        <v>0</v>
      </c>
      <c r="G500" s="1">
        <f t="shared" si="183"/>
        <v>8028</v>
      </c>
      <c r="H500" s="2">
        <f t="shared" si="184"/>
        <v>0.49506660088801185</v>
      </c>
      <c r="I500" s="2"/>
      <c r="J500" s="2">
        <f t="shared" si="185"/>
        <v>0.7475333004440059</v>
      </c>
      <c r="K500" s="2">
        <f t="shared" si="186"/>
        <v>0.2524666995559941</v>
      </c>
      <c r="L500" s="2">
        <f t="shared" si="187"/>
        <v>0</v>
      </c>
      <c r="M500" s="2">
        <f t="shared" si="188"/>
        <v>0</v>
      </c>
      <c r="N500" s="106">
        <v>12122</v>
      </c>
      <c r="O500" s="106">
        <v>4094</v>
      </c>
      <c r="P500" s="106"/>
      <c r="Q500" s="106"/>
      <c r="R500" s="106"/>
      <c r="S500" s="106"/>
      <c r="T500" s="106"/>
      <c r="U500" s="106"/>
      <c r="V500" s="107"/>
      <c r="W500" s="107"/>
      <c r="X500" s="107"/>
      <c r="Y500" s="106"/>
      <c r="Z500" s="107"/>
      <c r="AA500" s="107"/>
      <c r="AB500" s="107"/>
      <c r="AC500" s="106"/>
      <c r="AD500" s="106"/>
      <c r="AE500" s="106"/>
      <c r="AG500" s="7">
        <f>IF(Q500&gt;0,RANK(Q500,(N500:P500,Q500:AE500)),0)</f>
        <v>0</v>
      </c>
      <c r="AH500" s="7">
        <f>IF(R500&gt;0,RANK(R500,(N500:P500,Q500:AE500)),0)</f>
        <v>0</v>
      </c>
      <c r="AI500" s="7">
        <f>IF(T500&gt;0,RANK(T500,(N500:P500,Q500:AE500)),0)</f>
        <v>0</v>
      </c>
      <c r="AJ500" s="7">
        <f>IF(S500&gt;0,RANK(S500,(N500:P500,Q500:AE500)),0)</f>
        <v>0</v>
      </c>
      <c r="AK500" s="2">
        <f t="shared" si="189"/>
        <v>0</v>
      </c>
      <c r="AL500" s="2">
        <f t="shared" si="190"/>
        <v>0</v>
      </c>
      <c r="AM500" s="2">
        <f t="shared" si="191"/>
        <v>0</v>
      </c>
      <c r="AN500" s="2">
        <f t="shared" si="192"/>
        <v>0</v>
      </c>
      <c r="AP500" t="s">
        <v>934</v>
      </c>
      <c r="AQ500" t="s">
        <v>384</v>
      </c>
      <c r="AT500" s="94">
        <v>17</v>
      </c>
      <c r="AU500" s="96">
        <v>77</v>
      </c>
      <c r="AV500" s="100">
        <f t="shared" si="170"/>
        <v>17077</v>
      </c>
      <c r="AX500" s="7" t="s">
        <v>996</v>
      </c>
    </row>
    <row r="501" spans="1:50" ht="13" hidden="1" customHeight="1" outlineLevel="1">
      <c r="A501" t="s">
        <v>2695</v>
      </c>
      <c r="B501" t="s">
        <v>384</v>
      </c>
      <c r="C501" s="1">
        <f t="shared" si="182"/>
        <v>4657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si="183"/>
        <v>855</v>
      </c>
      <c r="H501" s="2">
        <f t="shared" si="184"/>
        <v>0.18359458879106721</v>
      </c>
      <c r="I501" s="2"/>
      <c r="J501" s="2">
        <f t="shared" si="185"/>
        <v>0.59179729439553364</v>
      </c>
      <c r="K501" s="2">
        <f t="shared" si="186"/>
        <v>0.40820270560446642</v>
      </c>
      <c r="L501" s="2">
        <f t="shared" si="187"/>
        <v>0</v>
      </c>
      <c r="M501" s="2">
        <f t="shared" si="188"/>
        <v>-5.5511151231257827E-17</v>
      </c>
      <c r="N501" s="106">
        <v>2756</v>
      </c>
      <c r="O501" s="106">
        <v>1901</v>
      </c>
      <c r="P501" s="106"/>
      <c r="Q501" s="106"/>
      <c r="R501" s="106"/>
      <c r="S501" s="106"/>
      <c r="T501" s="106"/>
      <c r="U501" s="106"/>
      <c r="V501" s="107"/>
      <c r="W501" s="107"/>
      <c r="X501" s="107"/>
      <c r="Y501" s="106"/>
      <c r="Z501" s="107"/>
      <c r="AA501" s="107"/>
      <c r="AB501" s="107"/>
      <c r="AC501" s="106"/>
      <c r="AD501" s="106"/>
      <c r="AE501" s="106"/>
      <c r="AG501" s="7">
        <f>IF(Q501&gt;0,RANK(Q501,(N501:P501,Q501:AE501)),0)</f>
        <v>0</v>
      </c>
      <c r="AH501" s="7">
        <f>IF(R501&gt;0,RANK(R501,(N501:P501,Q501:AE501)),0)</f>
        <v>0</v>
      </c>
      <c r="AI501" s="7">
        <f>IF(T501&gt;0,RANK(T501,(N501:P501,Q501:AE501)),0)</f>
        <v>0</v>
      </c>
      <c r="AJ501" s="7">
        <f>IF(S501&gt;0,RANK(S501,(N501:P501,Q501:AE501)),0)</f>
        <v>0</v>
      </c>
      <c r="AK501" s="2">
        <f t="shared" si="189"/>
        <v>0</v>
      </c>
      <c r="AL501" s="2">
        <f t="shared" si="190"/>
        <v>0</v>
      </c>
      <c r="AM501" s="2">
        <f t="shared" si="191"/>
        <v>0</v>
      </c>
      <c r="AN501" s="2">
        <f t="shared" si="192"/>
        <v>0</v>
      </c>
      <c r="AP501" t="s">
        <v>2695</v>
      </c>
      <c r="AQ501" t="s">
        <v>384</v>
      </c>
      <c r="AT501" s="94">
        <v>17</v>
      </c>
      <c r="AU501" s="96">
        <v>79</v>
      </c>
      <c r="AV501" s="100">
        <f t="shared" si="170"/>
        <v>17079</v>
      </c>
      <c r="AX501" s="7" t="s">
        <v>996</v>
      </c>
    </row>
    <row r="502" spans="1:50" ht="13" hidden="1" customHeight="1" outlineLevel="1">
      <c r="A502" t="s">
        <v>1625</v>
      </c>
      <c r="B502" t="s">
        <v>384</v>
      </c>
      <c r="C502" s="1">
        <f t="shared" si="182"/>
        <v>12292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1">
        <f t="shared" si="183"/>
        <v>4806</v>
      </c>
      <c r="H502" s="2">
        <f t="shared" si="184"/>
        <v>0.3909860071591279</v>
      </c>
      <c r="I502" s="2"/>
      <c r="J502" s="2">
        <f t="shared" si="185"/>
        <v>0.6954930035795639</v>
      </c>
      <c r="K502" s="2">
        <f t="shared" si="186"/>
        <v>0.30450699642043605</v>
      </c>
      <c r="L502" s="2">
        <f t="shared" si="187"/>
        <v>0</v>
      </c>
      <c r="M502" s="2">
        <f t="shared" si="188"/>
        <v>5.5511151231257827E-17</v>
      </c>
      <c r="N502" s="106">
        <v>8549</v>
      </c>
      <c r="O502" s="106">
        <v>3743</v>
      </c>
      <c r="P502" s="106"/>
      <c r="Q502" s="106"/>
      <c r="R502" s="106"/>
      <c r="S502" s="106"/>
      <c r="T502" s="106"/>
      <c r="U502" s="106"/>
      <c r="V502" s="107"/>
      <c r="W502" s="107"/>
      <c r="X502" s="107"/>
      <c r="Y502" s="106"/>
      <c r="Z502" s="107"/>
      <c r="AA502" s="107"/>
      <c r="AB502" s="107"/>
      <c r="AC502" s="106"/>
      <c r="AD502" s="106"/>
      <c r="AE502" s="106"/>
      <c r="AG502" s="7">
        <f>IF(Q502&gt;0,RANK(Q502,(N502:P502,Q502:AE502)),0)</f>
        <v>0</v>
      </c>
      <c r="AH502" s="7">
        <f>IF(R502&gt;0,RANK(R502,(N502:P502,Q502:AE502)),0)</f>
        <v>0</v>
      </c>
      <c r="AI502" s="7">
        <f>IF(T502&gt;0,RANK(T502,(N502:P502,Q502:AE502)),0)</f>
        <v>0</v>
      </c>
      <c r="AJ502" s="7">
        <f>IF(S502&gt;0,RANK(S502,(N502:P502,Q502:AE502)),0)</f>
        <v>0</v>
      </c>
      <c r="AK502" s="2">
        <f t="shared" si="189"/>
        <v>0</v>
      </c>
      <c r="AL502" s="2">
        <f t="shared" si="190"/>
        <v>0</v>
      </c>
      <c r="AM502" s="2">
        <f t="shared" si="191"/>
        <v>0</v>
      </c>
      <c r="AN502" s="2">
        <f t="shared" si="192"/>
        <v>0</v>
      </c>
      <c r="AP502" t="s">
        <v>1625</v>
      </c>
      <c r="AQ502" t="s">
        <v>384</v>
      </c>
      <c r="AT502" s="94">
        <v>17</v>
      </c>
      <c r="AU502" s="96">
        <v>81</v>
      </c>
      <c r="AV502" s="100">
        <f t="shared" si="170"/>
        <v>17081</v>
      </c>
      <c r="AX502" s="7" t="s">
        <v>996</v>
      </c>
    </row>
    <row r="503" spans="1:50" ht="13" hidden="1" customHeight="1" outlineLevel="1">
      <c r="A503" t="s">
        <v>1628</v>
      </c>
      <c r="B503" t="s">
        <v>384</v>
      </c>
      <c r="C503" s="1">
        <f t="shared" si="182"/>
        <v>7762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>IF(P503&gt;0,RANK(P503,(N503:P503,Q503:AE503)),0)</f>
        <v>0</v>
      </c>
      <c r="G503" s="1">
        <f t="shared" si="183"/>
        <v>2426</v>
      </c>
      <c r="H503" s="2">
        <f t="shared" si="184"/>
        <v>0.31254831229064672</v>
      </c>
      <c r="I503" s="2"/>
      <c r="J503" s="2">
        <f t="shared" si="185"/>
        <v>0.65627415614532336</v>
      </c>
      <c r="K503" s="2">
        <f t="shared" si="186"/>
        <v>0.34372584385467664</v>
      </c>
      <c r="L503" s="2">
        <f t="shared" si="187"/>
        <v>0</v>
      </c>
      <c r="M503" s="2">
        <f t="shared" si="188"/>
        <v>0</v>
      </c>
      <c r="N503" s="106">
        <v>5094</v>
      </c>
      <c r="O503" s="106">
        <v>2668</v>
      </c>
      <c r="P503" s="106"/>
      <c r="Q503" s="106"/>
      <c r="R503" s="106"/>
      <c r="S503" s="106"/>
      <c r="T503" s="106"/>
      <c r="U503" s="106"/>
      <c r="V503" s="107"/>
      <c r="W503" s="107"/>
      <c r="X503" s="107"/>
      <c r="Y503" s="106"/>
      <c r="Z503" s="107"/>
      <c r="AA503" s="107"/>
      <c r="AB503" s="107"/>
      <c r="AC503" s="106"/>
      <c r="AD503" s="106"/>
      <c r="AE503" s="106"/>
      <c r="AG503" s="7">
        <f>IF(Q503&gt;0,RANK(Q503,(N503:P503,Q503:AE503)),0)</f>
        <v>0</v>
      </c>
      <c r="AH503" s="7">
        <f>IF(R503&gt;0,RANK(R503,(N503:P503,Q503:AE503)),0)</f>
        <v>0</v>
      </c>
      <c r="AI503" s="7">
        <f>IF(T503&gt;0,RANK(T503,(N503:P503,Q503:AE503)),0)</f>
        <v>0</v>
      </c>
      <c r="AJ503" s="7">
        <f>IF(S503&gt;0,RANK(S503,(N503:P503,Q503:AE503)),0)</f>
        <v>0</v>
      </c>
      <c r="AK503" s="2">
        <f t="shared" si="189"/>
        <v>0</v>
      </c>
      <c r="AL503" s="2">
        <f t="shared" si="190"/>
        <v>0</v>
      </c>
      <c r="AM503" s="2">
        <f t="shared" si="191"/>
        <v>0</v>
      </c>
      <c r="AN503" s="2">
        <f t="shared" si="192"/>
        <v>0</v>
      </c>
      <c r="AP503" t="s">
        <v>1628</v>
      </c>
      <c r="AQ503" t="s">
        <v>384</v>
      </c>
      <c r="AT503" s="94">
        <v>17</v>
      </c>
      <c r="AU503" s="96">
        <v>83</v>
      </c>
      <c r="AV503" s="100">
        <f t="shared" si="170"/>
        <v>17083</v>
      </c>
      <c r="AX503" s="7" t="s">
        <v>996</v>
      </c>
    </row>
    <row r="504" spans="1:50" ht="13" hidden="1" customHeight="1" outlineLevel="1">
      <c r="A504" t="s">
        <v>152</v>
      </c>
      <c r="B504" t="s">
        <v>384</v>
      </c>
      <c r="C504" s="1">
        <f t="shared" si="182"/>
        <v>8052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>IF(P504&gt;0,RANK(P504,(N504:P504,Q504:AE504)),0)</f>
        <v>0</v>
      </c>
      <c r="G504" s="1">
        <f t="shared" si="183"/>
        <v>1192</v>
      </c>
      <c r="H504" s="2">
        <f t="shared" si="184"/>
        <v>0.14803775459513163</v>
      </c>
      <c r="I504" s="2"/>
      <c r="J504" s="2">
        <f t="shared" si="185"/>
        <v>0.57401887729756584</v>
      </c>
      <c r="K504" s="2">
        <f t="shared" si="186"/>
        <v>0.42598112270243416</v>
      </c>
      <c r="L504" s="2">
        <f t="shared" si="187"/>
        <v>0</v>
      </c>
      <c r="M504" s="2">
        <f t="shared" si="188"/>
        <v>0</v>
      </c>
      <c r="N504" s="106">
        <v>4622</v>
      </c>
      <c r="O504" s="106">
        <v>3430</v>
      </c>
      <c r="P504" s="106"/>
      <c r="Q504" s="106"/>
      <c r="R504" s="106"/>
      <c r="S504" s="106"/>
      <c r="T504" s="106"/>
      <c r="U504" s="106"/>
      <c r="V504" s="107"/>
      <c r="W504" s="107"/>
      <c r="X504" s="107"/>
      <c r="Y504" s="106"/>
      <c r="Z504" s="107"/>
      <c r="AA504" s="107"/>
      <c r="AB504" s="107"/>
      <c r="AC504" s="106"/>
      <c r="AD504" s="106"/>
      <c r="AE504" s="106"/>
      <c r="AG504" s="7">
        <f>IF(Q504&gt;0,RANK(Q504,(N504:P504,Q504:AE504)),0)</f>
        <v>0</v>
      </c>
      <c r="AH504" s="7">
        <f>IF(R504&gt;0,RANK(R504,(N504:P504,Q504:AE504)),0)</f>
        <v>0</v>
      </c>
      <c r="AI504" s="7">
        <f>IF(T504&gt;0,RANK(T504,(N504:P504,Q504:AE504)),0)</f>
        <v>0</v>
      </c>
      <c r="AJ504" s="7">
        <f>IF(S504&gt;0,RANK(S504,(N504:P504,Q504:AE504)),0)</f>
        <v>0</v>
      </c>
      <c r="AK504" s="2">
        <f t="shared" si="189"/>
        <v>0</v>
      </c>
      <c r="AL504" s="2">
        <f t="shared" si="190"/>
        <v>0</v>
      </c>
      <c r="AM504" s="2">
        <f t="shared" si="191"/>
        <v>0</v>
      </c>
      <c r="AN504" s="2">
        <f t="shared" si="192"/>
        <v>0</v>
      </c>
      <c r="AP504" t="s">
        <v>152</v>
      </c>
      <c r="AQ504" t="s">
        <v>384</v>
      </c>
      <c r="AT504" s="94">
        <v>17</v>
      </c>
      <c r="AU504" s="96">
        <v>85</v>
      </c>
      <c r="AV504" s="100">
        <f t="shared" si="170"/>
        <v>17085</v>
      </c>
      <c r="AX504" s="7" t="s">
        <v>996</v>
      </c>
    </row>
    <row r="505" spans="1:50" ht="13" hidden="1" customHeight="1" outlineLevel="1">
      <c r="A505" t="s">
        <v>11</v>
      </c>
      <c r="B505" t="s">
        <v>384</v>
      </c>
      <c r="C505" s="1">
        <f t="shared" si="182"/>
        <v>4247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>IF(P505&gt;0,RANK(P505,(N505:P505,Q505:AE505)),0)</f>
        <v>0</v>
      </c>
      <c r="G505" s="1">
        <f t="shared" si="183"/>
        <v>1487</v>
      </c>
      <c r="H505" s="2">
        <f t="shared" si="184"/>
        <v>0.35012950317871439</v>
      </c>
      <c r="I505" s="2"/>
      <c r="J505" s="2">
        <f t="shared" si="185"/>
        <v>0.67506475158935719</v>
      </c>
      <c r="K505" s="2">
        <f t="shared" si="186"/>
        <v>0.32493524841064281</v>
      </c>
      <c r="L505" s="2">
        <f t="shared" si="187"/>
        <v>0</v>
      </c>
      <c r="M505" s="2">
        <f t="shared" si="188"/>
        <v>0</v>
      </c>
      <c r="N505" s="106">
        <v>2867</v>
      </c>
      <c r="O505" s="106">
        <v>1380</v>
      </c>
      <c r="P505" s="106"/>
      <c r="Q505" s="106"/>
      <c r="R505" s="106"/>
      <c r="S505" s="106"/>
      <c r="T505" s="106"/>
      <c r="U505" s="106"/>
      <c r="V505" s="107"/>
      <c r="W505" s="107"/>
      <c r="X505" s="107"/>
      <c r="Y505" s="106"/>
      <c r="Z505" s="107"/>
      <c r="AA505" s="107"/>
      <c r="AB505" s="107"/>
      <c r="AC505" s="106"/>
      <c r="AD505" s="106"/>
      <c r="AE505" s="106"/>
      <c r="AG505" s="7">
        <f>IF(Q505&gt;0,RANK(Q505,(N505:P505,Q505:AE505)),0)</f>
        <v>0</v>
      </c>
      <c r="AH505" s="7">
        <f>IF(R505&gt;0,RANK(R505,(N505:P505,Q505:AE505)),0)</f>
        <v>0</v>
      </c>
      <c r="AI505" s="7">
        <f>IF(T505&gt;0,RANK(T505,(N505:P505,Q505:AE505)),0)</f>
        <v>0</v>
      </c>
      <c r="AJ505" s="7">
        <f>IF(S505&gt;0,RANK(S505,(N505:P505,Q505:AE505)),0)</f>
        <v>0</v>
      </c>
      <c r="AK505" s="2">
        <f t="shared" si="189"/>
        <v>0</v>
      </c>
      <c r="AL505" s="2">
        <f t="shared" si="190"/>
        <v>0</v>
      </c>
      <c r="AM505" s="2">
        <f t="shared" si="191"/>
        <v>0</v>
      </c>
      <c r="AN505" s="2">
        <f t="shared" si="192"/>
        <v>0</v>
      </c>
      <c r="AP505" t="s">
        <v>11</v>
      </c>
      <c r="AQ505" t="s">
        <v>384</v>
      </c>
      <c r="AT505" s="94">
        <v>17</v>
      </c>
      <c r="AU505" s="96">
        <v>87</v>
      </c>
      <c r="AV505" s="100">
        <f t="shared" si="170"/>
        <v>17087</v>
      </c>
      <c r="AX505" s="7" t="s">
        <v>996</v>
      </c>
    </row>
    <row r="506" spans="1:50" ht="13" hidden="1" customHeight="1" outlineLevel="1">
      <c r="A506" t="s">
        <v>695</v>
      </c>
      <c r="B506" t="s">
        <v>384</v>
      </c>
      <c r="C506" s="1">
        <f t="shared" si="182"/>
        <v>73413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IF(P506&gt;0,RANK(P506,(N506:P506,Q506:AE506)),0)</f>
        <v>0</v>
      </c>
      <c r="G506" s="1">
        <f t="shared" si="183"/>
        <v>7789</v>
      </c>
      <c r="H506" s="2">
        <f t="shared" si="184"/>
        <v>0.10609837494721644</v>
      </c>
      <c r="I506" s="2"/>
      <c r="J506" s="2">
        <f t="shared" si="185"/>
        <v>0.55304918747360821</v>
      </c>
      <c r="K506" s="2">
        <f t="shared" si="186"/>
        <v>0.44695081252639179</v>
      </c>
      <c r="L506" s="2">
        <f t="shared" si="187"/>
        <v>0</v>
      </c>
      <c r="M506" s="2">
        <f t="shared" si="188"/>
        <v>0</v>
      </c>
      <c r="N506" s="106">
        <v>40601</v>
      </c>
      <c r="O506" s="106">
        <v>32812</v>
      </c>
      <c r="P506" s="106"/>
      <c r="Q506" s="106"/>
      <c r="R506" s="106"/>
      <c r="S506" s="106"/>
      <c r="T506" s="106"/>
      <c r="U506" s="106"/>
      <c r="V506" s="107"/>
      <c r="W506" s="107"/>
      <c r="X506" s="107"/>
      <c r="Y506" s="106"/>
      <c r="Z506" s="107"/>
      <c r="AA506" s="107"/>
      <c r="AB506" s="107"/>
      <c r="AC506" s="106"/>
      <c r="AD506" s="106"/>
      <c r="AE506" s="106"/>
      <c r="AG506" s="7">
        <f>IF(Q506&gt;0,RANK(Q506,(N506:P506,Q506:AE506)),0)</f>
        <v>0</v>
      </c>
      <c r="AH506" s="7">
        <f>IF(R506&gt;0,RANK(R506,(N506:P506,Q506:AE506)),0)</f>
        <v>0</v>
      </c>
      <c r="AI506" s="7">
        <f>IF(T506&gt;0,RANK(T506,(N506:P506,Q506:AE506)),0)</f>
        <v>0</v>
      </c>
      <c r="AJ506" s="7">
        <f>IF(S506&gt;0,RANK(S506,(N506:P506,Q506:AE506)),0)</f>
        <v>0</v>
      </c>
      <c r="AK506" s="2">
        <f t="shared" si="189"/>
        <v>0</v>
      </c>
      <c r="AL506" s="2">
        <f t="shared" si="190"/>
        <v>0</v>
      </c>
      <c r="AM506" s="2">
        <f t="shared" si="191"/>
        <v>0</v>
      </c>
      <c r="AN506" s="2">
        <f t="shared" si="192"/>
        <v>0</v>
      </c>
      <c r="AP506" t="s">
        <v>695</v>
      </c>
      <c r="AQ506" t="s">
        <v>384</v>
      </c>
      <c r="AT506" s="94">
        <v>17</v>
      </c>
      <c r="AU506" s="96">
        <v>89</v>
      </c>
      <c r="AV506" s="100">
        <f t="shared" si="170"/>
        <v>17089</v>
      </c>
      <c r="AX506" s="7" t="s">
        <v>996</v>
      </c>
    </row>
    <row r="507" spans="1:50" ht="13" hidden="1" customHeight="1" outlineLevel="1">
      <c r="A507" t="s">
        <v>348</v>
      </c>
      <c r="B507" t="s">
        <v>384</v>
      </c>
      <c r="C507" s="1">
        <f t="shared" si="182"/>
        <v>26939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83"/>
        <v>7849</v>
      </c>
      <c r="H507" s="2">
        <f t="shared" si="184"/>
        <v>0.29136196592301122</v>
      </c>
      <c r="I507" s="2"/>
      <c r="J507" s="2">
        <f t="shared" si="185"/>
        <v>0.64568098296150567</v>
      </c>
      <c r="K507" s="2">
        <f t="shared" si="186"/>
        <v>0.35431901703849439</v>
      </c>
      <c r="L507" s="2">
        <f t="shared" si="187"/>
        <v>0</v>
      </c>
      <c r="M507" s="2">
        <f t="shared" si="188"/>
        <v>-5.5511151231257827E-17</v>
      </c>
      <c r="N507" s="106">
        <v>17394</v>
      </c>
      <c r="O507" s="106">
        <v>9545</v>
      </c>
      <c r="P507" s="106"/>
      <c r="Q507" s="106"/>
      <c r="R507" s="106"/>
      <c r="S507" s="106"/>
      <c r="T507" s="106"/>
      <c r="U507" s="106"/>
      <c r="V507" s="107"/>
      <c r="W507" s="107"/>
      <c r="X507" s="107"/>
      <c r="Y507" s="106"/>
      <c r="Z507" s="107"/>
      <c r="AA507" s="107"/>
      <c r="AB507" s="107"/>
      <c r="AC507" s="106"/>
      <c r="AD507" s="106"/>
      <c r="AE507" s="106"/>
      <c r="AG507" s="7">
        <f>IF(Q507&gt;0,RANK(Q507,(N507:P507,Q507:AE507)),0)</f>
        <v>0</v>
      </c>
      <c r="AH507" s="7">
        <f>IF(R507&gt;0,RANK(R507,(N507:P507,Q507:AE507)),0)</f>
        <v>0</v>
      </c>
      <c r="AI507" s="7">
        <f>IF(T507&gt;0,RANK(T507,(N507:P507,Q507:AE507)),0)</f>
        <v>0</v>
      </c>
      <c r="AJ507" s="7">
        <f>IF(S507&gt;0,RANK(S507,(N507:P507,Q507:AE507)),0)</f>
        <v>0</v>
      </c>
      <c r="AK507" s="2">
        <f t="shared" si="189"/>
        <v>0</v>
      </c>
      <c r="AL507" s="2">
        <f t="shared" si="190"/>
        <v>0</v>
      </c>
      <c r="AM507" s="2">
        <f t="shared" si="191"/>
        <v>0</v>
      </c>
      <c r="AN507" s="2">
        <f t="shared" si="192"/>
        <v>0</v>
      </c>
      <c r="AP507" t="s">
        <v>348</v>
      </c>
      <c r="AQ507" t="s">
        <v>384</v>
      </c>
      <c r="AT507" s="94">
        <v>17</v>
      </c>
      <c r="AU507" s="96">
        <v>91</v>
      </c>
      <c r="AV507" s="100">
        <f t="shared" ref="AV507:AV563" si="193">1000*AT507+AU507</f>
        <v>17091</v>
      </c>
      <c r="AX507" s="7" t="s">
        <v>996</v>
      </c>
    </row>
    <row r="508" spans="1:50" ht="13" hidden="1" customHeight="1" outlineLevel="1">
      <c r="A508" t="s">
        <v>1236</v>
      </c>
      <c r="B508" t="s">
        <v>384</v>
      </c>
      <c r="C508" s="1">
        <f t="shared" si="182"/>
        <v>12179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>IF(P508&gt;0,RANK(P508,(N508:P508,Q508:AE508)),0)</f>
        <v>0</v>
      </c>
      <c r="G508" s="1">
        <f t="shared" si="183"/>
        <v>195</v>
      </c>
      <c r="H508" s="2">
        <f t="shared" si="184"/>
        <v>1.601116676245997E-2</v>
      </c>
      <c r="I508" s="2"/>
      <c r="J508" s="2">
        <f t="shared" si="185"/>
        <v>0.50800558338123003</v>
      </c>
      <c r="K508" s="2">
        <f t="shared" si="186"/>
        <v>0.49199441661877003</v>
      </c>
      <c r="L508" s="2">
        <f t="shared" si="187"/>
        <v>0</v>
      </c>
      <c r="M508" s="2">
        <f t="shared" si="188"/>
        <v>-5.5511151231257827E-17</v>
      </c>
      <c r="N508" s="106">
        <v>6187</v>
      </c>
      <c r="O508" s="106">
        <v>5992</v>
      </c>
      <c r="P508" s="106"/>
      <c r="Q508" s="106"/>
      <c r="R508" s="106"/>
      <c r="S508" s="106"/>
      <c r="T508" s="106"/>
      <c r="U508" s="106"/>
      <c r="V508" s="107"/>
      <c r="W508" s="107"/>
      <c r="X508" s="107"/>
      <c r="Y508" s="106"/>
      <c r="Z508" s="107"/>
      <c r="AA508" s="107"/>
      <c r="AB508" s="107"/>
      <c r="AC508" s="106"/>
      <c r="AD508" s="106"/>
      <c r="AE508" s="106"/>
      <c r="AG508" s="7">
        <f>IF(Q508&gt;0,RANK(Q508,(N508:P508,Q508:AE508)),0)</f>
        <v>0</v>
      </c>
      <c r="AH508" s="7">
        <f>IF(R508&gt;0,RANK(R508,(N508:P508,Q508:AE508)),0)</f>
        <v>0</v>
      </c>
      <c r="AI508" s="7">
        <f>IF(T508&gt;0,RANK(T508,(N508:P508,Q508:AE508)),0)</f>
        <v>0</v>
      </c>
      <c r="AJ508" s="7">
        <f>IF(S508&gt;0,RANK(S508,(N508:P508,Q508:AE508)),0)</f>
        <v>0</v>
      </c>
      <c r="AK508" s="2">
        <f t="shared" si="189"/>
        <v>0</v>
      </c>
      <c r="AL508" s="2">
        <f t="shared" si="190"/>
        <v>0</v>
      </c>
      <c r="AM508" s="2">
        <f t="shared" si="191"/>
        <v>0</v>
      </c>
      <c r="AN508" s="2">
        <f t="shared" si="192"/>
        <v>0</v>
      </c>
      <c r="AP508" t="s">
        <v>1236</v>
      </c>
      <c r="AQ508" t="s">
        <v>384</v>
      </c>
      <c r="AT508" s="94">
        <v>17</v>
      </c>
      <c r="AU508" s="96">
        <v>93</v>
      </c>
      <c r="AV508" s="100">
        <f t="shared" si="193"/>
        <v>17093</v>
      </c>
      <c r="AX508" s="7" t="s">
        <v>996</v>
      </c>
    </row>
    <row r="509" spans="1:50" ht="13" hidden="1" customHeight="1" outlineLevel="1">
      <c r="A509" t="s">
        <v>947</v>
      </c>
      <c r="B509" t="s">
        <v>384</v>
      </c>
      <c r="C509" s="1">
        <f t="shared" si="182"/>
        <v>18871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1">
        <f t="shared" si="183"/>
        <v>6903</v>
      </c>
      <c r="H509" s="2">
        <f t="shared" si="184"/>
        <v>0.36579937470192359</v>
      </c>
      <c r="I509" s="2"/>
      <c r="J509" s="2">
        <f t="shared" si="185"/>
        <v>0.68289968735096185</v>
      </c>
      <c r="K509" s="2">
        <f t="shared" si="186"/>
        <v>0.31710031264903821</v>
      </c>
      <c r="L509" s="2">
        <f t="shared" si="187"/>
        <v>0</v>
      </c>
      <c r="M509" s="2">
        <f t="shared" si="188"/>
        <v>-5.5511151231257827E-17</v>
      </c>
      <c r="N509" s="106">
        <v>12887</v>
      </c>
      <c r="O509" s="106">
        <v>5984</v>
      </c>
      <c r="P509" s="106"/>
      <c r="Q509" s="106"/>
      <c r="R509" s="106"/>
      <c r="S509" s="106"/>
      <c r="T509" s="106"/>
      <c r="U509" s="106"/>
      <c r="V509" s="107"/>
      <c r="W509" s="107"/>
      <c r="X509" s="107"/>
      <c r="Y509" s="106"/>
      <c r="Z509" s="107"/>
      <c r="AA509" s="107"/>
      <c r="AB509" s="107"/>
      <c r="AC509" s="106"/>
      <c r="AD509" s="106"/>
      <c r="AE509" s="106"/>
      <c r="AG509" s="7">
        <f>IF(Q509&gt;0,RANK(Q509,(N509:P509,Q509:AE509)),0)</f>
        <v>0</v>
      </c>
      <c r="AH509" s="7">
        <f>IF(R509&gt;0,RANK(R509,(N509:P509,Q509:AE509)),0)</f>
        <v>0</v>
      </c>
      <c r="AI509" s="7">
        <f>IF(T509&gt;0,RANK(T509,(N509:P509,Q509:AE509)),0)</f>
        <v>0</v>
      </c>
      <c r="AJ509" s="7">
        <f>IF(S509&gt;0,RANK(S509,(N509:P509,Q509:AE509)),0)</f>
        <v>0</v>
      </c>
      <c r="AK509" s="2">
        <f t="shared" si="189"/>
        <v>0</v>
      </c>
      <c r="AL509" s="2">
        <f t="shared" si="190"/>
        <v>0</v>
      </c>
      <c r="AM509" s="2">
        <f t="shared" si="191"/>
        <v>0</v>
      </c>
      <c r="AN509" s="2">
        <f t="shared" si="192"/>
        <v>0</v>
      </c>
      <c r="AP509" t="s">
        <v>947</v>
      </c>
      <c r="AQ509" t="s">
        <v>384</v>
      </c>
      <c r="AT509" s="94">
        <v>17</v>
      </c>
      <c r="AU509" s="96">
        <v>95</v>
      </c>
      <c r="AV509" s="100">
        <f t="shared" si="193"/>
        <v>17095</v>
      </c>
      <c r="AX509" s="7" t="s">
        <v>996</v>
      </c>
    </row>
    <row r="510" spans="1:50" ht="13" hidden="1" customHeight="1" outlineLevel="1">
      <c r="A510" t="s">
        <v>1507</v>
      </c>
      <c r="B510" t="s">
        <v>384</v>
      </c>
      <c r="C510" s="1">
        <f t="shared" si="182"/>
        <v>126987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>IF(P510&gt;0,RANK(P510,(N510:P510,Q510:AE510)),0)</f>
        <v>0</v>
      </c>
      <c r="G510" s="1">
        <f t="shared" si="183"/>
        <v>14915</v>
      </c>
      <c r="H510" s="2">
        <f t="shared" si="184"/>
        <v>0.11745296762660745</v>
      </c>
      <c r="I510" s="2"/>
      <c r="J510" s="2">
        <f t="shared" si="185"/>
        <v>0.5587264838133037</v>
      </c>
      <c r="K510" s="2">
        <f t="shared" si="186"/>
        <v>0.4412735161866963</v>
      </c>
      <c r="L510" s="2">
        <f t="shared" si="187"/>
        <v>0</v>
      </c>
      <c r="M510" s="2">
        <f t="shared" si="188"/>
        <v>0</v>
      </c>
      <c r="N510" s="106">
        <v>70951</v>
      </c>
      <c r="O510" s="106">
        <v>56036</v>
      </c>
      <c r="P510" s="106"/>
      <c r="Q510" s="106"/>
      <c r="R510" s="106"/>
      <c r="S510" s="106"/>
      <c r="T510" s="106"/>
      <c r="U510" s="106"/>
      <c r="V510" s="107"/>
      <c r="W510" s="107"/>
      <c r="X510" s="107"/>
      <c r="Y510" s="106"/>
      <c r="Z510" s="107"/>
      <c r="AA510" s="107"/>
      <c r="AB510" s="107"/>
      <c r="AC510" s="106"/>
      <c r="AD510" s="106"/>
      <c r="AE510" s="106"/>
      <c r="AG510" s="7">
        <f>IF(Q510&gt;0,RANK(Q510,(N510:P510,Q510:AE510)),0)</f>
        <v>0</v>
      </c>
      <c r="AH510" s="7">
        <f>IF(R510&gt;0,RANK(R510,(N510:P510,Q510:AE510)),0)</f>
        <v>0</v>
      </c>
      <c r="AI510" s="7">
        <f>IF(T510&gt;0,RANK(T510,(N510:P510,Q510:AE510)),0)</f>
        <v>0</v>
      </c>
      <c r="AJ510" s="7">
        <f>IF(S510&gt;0,RANK(S510,(N510:P510,Q510:AE510)),0)</f>
        <v>0</v>
      </c>
      <c r="AK510" s="2">
        <f t="shared" si="189"/>
        <v>0</v>
      </c>
      <c r="AL510" s="2">
        <f t="shared" si="190"/>
        <v>0</v>
      </c>
      <c r="AM510" s="2">
        <f t="shared" si="191"/>
        <v>0</v>
      </c>
      <c r="AN510" s="2">
        <f t="shared" si="192"/>
        <v>0</v>
      </c>
      <c r="AP510" t="s">
        <v>1507</v>
      </c>
      <c r="AQ510" t="s">
        <v>384</v>
      </c>
      <c r="AT510" s="94">
        <v>17</v>
      </c>
      <c r="AU510" s="96">
        <v>97</v>
      </c>
      <c r="AV510" s="100">
        <f t="shared" si="193"/>
        <v>17097</v>
      </c>
      <c r="AX510" s="7" t="s">
        <v>996</v>
      </c>
    </row>
    <row r="511" spans="1:50" ht="13" hidden="1" customHeight="1" outlineLevel="1">
      <c r="A511" t="s">
        <v>1589</v>
      </c>
      <c r="B511" t="s">
        <v>384</v>
      </c>
      <c r="C511" s="1">
        <f t="shared" si="182"/>
        <v>38307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>IF(P511&gt;0,RANK(P511,(N511:P511,Q511:AE511)),0)</f>
        <v>0</v>
      </c>
      <c r="G511" s="1">
        <f t="shared" si="183"/>
        <v>11573</v>
      </c>
      <c r="H511" s="2">
        <f t="shared" si="184"/>
        <v>0.30211188555616469</v>
      </c>
      <c r="I511" s="2"/>
      <c r="J511" s="2">
        <f t="shared" si="185"/>
        <v>0.65105594277808232</v>
      </c>
      <c r="K511" s="2">
        <f t="shared" si="186"/>
        <v>0.34894405722191768</v>
      </c>
      <c r="L511" s="2">
        <f t="shared" si="187"/>
        <v>0</v>
      </c>
      <c r="M511" s="2">
        <f t="shared" si="188"/>
        <v>0</v>
      </c>
      <c r="N511" s="106">
        <v>24940</v>
      </c>
      <c r="O511" s="106">
        <v>13367</v>
      </c>
      <c r="P511" s="106"/>
      <c r="Q511" s="106"/>
      <c r="R511" s="106"/>
      <c r="S511" s="106"/>
      <c r="T511" s="106"/>
      <c r="U511" s="106"/>
      <c r="V511" s="107"/>
      <c r="W511" s="107"/>
      <c r="X511" s="107"/>
      <c r="Y511" s="106"/>
      <c r="Z511" s="107"/>
      <c r="AA511" s="107"/>
      <c r="AB511" s="107"/>
      <c r="AC511" s="106"/>
      <c r="AD511" s="106"/>
      <c r="AE511" s="106"/>
      <c r="AG511" s="7">
        <f>IF(Q511&gt;0,RANK(Q511,(N511:P511,Q511:AE511)),0)</f>
        <v>0</v>
      </c>
      <c r="AH511" s="7">
        <f>IF(R511&gt;0,RANK(R511,(N511:P511,Q511:AE511)),0)</f>
        <v>0</v>
      </c>
      <c r="AI511" s="7">
        <f>IF(T511&gt;0,RANK(T511,(N511:P511,Q511:AE511)),0)</f>
        <v>0</v>
      </c>
      <c r="AJ511" s="7">
        <f>IF(S511&gt;0,RANK(S511,(N511:P511,Q511:AE511)),0)</f>
        <v>0</v>
      </c>
      <c r="AK511" s="2">
        <f t="shared" si="189"/>
        <v>0</v>
      </c>
      <c r="AL511" s="2">
        <f t="shared" si="190"/>
        <v>0</v>
      </c>
      <c r="AM511" s="2">
        <f t="shared" si="191"/>
        <v>0</v>
      </c>
      <c r="AN511" s="2">
        <f t="shared" si="192"/>
        <v>0</v>
      </c>
      <c r="AP511" t="s">
        <v>1589</v>
      </c>
      <c r="AQ511" t="s">
        <v>384</v>
      </c>
      <c r="AT511" s="94">
        <v>17</v>
      </c>
      <c r="AU511" s="96">
        <v>99</v>
      </c>
      <c r="AV511" s="100">
        <f t="shared" si="193"/>
        <v>17099</v>
      </c>
      <c r="AX511" s="7" t="s">
        <v>996</v>
      </c>
    </row>
    <row r="512" spans="1:50" ht="13" hidden="1" customHeight="1" outlineLevel="1">
      <c r="A512" t="s">
        <v>2052</v>
      </c>
      <c r="B512" t="s">
        <v>384</v>
      </c>
      <c r="C512" s="1">
        <f t="shared" si="182"/>
        <v>5492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>IF(P512&gt;0,RANK(P512,(N512:P512,Q512:AE512)),0)</f>
        <v>0</v>
      </c>
      <c r="G512" s="1">
        <f t="shared" si="183"/>
        <v>962</v>
      </c>
      <c r="H512" s="2">
        <f t="shared" si="184"/>
        <v>0.17516387472687545</v>
      </c>
      <c r="I512" s="2"/>
      <c r="J512" s="2">
        <f t="shared" si="185"/>
        <v>0.58758193736343778</v>
      </c>
      <c r="K512" s="2">
        <f t="shared" si="186"/>
        <v>0.41241806263656228</v>
      </c>
      <c r="L512" s="2">
        <f t="shared" si="187"/>
        <v>0</v>
      </c>
      <c r="M512" s="2">
        <f t="shared" si="188"/>
        <v>-5.5511151231257827E-17</v>
      </c>
      <c r="N512" s="106">
        <v>3227</v>
      </c>
      <c r="O512" s="106">
        <v>2265</v>
      </c>
      <c r="P512" s="106"/>
      <c r="Q512" s="106"/>
      <c r="R512" s="106"/>
      <c r="S512" s="106"/>
      <c r="T512" s="106"/>
      <c r="U512" s="106"/>
      <c r="V512" s="107"/>
      <c r="W512" s="107"/>
      <c r="X512" s="107"/>
      <c r="Y512" s="106"/>
      <c r="Z512" s="107"/>
      <c r="AA512" s="107"/>
      <c r="AB512" s="107"/>
      <c r="AC512" s="106"/>
      <c r="AD512" s="106"/>
      <c r="AE512" s="106"/>
      <c r="AG512" s="7">
        <f>IF(Q512&gt;0,RANK(Q512,(N512:P512,Q512:AE512)),0)</f>
        <v>0</v>
      </c>
      <c r="AH512" s="7">
        <f>IF(R512&gt;0,RANK(R512,(N512:P512,Q512:AE512)),0)</f>
        <v>0</v>
      </c>
      <c r="AI512" s="7">
        <f>IF(T512&gt;0,RANK(T512,(N512:P512,Q512:AE512)),0)</f>
        <v>0</v>
      </c>
      <c r="AJ512" s="7">
        <f>IF(S512&gt;0,RANK(S512,(N512:P512,Q512:AE512)),0)</f>
        <v>0</v>
      </c>
      <c r="AK512" s="2">
        <f t="shared" si="189"/>
        <v>0</v>
      </c>
      <c r="AL512" s="2">
        <f t="shared" si="190"/>
        <v>0</v>
      </c>
      <c r="AM512" s="2">
        <f t="shared" si="191"/>
        <v>0</v>
      </c>
      <c r="AN512" s="2">
        <f t="shared" si="192"/>
        <v>0</v>
      </c>
      <c r="AP512" t="s">
        <v>2052</v>
      </c>
      <c r="AQ512" t="s">
        <v>384</v>
      </c>
      <c r="AT512" s="94">
        <v>17</v>
      </c>
      <c r="AU512" s="96">
        <v>101</v>
      </c>
      <c r="AV512" s="100">
        <f t="shared" si="193"/>
        <v>17101</v>
      </c>
      <c r="AX512" s="7" t="s">
        <v>996</v>
      </c>
    </row>
    <row r="513" spans="1:50" ht="13" hidden="1" customHeight="1" outlineLevel="1">
      <c r="A513" t="s">
        <v>2498</v>
      </c>
      <c r="B513" t="s">
        <v>384</v>
      </c>
      <c r="C513" s="1">
        <f t="shared" si="182"/>
        <v>11142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>IF(P513&gt;0,RANK(P513,(N513:P513,Q513:AE513)),0)</f>
        <v>0</v>
      </c>
      <c r="G513" s="1">
        <f t="shared" si="183"/>
        <v>764</v>
      </c>
      <c r="H513" s="2">
        <f t="shared" si="184"/>
        <v>6.8569377131574225E-2</v>
      </c>
      <c r="I513" s="2"/>
      <c r="J513" s="2">
        <f t="shared" si="185"/>
        <v>0.53428468856578715</v>
      </c>
      <c r="K513" s="2">
        <f t="shared" si="186"/>
        <v>0.46571531143421291</v>
      </c>
      <c r="L513" s="2">
        <f t="shared" si="187"/>
        <v>0</v>
      </c>
      <c r="M513" s="2">
        <f t="shared" si="188"/>
        <v>-5.5511151231257827E-17</v>
      </c>
      <c r="N513" s="106">
        <v>5953</v>
      </c>
      <c r="O513" s="106">
        <v>5189</v>
      </c>
      <c r="P513" s="106"/>
      <c r="Q513" s="106"/>
      <c r="R513" s="106"/>
      <c r="S513" s="106"/>
      <c r="T513" s="106"/>
      <c r="U513" s="106"/>
      <c r="V513" s="107"/>
      <c r="W513" s="107"/>
      <c r="X513" s="107"/>
      <c r="Y513" s="106"/>
      <c r="Z513" s="107"/>
      <c r="AA513" s="107"/>
      <c r="AB513" s="107"/>
      <c r="AC513" s="106"/>
      <c r="AD513" s="106"/>
      <c r="AE513" s="106"/>
      <c r="AG513" s="7">
        <f>IF(Q513&gt;0,RANK(Q513,(N513:P513,Q513:AE513)),0)</f>
        <v>0</v>
      </c>
      <c r="AH513" s="7">
        <f>IF(R513&gt;0,RANK(R513,(N513:P513,Q513:AE513)),0)</f>
        <v>0</v>
      </c>
      <c r="AI513" s="7">
        <f>IF(T513&gt;0,RANK(T513,(N513:P513,Q513:AE513)),0)</f>
        <v>0</v>
      </c>
      <c r="AJ513" s="7">
        <f>IF(S513&gt;0,RANK(S513,(N513:P513,Q513:AE513)),0)</f>
        <v>0</v>
      </c>
      <c r="AK513" s="2">
        <f t="shared" si="189"/>
        <v>0</v>
      </c>
      <c r="AL513" s="2">
        <f t="shared" si="190"/>
        <v>0</v>
      </c>
      <c r="AM513" s="2">
        <f t="shared" si="191"/>
        <v>0</v>
      </c>
      <c r="AN513" s="2">
        <f t="shared" si="192"/>
        <v>0</v>
      </c>
      <c r="AP513" t="s">
        <v>2498</v>
      </c>
      <c r="AQ513" t="s">
        <v>384</v>
      </c>
      <c r="AT513" s="94">
        <v>17</v>
      </c>
      <c r="AU513" s="96">
        <v>103</v>
      </c>
      <c r="AV513" s="100">
        <f t="shared" si="193"/>
        <v>17103</v>
      </c>
      <c r="AX513" s="7" t="s">
        <v>996</v>
      </c>
    </row>
    <row r="514" spans="1:50" ht="13" hidden="1" customHeight="1" outlineLevel="1">
      <c r="A514" t="s">
        <v>1626</v>
      </c>
      <c r="B514" t="s">
        <v>384</v>
      </c>
      <c r="C514" s="1">
        <f t="shared" si="182"/>
        <v>12676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>IF(P514&gt;0,RANK(P514,(N514:P514,Q514:AE514)),0)</f>
        <v>0</v>
      </c>
      <c r="G514" s="1">
        <f t="shared" si="183"/>
        <v>1018</v>
      </c>
      <c r="H514" s="2">
        <f t="shared" si="184"/>
        <v>8.0309245818870306E-2</v>
      </c>
      <c r="I514" s="2"/>
      <c r="J514" s="2">
        <f t="shared" si="185"/>
        <v>0.54015462290943517</v>
      </c>
      <c r="K514" s="2">
        <f t="shared" si="186"/>
        <v>0.45984537709056483</v>
      </c>
      <c r="L514" s="2">
        <f t="shared" si="187"/>
        <v>0</v>
      </c>
      <c r="M514" s="2">
        <f t="shared" si="188"/>
        <v>0</v>
      </c>
      <c r="N514" s="106">
        <v>6847</v>
      </c>
      <c r="O514" s="106">
        <v>5829</v>
      </c>
      <c r="P514" s="106"/>
      <c r="Q514" s="106"/>
      <c r="R514" s="106"/>
      <c r="S514" s="106"/>
      <c r="T514" s="106"/>
      <c r="U514" s="106"/>
      <c r="V514" s="107"/>
      <c r="W514" s="107"/>
      <c r="X514" s="107"/>
      <c r="Y514" s="106"/>
      <c r="Z514" s="107"/>
      <c r="AA514" s="107"/>
      <c r="AB514" s="107"/>
      <c r="AC514" s="106"/>
      <c r="AD514" s="106"/>
      <c r="AE514" s="106"/>
      <c r="AG514" s="7">
        <f>IF(Q514&gt;0,RANK(Q514,(N514:P514,Q514:AE514)),0)</f>
        <v>0</v>
      </c>
      <c r="AH514" s="7">
        <f>IF(R514&gt;0,RANK(R514,(N514:P514,Q514:AE514)),0)</f>
        <v>0</v>
      </c>
      <c r="AI514" s="7">
        <f>IF(T514&gt;0,RANK(T514,(N514:P514,Q514:AE514)),0)</f>
        <v>0</v>
      </c>
      <c r="AJ514" s="7">
        <f>IF(S514&gt;0,RANK(S514,(N514:P514,Q514:AE514)),0)</f>
        <v>0</v>
      </c>
      <c r="AK514" s="2">
        <f t="shared" si="189"/>
        <v>0</v>
      </c>
      <c r="AL514" s="2">
        <f t="shared" si="190"/>
        <v>0</v>
      </c>
      <c r="AM514" s="2">
        <f t="shared" si="191"/>
        <v>0</v>
      </c>
      <c r="AN514" s="2">
        <f t="shared" si="192"/>
        <v>0</v>
      </c>
      <c r="AP514" t="s">
        <v>1626</v>
      </c>
      <c r="AQ514" t="s">
        <v>384</v>
      </c>
      <c r="AT514" s="94">
        <v>17</v>
      </c>
      <c r="AU514" s="96">
        <v>105</v>
      </c>
      <c r="AV514" s="100">
        <f t="shared" si="193"/>
        <v>17105</v>
      </c>
      <c r="AX514" s="7" t="s">
        <v>996</v>
      </c>
    </row>
    <row r="515" spans="1:50" ht="13" hidden="1" customHeight="1" outlineLevel="1">
      <c r="A515" t="s">
        <v>503</v>
      </c>
      <c r="B515" t="s">
        <v>384</v>
      </c>
      <c r="C515" s="1">
        <f t="shared" si="182"/>
        <v>11107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>IF(P515&gt;0,RANK(P515,(N515:P515,Q515:AE515)),0)</f>
        <v>0</v>
      </c>
      <c r="G515" s="1">
        <f t="shared" si="183"/>
        <v>1707</v>
      </c>
      <c r="H515" s="2">
        <f t="shared" si="184"/>
        <v>0.1536868641397317</v>
      </c>
      <c r="I515" s="2"/>
      <c r="J515" s="2">
        <f t="shared" si="185"/>
        <v>0.57684343206986588</v>
      </c>
      <c r="K515" s="2">
        <f t="shared" si="186"/>
        <v>0.42315656793013418</v>
      </c>
      <c r="L515" s="2">
        <f t="shared" si="187"/>
        <v>0</v>
      </c>
      <c r="M515" s="2">
        <f t="shared" si="188"/>
        <v>-5.5511151231257827E-17</v>
      </c>
      <c r="N515" s="106">
        <v>6407</v>
      </c>
      <c r="O515" s="106">
        <v>4700</v>
      </c>
      <c r="P515" s="106"/>
      <c r="Q515" s="106"/>
      <c r="R515" s="106"/>
      <c r="S515" s="106"/>
      <c r="T515" s="106"/>
      <c r="U515" s="106"/>
      <c r="V515" s="107"/>
      <c r="W515" s="107"/>
      <c r="X515" s="107"/>
      <c r="Y515" s="106"/>
      <c r="Z515" s="107"/>
      <c r="AA515" s="107"/>
      <c r="AB515" s="107"/>
      <c r="AC515" s="106"/>
      <c r="AD515" s="106"/>
      <c r="AE515" s="106"/>
      <c r="AG515" s="7">
        <f>IF(Q515&gt;0,RANK(Q515,(N515:P515,Q515:AE515)),0)</f>
        <v>0</v>
      </c>
      <c r="AH515" s="7">
        <f>IF(R515&gt;0,RANK(R515,(N515:P515,Q515:AE515)),0)</f>
        <v>0</v>
      </c>
      <c r="AI515" s="7">
        <f>IF(T515&gt;0,RANK(T515,(N515:P515,Q515:AE515)),0)</f>
        <v>0</v>
      </c>
      <c r="AJ515" s="7">
        <f>IF(S515&gt;0,RANK(S515,(N515:P515,Q515:AE515)),0)</f>
        <v>0</v>
      </c>
      <c r="AK515" s="2">
        <f t="shared" si="189"/>
        <v>0</v>
      </c>
      <c r="AL515" s="2">
        <f t="shared" si="190"/>
        <v>0</v>
      </c>
      <c r="AM515" s="2">
        <f t="shared" si="191"/>
        <v>0</v>
      </c>
      <c r="AN515" s="2">
        <f t="shared" si="192"/>
        <v>0</v>
      </c>
      <c r="AP515" t="s">
        <v>503</v>
      </c>
      <c r="AQ515" t="s">
        <v>384</v>
      </c>
      <c r="AT515" s="94">
        <v>17</v>
      </c>
      <c r="AU515" s="96">
        <v>107</v>
      </c>
      <c r="AV515" s="100">
        <f t="shared" si="193"/>
        <v>17107</v>
      </c>
      <c r="AX515" s="7" t="s">
        <v>996</v>
      </c>
    </row>
    <row r="516" spans="1:50" ht="13" hidden="1" customHeight="1" outlineLevel="1">
      <c r="A516" t="s">
        <v>1509</v>
      </c>
      <c r="B516" t="s">
        <v>384</v>
      </c>
      <c r="C516" s="1">
        <f t="shared" si="182"/>
        <v>9949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>IF(P516&gt;0,RANK(P516,(N516:P516,Q516:AE516)),0)</f>
        <v>0</v>
      </c>
      <c r="G516" s="1">
        <f t="shared" si="183"/>
        <v>2969</v>
      </c>
      <c r="H516" s="2">
        <f t="shared" si="184"/>
        <v>0.29842195195497034</v>
      </c>
      <c r="I516" s="2"/>
      <c r="J516" s="2">
        <f t="shared" si="185"/>
        <v>0.64921097597748523</v>
      </c>
      <c r="K516" s="2">
        <f t="shared" si="186"/>
        <v>0.35078902402251483</v>
      </c>
      <c r="L516" s="2">
        <f t="shared" si="187"/>
        <v>0</v>
      </c>
      <c r="M516" s="2">
        <f t="shared" si="188"/>
        <v>-5.5511151231257827E-17</v>
      </c>
      <c r="N516" s="106">
        <v>6459</v>
      </c>
      <c r="O516" s="106">
        <v>3490</v>
      </c>
      <c r="P516" s="106"/>
      <c r="Q516" s="106"/>
      <c r="R516" s="106"/>
      <c r="S516" s="106"/>
      <c r="T516" s="106"/>
      <c r="U516" s="106"/>
      <c r="V516" s="107"/>
      <c r="W516" s="107"/>
      <c r="X516" s="107"/>
      <c r="Y516" s="106"/>
      <c r="Z516" s="107"/>
      <c r="AA516" s="107"/>
      <c r="AB516" s="107"/>
      <c r="AC516" s="106"/>
      <c r="AD516" s="106"/>
      <c r="AE516" s="106"/>
      <c r="AG516" s="7">
        <f>IF(Q516&gt;0,RANK(Q516,(N516:P516,Q516:AE516)),0)</f>
        <v>0</v>
      </c>
      <c r="AH516" s="7">
        <f>IF(R516&gt;0,RANK(R516,(N516:P516,Q516:AE516)),0)</f>
        <v>0</v>
      </c>
      <c r="AI516" s="7">
        <f>IF(T516&gt;0,RANK(T516,(N516:P516,Q516:AE516)),0)</f>
        <v>0</v>
      </c>
      <c r="AJ516" s="7">
        <f>IF(S516&gt;0,RANK(S516,(N516:P516,Q516:AE516)),0)</f>
        <v>0</v>
      </c>
      <c r="AK516" s="2">
        <f t="shared" si="189"/>
        <v>0</v>
      </c>
      <c r="AL516" s="2">
        <f t="shared" si="190"/>
        <v>0</v>
      </c>
      <c r="AM516" s="2">
        <f t="shared" si="191"/>
        <v>0</v>
      </c>
      <c r="AN516" s="2">
        <f t="shared" si="192"/>
        <v>0</v>
      </c>
      <c r="AP516" t="s">
        <v>1509</v>
      </c>
      <c r="AQ516" t="s">
        <v>384</v>
      </c>
      <c r="AT516" s="94">
        <v>17</v>
      </c>
      <c r="AU516" s="96">
        <v>109</v>
      </c>
      <c r="AV516" s="100">
        <f t="shared" si="193"/>
        <v>17109</v>
      </c>
      <c r="AX516" s="7" t="s">
        <v>996</v>
      </c>
    </row>
    <row r="517" spans="1:50" ht="13" hidden="1" customHeight="1" outlineLevel="1">
      <c r="A517" t="s">
        <v>2291</v>
      </c>
      <c r="B517" t="s">
        <v>384</v>
      </c>
      <c r="C517" s="1">
        <f t="shared" si="182"/>
        <v>48748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183"/>
        <v>1670</v>
      </c>
      <c r="H517" s="2">
        <f t="shared" si="184"/>
        <v>3.4257815705259702E-2</v>
      </c>
      <c r="I517" s="2"/>
      <c r="J517" s="2">
        <f t="shared" si="185"/>
        <v>0.48287109214737017</v>
      </c>
      <c r="K517" s="2">
        <f t="shared" si="186"/>
        <v>0.51712890785262988</v>
      </c>
      <c r="L517" s="2">
        <f t="shared" si="187"/>
        <v>0</v>
      </c>
      <c r="M517" s="2">
        <f t="shared" si="188"/>
        <v>-1.1102230246251565E-16</v>
      </c>
      <c r="N517" s="106">
        <v>23539</v>
      </c>
      <c r="O517" s="106">
        <v>25209</v>
      </c>
      <c r="P517" s="106"/>
      <c r="Q517" s="106"/>
      <c r="R517" s="106"/>
      <c r="S517" s="106"/>
      <c r="T517" s="106"/>
      <c r="U517" s="106"/>
      <c r="V517" s="107"/>
      <c r="W517" s="107"/>
      <c r="X517" s="107"/>
      <c r="Y517" s="106"/>
      <c r="Z517" s="107"/>
      <c r="AA517" s="107"/>
      <c r="AB517" s="107"/>
      <c r="AC517" s="106"/>
      <c r="AD517" s="106"/>
      <c r="AE517" s="106"/>
      <c r="AG517" s="7">
        <f>IF(Q517&gt;0,RANK(Q517,(N517:P517,Q517:AE517)),0)</f>
        <v>0</v>
      </c>
      <c r="AH517" s="7">
        <f>IF(R517&gt;0,RANK(R517,(N517:P517,Q517:AE517)),0)</f>
        <v>0</v>
      </c>
      <c r="AI517" s="7">
        <f>IF(T517&gt;0,RANK(T517,(N517:P517,Q517:AE517)),0)</f>
        <v>0</v>
      </c>
      <c r="AJ517" s="7">
        <f>IF(S517&gt;0,RANK(S517,(N517:P517,Q517:AE517)),0)</f>
        <v>0</v>
      </c>
      <c r="AK517" s="2">
        <f t="shared" si="189"/>
        <v>0</v>
      </c>
      <c r="AL517" s="2">
        <f t="shared" si="190"/>
        <v>0</v>
      </c>
      <c r="AM517" s="2">
        <f t="shared" si="191"/>
        <v>0</v>
      </c>
      <c r="AN517" s="2">
        <f t="shared" si="192"/>
        <v>0</v>
      </c>
      <c r="AP517" t="s">
        <v>2291</v>
      </c>
      <c r="AQ517" t="s">
        <v>384</v>
      </c>
      <c r="AT517" s="94">
        <v>17</v>
      </c>
      <c r="AU517" s="96">
        <v>111</v>
      </c>
      <c r="AV517" s="100">
        <f t="shared" si="193"/>
        <v>17111</v>
      </c>
      <c r="AX517" s="7" t="s">
        <v>996</v>
      </c>
    </row>
    <row r="518" spans="1:50" ht="13" hidden="1" customHeight="1" outlineLevel="1">
      <c r="A518" t="s">
        <v>496</v>
      </c>
      <c r="B518" t="s">
        <v>384</v>
      </c>
      <c r="C518" s="1">
        <f t="shared" si="182"/>
        <v>33877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>IF(P518&gt;0,RANK(P518,(N518:P518,Q518:AE518)),0)</f>
        <v>0</v>
      </c>
      <c r="G518" s="1">
        <f t="shared" si="183"/>
        <v>5317</v>
      </c>
      <c r="H518" s="2">
        <f t="shared" si="184"/>
        <v>0.15695014316497918</v>
      </c>
      <c r="I518" s="2"/>
      <c r="J518" s="2">
        <f t="shared" si="185"/>
        <v>0.57847507158248956</v>
      </c>
      <c r="K518" s="2">
        <f t="shared" si="186"/>
        <v>0.42152492841751038</v>
      </c>
      <c r="L518" s="2">
        <f t="shared" si="187"/>
        <v>0</v>
      </c>
      <c r="M518" s="2">
        <f t="shared" si="188"/>
        <v>5.5511151231257827E-17</v>
      </c>
      <c r="N518" s="106">
        <v>19597</v>
      </c>
      <c r="O518" s="106">
        <v>14280</v>
      </c>
      <c r="P518" s="106"/>
      <c r="Q518" s="106"/>
      <c r="R518" s="106"/>
      <c r="S518" s="106"/>
      <c r="T518" s="106"/>
      <c r="U518" s="106"/>
      <c r="V518" s="107"/>
      <c r="W518" s="107"/>
      <c r="X518" s="107"/>
      <c r="Y518" s="106"/>
      <c r="Z518" s="107"/>
      <c r="AA518" s="107"/>
      <c r="AB518" s="107"/>
      <c r="AC518" s="106"/>
      <c r="AD518" s="106"/>
      <c r="AE518" s="106"/>
      <c r="AG518" s="7">
        <f>IF(Q518&gt;0,RANK(Q518,(N518:P518,Q518:AE518)),0)</f>
        <v>0</v>
      </c>
      <c r="AH518" s="7">
        <f>IF(R518&gt;0,RANK(R518,(N518:P518,Q518:AE518)),0)</f>
        <v>0</v>
      </c>
      <c r="AI518" s="7">
        <f>IF(T518&gt;0,RANK(T518,(N518:P518,Q518:AE518)),0)</f>
        <v>0</v>
      </c>
      <c r="AJ518" s="7">
        <f>IF(S518&gt;0,RANK(S518,(N518:P518,Q518:AE518)),0)</f>
        <v>0</v>
      </c>
      <c r="AK518" s="2">
        <f t="shared" si="189"/>
        <v>0</v>
      </c>
      <c r="AL518" s="2">
        <f t="shared" si="190"/>
        <v>0</v>
      </c>
      <c r="AM518" s="2">
        <f t="shared" si="191"/>
        <v>0</v>
      </c>
      <c r="AN518" s="2">
        <f t="shared" si="192"/>
        <v>0</v>
      </c>
      <c r="AP518" t="s">
        <v>496</v>
      </c>
      <c r="AQ518" t="s">
        <v>384</v>
      </c>
      <c r="AT518" s="94">
        <v>17</v>
      </c>
      <c r="AU518" s="96">
        <v>113</v>
      </c>
      <c r="AV518" s="100">
        <f t="shared" si="193"/>
        <v>17113</v>
      </c>
      <c r="AX518" s="7" t="s">
        <v>996</v>
      </c>
    </row>
    <row r="519" spans="1:50" ht="13" hidden="1" customHeight="1" outlineLevel="1">
      <c r="A519" t="s">
        <v>2394</v>
      </c>
      <c r="B519" t="s">
        <v>384</v>
      </c>
      <c r="C519" s="1">
        <f t="shared" si="182"/>
        <v>38305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183"/>
        <v>13601</v>
      </c>
      <c r="H519" s="2">
        <f t="shared" si="184"/>
        <v>0.35507113953791936</v>
      </c>
      <c r="I519" s="2"/>
      <c r="J519" s="2">
        <f t="shared" si="185"/>
        <v>0.67753556976895968</v>
      </c>
      <c r="K519" s="2">
        <f t="shared" si="186"/>
        <v>0.32246443023104032</v>
      </c>
      <c r="L519" s="2">
        <f t="shared" si="187"/>
        <v>0</v>
      </c>
      <c r="M519" s="2">
        <f t="shared" si="188"/>
        <v>0</v>
      </c>
      <c r="N519" s="106">
        <v>25953</v>
      </c>
      <c r="O519" s="106">
        <v>12352</v>
      </c>
      <c r="P519" s="106"/>
      <c r="Q519" s="106"/>
      <c r="R519" s="106"/>
      <c r="S519" s="106"/>
      <c r="T519" s="106"/>
      <c r="U519" s="106"/>
      <c r="V519" s="107"/>
      <c r="W519" s="107"/>
      <c r="X519" s="107"/>
      <c r="Y519" s="106"/>
      <c r="Z519" s="107"/>
      <c r="AA519" s="107"/>
      <c r="AB519" s="107"/>
      <c r="AC519" s="106"/>
      <c r="AD519" s="106"/>
      <c r="AE519" s="106"/>
      <c r="AG519" s="7">
        <f>IF(Q519&gt;0,RANK(Q519,(N519:P519,Q519:AE519)),0)</f>
        <v>0</v>
      </c>
      <c r="AH519" s="7">
        <f>IF(R519&gt;0,RANK(R519,(N519:P519,Q519:AE519)),0)</f>
        <v>0</v>
      </c>
      <c r="AI519" s="7">
        <f>IF(T519&gt;0,RANK(T519,(N519:P519,Q519:AE519)),0)</f>
        <v>0</v>
      </c>
      <c r="AJ519" s="7">
        <f>IF(S519&gt;0,RANK(S519,(N519:P519,Q519:AE519)),0)</f>
        <v>0</v>
      </c>
      <c r="AK519" s="2">
        <f t="shared" si="189"/>
        <v>0</v>
      </c>
      <c r="AL519" s="2">
        <f t="shared" si="190"/>
        <v>0</v>
      </c>
      <c r="AM519" s="2">
        <f t="shared" si="191"/>
        <v>0</v>
      </c>
      <c r="AN519" s="2">
        <f t="shared" si="192"/>
        <v>0</v>
      </c>
      <c r="AP519" t="s">
        <v>2394</v>
      </c>
      <c r="AQ519" t="s">
        <v>384</v>
      </c>
      <c r="AT519" s="94">
        <v>17</v>
      </c>
      <c r="AU519" s="96">
        <v>115</v>
      </c>
      <c r="AV519" s="100">
        <f t="shared" si="193"/>
        <v>17115</v>
      </c>
      <c r="AX519" s="7" t="s">
        <v>996</v>
      </c>
    </row>
    <row r="520" spans="1:50" ht="13" hidden="1" customHeight="1" outlineLevel="1">
      <c r="A520" t="s">
        <v>156</v>
      </c>
      <c r="B520" t="s">
        <v>384</v>
      </c>
      <c r="C520" s="1">
        <f t="shared" si="182"/>
        <v>18311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>IF(P520&gt;0,RANK(P520,(N520:P520,Q520:AE520)),0)</f>
        <v>0</v>
      </c>
      <c r="G520" s="1">
        <f t="shared" si="183"/>
        <v>6509</v>
      </c>
      <c r="H520" s="2">
        <f t="shared" si="184"/>
        <v>0.3554693899841625</v>
      </c>
      <c r="I520" s="2"/>
      <c r="J520" s="2">
        <f t="shared" si="185"/>
        <v>0.67773469499208128</v>
      </c>
      <c r="K520" s="2">
        <f t="shared" si="186"/>
        <v>0.32226530500791872</v>
      </c>
      <c r="L520" s="2">
        <f t="shared" si="187"/>
        <v>0</v>
      </c>
      <c r="M520" s="2">
        <f t="shared" si="188"/>
        <v>0</v>
      </c>
      <c r="N520" s="106">
        <v>12410</v>
      </c>
      <c r="O520" s="106">
        <v>5901</v>
      </c>
      <c r="P520" s="106"/>
      <c r="Q520" s="106"/>
      <c r="R520" s="106"/>
      <c r="S520" s="106"/>
      <c r="T520" s="106"/>
      <c r="U520" s="106"/>
      <c r="V520" s="107"/>
      <c r="W520" s="107"/>
      <c r="X520" s="107"/>
      <c r="Y520" s="106"/>
      <c r="Z520" s="107"/>
      <c r="AA520" s="107"/>
      <c r="AB520" s="107"/>
      <c r="AC520" s="106"/>
      <c r="AD520" s="106"/>
      <c r="AE520" s="106"/>
      <c r="AG520" s="7">
        <f>IF(Q520&gt;0,RANK(Q520,(N520:P520,Q520:AE520)),0)</f>
        <v>0</v>
      </c>
      <c r="AH520" s="7">
        <f>IF(R520&gt;0,RANK(R520,(N520:P520,Q520:AE520)),0)</f>
        <v>0</v>
      </c>
      <c r="AI520" s="7">
        <f>IF(T520&gt;0,RANK(T520,(N520:P520,Q520:AE520)),0)</f>
        <v>0</v>
      </c>
      <c r="AJ520" s="7">
        <f>IF(S520&gt;0,RANK(S520,(N520:P520,Q520:AE520)),0)</f>
        <v>0</v>
      </c>
      <c r="AK520" s="2">
        <f t="shared" si="189"/>
        <v>0</v>
      </c>
      <c r="AL520" s="2">
        <f t="shared" si="190"/>
        <v>0</v>
      </c>
      <c r="AM520" s="2">
        <f t="shared" si="191"/>
        <v>0</v>
      </c>
      <c r="AN520" s="2">
        <f t="shared" si="192"/>
        <v>0</v>
      </c>
      <c r="AP520" t="s">
        <v>156</v>
      </c>
      <c r="AQ520" t="s">
        <v>384</v>
      </c>
      <c r="AT520" s="94">
        <v>17</v>
      </c>
      <c r="AU520" s="96">
        <v>117</v>
      </c>
      <c r="AV520" s="100">
        <f t="shared" si="193"/>
        <v>17117</v>
      </c>
      <c r="AX520" s="7" t="s">
        <v>996</v>
      </c>
    </row>
    <row r="521" spans="1:50" ht="13" hidden="1" customHeight="1" outlineLevel="1">
      <c r="A521" t="s">
        <v>2395</v>
      </c>
      <c r="B521" t="s">
        <v>384</v>
      </c>
      <c r="C521" s="1">
        <f t="shared" si="182"/>
        <v>70341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>IF(P521&gt;0,RANK(P521,(N521:P521,Q521:AE521)),0)</f>
        <v>0</v>
      </c>
      <c r="G521" s="1">
        <f t="shared" si="183"/>
        <v>24897</v>
      </c>
      <c r="H521" s="2">
        <f t="shared" si="184"/>
        <v>0.35394720006823899</v>
      </c>
      <c r="I521" s="2"/>
      <c r="J521" s="2">
        <f t="shared" si="185"/>
        <v>0.67697360003411955</v>
      </c>
      <c r="K521" s="2">
        <f t="shared" si="186"/>
        <v>0.32302639996588051</v>
      </c>
      <c r="L521" s="2">
        <f t="shared" si="187"/>
        <v>0</v>
      </c>
      <c r="M521" s="2">
        <f t="shared" si="188"/>
        <v>-5.5511151231257827E-17</v>
      </c>
      <c r="N521" s="106">
        <v>47619</v>
      </c>
      <c r="O521" s="106">
        <v>22722</v>
      </c>
      <c r="P521" s="106"/>
      <c r="Q521" s="106"/>
      <c r="R521" s="106"/>
      <c r="S521" s="106"/>
      <c r="T521" s="106"/>
      <c r="U521" s="106"/>
      <c r="V521" s="107"/>
      <c r="W521" s="107"/>
      <c r="X521" s="107"/>
      <c r="Y521" s="106"/>
      <c r="Z521" s="107"/>
      <c r="AA521" s="107"/>
      <c r="AB521" s="107"/>
      <c r="AC521" s="106"/>
      <c r="AD521" s="106"/>
      <c r="AE521" s="106"/>
      <c r="AG521" s="7">
        <f>IF(Q521&gt;0,RANK(Q521,(N521:P521,Q521:AE521)),0)</f>
        <v>0</v>
      </c>
      <c r="AH521" s="7">
        <f>IF(R521&gt;0,RANK(R521,(N521:P521,Q521:AE521)),0)</f>
        <v>0</v>
      </c>
      <c r="AI521" s="7">
        <f>IF(T521&gt;0,RANK(T521,(N521:P521,Q521:AE521)),0)</f>
        <v>0</v>
      </c>
      <c r="AJ521" s="7">
        <f>IF(S521&gt;0,RANK(S521,(N521:P521,Q521:AE521)),0)</f>
        <v>0</v>
      </c>
      <c r="AK521" s="2">
        <f t="shared" si="189"/>
        <v>0</v>
      </c>
      <c r="AL521" s="2">
        <f t="shared" si="190"/>
        <v>0</v>
      </c>
      <c r="AM521" s="2">
        <f t="shared" si="191"/>
        <v>0</v>
      </c>
      <c r="AN521" s="2">
        <f t="shared" si="192"/>
        <v>0</v>
      </c>
      <c r="AP521" t="s">
        <v>2395</v>
      </c>
      <c r="AQ521" t="s">
        <v>384</v>
      </c>
      <c r="AT521" s="94">
        <v>17</v>
      </c>
      <c r="AU521" s="96">
        <v>119</v>
      </c>
      <c r="AV521" s="100">
        <f t="shared" si="193"/>
        <v>17119</v>
      </c>
      <c r="AX521" s="7" t="s">
        <v>996</v>
      </c>
    </row>
    <row r="522" spans="1:50" ht="13" hidden="1" customHeight="1" outlineLevel="1">
      <c r="A522" t="s">
        <v>827</v>
      </c>
      <c r="B522" t="s">
        <v>384</v>
      </c>
      <c r="C522" s="1">
        <f t="shared" si="182"/>
        <v>14144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>IF(P522&gt;0,RANK(P522,(N522:P522,Q522:AE522)),0)</f>
        <v>0</v>
      </c>
      <c r="G522" s="1">
        <f t="shared" si="183"/>
        <v>4152</v>
      </c>
      <c r="H522" s="2">
        <f t="shared" si="184"/>
        <v>0.29355203619909503</v>
      </c>
      <c r="I522" s="2"/>
      <c r="J522" s="2">
        <f t="shared" si="185"/>
        <v>0.64677601809954754</v>
      </c>
      <c r="K522" s="2">
        <f t="shared" si="186"/>
        <v>0.35322398190045251</v>
      </c>
      <c r="L522" s="2">
        <f t="shared" si="187"/>
        <v>0</v>
      </c>
      <c r="M522" s="2">
        <f t="shared" si="188"/>
        <v>-5.5511151231257827E-17</v>
      </c>
      <c r="N522" s="106">
        <v>9148</v>
      </c>
      <c r="O522" s="106">
        <v>4996</v>
      </c>
      <c r="P522" s="106"/>
      <c r="Q522" s="106"/>
      <c r="R522" s="106"/>
      <c r="S522" s="106"/>
      <c r="T522" s="106"/>
      <c r="U522" s="106"/>
      <c r="V522" s="107"/>
      <c r="W522" s="107"/>
      <c r="X522" s="107"/>
      <c r="Y522" s="106"/>
      <c r="Z522" s="107"/>
      <c r="AA522" s="107"/>
      <c r="AB522" s="107"/>
      <c r="AC522" s="106"/>
      <c r="AD522" s="106"/>
      <c r="AE522" s="106"/>
      <c r="AG522" s="7">
        <f>IF(Q522&gt;0,RANK(Q522,(N522:P522,Q522:AE522)),0)</f>
        <v>0</v>
      </c>
      <c r="AH522" s="7">
        <f>IF(R522&gt;0,RANK(R522,(N522:P522,Q522:AE522)),0)</f>
        <v>0</v>
      </c>
      <c r="AI522" s="7">
        <f>IF(T522&gt;0,RANK(T522,(N522:P522,Q522:AE522)),0)</f>
        <v>0</v>
      </c>
      <c r="AJ522" s="7">
        <f>IF(S522&gt;0,RANK(S522,(N522:P522,Q522:AE522)),0)</f>
        <v>0</v>
      </c>
      <c r="AK522" s="2">
        <f t="shared" si="189"/>
        <v>0</v>
      </c>
      <c r="AL522" s="2">
        <f t="shared" si="190"/>
        <v>0</v>
      </c>
      <c r="AM522" s="2">
        <f t="shared" si="191"/>
        <v>0</v>
      </c>
      <c r="AN522" s="2">
        <f t="shared" si="192"/>
        <v>0</v>
      </c>
      <c r="AP522" t="s">
        <v>827</v>
      </c>
      <c r="AQ522" t="s">
        <v>384</v>
      </c>
      <c r="AT522" s="94">
        <v>17</v>
      </c>
      <c r="AU522" s="96">
        <v>121</v>
      </c>
      <c r="AV522" s="100">
        <f t="shared" si="193"/>
        <v>17121</v>
      </c>
      <c r="AX522" s="7" t="s">
        <v>996</v>
      </c>
    </row>
    <row r="523" spans="1:50" ht="13" hidden="1" customHeight="1" outlineLevel="1">
      <c r="A523" t="s">
        <v>980</v>
      </c>
      <c r="B523" t="s">
        <v>384</v>
      </c>
      <c r="C523" s="1">
        <f t="shared" si="182"/>
        <v>5021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>IF(P523&gt;0,RANK(P523,(N523:P523,Q523:AE523)),0)</f>
        <v>0</v>
      </c>
      <c r="G523" s="1">
        <f t="shared" si="183"/>
        <v>1405</v>
      </c>
      <c r="H523" s="2">
        <f t="shared" si="184"/>
        <v>0.27982473610834496</v>
      </c>
      <c r="I523" s="2"/>
      <c r="J523" s="2">
        <f t="shared" si="185"/>
        <v>0.63991236805417251</v>
      </c>
      <c r="K523" s="2">
        <f t="shared" si="186"/>
        <v>0.36008763194582755</v>
      </c>
      <c r="L523" s="2">
        <f t="shared" si="187"/>
        <v>0</v>
      </c>
      <c r="M523" s="2">
        <f t="shared" si="188"/>
        <v>-5.5511151231257827E-17</v>
      </c>
      <c r="N523" s="106">
        <v>3213</v>
      </c>
      <c r="O523" s="106">
        <v>1808</v>
      </c>
      <c r="P523" s="106"/>
      <c r="Q523" s="106"/>
      <c r="R523" s="106"/>
      <c r="S523" s="106"/>
      <c r="T523" s="106"/>
      <c r="U523" s="106"/>
      <c r="V523" s="107"/>
      <c r="W523" s="107"/>
      <c r="X523" s="107"/>
      <c r="Y523" s="106"/>
      <c r="Z523" s="107"/>
      <c r="AA523" s="107"/>
      <c r="AB523" s="107"/>
      <c r="AC523" s="106"/>
      <c r="AD523" s="106"/>
      <c r="AE523" s="106"/>
      <c r="AG523" s="7">
        <f>IF(Q523&gt;0,RANK(Q523,(N523:P523,Q523:AE523)),0)</f>
        <v>0</v>
      </c>
      <c r="AH523" s="7">
        <f>IF(R523&gt;0,RANK(R523,(N523:P523,Q523:AE523)),0)</f>
        <v>0</v>
      </c>
      <c r="AI523" s="7">
        <f>IF(T523&gt;0,RANK(T523,(N523:P523,Q523:AE523)),0)</f>
        <v>0</v>
      </c>
      <c r="AJ523" s="7">
        <f>IF(S523&gt;0,RANK(S523,(N523:P523,Q523:AE523)),0)</f>
        <v>0</v>
      </c>
      <c r="AK523" s="2">
        <f t="shared" si="189"/>
        <v>0</v>
      </c>
      <c r="AL523" s="2">
        <f t="shared" si="190"/>
        <v>0</v>
      </c>
      <c r="AM523" s="2">
        <f t="shared" si="191"/>
        <v>0</v>
      </c>
      <c r="AN523" s="2">
        <f t="shared" si="192"/>
        <v>0</v>
      </c>
      <c r="AP523" t="s">
        <v>980</v>
      </c>
      <c r="AQ523" t="s">
        <v>384</v>
      </c>
      <c r="AT523" s="94">
        <v>17</v>
      </c>
      <c r="AU523" s="96">
        <v>123</v>
      </c>
      <c r="AV523" s="100">
        <f t="shared" si="193"/>
        <v>17123</v>
      </c>
      <c r="AX523" s="7" t="s">
        <v>996</v>
      </c>
    </row>
    <row r="524" spans="1:50" ht="13" hidden="1" customHeight="1" outlineLevel="1">
      <c r="A524" t="s">
        <v>2171</v>
      </c>
      <c r="B524" t="s">
        <v>384</v>
      </c>
      <c r="C524" s="1">
        <f t="shared" si="182"/>
        <v>5927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>IF(P524&gt;0,RANK(P524,(N524:P524,Q524:AE524)),0)</f>
        <v>0</v>
      </c>
      <c r="G524" s="1">
        <f t="shared" si="183"/>
        <v>2265</v>
      </c>
      <c r="H524" s="2">
        <f t="shared" si="184"/>
        <v>0.38214948540577021</v>
      </c>
      <c r="I524" s="2"/>
      <c r="J524" s="2">
        <f t="shared" si="185"/>
        <v>0.69107474270288505</v>
      </c>
      <c r="K524" s="2">
        <f t="shared" si="186"/>
        <v>0.3089252572971149</v>
      </c>
      <c r="L524" s="2">
        <f t="shared" si="187"/>
        <v>0</v>
      </c>
      <c r="M524" s="2">
        <f t="shared" si="188"/>
        <v>5.5511151231257827E-17</v>
      </c>
      <c r="N524" s="106">
        <v>4096</v>
      </c>
      <c r="O524" s="106">
        <v>1831</v>
      </c>
      <c r="P524" s="106"/>
      <c r="Q524" s="106"/>
      <c r="R524" s="106"/>
      <c r="S524" s="106"/>
      <c r="T524" s="106"/>
      <c r="U524" s="106"/>
      <c r="V524" s="107"/>
      <c r="W524" s="107"/>
      <c r="X524" s="107"/>
      <c r="Y524" s="106"/>
      <c r="Z524" s="107"/>
      <c r="AA524" s="107"/>
      <c r="AB524" s="107"/>
      <c r="AC524" s="106"/>
      <c r="AD524" s="106"/>
      <c r="AE524" s="106"/>
      <c r="AG524" s="7">
        <f>IF(Q524&gt;0,RANK(Q524,(N524:P524,Q524:AE524)),0)</f>
        <v>0</v>
      </c>
      <c r="AH524" s="7">
        <f>IF(R524&gt;0,RANK(R524,(N524:P524,Q524:AE524)),0)</f>
        <v>0</v>
      </c>
      <c r="AI524" s="7">
        <f>IF(T524&gt;0,RANK(T524,(N524:P524,Q524:AE524)),0)</f>
        <v>0</v>
      </c>
      <c r="AJ524" s="7">
        <f>IF(S524&gt;0,RANK(S524,(N524:P524,Q524:AE524)),0)</f>
        <v>0</v>
      </c>
      <c r="AK524" s="2">
        <f t="shared" si="189"/>
        <v>0</v>
      </c>
      <c r="AL524" s="2">
        <f t="shared" si="190"/>
        <v>0</v>
      </c>
      <c r="AM524" s="2">
        <f t="shared" si="191"/>
        <v>0</v>
      </c>
      <c r="AN524" s="2">
        <f t="shared" si="192"/>
        <v>0</v>
      </c>
      <c r="AP524" t="s">
        <v>2171</v>
      </c>
      <c r="AQ524" t="s">
        <v>384</v>
      </c>
      <c r="AT524" s="94">
        <v>17</v>
      </c>
      <c r="AU524" s="96">
        <v>125</v>
      </c>
      <c r="AV524" s="100">
        <f t="shared" si="193"/>
        <v>17125</v>
      </c>
      <c r="AX524" s="7" t="s">
        <v>996</v>
      </c>
    </row>
    <row r="525" spans="1:50" ht="13" hidden="1" customHeight="1" outlineLevel="1">
      <c r="A525" t="s">
        <v>157</v>
      </c>
      <c r="B525" t="s">
        <v>384</v>
      </c>
      <c r="C525" s="1">
        <f t="shared" si="182"/>
        <v>4987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>IF(P525&gt;0,RANK(P525,(N525:P525,Q525:AE525)),0)</f>
        <v>0</v>
      </c>
      <c r="G525" s="1">
        <f t="shared" si="183"/>
        <v>2333</v>
      </c>
      <c r="H525" s="2">
        <f t="shared" si="184"/>
        <v>0.4678163224383397</v>
      </c>
      <c r="I525" s="2"/>
      <c r="J525" s="2">
        <f t="shared" si="185"/>
        <v>0.7339081612191698</v>
      </c>
      <c r="K525" s="2">
        <f t="shared" si="186"/>
        <v>0.26609183878083015</v>
      </c>
      <c r="L525" s="2">
        <f t="shared" si="187"/>
        <v>0</v>
      </c>
      <c r="M525" s="2">
        <f t="shared" si="188"/>
        <v>5.5511151231257827E-17</v>
      </c>
      <c r="N525" s="106">
        <v>3660</v>
      </c>
      <c r="O525" s="106">
        <v>1327</v>
      </c>
      <c r="P525" s="106"/>
      <c r="Q525" s="106"/>
      <c r="R525" s="106"/>
      <c r="S525" s="106"/>
      <c r="T525" s="106"/>
      <c r="U525" s="106"/>
      <c r="V525" s="107"/>
      <c r="W525" s="107"/>
      <c r="X525" s="107"/>
      <c r="Y525" s="106"/>
      <c r="Z525" s="107"/>
      <c r="AA525" s="107"/>
      <c r="AB525" s="107"/>
      <c r="AC525" s="106"/>
      <c r="AD525" s="106"/>
      <c r="AE525" s="106"/>
      <c r="AG525" s="7">
        <f>IF(Q525&gt;0,RANK(Q525,(N525:P525,Q525:AE525)),0)</f>
        <v>0</v>
      </c>
      <c r="AH525" s="7">
        <f>IF(R525&gt;0,RANK(R525,(N525:P525,Q525:AE525)),0)</f>
        <v>0</v>
      </c>
      <c r="AI525" s="7">
        <f>IF(T525&gt;0,RANK(T525,(N525:P525,Q525:AE525)),0)</f>
        <v>0</v>
      </c>
      <c r="AJ525" s="7">
        <f>IF(S525&gt;0,RANK(S525,(N525:P525,Q525:AE525)),0)</f>
        <v>0</v>
      </c>
      <c r="AK525" s="2">
        <f t="shared" si="189"/>
        <v>0</v>
      </c>
      <c r="AL525" s="2">
        <f t="shared" si="190"/>
        <v>0</v>
      </c>
      <c r="AM525" s="2">
        <f t="shared" si="191"/>
        <v>0</v>
      </c>
      <c r="AN525" s="2">
        <f t="shared" si="192"/>
        <v>0</v>
      </c>
      <c r="AP525" t="s">
        <v>157</v>
      </c>
      <c r="AQ525" t="s">
        <v>384</v>
      </c>
      <c r="AT525" s="94">
        <v>17</v>
      </c>
      <c r="AU525" s="96">
        <v>127</v>
      </c>
      <c r="AV525" s="100">
        <f t="shared" si="193"/>
        <v>17127</v>
      </c>
      <c r="AX525" s="7" t="s">
        <v>996</v>
      </c>
    </row>
    <row r="526" spans="1:50" ht="13" hidden="1" customHeight="1" outlineLevel="1">
      <c r="A526" t="s">
        <v>1024</v>
      </c>
      <c r="B526" t="s">
        <v>384</v>
      </c>
      <c r="C526" s="1">
        <f t="shared" ref="C526:C557" si="194">SUM(N526:AE526)</f>
        <v>5334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>IF(P526&gt;0,RANK(P526,(N526:P526,Q526:AE526)),0)</f>
        <v>0</v>
      </c>
      <c r="G526" s="1">
        <f t="shared" ref="G526:G557" si="195">IF(C526&gt;0,MAX(N526:P526)-LARGE(N526:P526,2),0)</f>
        <v>650</v>
      </c>
      <c r="H526" s="2">
        <f t="shared" ref="H526:H557" si="196">IF(C526&gt;0,G526/C526,0)</f>
        <v>0.12185976752905887</v>
      </c>
      <c r="I526" s="2"/>
      <c r="J526" s="2">
        <f t="shared" ref="J526:J557" si="197">IF($C526=0,"-",N526/$C526)</f>
        <v>0.56092988376452946</v>
      </c>
      <c r="K526" s="2">
        <f t="shared" ref="K526:K557" si="198">IF($C526=0,"-",O526/$C526)</f>
        <v>0.43907011623547054</v>
      </c>
      <c r="L526" s="2">
        <f t="shared" ref="L526:L557" si="199">IF($C526=0,"-",P526/$C526)</f>
        <v>0</v>
      </c>
      <c r="M526" s="2">
        <f t="shared" ref="M526:M557" si="200">IF(C526=0,"-",(1-J526-K526-L526))</f>
        <v>0</v>
      </c>
      <c r="N526" s="106">
        <v>2992</v>
      </c>
      <c r="O526" s="106">
        <v>2342</v>
      </c>
      <c r="P526" s="106"/>
      <c r="Q526" s="106"/>
      <c r="R526" s="106"/>
      <c r="S526" s="106"/>
      <c r="T526" s="106"/>
      <c r="U526" s="106"/>
      <c r="V526" s="107"/>
      <c r="W526" s="107"/>
      <c r="X526" s="107"/>
      <c r="Y526" s="106"/>
      <c r="Z526" s="107"/>
      <c r="AA526" s="107"/>
      <c r="AB526" s="107"/>
      <c r="AC526" s="106"/>
      <c r="AD526" s="106"/>
      <c r="AE526" s="106"/>
      <c r="AG526" s="7">
        <f>IF(Q526&gt;0,RANK(Q526,(N526:P526,Q526:AE526)),0)</f>
        <v>0</v>
      </c>
      <c r="AH526" s="7">
        <f>IF(R526&gt;0,RANK(R526,(N526:P526,Q526:AE526)),0)</f>
        <v>0</v>
      </c>
      <c r="AI526" s="7">
        <f>IF(T526&gt;0,RANK(T526,(N526:P526,Q526:AE526)),0)</f>
        <v>0</v>
      </c>
      <c r="AJ526" s="7">
        <f>IF(S526&gt;0,RANK(S526,(N526:P526,Q526:AE526)),0)</f>
        <v>0</v>
      </c>
      <c r="AK526" s="2">
        <f t="shared" ref="AK526:AK557" si="201">IF($C526=0,"-",Q526/$C526)</f>
        <v>0</v>
      </c>
      <c r="AL526" s="2">
        <f t="shared" ref="AL526:AL557" si="202">IF($C526=0,"-",R526/$C526)</f>
        <v>0</v>
      </c>
      <c r="AM526" s="2">
        <f t="shared" ref="AM526:AM557" si="203">IF($C526=0,"-",T526/$C526)</f>
        <v>0</v>
      </c>
      <c r="AN526" s="2">
        <f t="shared" ref="AN526:AN557" si="204">IF($C526=0,"-",S526/$C526)</f>
        <v>0</v>
      </c>
      <c r="AP526" t="s">
        <v>1024</v>
      </c>
      <c r="AQ526" t="s">
        <v>384</v>
      </c>
      <c r="AT526" s="94">
        <v>17</v>
      </c>
      <c r="AU526" s="96">
        <v>129</v>
      </c>
      <c r="AV526" s="100">
        <f t="shared" si="193"/>
        <v>17129</v>
      </c>
      <c r="AX526" s="7" t="s">
        <v>996</v>
      </c>
    </row>
    <row r="527" spans="1:50" ht="13" hidden="1" customHeight="1" outlineLevel="1">
      <c r="A527" t="s">
        <v>1389</v>
      </c>
      <c r="B527" t="s">
        <v>384</v>
      </c>
      <c r="C527" s="1">
        <f t="shared" si="194"/>
        <v>6890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>IF(P527&gt;0,RANK(P527,(N527:P527,Q527:AE527)),0)</f>
        <v>0</v>
      </c>
      <c r="G527" s="1">
        <f t="shared" si="195"/>
        <v>2244</v>
      </c>
      <c r="H527" s="2">
        <f t="shared" si="196"/>
        <v>0.32568940493468795</v>
      </c>
      <c r="I527" s="2"/>
      <c r="J527" s="2">
        <f t="shared" si="197"/>
        <v>0.66284470246734395</v>
      </c>
      <c r="K527" s="2">
        <f t="shared" si="198"/>
        <v>0.33715529753265605</v>
      </c>
      <c r="L527" s="2">
        <f t="shared" si="199"/>
        <v>0</v>
      </c>
      <c r="M527" s="2">
        <f t="shared" si="200"/>
        <v>0</v>
      </c>
      <c r="N527" s="106">
        <v>4567</v>
      </c>
      <c r="O527" s="106">
        <v>2323</v>
      </c>
      <c r="P527" s="106"/>
      <c r="Q527" s="106"/>
      <c r="R527" s="106"/>
      <c r="S527" s="106"/>
      <c r="T527" s="106"/>
      <c r="U527" s="106"/>
      <c r="V527" s="107"/>
      <c r="W527" s="107"/>
      <c r="X527" s="107"/>
      <c r="Y527" s="106"/>
      <c r="Z527" s="107"/>
      <c r="AA527" s="107"/>
      <c r="AB527" s="107"/>
      <c r="AC527" s="106"/>
      <c r="AD527" s="106"/>
      <c r="AE527" s="106"/>
      <c r="AG527" s="7">
        <f>IF(Q527&gt;0,RANK(Q527,(N527:P527,Q527:AE527)),0)</f>
        <v>0</v>
      </c>
      <c r="AH527" s="7">
        <f>IF(R527&gt;0,RANK(R527,(N527:P527,Q527:AE527)),0)</f>
        <v>0</v>
      </c>
      <c r="AI527" s="7">
        <f>IF(T527&gt;0,RANK(T527,(N527:P527,Q527:AE527)),0)</f>
        <v>0</v>
      </c>
      <c r="AJ527" s="7">
        <f>IF(S527&gt;0,RANK(S527,(N527:P527,Q527:AE527)),0)</f>
        <v>0</v>
      </c>
      <c r="AK527" s="2">
        <f t="shared" si="201"/>
        <v>0</v>
      </c>
      <c r="AL527" s="2">
        <f t="shared" si="202"/>
        <v>0</v>
      </c>
      <c r="AM527" s="2">
        <f t="shared" si="203"/>
        <v>0</v>
      </c>
      <c r="AN527" s="2">
        <f t="shared" si="204"/>
        <v>0</v>
      </c>
      <c r="AP527" t="s">
        <v>1389</v>
      </c>
      <c r="AQ527" t="s">
        <v>384</v>
      </c>
      <c r="AT527" s="94">
        <v>17</v>
      </c>
      <c r="AU527" s="96">
        <v>131</v>
      </c>
      <c r="AV527" s="100">
        <f t="shared" si="193"/>
        <v>17131</v>
      </c>
      <c r="AX527" s="7" t="s">
        <v>996</v>
      </c>
    </row>
    <row r="528" spans="1:50" ht="13" hidden="1" customHeight="1" outlineLevel="1">
      <c r="A528" t="s">
        <v>298</v>
      </c>
      <c r="B528" t="s">
        <v>384</v>
      </c>
      <c r="C528" s="1">
        <f t="shared" si="194"/>
        <v>7716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>IF(P528&gt;0,RANK(P528,(N528:P528,Q528:AE528)),0)</f>
        <v>0</v>
      </c>
      <c r="G528" s="1">
        <f t="shared" si="195"/>
        <v>1626</v>
      </c>
      <c r="H528" s="2">
        <f t="shared" si="196"/>
        <v>0.21073094867807154</v>
      </c>
      <c r="I528" s="2"/>
      <c r="J528" s="2">
        <f t="shared" si="197"/>
        <v>0.60536547433903576</v>
      </c>
      <c r="K528" s="2">
        <f t="shared" si="198"/>
        <v>0.39463452566096424</v>
      </c>
      <c r="L528" s="2">
        <f t="shared" si="199"/>
        <v>0</v>
      </c>
      <c r="M528" s="2">
        <f t="shared" si="200"/>
        <v>0</v>
      </c>
      <c r="N528" s="106">
        <v>4671</v>
      </c>
      <c r="O528" s="106">
        <v>3045</v>
      </c>
      <c r="P528" s="106"/>
      <c r="Q528" s="106"/>
      <c r="R528" s="106"/>
      <c r="S528" s="106"/>
      <c r="T528" s="106"/>
      <c r="U528" s="106"/>
      <c r="V528" s="107"/>
      <c r="W528" s="107"/>
      <c r="X528" s="107"/>
      <c r="Y528" s="106"/>
      <c r="Z528" s="107"/>
      <c r="AA528" s="107"/>
      <c r="AB528" s="107"/>
      <c r="AC528" s="106"/>
      <c r="AD528" s="106"/>
      <c r="AE528" s="106"/>
      <c r="AG528" s="7">
        <f>IF(Q528&gt;0,RANK(Q528,(N528:P528,Q528:AE528)),0)</f>
        <v>0</v>
      </c>
      <c r="AH528" s="7">
        <f>IF(R528&gt;0,RANK(R528,(N528:P528,Q528:AE528)),0)</f>
        <v>0</v>
      </c>
      <c r="AI528" s="7">
        <f>IF(T528&gt;0,RANK(T528,(N528:P528,Q528:AE528)),0)</f>
        <v>0</v>
      </c>
      <c r="AJ528" s="7">
        <f>IF(S528&gt;0,RANK(S528,(N528:P528,Q528:AE528)),0)</f>
        <v>0</v>
      </c>
      <c r="AK528" s="2">
        <f t="shared" si="201"/>
        <v>0</v>
      </c>
      <c r="AL528" s="2">
        <f t="shared" si="202"/>
        <v>0</v>
      </c>
      <c r="AM528" s="2">
        <f t="shared" si="203"/>
        <v>0</v>
      </c>
      <c r="AN528" s="2">
        <f t="shared" si="204"/>
        <v>0</v>
      </c>
      <c r="AP528" t="s">
        <v>298</v>
      </c>
      <c r="AQ528" t="s">
        <v>384</v>
      </c>
      <c r="AT528" s="94">
        <v>17</v>
      </c>
      <c r="AU528" s="96">
        <v>133</v>
      </c>
      <c r="AV528" s="100">
        <f t="shared" si="193"/>
        <v>17133</v>
      </c>
      <c r="AX528" s="7" t="s">
        <v>996</v>
      </c>
    </row>
    <row r="529" spans="1:50" ht="13" hidden="1" customHeight="1" outlineLevel="1">
      <c r="A529" t="s">
        <v>1639</v>
      </c>
      <c r="B529" t="s">
        <v>384</v>
      </c>
      <c r="C529" s="1">
        <f t="shared" si="194"/>
        <v>12133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>IF(P529&gt;0,RANK(P529,(N529:P529,Q529:AE529)),0)</f>
        <v>0</v>
      </c>
      <c r="G529" s="1">
        <f t="shared" si="195"/>
        <v>3387</v>
      </c>
      <c r="H529" s="2">
        <f t="shared" si="196"/>
        <v>0.27915602076980139</v>
      </c>
      <c r="I529" s="2"/>
      <c r="J529" s="2">
        <f t="shared" si="197"/>
        <v>0.6395780103849007</v>
      </c>
      <c r="K529" s="2">
        <f t="shared" si="198"/>
        <v>0.3604219896150993</v>
      </c>
      <c r="L529" s="2">
        <f t="shared" si="199"/>
        <v>0</v>
      </c>
      <c r="M529" s="2">
        <f t="shared" si="200"/>
        <v>0</v>
      </c>
      <c r="N529" s="106">
        <v>7760</v>
      </c>
      <c r="O529" s="106">
        <v>4373</v>
      </c>
      <c r="P529" s="106"/>
      <c r="Q529" s="106"/>
      <c r="R529" s="106"/>
      <c r="S529" s="106"/>
      <c r="T529" s="106"/>
      <c r="U529" s="106"/>
      <c r="V529" s="107"/>
      <c r="W529" s="107"/>
      <c r="X529" s="107"/>
      <c r="Y529" s="106"/>
      <c r="Z529" s="107"/>
      <c r="AA529" s="107"/>
      <c r="AB529" s="107"/>
      <c r="AC529" s="106"/>
      <c r="AD529" s="106"/>
      <c r="AE529" s="106"/>
      <c r="AG529" s="7">
        <f>IF(Q529&gt;0,RANK(Q529,(N529:P529,Q529:AE529)),0)</f>
        <v>0</v>
      </c>
      <c r="AH529" s="7">
        <f>IF(R529&gt;0,RANK(R529,(N529:P529,Q529:AE529)),0)</f>
        <v>0</v>
      </c>
      <c r="AI529" s="7">
        <f>IF(T529&gt;0,RANK(T529,(N529:P529,Q529:AE529)),0)</f>
        <v>0</v>
      </c>
      <c r="AJ529" s="7">
        <f>IF(S529&gt;0,RANK(S529,(N529:P529,Q529:AE529)),0)</f>
        <v>0</v>
      </c>
      <c r="AK529" s="2">
        <f t="shared" si="201"/>
        <v>0</v>
      </c>
      <c r="AL529" s="2">
        <f t="shared" si="202"/>
        <v>0</v>
      </c>
      <c r="AM529" s="2">
        <f t="shared" si="203"/>
        <v>0</v>
      </c>
      <c r="AN529" s="2">
        <f t="shared" si="204"/>
        <v>0</v>
      </c>
      <c r="AP529" t="s">
        <v>1639</v>
      </c>
      <c r="AQ529" t="s">
        <v>384</v>
      </c>
      <c r="AT529" s="94">
        <v>17</v>
      </c>
      <c r="AU529" s="96">
        <v>135</v>
      </c>
      <c r="AV529" s="100">
        <f t="shared" si="193"/>
        <v>17135</v>
      </c>
      <c r="AX529" s="7" t="s">
        <v>996</v>
      </c>
    </row>
    <row r="530" spans="1:50" ht="13" hidden="1" customHeight="1" outlineLevel="1">
      <c r="A530" t="s">
        <v>83</v>
      </c>
      <c r="B530" t="s">
        <v>384</v>
      </c>
      <c r="C530" s="1">
        <f t="shared" si="194"/>
        <v>13187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>IF(P530&gt;0,RANK(P530,(N530:P530,Q530:AE530)),0)</f>
        <v>0</v>
      </c>
      <c r="G530" s="1">
        <f t="shared" si="195"/>
        <v>2149</v>
      </c>
      <c r="H530" s="2">
        <f t="shared" si="196"/>
        <v>0.16296352468340031</v>
      </c>
      <c r="I530" s="2"/>
      <c r="J530" s="2">
        <f t="shared" si="197"/>
        <v>0.58148176234170013</v>
      </c>
      <c r="K530" s="2">
        <f t="shared" si="198"/>
        <v>0.41851823765829982</v>
      </c>
      <c r="L530" s="2">
        <f t="shared" si="199"/>
        <v>0</v>
      </c>
      <c r="M530" s="2">
        <f t="shared" si="200"/>
        <v>5.5511151231257827E-17</v>
      </c>
      <c r="N530" s="106">
        <v>7668</v>
      </c>
      <c r="O530" s="106">
        <v>5519</v>
      </c>
      <c r="P530" s="106"/>
      <c r="Q530" s="106"/>
      <c r="R530" s="106"/>
      <c r="S530" s="106"/>
      <c r="T530" s="106"/>
      <c r="U530" s="106"/>
      <c r="V530" s="107"/>
      <c r="W530" s="107"/>
      <c r="X530" s="107"/>
      <c r="Y530" s="106"/>
      <c r="Z530" s="107"/>
      <c r="AA530" s="107"/>
      <c r="AB530" s="107"/>
      <c r="AC530" s="106"/>
      <c r="AD530" s="106"/>
      <c r="AE530" s="106"/>
      <c r="AG530" s="7">
        <f>IF(Q530&gt;0,RANK(Q530,(N530:P530,Q530:AE530)),0)</f>
        <v>0</v>
      </c>
      <c r="AH530" s="7">
        <f>IF(R530&gt;0,RANK(R530,(N530:P530,Q530:AE530)),0)</f>
        <v>0</v>
      </c>
      <c r="AI530" s="7">
        <f>IF(T530&gt;0,RANK(T530,(N530:P530,Q530:AE530)),0)</f>
        <v>0</v>
      </c>
      <c r="AJ530" s="7">
        <f>IF(S530&gt;0,RANK(S530,(N530:P530,Q530:AE530)),0)</f>
        <v>0</v>
      </c>
      <c r="AK530" s="2">
        <f t="shared" si="201"/>
        <v>0</v>
      </c>
      <c r="AL530" s="2">
        <f t="shared" si="202"/>
        <v>0</v>
      </c>
      <c r="AM530" s="2">
        <f t="shared" si="203"/>
        <v>0</v>
      </c>
      <c r="AN530" s="2">
        <f t="shared" si="204"/>
        <v>0</v>
      </c>
      <c r="AP530" t="s">
        <v>83</v>
      </c>
      <c r="AQ530" t="s">
        <v>384</v>
      </c>
      <c r="AT530" s="94">
        <v>17</v>
      </c>
      <c r="AU530" s="96">
        <v>137</v>
      </c>
      <c r="AV530" s="100">
        <f t="shared" si="193"/>
        <v>17137</v>
      </c>
      <c r="AX530" s="7" t="s">
        <v>996</v>
      </c>
    </row>
    <row r="531" spans="1:50" ht="13" hidden="1" customHeight="1" outlineLevel="1">
      <c r="A531" t="s">
        <v>1042</v>
      </c>
      <c r="B531" t="s">
        <v>384</v>
      </c>
      <c r="C531" s="1">
        <f t="shared" si="194"/>
        <v>4796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0</v>
      </c>
      <c r="G531" s="1">
        <f t="shared" si="195"/>
        <v>1646</v>
      </c>
      <c r="H531" s="2">
        <f t="shared" si="196"/>
        <v>0.3432026688907423</v>
      </c>
      <c r="I531" s="2"/>
      <c r="J531" s="2">
        <f t="shared" si="197"/>
        <v>0.67160133444537118</v>
      </c>
      <c r="K531" s="2">
        <f t="shared" si="198"/>
        <v>0.32839866555462888</v>
      </c>
      <c r="L531" s="2">
        <f t="shared" si="199"/>
        <v>0</v>
      </c>
      <c r="M531" s="2">
        <f t="shared" si="200"/>
        <v>-5.5511151231257827E-17</v>
      </c>
      <c r="N531" s="106">
        <v>3221</v>
      </c>
      <c r="O531" s="106">
        <v>1575</v>
      </c>
      <c r="P531" s="106"/>
      <c r="Q531" s="106"/>
      <c r="R531" s="106"/>
      <c r="S531" s="106"/>
      <c r="T531" s="106"/>
      <c r="U531" s="106"/>
      <c r="V531" s="107"/>
      <c r="W531" s="107"/>
      <c r="X531" s="107"/>
      <c r="Y531" s="106"/>
      <c r="Z531" s="107"/>
      <c r="AA531" s="107"/>
      <c r="AB531" s="107"/>
      <c r="AC531" s="106"/>
      <c r="AD531" s="106"/>
      <c r="AE531" s="106"/>
      <c r="AG531" s="7">
        <f>IF(Q531&gt;0,RANK(Q531,(N531:P531,Q531:AE531)),0)</f>
        <v>0</v>
      </c>
      <c r="AH531" s="7">
        <f>IF(R531&gt;0,RANK(R531,(N531:P531,Q531:AE531)),0)</f>
        <v>0</v>
      </c>
      <c r="AI531" s="7">
        <f>IF(T531&gt;0,RANK(T531,(N531:P531,Q531:AE531)),0)</f>
        <v>0</v>
      </c>
      <c r="AJ531" s="7">
        <f>IF(S531&gt;0,RANK(S531,(N531:P531,Q531:AE531)),0)</f>
        <v>0</v>
      </c>
      <c r="AK531" s="2">
        <f t="shared" si="201"/>
        <v>0</v>
      </c>
      <c r="AL531" s="2">
        <f t="shared" si="202"/>
        <v>0</v>
      </c>
      <c r="AM531" s="2">
        <f t="shared" si="203"/>
        <v>0</v>
      </c>
      <c r="AN531" s="2">
        <f t="shared" si="204"/>
        <v>0</v>
      </c>
      <c r="AP531" t="s">
        <v>1042</v>
      </c>
      <c r="AQ531" t="s">
        <v>384</v>
      </c>
      <c r="AT531" s="94">
        <v>17</v>
      </c>
      <c r="AU531" s="96">
        <v>139</v>
      </c>
      <c r="AV531" s="100">
        <f t="shared" si="193"/>
        <v>17139</v>
      </c>
      <c r="AX531" s="7" t="s">
        <v>996</v>
      </c>
    </row>
    <row r="532" spans="1:50" ht="13" hidden="1" customHeight="1" outlineLevel="1">
      <c r="A532" t="s">
        <v>984</v>
      </c>
      <c r="B532" t="s">
        <v>384</v>
      </c>
      <c r="C532" s="1">
        <f t="shared" si="194"/>
        <v>13397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195"/>
        <v>625</v>
      </c>
      <c r="H532" s="2">
        <f t="shared" si="196"/>
        <v>4.6652235575128757E-2</v>
      </c>
      <c r="I532" s="2"/>
      <c r="J532" s="2">
        <f t="shared" si="197"/>
        <v>0.52332611778756433</v>
      </c>
      <c r="K532" s="2">
        <f t="shared" si="198"/>
        <v>0.47667388221243562</v>
      </c>
      <c r="L532" s="2">
        <f t="shared" si="199"/>
        <v>0</v>
      </c>
      <c r="M532" s="2">
        <f t="shared" si="200"/>
        <v>5.5511151231257827E-17</v>
      </c>
      <c r="N532" s="106">
        <v>7011</v>
      </c>
      <c r="O532" s="106">
        <v>6386</v>
      </c>
      <c r="P532" s="106"/>
      <c r="Q532" s="106"/>
      <c r="R532" s="106"/>
      <c r="S532" s="106"/>
      <c r="T532" s="106"/>
      <c r="U532" s="106"/>
      <c r="V532" s="107"/>
      <c r="W532" s="107"/>
      <c r="X532" s="107"/>
      <c r="Y532" s="106"/>
      <c r="Z532" s="107"/>
      <c r="AA532" s="107"/>
      <c r="AB532" s="107"/>
      <c r="AC532" s="106"/>
      <c r="AD532" s="106"/>
      <c r="AE532" s="106"/>
      <c r="AG532" s="7">
        <f>IF(Q532&gt;0,RANK(Q532,(N532:P532,Q532:AE532)),0)</f>
        <v>0</v>
      </c>
      <c r="AH532" s="7">
        <f>IF(R532&gt;0,RANK(R532,(N532:P532,Q532:AE532)),0)</f>
        <v>0</v>
      </c>
      <c r="AI532" s="7">
        <f>IF(T532&gt;0,RANK(T532,(N532:P532,Q532:AE532)),0)</f>
        <v>0</v>
      </c>
      <c r="AJ532" s="7">
        <f>IF(S532&gt;0,RANK(S532,(N532:P532,Q532:AE532)),0)</f>
        <v>0</v>
      </c>
      <c r="AK532" s="2">
        <f t="shared" si="201"/>
        <v>0</v>
      </c>
      <c r="AL532" s="2">
        <f t="shared" si="202"/>
        <v>0</v>
      </c>
      <c r="AM532" s="2">
        <f t="shared" si="203"/>
        <v>0</v>
      </c>
      <c r="AN532" s="2">
        <f t="shared" si="204"/>
        <v>0</v>
      </c>
      <c r="AP532" t="s">
        <v>984</v>
      </c>
      <c r="AQ532" t="s">
        <v>384</v>
      </c>
      <c r="AT532" s="94">
        <v>17</v>
      </c>
      <c r="AU532" s="96">
        <v>141</v>
      </c>
      <c r="AV532" s="100">
        <f t="shared" si="193"/>
        <v>17141</v>
      </c>
      <c r="AX532" s="7" t="s">
        <v>996</v>
      </c>
    </row>
    <row r="533" spans="1:50" ht="13" hidden="1" customHeight="1" outlineLevel="1">
      <c r="A533" t="s">
        <v>2320</v>
      </c>
      <c r="B533" t="s">
        <v>384</v>
      </c>
      <c r="C533" s="1">
        <f t="shared" si="194"/>
        <v>49038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>IF(P533&gt;0,RANK(P533,(N533:P533,Q533:AE533)),0)</f>
        <v>0</v>
      </c>
      <c r="G533" s="1">
        <f t="shared" si="195"/>
        <v>14950</v>
      </c>
      <c r="H533" s="2">
        <f t="shared" si="196"/>
        <v>0.30486561442146909</v>
      </c>
      <c r="I533" s="2"/>
      <c r="J533" s="2">
        <f t="shared" si="197"/>
        <v>0.65243280721073449</v>
      </c>
      <c r="K533" s="2">
        <f t="shared" si="198"/>
        <v>0.34756719278926546</v>
      </c>
      <c r="L533" s="2">
        <f t="shared" si="199"/>
        <v>0</v>
      </c>
      <c r="M533" s="2">
        <f t="shared" si="200"/>
        <v>5.5511151231257827E-17</v>
      </c>
      <c r="N533" s="106">
        <v>31994</v>
      </c>
      <c r="O533" s="106">
        <v>17044</v>
      </c>
      <c r="P533" s="106"/>
      <c r="Q533" s="106"/>
      <c r="R533" s="106"/>
      <c r="S533" s="106"/>
      <c r="T533" s="106"/>
      <c r="U533" s="106"/>
      <c r="V533" s="107"/>
      <c r="W533" s="107"/>
      <c r="X533" s="107"/>
      <c r="Y533" s="106"/>
      <c r="Z533" s="107"/>
      <c r="AA533" s="107"/>
      <c r="AB533" s="107"/>
      <c r="AC533" s="106"/>
      <c r="AD533" s="106"/>
      <c r="AE533" s="106"/>
      <c r="AG533" s="7">
        <f>IF(Q533&gt;0,RANK(Q533,(N533:P533,Q533:AE533)),0)</f>
        <v>0</v>
      </c>
      <c r="AH533" s="7">
        <f>IF(R533&gt;0,RANK(R533,(N533:P533,Q533:AE533)),0)</f>
        <v>0</v>
      </c>
      <c r="AI533" s="7">
        <f>IF(T533&gt;0,RANK(T533,(N533:P533,Q533:AE533)),0)</f>
        <v>0</v>
      </c>
      <c r="AJ533" s="7">
        <f>IF(S533&gt;0,RANK(S533,(N533:P533,Q533:AE533)),0)</f>
        <v>0</v>
      </c>
      <c r="AK533" s="2">
        <f t="shared" si="201"/>
        <v>0</v>
      </c>
      <c r="AL533" s="2">
        <f t="shared" si="202"/>
        <v>0</v>
      </c>
      <c r="AM533" s="2">
        <f t="shared" si="203"/>
        <v>0</v>
      </c>
      <c r="AN533" s="2">
        <f t="shared" si="204"/>
        <v>0</v>
      </c>
      <c r="AP533" t="s">
        <v>2320</v>
      </c>
      <c r="AQ533" t="s">
        <v>384</v>
      </c>
      <c r="AT533" s="94">
        <v>17</v>
      </c>
      <c r="AU533" s="96">
        <v>143</v>
      </c>
      <c r="AV533" s="100">
        <f t="shared" si="193"/>
        <v>17143</v>
      </c>
      <c r="AX533" s="7" t="s">
        <v>996</v>
      </c>
    </row>
    <row r="534" spans="1:50" ht="13" hidden="1" customHeight="1" outlineLevel="1">
      <c r="A534" t="s">
        <v>2741</v>
      </c>
      <c r="B534" t="s">
        <v>384</v>
      </c>
      <c r="C534" s="1">
        <f t="shared" si="194"/>
        <v>9113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1">
        <f t="shared" si="195"/>
        <v>4599</v>
      </c>
      <c r="H534" s="2">
        <f t="shared" si="196"/>
        <v>0.50466366728848899</v>
      </c>
      <c r="I534" s="2"/>
      <c r="J534" s="2">
        <f t="shared" si="197"/>
        <v>0.7523318336442445</v>
      </c>
      <c r="K534" s="2">
        <f t="shared" si="198"/>
        <v>0.2476681663557555</v>
      </c>
      <c r="L534" s="2">
        <f t="shared" si="199"/>
        <v>0</v>
      </c>
      <c r="M534" s="2">
        <f t="shared" si="200"/>
        <v>0</v>
      </c>
      <c r="N534" s="106">
        <v>6856</v>
      </c>
      <c r="O534" s="106">
        <v>2257</v>
      </c>
      <c r="P534" s="106"/>
      <c r="Q534" s="106"/>
      <c r="R534" s="106"/>
      <c r="S534" s="106"/>
      <c r="T534" s="106"/>
      <c r="U534" s="106"/>
      <c r="V534" s="107"/>
      <c r="W534" s="107"/>
      <c r="X534" s="107"/>
      <c r="Y534" s="106"/>
      <c r="Z534" s="107"/>
      <c r="AA534" s="107"/>
      <c r="AB534" s="107"/>
      <c r="AC534" s="106"/>
      <c r="AD534" s="106"/>
      <c r="AE534" s="106"/>
      <c r="AG534" s="7">
        <f>IF(Q534&gt;0,RANK(Q534,(N534:P534,Q534:AE534)),0)</f>
        <v>0</v>
      </c>
      <c r="AH534" s="7">
        <f>IF(R534&gt;0,RANK(R534,(N534:P534,Q534:AE534)),0)</f>
        <v>0</v>
      </c>
      <c r="AI534" s="7">
        <f>IF(T534&gt;0,RANK(T534,(N534:P534,Q534:AE534)),0)</f>
        <v>0</v>
      </c>
      <c r="AJ534" s="7">
        <f>IF(S534&gt;0,RANK(S534,(N534:P534,Q534:AE534)),0)</f>
        <v>0</v>
      </c>
      <c r="AK534" s="2">
        <f t="shared" si="201"/>
        <v>0</v>
      </c>
      <c r="AL534" s="2">
        <f t="shared" si="202"/>
        <v>0</v>
      </c>
      <c r="AM534" s="2">
        <f t="shared" si="203"/>
        <v>0</v>
      </c>
      <c r="AN534" s="2">
        <f t="shared" si="204"/>
        <v>0</v>
      </c>
      <c r="AP534" t="s">
        <v>2741</v>
      </c>
      <c r="AQ534" t="s">
        <v>384</v>
      </c>
      <c r="AT534" s="94">
        <v>17</v>
      </c>
      <c r="AU534" s="96">
        <v>145</v>
      </c>
      <c r="AV534" s="100">
        <f t="shared" si="193"/>
        <v>17145</v>
      </c>
      <c r="AX534" s="7" t="s">
        <v>996</v>
      </c>
    </row>
    <row r="535" spans="1:50" ht="13" hidden="1" customHeight="1" outlineLevel="1">
      <c r="A535" t="s">
        <v>64</v>
      </c>
      <c r="B535" t="s">
        <v>384</v>
      </c>
      <c r="C535" s="1">
        <f t="shared" si="194"/>
        <v>6080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>IF(P535&gt;0,RANK(P535,(N535:P535,Q535:AE535)),0)</f>
        <v>0</v>
      </c>
      <c r="G535" s="1">
        <f t="shared" si="195"/>
        <v>1534</v>
      </c>
      <c r="H535" s="2">
        <f t="shared" si="196"/>
        <v>0.25230263157894739</v>
      </c>
      <c r="I535" s="2"/>
      <c r="J535" s="2">
        <f t="shared" si="197"/>
        <v>0.62615131578947369</v>
      </c>
      <c r="K535" s="2">
        <f t="shared" si="198"/>
        <v>0.37384868421052631</v>
      </c>
      <c r="L535" s="2">
        <f t="shared" si="199"/>
        <v>0</v>
      </c>
      <c r="M535" s="2">
        <f t="shared" si="200"/>
        <v>0</v>
      </c>
      <c r="N535" s="106">
        <v>3807</v>
      </c>
      <c r="O535" s="106">
        <v>2273</v>
      </c>
      <c r="P535" s="106"/>
      <c r="Q535" s="106"/>
      <c r="R535" s="106"/>
      <c r="S535" s="106"/>
      <c r="T535" s="106"/>
      <c r="U535" s="106"/>
      <c r="V535" s="107"/>
      <c r="W535" s="107"/>
      <c r="X535" s="107"/>
      <c r="Y535" s="106"/>
      <c r="Z535" s="107"/>
      <c r="AA535" s="107"/>
      <c r="AB535" s="107"/>
      <c r="AC535" s="106"/>
      <c r="AD535" s="106"/>
      <c r="AE535" s="106"/>
      <c r="AG535" s="7">
        <f>IF(Q535&gt;0,RANK(Q535,(N535:P535,Q535:AE535)),0)</f>
        <v>0</v>
      </c>
      <c r="AH535" s="7">
        <f>IF(R535&gt;0,RANK(R535,(N535:P535,Q535:AE535)),0)</f>
        <v>0</v>
      </c>
      <c r="AI535" s="7">
        <f>IF(T535&gt;0,RANK(T535,(N535:P535,Q535:AE535)),0)</f>
        <v>0</v>
      </c>
      <c r="AJ535" s="7">
        <f>IF(S535&gt;0,RANK(S535,(N535:P535,Q535:AE535)),0)</f>
        <v>0</v>
      </c>
      <c r="AK535" s="2">
        <f t="shared" si="201"/>
        <v>0</v>
      </c>
      <c r="AL535" s="2">
        <f t="shared" si="202"/>
        <v>0</v>
      </c>
      <c r="AM535" s="2">
        <f t="shared" si="203"/>
        <v>0</v>
      </c>
      <c r="AN535" s="2">
        <f t="shared" si="204"/>
        <v>0</v>
      </c>
      <c r="AP535" t="s">
        <v>64</v>
      </c>
      <c r="AQ535" t="s">
        <v>384</v>
      </c>
      <c r="AT535" s="94">
        <v>17</v>
      </c>
      <c r="AU535" s="96">
        <v>147</v>
      </c>
      <c r="AV535" s="100">
        <f t="shared" si="193"/>
        <v>17147</v>
      </c>
      <c r="AX535" s="7" t="s">
        <v>996</v>
      </c>
    </row>
    <row r="536" spans="1:50" ht="13" hidden="1" customHeight="1" outlineLevel="1">
      <c r="A536" t="s">
        <v>2778</v>
      </c>
      <c r="B536" t="s">
        <v>384</v>
      </c>
      <c r="C536" s="1">
        <f t="shared" si="194"/>
        <v>7711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>IF(P536&gt;0,RANK(P536,(N536:P536,Q536:AE536)),0)</f>
        <v>0</v>
      </c>
      <c r="G536" s="1">
        <f t="shared" si="195"/>
        <v>2727</v>
      </c>
      <c r="H536" s="2">
        <f t="shared" si="196"/>
        <v>0.35365062897159899</v>
      </c>
      <c r="I536" s="2"/>
      <c r="J536" s="2">
        <f t="shared" si="197"/>
        <v>0.67682531448579952</v>
      </c>
      <c r="K536" s="2">
        <f t="shared" si="198"/>
        <v>0.32317468551420048</v>
      </c>
      <c r="L536" s="2">
        <f t="shared" si="199"/>
        <v>0</v>
      </c>
      <c r="M536" s="2">
        <f t="shared" si="200"/>
        <v>0</v>
      </c>
      <c r="N536" s="106">
        <v>5219</v>
      </c>
      <c r="O536" s="106">
        <v>2492</v>
      </c>
      <c r="P536" s="106"/>
      <c r="Q536" s="106"/>
      <c r="R536" s="106"/>
      <c r="S536" s="106"/>
      <c r="T536" s="106"/>
      <c r="U536" s="106"/>
      <c r="V536" s="107"/>
      <c r="W536" s="107"/>
      <c r="X536" s="107"/>
      <c r="Y536" s="106"/>
      <c r="Z536" s="107"/>
      <c r="AA536" s="107"/>
      <c r="AB536" s="107"/>
      <c r="AC536" s="106"/>
      <c r="AD536" s="106"/>
      <c r="AE536" s="106"/>
      <c r="AG536" s="7">
        <f>IF(Q536&gt;0,RANK(Q536,(N536:P536,Q536:AE536)),0)</f>
        <v>0</v>
      </c>
      <c r="AH536" s="7">
        <f>IF(R536&gt;0,RANK(R536,(N536:P536,Q536:AE536)),0)</f>
        <v>0</v>
      </c>
      <c r="AI536" s="7">
        <f>IF(T536&gt;0,RANK(T536,(N536:P536,Q536:AE536)),0)</f>
        <v>0</v>
      </c>
      <c r="AJ536" s="7">
        <f>IF(S536&gt;0,RANK(S536,(N536:P536,Q536:AE536)),0)</f>
        <v>0</v>
      </c>
      <c r="AK536" s="2">
        <f t="shared" si="201"/>
        <v>0</v>
      </c>
      <c r="AL536" s="2">
        <f t="shared" si="202"/>
        <v>0</v>
      </c>
      <c r="AM536" s="2">
        <f t="shared" si="203"/>
        <v>0</v>
      </c>
      <c r="AN536" s="2">
        <f t="shared" si="204"/>
        <v>0</v>
      </c>
      <c r="AP536" t="s">
        <v>2778</v>
      </c>
      <c r="AQ536" t="s">
        <v>384</v>
      </c>
      <c r="AT536" s="94">
        <v>17</v>
      </c>
      <c r="AU536" s="96">
        <v>149</v>
      </c>
      <c r="AV536" s="100">
        <f t="shared" si="193"/>
        <v>17149</v>
      </c>
      <c r="AX536" s="7" t="s">
        <v>996</v>
      </c>
    </row>
    <row r="537" spans="1:50" ht="13" hidden="1" customHeight="1" outlineLevel="1">
      <c r="A537" t="s">
        <v>2118</v>
      </c>
      <c r="B537" t="s">
        <v>384</v>
      </c>
      <c r="C537" s="1">
        <f t="shared" si="194"/>
        <v>2076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>IF(P537&gt;0,RANK(P537,(N537:P537,Q537:AE537)),0)</f>
        <v>0</v>
      </c>
      <c r="G537" s="1">
        <f t="shared" si="195"/>
        <v>810</v>
      </c>
      <c r="H537" s="2">
        <f t="shared" si="196"/>
        <v>0.39017341040462428</v>
      </c>
      <c r="I537" s="2"/>
      <c r="J537" s="2">
        <f t="shared" si="197"/>
        <v>0.69508670520231219</v>
      </c>
      <c r="K537" s="2">
        <f t="shared" si="198"/>
        <v>0.30491329479768786</v>
      </c>
      <c r="L537" s="2">
        <f t="shared" si="199"/>
        <v>0</v>
      </c>
      <c r="M537" s="2">
        <f t="shared" si="200"/>
        <v>-5.5511151231257827E-17</v>
      </c>
      <c r="N537" s="106">
        <v>1443</v>
      </c>
      <c r="O537" s="106">
        <v>633</v>
      </c>
      <c r="P537" s="106"/>
      <c r="Q537" s="106"/>
      <c r="R537" s="106"/>
      <c r="S537" s="106"/>
      <c r="T537" s="106"/>
      <c r="U537" s="106"/>
      <c r="V537" s="107"/>
      <c r="W537" s="107"/>
      <c r="X537" s="107"/>
      <c r="Y537" s="106"/>
      <c r="Z537" s="107"/>
      <c r="AA537" s="107"/>
      <c r="AB537" s="107"/>
      <c r="AC537" s="106"/>
      <c r="AD537" s="106"/>
      <c r="AE537" s="106"/>
      <c r="AG537" s="7">
        <f>IF(Q537&gt;0,RANK(Q537,(N537:P537,Q537:AE537)),0)</f>
        <v>0</v>
      </c>
      <c r="AH537" s="7">
        <f>IF(R537&gt;0,RANK(R537,(N537:P537,Q537:AE537)),0)</f>
        <v>0</v>
      </c>
      <c r="AI537" s="7">
        <f>IF(T537&gt;0,RANK(T537,(N537:P537,Q537:AE537)),0)</f>
        <v>0</v>
      </c>
      <c r="AJ537" s="7">
        <f>IF(S537&gt;0,RANK(S537,(N537:P537,Q537:AE537)),0)</f>
        <v>0</v>
      </c>
      <c r="AK537" s="2">
        <f t="shared" si="201"/>
        <v>0</v>
      </c>
      <c r="AL537" s="2">
        <f t="shared" si="202"/>
        <v>0</v>
      </c>
      <c r="AM537" s="2">
        <f t="shared" si="203"/>
        <v>0</v>
      </c>
      <c r="AN537" s="2">
        <f t="shared" si="204"/>
        <v>0</v>
      </c>
      <c r="AP537" t="s">
        <v>2118</v>
      </c>
      <c r="AQ537" t="s">
        <v>384</v>
      </c>
      <c r="AT537" s="94">
        <v>17</v>
      </c>
      <c r="AU537" s="96">
        <v>151</v>
      </c>
      <c r="AV537" s="100">
        <f t="shared" si="193"/>
        <v>17151</v>
      </c>
      <c r="AX537" s="7" t="s">
        <v>996</v>
      </c>
    </row>
    <row r="538" spans="1:50" ht="13" hidden="1" customHeight="1" outlineLevel="1">
      <c r="A538" t="s">
        <v>406</v>
      </c>
      <c r="B538" t="s">
        <v>384</v>
      </c>
      <c r="C538" s="1">
        <f t="shared" si="194"/>
        <v>3127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0</v>
      </c>
      <c r="G538" s="1">
        <f t="shared" si="195"/>
        <v>1379</v>
      </c>
      <c r="H538" s="2">
        <f t="shared" si="196"/>
        <v>0.4409977614326831</v>
      </c>
      <c r="I538" s="2"/>
      <c r="J538" s="2">
        <f t="shared" si="197"/>
        <v>0.72049888071634149</v>
      </c>
      <c r="K538" s="2">
        <f t="shared" si="198"/>
        <v>0.27950111928365845</v>
      </c>
      <c r="L538" s="2">
        <f t="shared" si="199"/>
        <v>0</v>
      </c>
      <c r="M538" s="2">
        <f t="shared" si="200"/>
        <v>5.5511151231257827E-17</v>
      </c>
      <c r="N538" s="106">
        <v>2253</v>
      </c>
      <c r="O538" s="106">
        <v>874</v>
      </c>
      <c r="P538" s="106"/>
      <c r="Q538" s="106"/>
      <c r="R538" s="106"/>
      <c r="S538" s="106"/>
      <c r="T538" s="106"/>
      <c r="U538" s="106"/>
      <c r="V538" s="107"/>
      <c r="W538" s="107"/>
      <c r="X538" s="107"/>
      <c r="Y538" s="106"/>
      <c r="Z538" s="107"/>
      <c r="AA538" s="107"/>
      <c r="AB538" s="107"/>
      <c r="AC538" s="106"/>
      <c r="AD538" s="106"/>
      <c r="AE538" s="106"/>
      <c r="AG538" s="7">
        <f>IF(Q538&gt;0,RANK(Q538,(N538:P538,Q538:AE538)),0)</f>
        <v>0</v>
      </c>
      <c r="AH538" s="7">
        <f>IF(R538&gt;0,RANK(R538,(N538:P538,Q538:AE538)),0)</f>
        <v>0</v>
      </c>
      <c r="AI538" s="7">
        <f>IF(T538&gt;0,RANK(T538,(N538:P538,Q538:AE538)),0)</f>
        <v>0</v>
      </c>
      <c r="AJ538" s="7">
        <f>IF(S538&gt;0,RANK(S538,(N538:P538,Q538:AE538)),0)</f>
        <v>0</v>
      </c>
      <c r="AK538" s="2">
        <f t="shared" si="201"/>
        <v>0</v>
      </c>
      <c r="AL538" s="2">
        <f t="shared" si="202"/>
        <v>0</v>
      </c>
      <c r="AM538" s="2">
        <f t="shared" si="203"/>
        <v>0</v>
      </c>
      <c r="AN538" s="2">
        <f t="shared" si="204"/>
        <v>0</v>
      </c>
      <c r="AP538" t="s">
        <v>406</v>
      </c>
      <c r="AQ538" t="s">
        <v>384</v>
      </c>
      <c r="AT538" s="94">
        <v>17</v>
      </c>
      <c r="AU538" s="96">
        <v>153</v>
      </c>
      <c r="AV538" s="100">
        <f t="shared" si="193"/>
        <v>17153</v>
      </c>
      <c r="AX538" s="7" t="s">
        <v>996</v>
      </c>
    </row>
    <row r="539" spans="1:50" ht="13" hidden="1" customHeight="1" outlineLevel="1">
      <c r="A539" t="s">
        <v>107</v>
      </c>
      <c r="B539" t="s">
        <v>384</v>
      </c>
      <c r="C539" s="1">
        <f t="shared" si="194"/>
        <v>2801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0</v>
      </c>
      <c r="G539" s="1">
        <f t="shared" si="195"/>
        <v>897</v>
      </c>
      <c r="H539" s="2">
        <f t="shared" si="196"/>
        <v>0.32024277043912891</v>
      </c>
      <c r="I539" s="2"/>
      <c r="J539" s="2">
        <f t="shared" si="197"/>
        <v>0.66012138521956443</v>
      </c>
      <c r="K539" s="2">
        <f t="shared" si="198"/>
        <v>0.33987861478043557</v>
      </c>
      <c r="L539" s="2">
        <f t="shared" si="199"/>
        <v>0</v>
      </c>
      <c r="M539" s="2">
        <f t="shared" si="200"/>
        <v>0</v>
      </c>
      <c r="N539" s="106">
        <v>1849</v>
      </c>
      <c r="O539" s="106">
        <v>952</v>
      </c>
      <c r="P539" s="106"/>
      <c r="Q539" s="106"/>
      <c r="R539" s="106"/>
      <c r="S539" s="106"/>
      <c r="T539" s="106"/>
      <c r="U539" s="106"/>
      <c r="V539" s="107"/>
      <c r="W539" s="107"/>
      <c r="X539" s="107"/>
      <c r="Y539" s="106"/>
      <c r="Z539" s="107"/>
      <c r="AA539" s="107"/>
      <c r="AB539" s="107"/>
      <c r="AC539" s="106"/>
      <c r="AD539" s="106"/>
      <c r="AE539" s="106"/>
      <c r="AG539" s="7">
        <f>IF(Q539&gt;0,RANK(Q539,(N539:P539,Q539:AE539)),0)</f>
        <v>0</v>
      </c>
      <c r="AH539" s="7">
        <f>IF(R539&gt;0,RANK(R539,(N539:P539,Q539:AE539)),0)</f>
        <v>0</v>
      </c>
      <c r="AI539" s="7">
        <f>IF(T539&gt;0,RANK(T539,(N539:P539,Q539:AE539)),0)</f>
        <v>0</v>
      </c>
      <c r="AJ539" s="7">
        <f>IF(S539&gt;0,RANK(S539,(N539:P539,Q539:AE539)),0)</f>
        <v>0</v>
      </c>
      <c r="AK539" s="2">
        <f t="shared" si="201"/>
        <v>0</v>
      </c>
      <c r="AL539" s="2">
        <f t="shared" si="202"/>
        <v>0</v>
      </c>
      <c r="AM539" s="2">
        <f t="shared" si="203"/>
        <v>0</v>
      </c>
      <c r="AN539" s="2">
        <f t="shared" si="204"/>
        <v>0</v>
      </c>
      <c r="AP539" t="s">
        <v>107</v>
      </c>
      <c r="AQ539" t="s">
        <v>384</v>
      </c>
      <c r="AT539" s="94">
        <v>17</v>
      </c>
      <c r="AU539" s="96">
        <v>155</v>
      </c>
      <c r="AV539" s="100">
        <f t="shared" si="193"/>
        <v>17155</v>
      </c>
      <c r="AX539" s="7" t="s">
        <v>996</v>
      </c>
    </row>
    <row r="540" spans="1:50" ht="13" hidden="1" customHeight="1" outlineLevel="1">
      <c r="A540" t="s">
        <v>1809</v>
      </c>
      <c r="B540" t="s">
        <v>384</v>
      </c>
      <c r="C540" s="1">
        <f t="shared" si="194"/>
        <v>14337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195"/>
        <v>6389</v>
      </c>
      <c r="H540" s="2">
        <f t="shared" si="196"/>
        <v>0.44563018762642115</v>
      </c>
      <c r="I540" s="2"/>
      <c r="J540" s="2">
        <f t="shared" si="197"/>
        <v>0.72281509381321052</v>
      </c>
      <c r="K540" s="2">
        <f t="shared" si="198"/>
        <v>0.27718490618678943</v>
      </c>
      <c r="L540" s="2">
        <f t="shared" si="199"/>
        <v>0</v>
      </c>
      <c r="M540" s="2">
        <f t="shared" si="200"/>
        <v>5.5511151231257827E-17</v>
      </c>
      <c r="N540" s="106">
        <v>10363</v>
      </c>
      <c r="O540" s="106">
        <v>3974</v>
      </c>
      <c r="P540" s="106"/>
      <c r="Q540" s="106"/>
      <c r="R540" s="106"/>
      <c r="S540" s="106"/>
      <c r="T540" s="106"/>
      <c r="U540" s="106"/>
      <c r="V540" s="107"/>
      <c r="W540" s="107"/>
      <c r="X540" s="107"/>
      <c r="Y540" s="106"/>
      <c r="Z540" s="107"/>
      <c r="AA540" s="107"/>
      <c r="AB540" s="107"/>
      <c r="AC540" s="106"/>
      <c r="AD540" s="106"/>
      <c r="AE540" s="106"/>
      <c r="AG540" s="7">
        <f>IF(Q540&gt;0,RANK(Q540,(N540:P540,Q540:AE540)),0)</f>
        <v>0</v>
      </c>
      <c r="AH540" s="7">
        <f>IF(R540&gt;0,RANK(R540,(N540:P540,Q540:AE540)),0)</f>
        <v>0</v>
      </c>
      <c r="AI540" s="7">
        <f>IF(T540&gt;0,RANK(T540,(N540:P540,Q540:AE540)),0)</f>
        <v>0</v>
      </c>
      <c r="AJ540" s="7">
        <f>IF(S540&gt;0,RANK(S540,(N540:P540,Q540:AE540)),0)</f>
        <v>0</v>
      </c>
      <c r="AK540" s="2">
        <f t="shared" si="201"/>
        <v>0</v>
      </c>
      <c r="AL540" s="2">
        <f t="shared" si="202"/>
        <v>0</v>
      </c>
      <c r="AM540" s="2">
        <f t="shared" si="203"/>
        <v>0</v>
      </c>
      <c r="AN540" s="2">
        <f t="shared" si="204"/>
        <v>0</v>
      </c>
      <c r="AP540" t="s">
        <v>1809</v>
      </c>
      <c r="AQ540" t="s">
        <v>384</v>
      </c>
      <c r="AT540" s="94">
        <v>17</v>
      </c>
      <c r="AU540" s="96">
        <v>157</v>
      </c>
      <c r="AV540" s="100">
        <f t="shared" si="193"/>
        <v>17157</v>
      </c>
      <c r="AX540" s="7" t="s">
        <v>996</v>
      </c>
    </row>
    <row r="541" spans="1:50" ht="13" hidden="1" customHeight="1" outlineLevel="1">
      <c r="A541" t="s">
        <v>653</v>
      </c>
      <c r="B541" t="s">
        <v>384</v>
      </c>
      <c r="C541" s="1">
        <f t="shared" si="194"/>
        <v>5917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195"/>
        <v>433</v>
      </c>
      <c r="H541" s="2">
        <f t="shared" si="196"/>
        <v>7.3178975832347476E-2</v>
      </c>
      <c r="I541" s="2"/>
      <c r="J541" s="2">
        <f t="shared" si="197"/>
        <v>0.53658948791617378</v>
      </c>
      <c r="K541" s="2">
        <f t="shared" si="198"/>
        <v>0.46341051208382628</v>
      </c>
      <c r="L541" s="2">
        <f t="shared" si="199"/>
        <v>0</v>
      </c>
      <c r="M541" s="2">
        <f t="shared" si="200"/>
        <v>-5.5511151231257827E-17</v>
      </c>
      <c r="N541" s="106">
        <v>3175</v>
      </c>
      <c r="O541" s="106">
        <v>2742</v>
      </c>
      <c r="P541" s="106"/>
      <c r="Q541" s="106"/>
      <c r="R541" s="106"/>
      <c r="S541" s="106"/>
      <c r="T541" s="106"/>
      <c r="U541" s="106"/>
      <c r="V541" s="107"/>
      <c r="W541" s="107"/>
      <c r="X541" s="107"/>
      <c r="Y541" s="106"/>
      <c r="Z541" s="107"/>
      <c r="AA541" s="107"/>
      <c r="AB541" s="107"/>
      <c r="AC541" s="106"/>
      <c r="AD541" s="106"/>
      <c r="AE541" s="106"/>
      <c r="AG541" s="7">
        <f>IF(Q541&gt;0,RANK(Q541,(N541:P541,Q541:AE541)),0)</f>
        <v>0</v>
      </c>
      <c r="AH541" s="7">
        <f>IF(R541&gt;0,RANK(R541,(N541:P541,Q541:AE541)),0)</f>
        <v>0</v>
      </c>
      <c r="AI541" s="7">
        <f>IF(T541&gt;0,RANK(T541,(N541:P541,Q541:AE541)),0)</f>
        <v>0</v>
      </c>
      <c r="AJ541" s="7">
        <f>IF(S541&gt;0,RANK(S541,(N541:P541,Q541:AE541)),0)</f>
        <v>0</v>
      </c>
      <c r="AK541" s="2">
        <f t="shared" si="201"/>
        <v>0</v>
      </c>
      <c r="AL541" s="2">
        <f t="shared" si="202"/>
        <v>0</v>
      </c>
      <c r="AM541" s="2">
        <f t="shared" si="203"/>
        <v>0</v>
      </c>
      <c r="AN541" s="2">
        <f t="shared" si="204"/>
        <v>0</v>
      </c>
      <c r="AP541" t="s">
        <v>653</v>
      </c>
      <c r="AQ541" t="s">
        <v>384</v>
      </c>
      <c r="AT541" s="94">
        <v>17</v>
      </c>
      <c r="AU541" s="96">
        <v>159</v>
      </c>
      <c r="AV541" s="100">
        <f t="shared" si="193"/>
        <v>17159</v>
      </c>
      <c r="AX541" s="7" t="s">
        <v>996</v>
      </c>
    </row>
    <row r="542" spans="1:50" ht="13" hidden="1" customHeight="1" outlineLevel="1">
      <c r="A542" t="s">
        <v>2216</v>
      </c>
      <c r="B542" t="s">
        <v>384</v>
      </c>
      <c r="C542" s="1">
        <f t="shared" si="194"/>
        <v>44403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195"/>
        <v>16755</v>
      </c>
      <c r="H542" s="2">
        <f t="shared" si="196"/>
        <v>0.37733936896155668</v>
      </c>
      <c r="I542" s="2"/>
      <c r="J542" s="2">
        <f t="shared" si="197"/>
        <v>0.68866968448077837</v>
      </c>
      <c r="K542" s="2">
        <f t="shared" si="198"/>
        <v>0.31133031551922169</v>
      </c>
      <c r="L542" s="2">
        <f t="shared" si="199"/>
        <v>0</v>
      </c>
      <c r="M542" s="2">
        <f t="shared" si="200"/>
        <v>-5.5511151231257827E-17</v>
      </c>
      <c r="N542" s="106">
        <v>30579</v>
      </c>
      <c r="O542" s="106">
        <v>13824</v>
      </c>
      <c r="P542" s="106"/>
      <c r="Q542" s="106"/>
      <c r="R542" s="106"/>
      <c r="S542" s="106"/>
      <c r="T542" s="106"/>
      <c r="U542" s="106"/>
      <c r="V542" s="107"/>
      <c r="W542" s="107"/>
      <c r="X542" s="107"/>
      <c r="Y542" s="106"/>
      <c r="Z542" s="107"/>
      <c r="AA542" s="107"/>
      <c r="AB542" s="107"/>
      <c r="AC542" s="106"/>
      <c r="AD542" s="106"/>
      <c r="AE542" s="106"/>
      <c r="AG542" s="7">
        <f>IF(Q542&gt;0,RANK(Q542,(N542:P542,Q542:AE542)),0)</f>
        <v>0</v>
      </c>
      <c r="AH542" s="7">
        <f>IF(R542&gt;0,RANK(R542,(N542:P542,Q542:AE542)),0)</f>
        <v>0</v>
      </c>
      <c r="AI542" s="7">
        <f>IF(T542&gt;0,RANK(T542,(N542:P542,Q542:AE542)),0)</f>
        <v>0</v>
      </c>
      <c r="AJ542" s="7">
        <f>IF(S542&gt;0,RANK(S542,(N542:P542,Q542:AE542)),0)</f>
        <v>0</v>
      </c>
      <c r="AK542" s="2">
        <f t="shared" si="201"/>
        <v>0</v>
      </c>
      <c r="AL542" s="2">
        <f t="shared" si="202"/>
        <v>0</v>
      </c>
      <c r="AM542" s="2">
        <f t="shared" si="203"/>
        <v>0</v>
      </c>
      <c r="AN542" s="2">
        <f t="shared" si="204"/>
        <v>0</v>
      </c>
      <c r="AP542" t="s">
        <v>2216</v>
      </c>
      <c r="AQ542" t="s">
        <v>384</v>
      </c>
      <c r="AT542" s="94">
        <v>17</v>
      </c>
      <c r="AU542" s="96">
        <v>161</v>
      </c>
      <c r="AV542" s="100">
        <f t="shared" si="193"/>
        <v>17161</v>
      </c>
      <c r="AX542" s="7" t="s">
        <v>996</v>
      </c>
    </row>
    <row r="543" spans="1:50" ht="13" hidden="1" customHeight="1" outlineLevel="1">
      <c r="A543" t="s">
        <v>2831</v>
      </c>
      <c r="B543" t="s">
        <v>384</v>
      </c>
      <c r="C543" s="1">
        <f t="shared" si="194"/>
        <v>62647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1">
        <f t="shared" si="195"/>
        <v>22749</v>
      </c>
      <c r="H543" s="2">
        <f t="shared" si="196"/>
        <v>0.36312991843184828</v>
      </c>
      <c r="I543" s="2"/>
      <c r="J543" s="2">
        <f t="shared" si="197"/>
        <v>0.68156495921592419</v>
      </c>
      <c r="K543" s="2">
        <f t="shared" si="198"/>
        <v>0.31843504078407586</v>
      </c>
      <c r="L543" s="2">
        <f t="shared" si="199"/>
        <v>0</v>
      </c>
      <c r="M543" s="2">
        <f t="shared" si="200"/>
        <v>-5.5511151231257827E-17</v>
      </c>
      <c r="N543" s="106">
        <v>42698</v>
      </c>
      <c r="O543" s="106">
        <v>19949</v>
      </c>
      <c r="P543" s="106"/>
      <c r="Q543" s="106"/>
      <c r="R543" s="106"/>
      <c r="S543" s="106"/>
      <c r="T543" s="106"/>
      <c r="U543" s="106"/>
      <c r="V543" s="107"/>
      <c r="W543" s="107"/>
      <c r="X543" s="107"/>
      <c r="Y543" s="106"/>
      <c r="Z543" s="107"/>
      <c r="AA543" s="107"/>
      <c r="AB543" s="107"/>
      <c r="AC543" s="106"/>
      <c r="AD543" s="106"/>
      <c r="AE543" s="106"/>
      <c r="AG543" s="7">
        <f>IF(Q543&gt;0,RANK(Q543,(N543:P543,Q543:AE543)),0)</f>
        <v>0</v>
      </c>
      <c r="AH543" s="7">
        <f>IF(R543&gt;0,RANK(R543,(N543:P543,Q543:AE543)),0)</f>
        <v>0</v>
      </c>
      <c r="AI543" s="7">
        <f>IF(T543&gt;0,RANK(T543,(N543:P543,Q543:AE543)),0)</f>
        <v>0</v>
      </c>
      <c r="AJ543" s="7">
        <f>IF(S543&gt;0,RANK(S543,(N543:P543,Q543:AE543)),0)</f>
        <v>0</v>
      </c>
      <c r="AK543" s="2">
        <f t="shared" si="201"/>
        <v>0</v>
      </c>
      <c r="AL543" s="2">
        <f t="shared" si="202"/>
        <v>0</v>
      </c>
      <c r="AM543" s="2">
        <f t="shared" si="203"/>
        <v>0</v>
      </c>
      <c r="AN543" s="2">
        <f t="shared" si="204"/>
        <v>0</v>
      </c>
      <c r="AP543" t="s">
        <v>2831</v>
      </c>
      <c r="AQ543" t="s">
        <v>384</v>
      </c>
      <c r="AT543" s="94">
        <v>17</v>
      </c>
      <c r="AU543" s="96">
        <v>163</v>
      </c>
      <c r="AV543" s="100">
        <f t="shared" si="193"/>
        <v>17163</v>
      </c>
      <c r="AX543" s="7" t="s">
        <v>996</v>
      </c>
    </row>
    <row r="544" spans="1:50" ht="13" hidden="1" customHeight="1" outlineLevel="1">
      <c r="A544" t="s">
        <v>1684</v>
      </c>
      <c r="B544" t="s">
        <v>384</v>
      </c>
      <c r="C544" s="1">
        <f t="shared" si="194"/>
        <v>10264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>IF(P544&gt;0,RANK(P544,(N544:P544,Q544:AE544)),0)</f>
        <v>0</v>
      </c>
      <c r="G544" s="1">
        <f t="shared" si="195"/>
        <v>5346</v>
      </c>
      <c r="H544" s="2">
        <f t="shared" si="196"/>
        <v>0.5208495713172252</v>
      </c>
      <c r="I544" s="2"/>
      <c r="J544" s="2">
        <f t="shared" si="197"/>
        <v>0.7604247856586126</v>
      </c>
      <c r="K544" s="2">
        <f t="shared" si="198"/>
        <v>0.23957521434138737</v>
      </c>
      <c r="L544" s="2">
        <f t="shared" si="199"/>
        <v>0</v>
      </c>
      <c r="M544" s="2">
        <f t="shared" si="200"/>
        <v>2.7755575615628914E-17</v>
      </c>
      <c r="N544" s="106">
        <v>7805</v>
      </c>
      <c r="O544" s="106">
        <v>2459</v>
      </c>
      <c r="P544" s="106"/>
      <c r="Q544" s="106"/>
      <c r="R544" s="106"/>
      <c r="S544" s="106"/>
      <c r="T544" s="106"/>
      <c r="U544" s="106"/>
      <c r="V544" s="107"/>
      <c r="W544" s="107"/>
      <c r="X544" s="107"/>
      <c r="Y544" s="106"/>
      <c r="Z544" s="107"/>
      <c r="AA544" s="107"/>
      <c r="AB544" s="107"/>
      <c r="AC544" s="106"/>
      <c r="AD544" s="106"/>
      <c r="AE544" s="106"/>
      <c r="AG544" s="7">
        <f>IF(Q544&gt;0,RANK(Q544,(N544:P544,Q544:AE544)),0)</f>
        <v>0</v>
      </c>
      <c r="AH544" s="7">
        <f>IF(R544&gt;0,RANK(R544,(N544:P544,Q544:AE544)),0)</f>
        <v>0</v>
      </c>
      <c r="AI544" s="7">
        <f>IF(T544&gt;0,RANK(T544,(N544:P544,Q544:AE544)),0)</f>
        <v>0</v>
      </c>
      <c r="AJ544" s="7">
        <f>IF(S544&gt;0,RANK(S544,(N544:P544,Q544:AE544)),0)</f>
        <v>0</v>
      </c>
      <c r="AK544" s="2">
        <f t="shared" si="201"/>
        <v>0</v>
      </c>
      <c r="AL544" s="2">
        <f t="shared" si="202"/>
        <v>0</v>
      </c>
      <c r="AM544" s="2">
        <f t="shared" si="203"/>
        <v>0</v>
      </c>
      <c r="AN544" s="2">
        <f t="shared" si="204"/>
        <v>0</v>
      </c>
      <c r="AP544" t="s">
        <v>1684</v>
      </c>
      <c r="AQ544" t="s">
        <v>384</v>
      </c>
      <c r="AT544" s="94">
        <v>17</v>
      </c>
      <c r="AU544" s="96">
        <v>165</v>
      </c>
      <c r="AV544" s="100">
        <f t="shared" si="193"/>
        <v>17165</v>
      </c>
      <c r="AX544" s="7" t="s">
        <v>996</v>
      </c>
    </row>
    <row r="545" spans="1:50" ht="13" hidden="1" customHeight="1" outlineLevel="1">
      <c r="A545" t="s">
        <v>647</v>
      </c>
      <c r="B545" t="s">
        <v>384</v>
      </c>
      <c r="C545" s="1">
        <f t="shared" si="194"/>
        <v>80060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195"/>
        <v>17130</v>
      </c>
      <c r="H545" s="2">
        <f t="shared" si="196"/>
        <v>0.21396452660504622</v>
      </c>
      <c r="I545" s="2"/>
      <c r="J545" s="2">
        <f t="shared" si="197"/>
        <v>0.60698226330252314</v>
      </c>
      <c r="K545" s="2">
        <f t="shared" si="198"/>
        <v>0.39301773669747692</v>
      </c>
      <c r="L545" s="2">
        <f t="shared" si="199"/>
        <v>0</v>
      </c>
      <c r="M545" s="2">
        <f t="shared" si="200"/>
        <v>-5.5511151231257827E-17</v>
      </c>
      <c r="N545" s="106">
        <v>48595</v>
      </c>
      <c r="O545" s="106">
        <v>31465</v>
      </c>
      <c r="P545" s="106"/>
      <c r="Q545" s="106"/>
      <c r="R545" s="106"/>
      <c r="S545" s="106"/>
      <c r="T545" s="106"/>
      <c r="U545" s="106"/>
      <c r="V545" s="107"/>
      <c r="W545" s="107"/>
      <c r="X545" s="107"/>
      <c r="Y545" s="106"/>
      <c r="Z545" s="107"/>
      <c r="AA545" s="107"/>
      <c r="AB545" s="107"/>
      <c r="AC545" s="106"/>
      <c r="AD545" s="106"/>
      <c r="AE545" s="106"/>
      <c r="AG545" s="7">
        <f>IF(Q545&gt;0,RANK(Q545,(N545:P545,Q545:AE545)),0)</f>
        <v>0</v>
      </c>
      <c r="AH545" s="7">
        <f>IF(R545&gt;0,RANK(R545,(N545:P545,Q545:AE545)),0)</f>
        <v>0</v>
      </c>
      <c r="AI545" s="7">
        <f>IF(T545&gt;0,RANK(T545,(N545:P545,Q545:AE545)),0)</f>
        <v>0</v>
      </c>
      <c r="AJ545" s="7">
        <f>IF(S545&gt;0,RANK(S545,(N545:P545,Q545:AE545)),0)</f>
        <v>0</v>
      </c>
      <c r="AK545" s="2">
        <f t="shared" si="201"/>
        <v>0</v>
      </c>
      <c r="AL545" s="2">
        <f t="shared" si="202"/>
        <v>0</v>
      </c>
      <c r="AM545" s="2">
        <f t="shared" si="203"/>
        <v>0</v>
      </c>
      <c r="AN545" s="2">
        <f t="shared" si="204"/>
        <v>0</v>
      </c>
      <c r="AP545" t="s">
        <v>647</v>
      </c>
      <c r="AQ545" t="s">
        <v>384</v>
      </c>
      <c r="AT545" s="94">
        <v>17</v>
      </c>
      <c r="AU545" s="96">
        <v>167</v>
      </c>
      <c r="AV545" s="100">
        <f t="shared" si="193"/>
        <v>17167</v>
      </c>
      <c r="AX545" s="7" t="s">
        <v>996</v>
      </c>
    </row>
    <row r="546" spans="1:50" ht="13" hidden="1" customHeight="1" outlineLevel="1">
      <c r="A546" t="s">
        <v>2684</v>
      </c>
      <c r="B546" t="s">
        <v>384</v>
      </c>
      <c r="C546" s="1">
        <f t="shared" si="194"/>
        <v>3354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>IF(P546&gt;0,RANK(P546,(N546:P546,Q546:AE546)),0)</f>
        <v>0</v>
      </c>
      <c r="G546" s="1">
        <f t="shared" si="195"/>
        <v>792</v>
      </c>
      <c r="H546" s="2">
        <f t="shared" si="196"/>
        <v>0.23613595706618962</v>
      </c>
      <c r="I546" s="2"/>
      <c r="J546" s="2">
        <f t="shared" si="197"/>
        <v>0.61806797853309481</v>
      </c>
      <c r="K546" s="2">
        <f t="shared" si="198"/>
        <v>0.38193202146690519</v>
      </c>
      <c r="L546" s="2">
        <f t="shared" si="199"/>
        <v>0</v>
      </c>
      <c r="M546" s="2">
        <f t="shared" si="200"/>
        <v>0</v>
      </c>
      <c r="N546" s="106">
        <v>2073</v>
      </c>
      <c r="O546" s="106">
        <v>1281</v>
      </c>
      <c r="P546" s="106"/>
      <c r="Q546" s="106"/>
      <c r="R546" s="106"/>
      <c r="S546" s="106"/>
      <c r="T546" s="106"/>
      <c r="U546" s="106"/>
      <c r="V546" s="107"/>
      <c r="W546" s="107"/>
      <c r="X546" s="107"/>
      <c r="Y546" s="106"/>
      <c r="Z546" s="107"/>
      <c r="AA546" s="107"/>
      <c r="AB546" s="107"/>
      <c r="AC546" s="106"/>
      <c r="AD546" s="106"/>
      <c r="AE546" s="106"/>
      <c r="AG546" s="7">
        <f>IF(Q546&gt;0,RANK(Q546,(N546:P546,Q546:AE546)),0)</f>
        <v>0</v>
      </c>
      <c r="AH546" s="7">
        <f>IF(R546&gt;0,RANK(R546,(N546:P546,Q546:AE546)),0)</f>
        <v>0</v>
      </c>
      <c r="AI546" s="7">
        <f>IF(T546&gt;0,RANK(T546,(N546:P546,Q546:AE546)),0)</f>
        <v>0</v>
      </c>
      <c r="AJ546" s="7">
        <f>IF(S546&gt;0,RANK(S546,(N546:P546,Q546:AE546)),0)</f>
        <v>0</v>
      </c>
      <c r="AK546" s="2">
        <f t="shared" si="201"/>
        <v>0</v>
      </c>
      <c r="AL546" s="2">
        <f t="shared" si="202"/>
        <v>0</v>
      </c>
      <c r="AM546" s="2">
        <f t="shared" si="203"/>
        <v>0</v>
      </c>
      <c r="AN546" s="2">
        <f t="shared" si="204"/>
        <v>0</v>
      </c>
      <c r="AP546" t="s">
        <v>2684</v>
      </c>
      <c r="AQ546" t="s">
        <v>384</v>
      </c>
      <c r="AT546" s="94">
        <v>17</v>
      </c>
      <c r="AU546" s="96">
        <v>169</v>
      </c>
      <c r="AV546" s="100">
        <f t="shared" si="193"/>
        <v>17169</v>
      </c>
      <c r="AX546" s="7" t="s">
        <v>996</v>
      </c>
    </row>
    <row r="547" spans="1:50" ht="13" hidden="1" customHeight="1" outlineLevel="1">
      <c r="A547" t="s">
        <v>504</v>
      </c>
      <c r="B547" t="s">
        <v>384</v>
      </c>
      <c r="C547" s="1">
        <f t="shared" si="194"/>
        <v>2629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195"/>
        <v>645</v>
      </c>
      <c r="H547" s="2">
        <f t="shared" si="196"/>
        <v>0.24534043362495245</v>
      </c>
      <c r="I547" s="2"/>
      <c r="J547" s="2">
        <f t="shared" si="197"/>
        <v>0.62267021681247625</v>
      </c>
      <c r="K547" s="2">
        <f t="shared" si="198"/>
        <v>0.37732978318752375</v>
      </c>
      <c r="L547" s="2">
        <f t="shared" si="199"/>
        <v>0</v>
      </c>
      <c r="M547" s="2">
        <f t="shared" si="200"/>
        <v>0</v>
      </c>
      <c r="N547" s="106">
        <v>1637</v>
      </c>
      <c r="O547" s="106">
        <v>992</v>
      </c>
      <c r="P547" s="106"/>
      <c r="Q547" s="106"/>
      <c r="R547" s="106"/>
      <c r="S547" s="106"/>
      <c r="T547" s="106"/>
      <c r="U547" s="106"/>
      <c r="V547" s="107"/>
      <c r="W547" s="107"/>
      <c r="X547" s="107"/>
      <c r="Y547" s="106"/>
      <c r="Z547" s="107"/>
      <c r="AA547" s="107"/>
      <c r="AB547" s="107"/>
      <c r="AC547" s="106"/>
      <c r="AD547" s="106"/>
      <c r="AE547" s="106"/>
      <c r="AG547" s="7">
        <f>IF(Q547&gt;0,RANK(Q547,(N547:P547,Q547:AE547)),0)</f>
        <v>0</v>
      </c>
      <c r="AH547" s="7">
        <f>IF(R547&gt;0,RANK(R547,(N547:P547,Q547:AE547)),0)</f>
        <v>0</v>
      </c>
      <c r="AI547" s="7">
        <f>IF(T547&gt;0,RANK(T547,(N547:P547,Q547:AE547)),0)</f>
        <v>0</v>
      </c>
      <c r="AJ547" s="7">
        <f>IF(S547&gt;0,RANK(S547,(N547:P547,Q547:AE547)),0)</f>
        <v>0</v>
      </c>
      <c r="AK547" s="2">
        <f t="shared" si="201"/>
        <v>0</v>
      </c>
      <c r="AL547" s="2">
        <f t="shared" si="202"/>
        <v>0</v>
      </c>
      <c r="AM547" s="2">
        <f t="shared" si="203"/>
        <v>0</v>
      </c>
      <c r="AN547" s="2">
        <f t="shared" si="204"/>
        <v>0</v>
      </c>
      <c r="AP547" t="s">
        <v>504</v>
      </c>
      <c r="AQ547" t="s">
        <v>384</v>
      </c>
      <c r="AT547" s="94">
        <v>17</v>
      </c>
      <c r="AU547" s="96">
        <v>171</v>
      </c>
      <c r="AV547" s="100">
        <f t="shared" si="193"/>
        <v>17171</v>
      </c>
      <c r="AX547" s="7" t="s">
        <v>996</v>
      </c>
    </row>
    <row r="548" spans="1:50" ht="13" hidden="1" customHeight="1" outlineLevel="1">
      <c r="A548" t="s">
        <v>2643</v>
      </c>
      <c r="B548" t="s">
        <v>384</v>
      </c>
      <c r="C548" s="1">
        <f t="shared" si="194"/>
        <v>9115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>IF(P548&gt;0,RANK(P548,(N548:P548,Q548:AE548)),0)</f>
        <v>0</v>
      </c>
      <c r="G548" s="1">
        <f t="shared" si="195"/>
        <v>3179</v>
      </c>
      <c r="H548" s="2">
        <f t="shared" si="196"/>
        <v>0.34876577070762477</v>
      </c>
      <c r="I548" s="2"/>
      <c r="J548" s="2">
        <f t="shared" si="197"/>
        <v>0.67438288535381241</v>
      </c>
      <c r="K548" s="2">
        <f t="shared" si="198"/>
        <v>0.32561711464618759</v>
      </c>
      <c r="L548" s="2">
        <f t="shared" si="199"/>
        <v>0</v>
      </c>
      <c r="M548" s="2">
        <f t="shared" si="200"/>
        <v>0</v>
      </c>
      <c r="N548" s="106">
        <v>6147</v>
      </c>
      <c r="O548" s="106">
        <v>2968</v>
      </c>
      <c r="P548" s="106"/>
      <c r="Q548" s="106"/>
      <c r="R548" s="106"/>
      <c r="S548" s="106"/>
      <c r="T548" s="106"/>
      <c r="U548" s="106"/>
      <c r="V548" s="107"/>
      <c r="W548" s="107"/>
      <c r="X548" s="107"/>
      <c r="Y548" s="106"/>
      <c r="Z548" s="107"/>
      <c r="AA548" s="107"/>
      <c r="AB548" s="107"/>
      <c r="AC548" s="106"/>
      <c r="AD548" s="106"/>
      <c r="AE548" s="106"/>
      <c r="AG548" s="7">
        <f>IF(Q548&gt;0,RANK(Q548,(N548:P548,Q548:AE548)),0)</f>
        <v>0</v>
      </c>
      <c r="AH548" s="7">
        <f>IF(R548&gt;0,RANK(R548,(N548:P548,Q548:AE548)),0)</f>
        <v>0</v>
      </c>
      <c r="AI548" s="7">
        <f>IF(T548&gt;0,RANK(T548,(N548:P548,Q548:AE548)),0)</f>
        <v>0</v>
      </c>
      <c r="AJ548" s="7">
        <f>IF(S548&gt;0,RANK(S548,(N548:P548,Q548:AE548)),0)</f>
        <v>0</v>
      </c>
      <c r="AK548" s="2">
        <f t="shared" si="201"/>
        <v>0</v>
      </c>
      <c r="AL548" s="2">
        <f t="shared" si="202"/>
        <v>0</v>
      </c>
      <c r="AM548" s="2">
        <f t="shared" si="203"/>
        <v>0</v>
      </c>
      <c r="AN548" s="2">
        <f t="shared" si="204"/>
        <v>0</v>
      </c>
      <c r="AP548" t="s">
        <v>2643</v>
      </c>
      <c r="AQ548" t="s">
        <v>384</v>
      </c>
      <c r="AT548" s="94">
        <v>17</v>
      </c>
      <c r="AU548" s="96">
        <v>173</v>
      </c>
      <c r="AV548" s="100">
        <f t="shared" si="193"/>
        <v>17173</v>
      </c>
      <c r="AX548" s="7" t="s">
        <v>996</v>
      </c>
    </row>
    <row r="549" spans="1:50" ht="13" hidden="1" customHeight="1" outlineLevel="1">
      <c r="A549" t="s">
        <v>650</v>
      </c>
      <c r="B549" t="s">
        <v>384</v>
      </c>
      <c r="C549" s="1">
        <f t="shared" si="194"/>
        <v>2862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>IF(P549&gt;0,RANK(P549,(N549:P549,Q549:AE549)),0)</f>
        <v>0</v>
      </c>
      <c r="G549" s="1">
        <f t="shared" si="195"/>
        <v>680</v>
      </c>
      <c r="H549" s="2">
        <f t="shared" si="196"/>
        <v>0.23759608665269041</v>
      </c>
      <c r="I549" s="2"/>
      <c r="J549" s="2">
        <f t="shared" si="197"/>
        <v>0.61879804332634525</v>
      </c>
      <c r="K549" s="2">
        <f t="shared" si="198"/>
        <v>0.38120195667365481</v>
      </c>
      <c r="L549" s="2">
        <f t="shared" si="199"/>
        <v>0</v>
      </c>
      <c r="M549" s="2">
        <f t="shared" si="200"/>
        <v>-5.5511151231257827E-17</v>
      </c>
      <c r="N549" s="106">
        <v>1771</v>
      </c>
      <c r="O549" s="106">
        <v>1091</v>
      </c>
      <c r="P549" s="106"/>
      <c r="Q549" s="106"/>
      <c r="R549" s="106"/>
      <c r="S549" s="106"/>
      <c r="T549" s="106"/>
      <c r="U549" s="106"/>
      <c r="V549" s="107"/>
      <c r="W549" s="107"/>
      <c r="X549" s="107"/>
      <c r="Y549" s="106"/>
      <c r="Z549" s="107"/>
      <c r="AA549" s="107"/>
      <c r="AB549" s="107"/>
      <c r="AC549" s="106"/>
      <c r="AD549" s="106"/>
      <c r="AE549" s="106"/>
      <c r="AG549" s="7">
        <f>IF(Q549&gt;0,RANK(Q549,(N549:P549,Q549:AE549)),0)</f>
        <v>0</v>
      </c>
      <c r="AH549" s="7">
        <f>IF(R549&gt;0,RANK(R549,(N549:P549,Q549:AE549)),0)</f>
        <v>0</v>
      </c>
      <c r="AI549" s="7">
        <f>IF(T549&gt;0,RANK(T549,(N549:P549,Q549:AE549)),0)</f>
        <v>0</v>
      </c>
      <c r="AJ549" s="7">
        <f>IF(S549&gt;0,RANK(S549,(N549:P549,Q549:AE549)),0)</f>
        <v>0</v>
      </c>
      <c r="AK549" s="2">
        <f t="shared" si="201"/>
        <v>0</v>
      </c>
      <c r="AL549" s="2">
        <f t="shared" si="202"/>
        <v>0</v>
      </c>
      <c r="AM549" s="2">
        <f t="shared" si="203"/>
        <v>0</v>
      </c>
      <c r="AN549" s="2">
        <f t="shared" si="204"/>
        <v>0</v>
      </c>
      <c r="AP549" t="s">
        <v>650</v>
      </c>
      <c r="AQ549" t="s">
        <v>384</v>
      </c>
      <c r="AT549" s="94">
        <v>17</v>
      </c>
      <c r="AU549" s="96">
        <v>175</v>
      </c>
      <c r="AV549" s="100">
        <f t="shared" si="193"/>
        <v>17175</v>
      </c>
      <c r="AX549" s="7" t="s">
        <v>996</v>
      </c>
    </row>
    <row r="550" spans="1:50" ht="13" hidden="1" customHeight="1" outlineLevel="1">
      <c r="A550" t="s">
        <v>1334</v>
      </c>
      <c r="B550" t="s">
        <v>384</v>
      </c>
      <c r="C550" s="1">
        <f t="shared" si="194"/>
        <v>14540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>IF(P550&gt;0,RANK(P550,(N550:P550,Q550:AE550)),0)</f>
        <v>0</v>
      </c>
      <c r="G550" s="1">
        <f t="shared" si="195"/>
        <v>2632</v>
      </c>
      <c r="H550" s="2">
        <f t="shared" si="196"/>
        <v>0.18101788170563962</v>
      </c>
      <c r="I550" s="2"/>
      <c r="J550" s="2">
        <f t="shared" si="197"/>
        <v>0.5905089408528198</v>
      </c>
      <c r="K550" s="2">
        <f t="shared" si="198"/>
        <v>0.4094910591471802</v>
      </c>
      <c r="L550" s="2">
        <f t="shared" si="199"/>
        <v>0</v>
      </c>
      <c r="M550" s="2">
        <f t="shared" si="200"/>
        <v>0</v>
      </c>
      <c r="N550" s="106">
        <v>8586</v>
      </c>
      <c r="O550" s="106">
        <v>5954</v>
      </c>
      <c r="P550" s="106"/>
      <c r="Q550" s="106"/>
      <c r="R550" s="106"/>
      <c r="S550" s="106"/>
      <c r="T550" s="106"/>
      <c r="U550" s="106"/>
      <c r="V550" s="107"/>
      <c r="W550" s="107"/>
      <c r="X550" s="107"/>
      <c r="Y550" s="106"/>
      <c r="Z550" s="107"/>
      <c r="AA550" s="107"/>
      <c r="AB550" s="107"/>
      <c r="AC550" s="106"/>
      <c r="AD550" s="106"/>
      <c r="AE550" s="106"/>
      <c r="AG550" s="7">
        <f>IF(Q550&gt;0,RANK(Q550,(N550:P550,Q550:AE550)),0)</f>
        <v>0</v>
      </c>
      <c r="AH550" s="7">
        <f>IF(R550&gt;0,RANK(R550,(N550:P550,Q550:AE550)),0)</f>
        <v>0</v>
      </c>
      <c r="AI550" s="7">
        <f>IF(T550&gt;0,RANK(T550,(N550:P550,Q550:AE550)),0)</f>
        <v>0</v>
      </c>
      <c r="AJ550" s="7">
        <f>IF(S550&gt;0,RANK(S550,(N550:P550,Q550:AE550)),0)</f>
        <v>0</v>
      </c>
      <c r="AK550" s="2">
        <f t="shared" si="201"/>
        <v>0</v>
      </c>
      <c r="AL550" s="2">
        <f t="shared" si="202"/>
        <v>0</v>
      </c>
      <c r="AM550" s="2">
        <f t="shared" si="203"/>
        <v>0</v>
      </c>
      <c r="AN550" s="2">
        <f t="shared" si="204"/>
        <v>0</v>
      </c>
      <c r="AP550" t="s">
        <v>1334</v>
      </c>
      <c r="AQ550" t="s">
        <v>384</v>
      </c>
      <c r="AT550" s="94">
        <v>17</v>
      </c>
      <c r="AU550" s="96">
        <v>177</v>
      </c>
      <c r="AV550" s="100">
        <f t="shared" si="193"/>
        <v>17177</v>
      </c>
      <c r="AX550" s="7" t="s">
        <v>996</v>
      </c>
    </row>
    <row r="551" spans="1:50" ht="13" hidden="1" customHeight="1" outlineLevel="1">
      <c r="A551" t="s">
        <v>1869</v>
      </c>
      <c r="B551" t="s">
        <v>384</v>
      </c>
      <c r="C551" s="1">
        <f t="shared" si="194"/>
        <v>39118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195"/>
        <v>10654</v>
      </c>
      <c r="H551" s="2">
        <f t="shared" si="196"/>
        <v>0.27235543739454982</v>
      </c>
      <c r="I551" s="2"/>
      <c r="J551" s="2">
        <f t="shared" si="197"/>
        <v>0.63617771869727491</v>
      </c>
      <c r="K551" s="2">
        <f t="shared" si="198"/>
        <v>0.36382228130272509</v>
      </c>
      <c r="L551" s="2">
        <f t="shared" si="199"/>
        <v>0</v>
      </c>
      <c r="M551" s="2">
        <f t="shared" si="200"/>
        <v>0</v>
      </c>
      <c r="N551" s="106">
        <v>24886</v>
      </c>
      <c r="O551" s="106">
        <v>14232</v>
      </c>
      <c r="P551" s="106"/>
      <c r="Q551" s="106"/>
      <c r="R551" s="106"/>
      <c r="S551" s="106"/>
      <c r="T551" s="106"/>
      <c r="U551" s="106"/>
      <c r="V551" s="107"/>
      <c r="W551" s="107"/>
      <c r="X551" s="107"/>
      <c r="Y551" s="106"/>
      <c r="Z551" s="107"/>
      <c r="AA551" s="107"/>
      <c r="AB551" s="107"/>
      <c r="AC551" s="106"/>
      <c r="AD551" s="106"/>
      <c r="AE551" s="106"/>
      <c r="AG551" s="7">
        <f>IF(Q551&gt;0,RANK(Q551,(N551:P551,Q551:AE551)),0)</f>
        <v>0</v>
      </c>
      <c r="AH551" s="7">
        <f>IF(R551&gt;0,RANK(R551,(N551:P551,Q551:AE551)),0)</f>
        <v>0</v>
      </c>
      <c r="AI551" s="7">
        <f>IF(T551&gt;0,RANK(T551,(N551:P551,Q551:AE551)),0)</f>
        <v>0</v>
      </c>
      <c r="AJ551" s="7">
        <f>IF(S551&gt;0,RANK(S551,(N551:P551,Q551:AE551)),0)</f>
        <v>0</v>
      </c>
      <c r="AK551" s="2">
        <f t="shared" si="201"/>
        <v>0</v>
      </c>
      <c r="AL551" s="2">
        <f t="shared" si="202"/>
        <v>0</v>
      </c>
      <c r="AM551" s="2">
        <f t="shared" si="203"/>
        <v>0</v>
      </c>
      <c r="AN551" s="2">
        <f t="shared" si="204"/>
        <v>0</v>
      </c>
      <c r="AP551" t="s">
        <v>1869</v>
      </c>
      <c r="AQ551" t="s">
        <v>384</v>
      </c>
      <c r="AT551" s="94">
        <v>17</v>
      </c>
      <c r="AU551" s="96">
        <v>179</v>
      </c>
      <c r="AV551" s="100">
        <f t="shared" si="193"/>
        <v>17179</v>
      </c>
      <c r="AX551" s="7" t="s">
        <v>996</v>
      </c>
    </row>
    <row r="552" spans="1:50" ht="13" hidden="1" customHeight="1" outlineLevel="1">
      <c r="A552" t="s">
        <v>1683</v>
      </c>
      <c r="B552" t="s">
        <v>384</v>
      </c>
      <c r="C552" s="1">
        <f t="shared" si="194"/>
        <v>7759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>IF(P552&gt;0,RANK(P552,(N552:P552,Q552:AE552)),0)</f>
        <v>0</v>
      </c>
      <c r="G552" s="1">
        <f t="shared" si="195"/>
        <v>3985</v>
      </c>
      <c r="H552" s="2">
        <f t="shared" si="196"/>
        <v>0.51359711303002964</v>
      </c>
      <c r="I552" s="2"/>
      <c r="J552" s="2">
        <f t="shared" si="197"/>
        <v>0.75679855651501482</v>
      </c>
      <c r="K552" s="2">
        <f t="shared" si="198"/>
        <v>0.24320144348498518</v>
      </c>
      <c r="L552" s="2">
        <f t="shared" si="199"/>
        <v>0</v>
      </c>
      <c r="M552" s="2">
        <f t="shared" si="200"/>
        <v>0</v>
      </c>
      <c r="N552" s="106">
        <v>5872</v>
      </c>
      <c r="O552" s="106">
        <v>1887</v>
      </c>
      <c r="P552" s="106"/>
      <c r="Q552" s="106"/>
      <c r="R552" s="106"/>
      <c r="S552" s="106"/>
      <c r="T552" s="106"/>
      <c r="U552" s="106"/>
      <c r="V552" s="107"/>
      <c r="W552" s="107"/>
      <c r="X552" s="107"/>
      <c r="Y552" s="106"/>
      <c r="Z552" s="107"/>
      <c r="AA552" s="107"/>
      <c r="AB552" s="107"/>
      <c r="AC552" s="106"/>
      <c r="AD552" s="106"/>
      <c r="AE552" s="106"/>
      <c r="AG552" s="7">
        <f>IF(Q552&gt;0,RANK(Q552,(N552:P552,Q552:AE552)),0)</f>
        <v>0</v>
      </c>
      <c r="AH552" s="7">
        <f>IF(R552&gt;0,RANK(R552,(N552:P552,Q552:AE552)),0)</f>
        <v>0</v>
      </c>
      <c r="AI552" s="7">
        <f>IF(T552&gt;0,RANK(T552,(N552:P552,Q552:AE552)),0)</f>
        <v>0</v>
      </c>
      <c r="AJ552" s="7">
        <f>IF(S552&gt;0,RANK(S552,(N552:P552,Q552:AE552)),0)</f>
        <v>0</v>
      </c>
      <c r="AK552" s="2">
        <f t="shared" si="201"/>
        <v>0</v>
      </c>
      <c r="AL552" s="2">
        <f t="shared" si="202"/>
        <v>0</v>
      </c>
      <c r="AM552" s="2">
        <f t="shared" si="203"/>
        <v>0</v>
      </c>
      <c r="AN552" s="2">
        <f t="shared" si="204"/>
        <v>0</v>
      </c>
      <c r="AP552" t="s">
        <v>1683</v>
      </c>
      <c r="AQ552" t="s">
        <v>384</v>
      </c>
      <c r="AT552" s="94">
        <v>17</v>
      </c>
      <c r="AU552" s="96">
        <v>181</v>
      </c>
      <c r="AV552" s="100">
        <f t="shared" si="193"/>
        <v>17181</v>
      </c>
      <c r="AX552" s="7" t="s">
        <v>996</v>
      </c>
    </row>
    <row r="553" spans="1:50" ht="13" hidden="1" customHeight="1" outlineLevel="1">
      <c r="A553" t="s">
        <v>659</v>
      </c>
      <c r="B553" t="s">
        <v>384</v>
      </c>
      <c r="C553" s="1">
        <f t="shared" si="194"/>
        <v>27709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>IF(P553&gt;0,RANK(P553,(N553:P553,Q553:AE553)),0)</f>
        <v>0</v>
      </c>
      <c r="G553" s="1">
        <f t="shared" si="195"/>
        <v>7811</v>
      </c>
      <c r="H553" s="2">
        <f t="shared" si="196"/>
        <v>0.28189396946840378</v>
      </c>
      <c r="I553" s="2"/>
      <c r="J553" s="2">
        <f t="shared" si="197"/>
        <v>0.64094698473420186</v>
      </c>
      <c r="K553" s="2">
        <f t="shared" si="198"/>
        <v>0.35905301526579814</v>
      </c>
      <c r="L553" s="2">
        <f t="shared" si="199"/>
        <v>0</v>
      </c>
      <c r="M553" s="2">
        <f t="shared" si="200"/>
        <v>0</v>
      </c>
      <c r="N553" s="106">
        <v>17760</v>
      </c>
      <c r="O553" s="106">
        <v>9949</v>
      </c>
      <c r="P553" s="106"/>
      <c r="Q553" s="106"/>
      <c r="R553" s="106"/>
      <c r="S553" s="106"/>
      <c r="T553" s="106"/>
      <c r="U553" s="106"/>
      <c r="V553" s="107"/>
      <c r="W553" s="107"/>
      <c r="X553" s="107"/>
      <c r="Y553" s="106"/>
      <c r="Z553" s="107"/>
      <c r="AA553" s="107"/>
      <c r="AB553" s="107"/>
      <c r="AC553" s="106"/>
      <c r="AD553" s="106"/>
      <c r="AE553" s="106"/>
      <c r="AG553" s="7">
        <f>IF(Q553&gt;0,RANK(Q553,(N553:P553,Q553:AE553)),0)</f>
        <v>0</v>
      </c>
      <c r="AH553" s="7">
        <f>IF(R553&gt;0,RANK(R553,(N553:P553,Q553:AE553)),0)</f>
        <v>0</v>
      </c>
      <c r="AI553" s="7">
        <f>IF(T553&gt;0,RANK(T553,(N553:P553,Q553:AE553)),0)</f>
        <v>0</v>
      </c>
      <c r="AJ553" s="7">
        <f>IF(S553&gt;0,RANK(S553,(N553:P553,Q553:AE553)),0)</f>
        <v>0</v>
      </c>
      <c r="AK553" s="2">
        <f t="shared" si="201"/>
        <v>0</v>
      </c>
      <c r="AL553" s="2">
        <f t="shared" si="202"/>
        <v>0</v>
      </c>
      <c r="AM553" s="2">
        <f t="shared" si="203"/>
        <v>0</v>
      </c>
      <c r="AN553" s="2">
        <f t="shared" si="204"/>
        <v>0</v>
      </c>
      <c r="AP553" t="s">
        <v>659</v>
      </c>
      <c r="AQ553" t="s">
        <v>384</v>
      </c>
      <c r="AT553" s="94">
        <v>17</v>
      </c>
      <c r="AU553" s="96">
        <v>183</v>
      </c>
      <c r="AV553" s="100">
        <f t="shared" si="193"/>
        <v>17183</v>
      </c>
      <c r="AX553" s="7" t="s">
        <v>996</v>
      </c>
    </row>
    <row r="554" spans="1:50" ht="13" hidden="1" customHeight="1" outlineLevel="1">
      <c r="A554" t="s">
        <v>2814</v>
      </c>
      <c r="B554" t="s">
        <v>384</v>
      </c>
      <c r="C554" s="1">
        <f t="shared" si="194"/>
        <v>4308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>IF(P554&gt;0,RANK(P554,(N554:P554,Q554:AE554)),0)</f>
        <v>0</v>
      </c>
      <c r="G554" s="1">
        <f t="shared" si="195"/>
        <v>640</v>
      </c>
      <c r="H554" s="2">
        <f t="shared" si="196"/>
        <v>0.14856081708449395</v>
      </c>
      <c r="I554" s="2"/>
      <c r="J554" s="2">
        <f t="shared" si="197"/>
        <v>0.57428040854224693</v>
      </c>
      <c r="K554" s="2">
        <f t="shared" si="198"/>
        <v>0.42571959145775301</v>
      </c>
      <c r="L554" s="2">
        <f t="shared" si="199"/>
        <v>0</v>
      </c>
      <c r="M554" s="2">
        <f t="shared" si="200"/>
        <v>5.5511151231257827E-17</v>
      </c>
      <c r="N554" s="106">
        <v>2474</v>
      </c>
      <c r="O554" s="106">
        <v>1834</v>
      </c>
      <c r="P554" s="106"/>
      <c r="Q554" s="106"/>
      <c r="R554" s="106"/>
      <c r="S554" s="106"/>
      <c r="T554" s="106"/>
      <c r="U554" s="106"/>
      <c r="V554" s="107"/>
      <c r="W554" s="107"/>
      <c r="X554" s="107"/>
      <c r="Y554" s="106"/>
      <c r="Z554" s="107"/>
      <c r="AA554" s="107"/>
      <c r="AB554" s="107"/>
      <c r="AC554" s="106"/>
      <c r="AD554" s="106"/>
      <c r="AE554" s="106"/>
      <c r="AG554" s="7">
        <f>IF(Q554&gt;0,RANK(Q554,(N554:P554,Q554:AE554)),0)</f>
        <v>0</v>
      </c>
      <c r="AH554" s="7">
        <f>IF(R554&gt;0,RANK(R554,(N554:P554,Q554:AE554)),0)</f>
        <v>0</v>
      </c>
      <c r="AI554" s="7">
        <f>IF(T554&gt;0,RANK(T554,(N554:P554,Q554:AE554)),0)</f>
        <v>0</v>
      </c>
      <c r="AJ554" s="7">
        <f>IF(S554&gt;0,RANK(S554,(N554:P554,Q554:AE554)),0)</f>
        <v>0</v>
      </c>
      <c r="AK554" s="2">
        <f t="shared" si="201"/>
        <v>0</v>
      </c>
      <c r="AL554" s="2">
        <f t="shared" si="202"/>
        <v>0</v>
      </c>
      <c r="AM554" s="2">
        <f t="shared" si="203"/>
        <v>0</v>
      </c>
      <c r="AN554" s="2">
        <f t="shared" si="204"/>
        <v>0</v>
      </c>
      <c r="AP554" t="s">
        <v>2814</v>
      </c>
      <c r="AQ554" t="s">
        <v>384</v>
      </c>
      <c r="AT554" s="94">
        <v>17</v>
      </c>
      <c r="AU554" s="96">
        <v>185</v>
      </c>
      <c r="AV554" s="100">
        <f t="shared" si="193"/>
        <v>17185</v>
      </c>
      <c r="AX554" s="7" t="s">
        <v>996</v>
      </c>
    </row>
    <row r="555" spans="1:50" ht="13" hidden="1" customHeight="1" outlineLevel="1">
      <c r="A555" t="s">
        <v>1037</v>
      </c>
      <c r="B555" t="s">
        <v>384</v>
      </c>
      <c r="C555" s="1">
        <f t="shared" si="194"/>
        <v>6238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>IF(P555&gt;0,RANK(P555,(N555:P555,Q555:AE555)),0)</f>
        <v>0</v>
      </c>
      <c r="G555" s="1">
        <f t="shared" si="195"/>
        <v>1250</v>
      </c>
      <c r="H555" s="2">
        <f t="shared" si="196"/>
        <v>0.20038473869830073</v>
      </c>
      <c r="I555" s="2"/>
      <c r="J555" s="2">
        <f t="shared" si="197"/>
        <v>0.60019236934915032</v>
      </c>
      <c r="K555" s="2">
        <f t="shared" si="198"/>
        <v>0.39980763065084962</v>
      </c>
      <c r="L555" s="2">
        <f t="shared" si="199"/>
        <v>0</v>
      </c>
      <c r="M555" s="2">
        <f t="shared" si="200"/>
        <v>5.5511151231257827E-17</v>
      </c>
      <c r="N555" s="106">
        <v>3744</v>
      </c>
      <c r="O555" s="106">
        <v>2494</v>
      </c>
      <c r="P555" s="106"/>
      <c r="Q555" s="106"/>
      <c r="R555" s="106"/>
      <c r="S555" s="106"/>
      <c r="T555" s="106"/>
      <c r="U555" s="106"/>
      <c r="V555" s="107"/>
      <c r="W555" s="107"/>
      <c r="X555" s="107"/>
      <c r="Y555" s="106"/>
      <c r="Z555" s="107"/>
      <c r="AA555" s="107"/>
      <c r="AB555" s="107"/>
      <c r="AC555" s="106"/>
      <c r="AD555" s="106"/>
      <c r="AE555" s="106"/>
      <c r="AG555" s="7">
        <f>IF(Q555&gt;0,RANK(Q555,(N555:P555,Q555:AE555)),0)</f>
        <v>0</v>
      </c>
      <c r="AH555" s="7">
        <f>IF(R555&gt;0,RANK(R555,(N555:P555,Q555:AE555)),0)</f>
        <v>0</v>
      </c>
      <c r="AI555" s="7">
        <f>IF(T555&gt;0,RANK(T555,(N555:P555,Q555:AE555)),0)</f>
        <v>0</v>
      </c>
      <c r="AJ555" s="7">
        <f>IF(S555&gt;0,RANK(S555,(N555:P555,Q555:AE555)),0)</f>
        <v>0</v>
      </c>
      <c r="AK555" s="2">
        <f t="shared" si="201"/>
        <v>0</v>
      </c>
      <c r="AL555" s="2">
        <f t="shared" si="202"/>
        <v>0</v>
      </c>
      <c r="AM555" s="2">
        <f t="shared" si="203"/>
        <v>0</v>
      </c>
      <c r="AN555" s="2">
        <f t="shared" si="204"/>
        <v>0</v>
      </c>
      <c r="AP555" t="s">
        <v>1037</v>
      </c>
      <c r="AQ555" t="s">
        <v>384</v>
      </c>
      <c r="AT555" s="94">
        <v>17</v>
      </c>
      <c r="AU555" s="96">
        <v>187</v>
      </c>
      <c r="AV555" s="100">
        <f t="shared" si="193"/>
        <v>17187</v>
      </c>
      <c r="AX555" s="7" t="s">
        <v>996</v>
      </c>
    </row>
    <row r="556" spans="1:50" ht="13" hidden="1" customHeight="1" outlineLevel="1">
      <c r="A556" t="s">
        <v>1242</v>
      </c>
      <c r="B556" t="s">
        <v>384</v>
      </c>
      <c r="C556" s="1">
        <f t="shared" si="194"/>
        <v>5966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>IF(P556&gt;0,RANK(P556,(N556:P556,Q556:AE556)),0)</f>
        <v>0</v>
      </c>
      <c r="G556" s="1">
        <f t="shared" si="195"/>
        <v>508</v>
      </c>
      <c r="H556" s="2">
        <f t="shared" si="196"/>
        <v>8.5149178679182036E-2</v>
      </c>
      <c r="I556" s="2"/>
      <c r="J556" s="2">
        <f t="shared" si="197"/>
        <v>0.54257458933959102</v>
      </c>
      <c r="K556" s="2">
        <f t="shared" si="198"/>
        <v>0.45742541066040898</v>
      </c>
      <c r="L556" s="2">
        <f t="shared" si="199"/>
        <v>0</v>
      </c>
      <c r="M556" s="2">
        <f t="shared" si="200"/>
        <v>0</v>
      </c>
      <c r="N556" s="106">
        <v>3237</v>
      </c>
      <c r="O556" s="106">
        <v>2729</v>
      </c>
      <c r="P556" s="106"/>
      <c r="Q556" s="106"/>
      <c r="R556" s="106"/>
      <c r="S556" s="106"/>
      <c r="T556" s="106"/>
      <c r="U556" s="106"/>
      <c r="V556" s="107"/>
      <c r="W556" s="107"/>
      <c r="X556" s="107"/>
      <c r="Y556" s="106"/>
      <c r="Z556" s="107"/>
      <c r="AA556" s="107"/>
      <c r="AB556" s="107"/>
      <c r="AC556" s="106"/>
      <c r="AD556" s="106"/>
      <c r="AE556" s="106"/>
      <c r="AG556" s="7">
        <f>IF(Q556&gt;0,RANK(Q556,(N556:P556,Q556:AE556)),0)</f>
        <v>0</v>
      </c>
      <c r="AH556" s="7">
        <f>IF(R556&gt;0,RANK(R556,(N556:P556,Q556:AE556)),0)</f>
        <v>0</v>
      </c>
      <c r="AI556" s="7">
        <f>IF(T556&gt;0,RANK(T556,(N556:P556,Q556:AE556)),0)</f>
        <v>0</v>
      </c>
      <c r="AJ556" s="7">
        <f>IF(S556&gt;0,RANK(S556,(N556:P556,Q556:AE556)),0)</f>
        <v>0</v>
      </c>
      <c r="AK556" s="2">
        <f t="shared" si="201"/>
        <v>0</v>
      </c>
      <c r="AL556" s="2">
        <f t="shared" si="202"/>
        <v>0</v>
      </c>
      <c r="AM556" s="2">
        <f t="shared" si="203"/>
        <v>0</v>
      </c>
      <c r="AN556" s="2">
        <f t="shared" si="204"/>
        <v>0</v>
      </c>
      <c r="AP556" t="s">
        <v>1242</v>
      </c>
      <c r="AQ556" t="s">
        <v>384</v>
      </c>
      <c r="AT556" s="94">
        <v>17</v>
      </c>
      <c r="AU556" s="96">
        <v>189</v>
      </c>
      <c r="AV556" s="100">
        <f t="shared" si="193"/>
        <v>17189</v>
      </c>
      <c r="AX556" s="7" t="s">
        <v>996</v>
      </c>
    </row>
    <row r="557" spans="1:50" ht="13" hidden="1" customHeight="1" outlineLevel="1">
      <c r="A557" t="s">
        <v>394</v>
      </c>
      <c r="B557" t="s">
        <v>384</v>
      </c>
      <c r="C557" s="1">
        <f t="shared" si="194"/>
        <v>7209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>IF(P557&gt;0,RANK(P557,(N557:P557,Q557:AE557)),0)</f>
        <v>0</v>
      </c>
      <c r="G557" s="1">
        <f t="shared" si="195"/>
        <v>505</v>
      </c>
      <c r="H557" s="2">
        <f t="shared" si="196"/>
        <v>7.0051324732972667E-2</v>
      </c>
      <c r="I557" s="2"/>
      <c r="J557" s="2">
        <f t="shared" si="197"/>
        <v>0.5350256623664863</v>
      </c>
      <c r="K557" s="2">
        <f t="shared" si="198"/>
        <v>0.46497433763351365</v>
      </c>
      <c r="L557" s="2">
        <f t="shared" si="199"/>
        <v>0</v>
      </c>
      <c r="M557" s="2">
        <f t="shared" si="200"/>
        <v>5.5511151231257827E-17</v>
      </c>
      <c r="N557" s="106">
        <v>3857</v>
      </c>
      <c r="O557" s="106">
        <v>3352</v>
      </c>
      <c r="P557" s="106"/>
      <c r="Q557" s="106"/>
      <c r="R557" s="106"/>
      <c r="S557" s="106"/>
      <c r="T557" s="106"/>
      <c r="U557" s="106"/>
      <c r="V557" s="107"/>
      <c r="W557" s="107"/>
      <c r="X557" s="107"/>
      <c r="Y557" s="106"/>
      <c r="Z557" s="107"/>
      <c r="AA557" s="107"/>
      <c r="AB557" s="107"/>
      <c r="AC557" s="106"/>
      <c r="AD557" s="106"/>
      <c r="AE557" s="106"/>
      <c r="AG557" s="7">
        <f>IF(Q557&gt;0,RANK(Q557,(N557:P557,Q557:AE557)),0)</f>
        <v>0</v>
      </c>
      <c r="AH557" s="7">
        <f>IF(R557&gt;0,RANK(R557,(N557:P557,Q557:AE557)),0)</f>
        <v>0</v>
      </c>
      <c r="AI557" s="7">
        <f>IF(T557&gt;0,RANK(T557,(N557:P557,Q557:AE557)),0)</f>
        <v>0</v>
      </c>
      <c r="AJ557" s="7">
        <f>IF(S557&gt;0,RANK(S557,(N557:P557,Q557:AE557)),0)</f>
        <v>0</v>
      </c>
      <c r="AK557" s="2">
        <f t="shared" si="201"/>
        <v>0</v>
      </c>
      <c r="AL557" s="2">
        <f t="shared" si="202"/>
        <v>0</v>
      </c>
      <c r="AM557" s="2">
        <f t="shared" si="203"/>
        <v>0</v>
      </c>
      <c r="AN557" s="2">
        <f t="shared" si="204"/>
        <v>0</v>
      </c>
      <c r="AP557" t="s">
        <v>394</v>
      </c>
      <c r="AQ557" t="s">
        <v>384</v>
      </c>
      <c r="AT557" s="94">
        <v>17</v>
      </c>
      <c r="AU557" s="96">
        <v>191</v>
      </c>
      <c r="AV557" s="100">
        <f t="shared" si="193"/>
        <v>17191</v>
      </c>
      <c r="AX557" s="7" t="s">
        <v>996</v>
      </c>
    </row>
    <row r="558" spans="1:50" ht="13" hidden="1" customHeight="1" outlineLevel="1">
      <c r="A558" t="s">
        <v>995</v>
      </c>
      <c r="B558" t="s">
        <v>384</v>
      </c>
      <c r="C558" s="1">
        <f t="shared" ref="C558:C564" si="205">SUM(N558:AE558)</f>
        <v>8001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>IF(P558&gt;0,RANK(P558,(N558:P558,Q558:AE558)),0)</f>
        <v>0</v>
      </c>
      <c r="G558" s="1">
        <f t="shared" ref="G558:G564" si="206">IF(C558&gt;0,MAX(N558:P558)-LARGE(N558:P558,2),0)</f>
        <v>2007</v>
      </c>
      <c r="H558" s="2">
        <f t="shared" ref="H558:H564" si="207">IF(C558&gt;0,G558/C558,0)</f>
        <v>0.25084364454443192</v>
      </c>
      <c r="I558" s="2"/>
      <c r="J558" s="2">
        <f t="shared" ref="J558:J564" si="208">IF($C558=0,"-",N558/$C558)</f>
        <v>0.62542182227221599</v>
      </c>
      <c r="K558" s="2">
        <f t="shared" ref="K558:K564" si="209">IF($C558=0,"-",O558/$C558)</f>
        <v>0.37457817772778401</v>
      </c>
      <c r="L558" s="2">
        <f t="shared" ref="L558:L564" si="210">IF($C558=0,"-",P558/$C558)</f>
        <v>0</v>
      </c>
      <c r="M558" s="2">
        <f t="shared" ref="M558:M564" si="211">IF(C558=0,"-",(1-J558-K558-L558))</f>
        <v>0</v>
      </c>
      <c r="N558" s="106">
        <v>5004</v>
      </c>
      <c r="O558" s="106">
        <v>2997</v>
      </c>
      <c r="P558" s="106"/>
      <c r="Q558" s="106"/>
      <c r="R558" s="106"/>
      <c r="S558" s="106"/>
      <c r="T558" s="106"/>
      <c r="U558" s="106"/>
      <c r="V558" s="107"/>
      <c r="W558" s="107"/>
      <c r="X558" s="107"/>
      <c r="Y558" s="106"/>
      <c r="Z558" s="107"/>
      <c r="AA558" s="107"/>
      <c r="AB558" s="107"/>
      <c r="AC558" s="106"/>
      <c r="AD558" s="106"/>
      <c r="AE558" s="106"/>
      <c r="AG558" s="7">
        <f>IF(Q558&gt;0,RANK(Q558,(N558:P558,Q558:AE558)),0)</f>
        <v>0</v>
      </c>
      <c r="AH558" s="7">
        <f>IF(R558&gt;0,RANK(R558,(N558:P558,Q558:AE558)),0)</f>
        <v>0</v>
      </c>
      <c r="AI558" s="7">
        <f>IF(T558&gt;0,RANK(T558,(N558:P558,Q558:AE558)),0)</f>
        <v>0</v>
      </c>
      <c r="AJ558" s="7">
        <f>IF(S558&gt;0,RANK(S558,(N558:P558,Q558:AE558)),0)</f>
        <v>0</v>
      </c>
      <c r="AK558" s="2">
        <f t="shared" ref="AK558:AK564" si="212">IF($C558=0,"-",Q558/$C558)</f>
        <v>0</v>
      </c>
      <c r="AL558" s="2">
        <f t="shared" ref="AL558:AL564" si="213">IF($C558=0,"-",R558/$C558)</f>
        <v>0</v>
      </c>
      <c r="AM558" s="2">
        <f t="shared" ref="AM558:AM564" si="214">IF($C558=0,"-",T558/$C558)</f>
        <v>0</v>
      </c>
      <c r="AN558" s="2">
        <f t="shared" ref="AN558:AN564" si="215">IF($C558=0,"-",S558/$C558)</f>
        <v>0</v>
      </c>
      <c r="AP558" t="s">
        <v>995</v>
      </c>
      <c r="AQ558" t="s">
        <v>384</v>
      </c>
      <c r="AT558" s="94">
        <v>17</v>
      </c>
      <c r="AU558" s="96">
        <v>193</v>
      </c>
      <c r="AV558" s="100">
        <f t="shared" si="193"/>
        <v>17193</v>
      </c>
      <c r="AX558" s="7" t="s">
        <v>996</v>
      </c>
    </row>
    <row r="559" spans="1:50" ht="13" hidden="1" customHeight="1" outlineLevel="1">
      <c r="A559" t="s">
        <v>948</v>
      </c>
      <c r="B559" t="s">
        <v>384</v>
      </c>
      <c r="C559" s="1">
        <f t="shared" si="205"/>
        <v>19261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>IF(P559&gt;0,RANK(P559,(N559:P559,Q559:AE559)),0)</f>
        <v>0</v>
      </c>
      <c r="G559" s="1">
        <f t="shared" si="206"/>
        <v>5151</v>
      </c>
      <c r="H559" s="2">
        <f t="shared" si="207"/>
        <v>0.26743159752868489</v>
      </c>
      <c r="I559" s="2"/>
      <c r="J559" s="2">
        <f t="shared" si="208"/>
        <v>0.63371579876434248</v>
      </c>
      <c r="K559" s="2">
        <f t="shared" si="209"/>
        <v>0.36628420123565752</v>
      </c>
      <c r="L559" s="2">
        <f t="shared" si="210"/>
        <v>0</v>
      </c>
      <c r="M559" s="2">
        <f t="shared" si="211"/>
        <v>0</v>
      </c>
      <c r="N559" s="106">
        <v>12206</v>
      </c>
      <c r="O559" s="106">
        <v>7055</v>
      </c>
      <c r="P559" s="106"/>
      <c r="Q559" s="106"/>
      <c r="R559" s="106"/>
      <c r="S559" s="106"/>
      <c r="T559" s="106"/>
      <c r="U559" s="106"/>
      <c r="V559" s="107"/>
      <c r="W559" s="107"/>
      <c r="X559" s="107"/>
      <c r="Y559" s="106"/>
      <c r="Z559" s="107"/>
      <c r="AA559" s="107"/>
      <c r="AB559" s="107"/>
      <c r="AC559" s="106"/>
      <c r="AD559" s="106"/>
      <c r="AE559" s="106"/>
      <c r="AG559" s="7">
        <f>IF(Q559&gt;0,RANK(Q559,(N559:P559,Q559:AE559)),0)</f>
        <v>0</v>
      </c>
      <c r="AH559" s="7">
        <f>IF(R559&gt;0,RANK(R559,(N559:P559,Q559:AE559)),0)</f>
        <v>0</v>
      </c>
      <c r="AI559" s="7">
        <f>IF(T559&gt;0,RANK(T559,(N559:P559,Q559:AE559)),0)</f>
        <v>0</v>
      </c>
      <c r="AJ559" s="7">
        <f>IF(S559&gt;0,RANK(S559,(N559:P559,Q559:AE559)),0)</f>
        <v>0</v>
      </c>
      <c r="AK559" s="2">
        <f t="shared" si="212"/>
        <v>0</v>
      </c>
      <c r="AL559" s="2">
        <f t="shared" si="213"/>
        <v>0</v>
      </c>
      <c r="AM559" s="2">
        <f t="shared" si="214"/>
        <v>0</v>
      </c>
      <c r="AN559" s="2">
        <f t="shared" si="215"/>
        <v>0</v>
      </c>
      <c r="AP559" t="s">
        <v>948</v>
      </c>
      <c r="AQ559" t="s">
        <v>384</v>
      </c>
      <c r="AT559" s="94">
        <v>17</v>
      </c>
      <c r="AU559" s="96">
        <v>195</v>
      </c>
      <c r="AV559" s="100">
        <f t="shared" si="193"/>
        <v>17195</v>
      </c>
      <c r="AX559" s="7" t="s">
        <v>996</v>
      </c>
    </row>
    <row r="560" spans="1:50" ht="13" hidden="1" customHeight="1" outlineLevel="1">
      <c r="A560" t="s">
        <v>432</v>
      </c>
      <c r="B560" t="s">
        <v>384</v>
      </c>
      <c r="C560" s="1">
        <f t="shared" si="205"/>
        <v>88801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>IF(P560&gt;0,RANK(P560,(N560:P560,Q560:AE560)),0)</f>
        <v>0</v>
      </c>
      <c r="G560" s="1">
        <f t="shared" si="206"/>
        <v>19143</v>
      </c>
      <c r="H560" s="2">
        <f t="shared" si="207"/>
        <v>0.21557189671287486</v>
      </c>
      <c r="I560" s="2"/>
      <c r="J560" s="2">
        <f t="shared" si="208"/>
        <v>0.6077859483564374</v>
      </c>
      <c r="K560" s="2">
        <f t="shared" si="209"/>
        <v>0.3922140516435626</v>
      </c>
      <c r="L560" s="2">
        <f t="shared" si="210"/>
        <v>0</v>
      </c>
      <c r="M560" s="2">
        <f t="shared" si="211"/>
        <v>0</v>
      </c>
      <c r="N560" s="106">
        <v>53972</v>
      </c>
      <c r="O560" s="106">
        <v>34829</v>
      </c>
      <c r="P560" s="106"/>
      <c r="Q560" s="106"/>
      <c r="R560" s="106"/>
      <c r="S560" s="106"/>
      <c r="T560" s="106"/>
      <c r="U560" s="106"/>
      <c r="V560" s="107"/>
      <c r="W560" s="107"/>
      <c r="X560" s="107"/>
      <c r="Y560" s="106"/>
      <c r="Z560" s="107"/>
      <c r="AA560" s="107"/>
      <c r="AB560" s="107"/>
      <c r="AC560" s="106"/>
      <c r="AD560" s="106"/>
      <c r="AE560" s="106"/>
      <c r="AG560" s="7">
        <f>IF(Q560&gt;0,RANK(Q560,(N560:P560,Q560:AE560)),0)</f>
        <v>0</v>
      </c>
      <c r="AH560" s="7">
        <f>IF(R560&gt;0,RANK(R560,(N560:P560,Q560:AE560)),0)</f>
        <v>0</v>
      </c>
      <c r="AI560" s="7">
        <f>IF(T560&gt;0,RANK(T560,(N560:P560,Q560:AE560)),0)</f>
        <v>0</v>
      </c>
      <c r="AJ560" s="7">
        <f>IF(S560&gt;0,RANK(S560,(N560:P560,Q560:AE560)),0)</f>
        <v>0</v>
      </c>
      <c r="AK560" s="2">
        <f t="shared" si="212"/>
        <v>0</v>
      </c>
      <c r="AL560" s="2">
        <f t="shared" si="213"/>
        <v>0</v>
      </c>
      <c r="AM560" s="2">
        <f t="shared" si="214"/>
        <v>0</v>
      </c>
      <c r="AN560" s="2">
        <f t="shared" si="215"/>
        <v>0</v>
      </c>
      <c r="AP560" t="s">
        <v>432</v>
      </c>
      <c r="AQ560" t="s">
        <v>384</v>
      </c>
      <c r="AT560" s="94">
        <v>17</v>
      </c>
      <c r="AU560" s="96">
        <v>197</v>
      </c>
      <c r="AV560" s="100">
        <f t="shared" si="193"/>
        <v>17197</v>
      </c>
      <c r="AX560" s="7" t="s">
        <v>996</v>
      </c>
    </row>
    <row r="561" spans="1:59" ht="13" hidden="1" customHeight="1" outlineLevel="1">
      <c r="A561" t="s">
        <v>1839</v>
      </c>
      <c r="B561" t="s">
        <v>384</v>
      </c>
      <c r="C561" s="1">
        <f t="shared" si="205"/>
        <v>21394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>IF(P561&gt;0,RANK(P561,(N561:P561,Q561:AE561)),0)</f>
        <v>0</v>
      </c>
      <c r="G561" s="1">
        <f t="shared" si="206"/>
        <v>10606</v>
      </c>
      <c r="H561" s="2">
        <f t="shared" si="207"/>
        <v>0.49574647097317004</v>
      </c>
      <c r="I561" s="2"/>
      <c r="J561" s="2">
        <f t="shared" si="208"/>
        <v>0.74787323548658502</v>
      </c>
      <c r="K561" s="2">
        <f t="shared" si="209"/>
        <v>0.25212676451341498</v>
      </c>
      <c r="L561" s="2">
        <f t="shared" si="210"/>
        <v>0</v>
      </c>
      <c r="M561" s="2">
        <f t="shared" si="211"/>
        <v>0</v>
      </c>
      <c r="N561" s="106">
        <v>16000</v>
      </c>
      <c r="O561" s="106">
        <v>5394</v>
      </c>
      <c r="P561" s="106"/>
      <c r="Q561" s="106"/>
      <c r="R561" s="106"/>
      <c r="S561" s="106"/>
      <c r="T561" s="106"/>
      <c r="U561" s="106"/>
      <c r="V561" s="107"/>
      <c r="W561" s="107"/>
      <c r="X561" s="107"/>
      <c r="Y561" s="106"/>
      <c r="Z561" s="107"/>
      <c r="AA561" s="107"/>
      <c r="AB561" s="107"/>
      <c r="AC561" s="106"/>
      <c r="AD561" s="106"/>
      <c r="AE561" s="106"/>
      <c r="AG561" s="7">
        <f>IF(Q561&gt;0,RANK(Q561,(N561:P561,Q561:AE561)),0)</f>
        <v>0</v>
      </c>
      <c r="AH561" s="7">
        <f>IF(R561&gt;0,RANK(R561,(N561:P561,Q561:AE561)),0)</f>
        <v>0</v>
      </c>
      <c r="AI561" s="7">
        <f>IF(T561&gt;0,RANK(T561,(N561:P561,Q561:AE561)),0)</f>
        <v>0</v>
      </c>
      <c r="AJ561" s="7">
        <f>IF(S561&gt;0,RANK(S561,(N561:P561,Q561:AE561)),0)</f>
        <v>0</v>
      </c>
      <c r="AK561" s="2">
        <f t="shared" si="212"/>
        <v>0</v>
      </c>
      <c r="AL561" s="2">
        <f t="shared" si="213"/>
        <v>0</v>
      </c>
      <c r="AM561" s="2">
        <f t="shared" si="214"/>
        <v>0</v>
      </c>
      <c r="AN561" s="2">
        <f t="shared" si="215"/>
        <v>0</v>
      </c>
      <c r="AP561" t="s">
        <v>1839</v>
      </c>
      <c r="AQ561" t="s">
        <v>384</v>
      </c>
      <c r="AT561" s="94">
        <v>17</v>
      </c>
      <c r="AU561" s="96">
        <v>199</v>
      </c>
      <c r="AV561" s="100">
        <f t="shared" si="193"/>
        <v>17199</v>
      </c>
      <c r="AX561" s="7" t="s">
        <v>996</v>
      </c>
    </row>
    <row r="562" spans="1:59" ht="13" hidden="1" customHeight="1" outlineLevel="1">
      <c r="A562" t="s">
        <v>224</v>
      </c>
      <c r="B562" t="s">
        <v>384</v>
      </c>
      <c r="C562" s="1">
        <f t="shared" si="205"/>
        <v>72104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>IF(P562&gt;0,RANK(P562,(N562:P562,Q562:AE562)),0)</f>
        <v>0</v>
      </c>
      <c r="G562" s="1">
        <f t="shared" si="206"/>
        <v>12182</v>
      </c>
      <c r="H562" s="2">
        <f t="shared" si="207"/>
        <v>0.16895040497059802</v>
      </c>
      <c r="I562" s="2"/>
      <c r="J562" s="2">
        <f t="shared" si="208"/>
        <v>0.58447520248529905</v>
      </c>
      <c r="K562" s="2">
        <f t="shared" si="209"/>
        <v>0.41552479751470101</v>
      </c>
      <c r="L562" s="2">
        <f t="shared" si="210"/>
        <v>0</v>
      </c>
      <c r="M562" s="2">
        <f t="shared" si="211"/>
        <v>-5.5511151231257827E-17</v>
      </c>
      <c r="N562" s="106">
        <v>42143</v>
      </c>
      <c r="O562" s="106">
        <v>29961</v>
      </c>
      <c r="P562" s="106"/>
      <c r="Q562" s="106"/>
      <c r="R562" s="106"/>
      <c r="S562" s="106"/>
      <c r="T562" s="106"/>
      <c r="U562" s="106"/>
      <c r="V562" s="107"/>
      <c r="W562" s="107"/>
      <c r="X562" s="107"/>
      <c r="Y562" s="106"/>
      <c r="Z562" s="107"/>
      <c r="AA562" s="107"/>
      <c r="AB562" s="107"/>
      <c r="AC562" s="106"/>
      <c r="AD562" s="106"/>
      <c r="AE562" s="106"/>
      <c r="AG562" s="7">
        <f>IF(Q562&gt;0,RANK(Q562,(N562:P562,Q562:AE562)),0)</f>
        <v>0</v>
      </c>
      <c r="AH562" s="7">
        <f>IF(R562&gt;0,RANK(R562,(N562:P562,Q562:AE562)),0)</f>
        <v>0</v>
      </c>
      <c r="AI562" s="7">
        <f>IF(T562&gt;0,RANK(T562,(N562:P562,Q562:AE562)),0)</f>
        <v>0</v>
      </c>
      <c r="AJ562" s="7">
        <f>IF(S562&gt;0,RANK(S562,(N562:P562,Q562:AE562)),0)</f>
        <v>0</v>
      </c>
      <c r="AK562" s="2">
        <f t="shared" si="212"/>
        <v>0</v>
      </c>
      <c r="AL562" s="2">
        <f t="shared" si="213"/>
        <v>0</v>
      </c>
      <c r="AM562" s="2">
        <f t="shared" si="214"/>
        <v>0</v>
      </c>
      <c r="AN562" s="2">
        <f t="shared" si="215"/>
        <v>0</v>
      </c>
      <c r="AP562" t="s">
        <v>224</v>
      </c>
      <c r="AQ562" t="s">
        <v>384</v>
      </c>
      <c r="AT562" s="94">
        <v>17</v>
      </c>
      <c r="AU562" s="96">
        <v>201</v>
      </c>
      <c r="AV562" s="100">
        <f t="shared" si="193"/>
        <v>17201</v>
      </c>
      <c r="AX562" s="7" t="s">
        <v>996</v>
      </c>
    </row>
    <row r="563" spans="1:59" ht="13" hidden="1" customHeight="1" outlineLevel="1">
      <c r="A563" t="s">
        <v>350</v>
      </c>
      <c r="B563" t="s">
        <v>384</v>
      </c>
      <c r="C563" s="1">
        <f t="shared" si="205"/>
        <v>11287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>IF(P563&gt;0,RANK(P563,(N563:P563,Q563:AE563)),0)</f>
        <v>0</v>
      </c>
      <c r="G563" s="1">
        <f t="shared" si="206"/>
        <v>1169</v>
      </c>
      <c r="H563" s="2">
        <f t="shared" si="207"/>
        <v>0.10357047931248339</v>
      </c>
      <c r="I563" s="2"/>
      <c r="J563" s="2">
        <f t="shared" si="208"/>
        <v>0.55178523965624171</v>
      </c>
      <c r="K563" s="2">
        <f t="shared" si="209"/>
        <v>0.44821476034375829</v>
      </c>
      <c r="L563" s="2">
        <f t="shared" si="210"/>
        <v>0</v>
      </c>
      <c r="M563" s="2">
        <f t="shared" si="211"/>
        <v>0</v>
      </c>
      <c r="N563" s="106">
        <v>6228</v>
      </c>
      <c r="O563" s="106">
        <v>5059</v>
      </c>
      <c r="P563" s="106"/>
      <c r="Q563" s="106"/>
      <c r="R563" s="106"/>
      <c r="S563" s="106"/>
      <c r="T563" s="106"/>
      <c r="U563" s="106"/>
      <c r="V563" s="107"/>
      <c r="W563" s="107"/>
      <c r="X563" s="107"/>
      <c r="Y563" s="106"/>
      <c r="Z563" s="107"/>
      <c r="AA563" s="107"/>
      <c r="AB563" s="107"/>
      <c r="AC563" s="106"/>
      <c r="AD563" s="106"/>
      <c r="AE563" s="106"/>
      <c r="AG563" s="7">
        <f>IF(Q563&gt;0,RANK(Q563,(N563:P563,Q563:AE563)),0)</f>
        <v>0</v>
      </c>
      <c r="AH563" s="7">
        <f>IF(R563&gt;0,RANK(R563,(N563:P563,Q563:AE563)),0)</f>
        <v>0</v>
      </c>
      <c r="AI563" s="7">
        <f>IF(T563&gt;0,RANK(T563,(N563:P563,Q563:AE563)),0)</f>
        <v>0</v>
      </c>
      <c r="AJ563" s="7">
        <f>IF(S563&gt;0,RANK(S563,(N563:P563,Q563:AE563)),0)</f>
        <v>0</v>
      </c>
      <c r="AK563" s="2">
        <f t="shared" si="212"/>
        <v>0</v>
      </c>
      <c r="AL563" s="2">
        <f t="shared" si="213"/>
        <v>0</v>
      </c>
      <c r="AM563" s="2">
        <f t="shared" si="214"/>
        <v>0</v>
      </c>
      <c r="AN563" s="2">
        <f t="shared" si="215"/>
        <v>0</v>
      </c>
      <c r="AP563" t="s">
        <v>350</v>
      </c>
      <c r="AQ563" t="s">
        <v>384</v>
      </c>
      <c r="AT563" s="94">
        <v>17</v>
      </c>
      <c r="AU563" s="96">
        <v>203</v>
      </c>
      <c r="AV563" s="100">
        <f t="shared" si="193"/>
        <v>17203</v>
      </c>
      <c r="AX563" s="7" t="s">
        <v>996</v>
      </c>
    </row>
    <row r="564" spans="1:59" ht="13" customHeight="1" collapsed="1">
      <c r="A564" t="s">
        <v>1250</v>
      </c>
      <c r="B564" t="s">
        <v>15</v>
      </c>
      <c r="C564" s="1">
        <f t="shared" si="205"/>
        <v>3251005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>IF(P564&gt;0,RANK(P564,(N564:P564,Q564:AE564)),0)</f>
        <v>0</v>
      </c>
      <c r="G564" s="1">
        <f t="shared" si="206"/>
        <v>979749</v>
      </c>
      <c r="H564" s="2">
        <f t="shared" si="207"/>
        <v>0.30136803849886418</v>
      </c>
      <c r="I564" s="2"/>
      <c r="J564" s="2">
        <f t="shared" si="208"/>
        <v>0.65068401924943209</v>
      </c>
      <c r="K564" s="2">
        <f t="shared" si="209"/>
        <v>0.34931598075056791</v>
      </c>
      <c r="L564" s="2">
        <f t="shared" si="210"/>
        <v>0</v>
      </c>
      <c r="M564" s="2">
        <f t="shared" si="211"/>
        <v>0</v>
      </c>
      <c r="N564" s="106">
        <f>SUM(N462:N563)</f>
        <v>2115377</v>
      </c>
      <c r="O564" s="106">
        <f>SUM(O462:O563)</f>
        <v>1135628</v>
      </c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>
        <f>SUM(AE462:AE563)</f>
        <v>0</v>
      </c>
      <c r="AG564" s="7">
        <f>IF(Q564&gt;0,RANK(Q564,(N564:P564,Q564:AE564)),0)</f>
        <v>0</v>
      </c>
      <c r="AH564" s="7">
        <f>IF(R564&gt;0,RANK(R564,(N564:P564,Q564:AE564)),0)</f>
        <v>0</v>
      </c>
      <c r="AI564" s="7">
        <f>IF(T564&gt;0,RANK(T564,(N564:P564,Q564:AE564)),0)</f>
        <v>0</v>
      </c>
      <c r="AJ564" s="7">
        <f>IF(S564&gt;0,RANK(S564,(N564:P564,Q564:AE564)),0)</f>
        <v>0</v>
      </c>
      <c r="AK564" s="2">
        <f t="shared" si="212"/>
        <v>0</v>
      </c>
      <c r="AL564" s="2">
        <f t="shared" si="213"/>
        <v>0</v>
      </c>
      <c r="AM564" s="2">
        <f t="shared" si="214"/>
        <v>0</v>
      </c>
      <c r="AN564" s="2">
        <f t="shared" si="215"/>
        <v>0</v>
      </c>
      <c r="AP564" t="s">
        <v>1250</v>
      </c>
      <c r="AQ564" t="s">
        <v>15</v>
      </c>
      <c r="AT564" s="94">
        <v>17</v>
      </c>
      <c r="AU564" s="96"/>
      <c r="AV564" s="94">
        <v>17</v>
      </c>
      <c r="AX564" s="7" t="s">
        <v>775</v>
      </c>
    </row>
    <row r="565" spans="1:59">
      <c r="C565" s="1"/>
      <c r="E565" s="7"/>
      <c r="F565" s="7"/>
      <c r="I565" s="2"/>
      <c r="AG565" s="7"/>
      <c r="AH565" s="7"/>
      <c r="AI565" s="7"/>
      <c r="AJ565" s="7"/>
      <c r="AT565" s="94"/>
      <c r="AU565" s="96"/>
      <c r="AV565" s="100"/>
      <c r="BE565" t="s">
        <v>1927</v>
      </c>
      <c r="BF565" t="s">
        <v>2573</v>
      </c>
      <c r="BG565" t="s">
        <v>2574</v>
      </c>
    </row>
    <row r="566" spans="1:59" hidden="1" outlineLevel="1">
      <c r="A566" t="s">
        <v>841</v>
      </c>
      <c r="B566" t="s">
        <v>2390</v>
      </c>
      <c r="C566" s="1">
        <f t="shared" ref="C566:C629" si="216">SUM(N566:AE566)</f>
        <v>10379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ref="G566:G629" si="217">IF(C566&gt;0,MAX(N566:P566)-LARGE(N566:P566,2),0)</f>
        <v>2799</v>
      </c>
      <c r="H566" s="2">
        <f t="shared" ref="H566:H629" si="218">IF(C566&gt;0,G566/C566,0)</f>
        <v>0.26967915984198865</v>
      </c>
      <c r="I566" s="2"/>
      <c r="J566" s="2">
        <f t="shared" ref="J566:L597" si="219">IF($C566=0,"-",N566/$C566)</f>
        <v>0.36516042007900568</v>
      </c>
      <c r="K566" s="2">
        <f t="shared" si="219"/>
        <v>0.63483957992099427</v>
      </c>
      <c r="L566" s="2">
        <f t="shared" si="219"/>
        <v>0</v>
      </c>
      <c r="M566" s="2">
        <f t="shared" ref="M566:M629" si="220">IF(C566=0,"-",(1-J566-K566-L566))</f>
        <v>0</v>
      </c>
      <c r="N566" s="55">
        <v>3790</v>
      </c>
      <c r="O566" s="55">
        <v>6589</v>
      </c>
      <c r="U566" s="55">
        <f>BB566+BC566+BD566</f>
        <v>0</v>
      </c>
      <c r="AG566" s="7">
        <f>IF(Q566&gt;0,RANK(Q566,(N566:P566,Q566:AE566)),0)</f>
        <v>0</v>
      </c>
      <c r="AH566" s="7">
        <f>IF(R566&gt;0,RANK(R566,(N566:P566,Q566:AE566)),0)</f>
        <v>0</v>
      </c>
      <c r="AI566" s="7">
        <f>IF(T566&gt;0,RANK(T566,(N566:P566,Q566:AE566)),0)</f>
        <v>0</v>
      </c>
      <c r="AJ566" s="7">
        <f>IF(S566&gt;0,RANK(S566,(N566:P566,Q566:AE566)),0)</f>
        <v>0</v>
      </c>
      <c r="AK566" s="2">
        <f t="shared" ref="AK566:AL597" si="221">IF($C566=0,"-",Q566/$C566)</f>
        <v>0</v>
      </c>
      <c r="AL566" s="2">
        <f t="shared" si="221"/>
        <v>0</v>
      </c>
      <c r="AM566" s="2">
        <f t="shared" ref="AM566:AM629" si="222">IF($C566=0,"-",T566/$C566)</f>
        <v>0</v>
      </c>
      <c r="AN566" s="2">
        <f t="shared" ref="AN566:AN629" si="223">IF($C566=0,"-",S566/$C566)</f>
        <v>0</v>
      </c>
      <c r="AP566" t="s">
        <v>841</v>
      </c>
      <c r="AQ566" t="s">
        <v>2390</v>
      </c>
      <c r="AT566" s="94">
        <v>18</v>
      </c>
      <c r="AU566" s="96">
        <v>1</v>
      </c>
      <c r="AV566" s="100">
        <f>1000*AT566+AU566</f>
        <v>18001</v>
      </c>
      <c r="AX566" s="7" t="s">
        <v>996</v>
      </c>
      <c r="BE566">
        <v>0</v>
      </c>
      <c r="BF566">
        <v>4</v>
      </c>
      <c r="BG566">
        <v>0</v>
      </c>
    </row>
    <row r="567" spans="1:59" hidden="1" outlineLevel="1">
      <c r="A567" t="s">
        <v>383</v>
      </c>
      <c r="B567" t="s">
        <v>2390</v>
      </c>
      <c r="C567" s="1">
        <f t="shared" si="216"/>
        <v>80087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17"/>
        <v>14279</v>
      </c>
      <c r="H567" s="2">
        <f t="shared" si="218"/>
        <v>0.17829360570379713</v>
      </c>
      <c r="I567" s="2"/>
      <c r="J567" s="2">
        <f t="shared" si="219"/>
        <v>0.41085319714810142</v>
      </c>
      <c r="K567" s="2">
        <f t="shared" si="219"/>
        <v>0.58914680285189858</v>
      </c>
      <c r="L567" s="2">
        <f t="shared" si="219"/>
        <v>0</v>
      </c>
      <c r="M567" s="2">
        <f t="shared" si="220"/>
        <v>0</v>
      </c>
      <c r="N567" s="55">
        <v>32904</v>
      </c>
      <c r="O567" s="55">
        <v>47183</v>
      </c>
      <c r="U567" s="55">
        <f t="shared" ref="U567:U630" si="224">BB567+BC567+BD567</f>
        <v>0</v>
      </c>
      <c r="AG567" s="7">
        <f>IF(Q567&gt;0,RANK(Q567,(N567:P567,Q567:AE567)),0)</f>
        <v>0</v>
      </c>
      <c r="AH567" s="7">
        <f>IF(R567&gt;0,RANK(R567,(N567:P567,Q567:AE567)),0)</f>
        <v>0</v>
      </c>
      <c r="AI567" s="7">
        <f>IF(T567&gt;0,RANK(T567,(N567:P567,Q567:AE567)),0)</f>
        <v>0</v>
      </c>
      <c r="AJ567" s="7">
        <f>IF(S567&gt;0,RANK(S567,(N567:P567,Q567:AE567)),0)</f>
        <v>0</v>
      </c>
      <c r="AK567" s="2">
        <f t="shared" si="221"/>
        <v>0</v>
      </c>
      <c r="AL567" s="2">
        <f t="shared" si="221"/>
        <v>0</v>
      </c>
      <c r="AM567" s="2">
        <f t="shared" si="222"/>
        <v>0</v>
      </c>
      <c r="AN567" s="2">
        <f t="shared" si="223"/>
        <v>0</v>
      </c>
      <c r="AP567" t="s">
        <v>383</v>
      </c>
      <c r="AQ567" t="s">
        <v>2390</v>
      </c>
      <c r="AT567" s="94">
        <v>18</v>
      </c>
      <c r="AU567" s="96">
        <v>3</v>
      </c>
      <c r="AV567" s="100">
        <f>1000*AT567+AU567</f>
        <v>18003</v>
      </c>
      <c r="AX567" s="7" t="s">
        <v>996</v>
      </c>
      <c r="BE567">
        <v>18</v>
      </c>
      <c r="BF567">
        <v>79</v>
      </c>
      <c r="BG567">
        <v>7</v>
      </c>
    </row>
    <row r="568" spans="1:59" hidden="1" outlineLevel="1">
      <c r="A568" t="s">
        <v>2391</v>
      </c>
      <c r="B568" t="s">
        <v>2390</v>
      </c>
      <c r="C568" s="1">
        <f t="shared" si="216"/>
        <v>19805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17"/>
        <v>1835</v>
      </c>
      <c r="H568" s="2">
        <f t="shared" si="218"/>
        <v>9.2653370361019949E-2</v>
      </c>
      <c r="I568" s="2"/>
      <c r="J568" s="2">
        <f t="shared" si="219"/>
        <v>0.45367331481949003</v>
      </c>
      <c r="K568" s="2">
        <f t="shared" si="219"/>
        <v>0.54632668518050997</v>
      </c>
      <c r="L568" s="2">
        <f t="shared" si="219"/>
        <v>0</v>
      </c>
      <c r="M568" s="2">
        <f t="shared" si="220"/>
        <v>0</v>
      </c>
      <c r="N568" s="55">
        <v>8985</v>
      </c>
      <c r="O568" s="55">
        <v>10820</v>
      </c>
      <c r="U568" s="55">
        <f t="shared" si="224"/>
        <v>0</v>
      </c>
      <c r="AG568" s="7">
        <f>IF(Q568&gt;0,RANK(Q568,(N568:P568,Q568:AE568)),0)</f>
        <v>0</v>
      </c>
      <c r="AH568" s="7">
        <f>IF(R568&gt;0,RANK(R568,(N568:P568,Q568:AE568)),0)</f>
        <v>0</v>
      </c>
      <c r="AI568" s="7">
        <f>IF(T568&gt;0,RANK(T568,(N568:P568,Q568:AE568)),0)</f>
        <v>0</v>
      </c>
      <c r="AJ568" s="7">
        <f>IF(S568&gt;0,RANK(S568,(N568:P568,Q568:AE568)),0)</f>
        <v>0</v>
      </c>
      <c r="AK568" s="2">
        <f t="shared" si="221"/>
        <v>0</v>
      </c>
      <c r="AL568" s="2">
        <f t="shared" si="221"/>
        <v>0</v>
      </c>
      <c r="AM568" s="2">
        <f t="shared" si="222"/>
        <v>0</v>
      </c>
      <c r="AN568" s="2">
        <f t="shared" si="223"/>
        <v>0</v>
      </c>
      <c r="AP568" t="s">
        <v>2391</v>
      </c>
      <c r="AQ568" t="s">
        <v>2390</v>
      </c>
      <c r="AT568" s="94">
        <v>18</v>
      </c>
      <c r="AU568" s="96">
        <v>5</v>
      </c>
      <c r="AV568" s="100">
        <f>1000*AT568+AU568</f>
        <v>18005</v>
      </c>
      <c r="AX568" s="7" t="s">
        <v>996</v>
      </c>
      <c r="BE568">
        <v>1</v>
      </c>
      <c r="BF568">
        <v>14</v>
      </c>
      <c r="BG568">
        <v>0</v>
      </c>
    </row>
    <row r="569" spans="1:59" hidden="1" outlineLevel="1">
      <c r="A569" t="s">
        <v>2314</v>
      </c>
      <c r="B569" t="s">
        <v>2390</v>
      </c>
      <c r="C569" s="1">
        <f t="shared" si="216"/>
        <v>3589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217"/>
        <v>917</v>
      </c>
      <c r="H569" s="2">
        <f t="shared" si="218"/>
        <v>0.25550292560601839</v>
      </c>
      <c r="I569" s="2"/>
      <c r="J569" s="2">
        <f t="shared" si="219"/>
        <v>0.3722485371969908</v>
      </c>
      <c r="K569" s="2">
        <f t="shared" si="219"/>
        <v>0.6277514628030092</v>
      </c>
      <c r="L569" s="2">
        <f t="shared" si="219"/>
        <v>0</v>
      </c>
      <c r="M569" s="2">
        <f t="shared" si="220"/>
        <v>0</v>
      </c>
      <c r="N569" s="55">
        <v>1336</v>
      </c>
      <c r="O569" s="55">
        <v>2253</v>
      </c>
      <c r="U569" s="55">
        <f t="shared" si="224"/>
        <v>0</v>
      </c>
      <c r="AG569" s="7">
        <f>IF(Q569&gt;0,RANK(Q569,(N569:P569,Q569:AE569)),0)</f>
        <v>0</v>
      </c>
      <c r="AH569" s="7">
        <f>IF(R569&gt;0,RANK(R569,(N569:P569,Q569:AE569)),0)</f>
        <v>0</v>
      </c>
      <c r="AI569" s="7">
        <f>IF(T569&gt;0,RANK(T569,(N569:P569,Q569:AE569)),0)</f>
        <v>0</v>
      </c>
      <c r="AJ569" s="7">
        <f>IF(S569&gt;0,RANK(S569,(N569:P569,Q569:AE569)),0)</f>
        <v>0</v>
      </c>
      <c r="AK569" s="2">
        <f t="shared" si="221"/>
        <v>0</v>
      </c>
      <c r="AL569" s="2">
        <f t="shared" si="221"/>
        <v>0</v>
      </c>
      <c r="AM569" s="2">
        <f t="shared" si="222"/>
        <v>0</v>
      </c>
      <c r="AN569" s="2">
        <f t="shared" si="223"/>
        <v>0</v>
      </c>
      <c r="AP569" t="s">
        <v>2314</v>
      </c>
      <c r="AQ569" t="s">
        <v>2390</v>
      </c>
      <c r="AT569" s="94">
        <v>18</v>
      </c>
      <c r="AU569" s="96">
        <v>7</v>
      </c>
      <c r="AV569" s="100">
        <f>1000*AT569+AU569</f>
        <v>18007</v>
      </c>
      <c r="AX569" s="7" t="s">
        <v>996</v>
      </c>
      <c r="BE569">
        <v>2</v>
      </c>
      <c r="BF569">
        <v>15</v>
      </c>
      <c r="BG569">
        <v>2</v>
      </c>
    </row>
    <row r="570" spans="1:59" hidden="1" outlineLevel="1">
      <c r="A570" t="s">
        <v>2666</v>
      </c>
      <c r="B570" t="s">
        <v>2390</v>
      </c>
      <c r="C570" s="1">
        <f t="shared" si="216"/>
        <v>4427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17"/>
        <v>187</v>
      </c>
      <c r="H570" s="2">
        <f t="shared" si="218"/>
        <v>4.2240795120849335E-2</v>
      </c>
      <c r="I570" s="2"/>
      <c r="J570" s="2">
        <f t="shared" si="219"/>
        <v>0.47887960243957534</v>
      </c>
      <c r="K570" s="2">
        <f t="shared" si="219"/>
        <v>0.52112039756042472</v>
      </c>
      <c r="L570" s="2">
        <f t="shared" si="219"/>
        <v>0</v>
      </c>
      <c r="M570" s="2">
        <f t="shared" si="220"/>
        <v>-1.1102230246251565E-16</v>
      </c>
      <c r="N570" s="55">
        <v>2120</v>
      </c>
      <c r="O570" s="55">
        <v>2307</v>
      </c>
      <c r="U570" s="55">
        <f t="shared" si="224"/>
        <v>0</v>
      </c>
      <c r="AG570" s="7">
        <f>IF(Q570&gt;0,RANK(Q570,(N570:P570,Q570:AE570)),0)</f>
        <v>0</v>
      </c>
      <c r="AH570" s="7">
        <f>IF(R570&gt;0,RANK(R570,(N570:P570,Q570:AE570)),0)</f>
        <v>0</v>
      </c>
      <c r="AI570" s="7">
        <f>IF(T570&gt;0,RANK(T570,(N570:P570,Q570:AE570)),0)</f>
        <v>0</v>
      </c>
      <c r="AJ570" s="7">
        <f>IF(S570&gt;0,RANK(S570,(N570:P570,Q570:AE570)),0)</f>
        <v>0</v>
      </c>
      <c r="AK570" s="2">
        <f t="shared" si="221"/>
        <v>0</v>
      </c>
      <c r="AL570" s="2">
        <f t="shared" si="221"/>
        <v>0</v>
      </c>
      <c r="AM570" s="2">
        <f t="shared" si="222"/>
        <v>0</v>
      </c>
      <c r="AN570" s="2">
        <f t="shared" si="223"/>
        <v>0</v>
      </c>
      <c r="AP570" t="s">
        <v>2666</v>
      </c>
      <c r="AQ570" t="s">
        <v>2390</v>
      </c>
      <c r="AT570" s="94">
        <v>18</v>
      </c>
      <c r="AU570" s="96">
        <v>9</v>
      </c>
      <c r="AV570" s="100">
        <f>1000*AT570+AU570</f>
        <v>18009</v>
      </c>
      <c r="AX570" s="7" t="s">
        <v>996</v>
      </c>
      <c r="BE570">
        <v>0</v>
      </c>
      <c r="BF570">
        <v>0</v>
      </c>
      <c r="BG570">
        <v>0</v>
      </c>
    </row>
    <row r="571" spans="1:59" hidden="1" outlineLevel="1">
      <c r="A571" t="s">
        <v>829</v>
      </c>
      <c r="B571" t="s">
        <v>2390</v>
      </c>
      <c r="C571" s="1">
        <f t="shared" si="216"/>
        <v>11454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17"/>
        <v>3596</v>
      </c>
      <c r="H571" s="2">
        <f t="shared" si="218"/>
        <v>0.31395145800593677</v>
      </c>
      <c r="I571" s="2"/>
      <c r="J571" s="2">
        <f t="shared" si="219"/>
        <v>0.34302427099703159</v>
      </c>
      <c r="K571" s="2">
        <f t="shared" si="219"/>
        <v>0.65697572900296841</v>
      </c>
      <c r="L571" s="2">
        <f t="shared" si="219"/>
        <v>0</v>
      </c>
      <c r="M571" s="2">
        <f t="shared" si="220"/>
        <v>0</v>
      </c>
      <c r="N571" s="55">
        <v>3929</v>
      </c>
      <c r="O571" s="55">
        <v>7525</v>
      </c>
      <c r="U571" s="55">
        <f t="shared" si="224"/>
        <v>0</v>
      </c>
      <c r="AG571" s="7">
        <f>IF(Q571&gt;0,RANK(Q571,(N571:P571,Q571:AE571)),0)</f>
        <v>0</v>
      </c>
      <c r="AH571" s="7">
        <f>IF(R571&gt;0,RANK(R571,(N571:P571,Q571:AE571)),0)</f>
        <v>0</v>
      </c>
      <c r="AI571" s="7">
        <f>IF(T571&gt;0,RANK(T571,(N571:P571,Q571:AE571)),0)</f>
        <v>0</v>
      </c>
      <c r="AJ571" s="7">
        <f>IF(S571&gt;0,RANK(S571,(N571:P571,Q571:AE571)),0)</f>
        <v>0</v>
      </c>
      <c r="AK571" s="2">
        <f t="shared" si="221"/>
        <v>0</v>
      </c>
      <c r="AL571" s="2">
        <f t="shared" si="221"/>
        <v>0</v>
      </c>
      <c r="AM571" s="2">
        <f t="shared" si="222"/>
        <v>0</v>
      </c>
      <c r="AN571" s="2">
        <f t="shared" si="223"/>
        <v>0</v>
      </c>
      <c r="AP571" t="s">
        <v>829</v>
      </c>
      <c r="AQ571" t="s">
        <v>2390</v>
      </c>
      <c r="AT571" s="94">
        <v>18</v>
      </c>
      <c r="AU571" s="96">
        <v>11</v>
      </c>
      <c r="AV571" s="100">
        <f t="shared" ref="AV571:AV634" si="225">1000*AT571+AU571</f>
        <v>18011</v>
      </c>
      <c r="AX571" s="7" t="s">
        <v>996</v>
      </c>
      <c r="BE571">
        <v>1</v>
      </c>
      <c r="BF571">
        <v>8</v>
      </c>
      <c r="BG571">
        <v>0</v>
      </c>
    </row>
    <row r="572" spans="1:59" hidden="1" outlineLevel="1">
      <c r="A572" t="s">
        <v>1515</v>
      </c>
      <c r="B572" t="s">
        <v>2390</v>
      </c>
      <c r="C572" s="1">
        <f t="shared" si="216"/>
        <v>4504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1">
        <f t="shared" si="217"/>
        <v>464</v>
      </c>
      <c r="H572" s="2">
        <f t="shared" si="218"/>
        <v>0.10301953818827708</v>
      </c>
      <c r="I572" s="2"/>
      <c r="J572" s="2">
        <f t="shared" si="219"/>
        <v>0.44849023090586143</v>
      </c>
      <c r="K572" s="2">
        <f t="shared" si="219"/>
        <v>0.55150976909413851</v>
      </c>
      <c r="L572" s="2">
        <f t="shared" si="219"/>
        <v>0</v>
      </c>
      <c r="M572" s="2">
        <f t="shared" si="220"/>
        <v>1.1102230246251565E-16</v>
      </c>
      <c r="N572" s="55">
        <v>2020</v>
      </c>
      <c r="O572" s="55">
        <v>2484</v>
      </c>
      <c r="U572" s="55">
        <f t="shared" si="224"/>
        <v>0</v>
      </c>
      <c r="AG572" s="7">
        <f>IF(Q572&gt;0,RANK(Q572,(N572:P572,Q572:AE572)),0)</f>
        <v>0</v>
      </c>
      <c r="AH572" s="7">
        <f>IF(R572&gt;0,RANK(R572,(N572:P572,Q572:AE572)),0)</f>
        <v>0</v>
      </c>
      <c r="AI572" s="7">
        <f>IF(T572&gt;0,RANK(T572,(N572:P572,Q572:AE572)),0)</f>
        <v>0</v>
      </c>
      <c r="AJ572" s="7">
        <f>IF(S572&gt;0,RANK(S572,(N572:P572,Q572:AE572)),0)</f>
        <v>0</v>
      </c>
      <c r="AK572" s="2">
        <f t="shared" si="221"/>
        <v>0</v>
      </c>
      <c r="AL572" s="2">
        <f t="shared" si="221"/>
        <v>0</v>
      </c>
      <c r="AM572" s="2">
        <f t="shared" si="222"/>
        <v>0</v>
      </c>
      <c r="AN572" s="2">
        <f t="shared" si="223"/>
        <v>0</v>
      </c>
      <c r="AP572" t="s">
        <v>1515</v>
      </c>
      <c r="AQ572" t="s">
        <v>2390</v>
      </c>
      <c r="AT572" s="94">
        <v>18</v>
      </c>
      <c r="AU572" s="96">
        <v>13</v>
      </c>
      <c r="AV572" s="100">
        <f t="shared" si="225"/>
        <v>18013</v>
      </c>
      <c r="AX572" s="7" t="s">
        <v>996</v>
      </c>
      <c r="BE572">
        <v>0</v>
      </c>
      <c r="BF572">
        <v>4</v>
      </c>
      <c r="BG572">
        <v>0</v>
      </c>
    </row>
    <row r="573" spans="1:59" hidden="1" outlineLevel="1">
      <c r="A573" t="s">
        <v>1570</v>
      </c>
      <c r="B573" t="s">
        <v>2390</v>
      </c>
      <c r="C573" s="1">
        <f t="shared" si="216"/>
        <v>6732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1">
        <f t="shared" si="217"/>
        <v>902</v>
      </c>
      <c r="H573" s="2">
        <f t="shared" si="218"/>
        <v>0.13398692810457516</v>
      </c>
      <c r="I573" s="2"/>
      <c r="J573" s="2">
        <f t="shared" si="219"/>
        <v>0.43300653594771243</v>
      </c>
      <c r="K573" s="2">
        <f t="shared" si="219"/>
        <v>0.56699346405228757</v>
      </c>
      <c r="L573" s="2">
        <f t="shared" si="219"/>
        <v>0</v>
      </c>
      <c r="M573" s="2">
        <f t="shared" si="220"/>
        <v>0</v>
      </c>
      <c r="N573" s="55">
        <v>2915</v>
      </c>
      <c r="O573" s="55">
        <v>3817</v>
      </c>
      <c r="U573" s="55">
        <f t="shared" si="224"/>
        <v>0</v>
      </c>
      <c r="AG573" s="7">
        <f>IF(Q573&gt;0,RANK(Q573,(N573:P573,Q573:AE573)),0)</f>
        <v>0</v>
      </c>
      <c r="AH573" s="7">
        <f>IF(R573&gt;0,RANK(R573,(N573:P573,Q573:AE573)),0)</f>
        <v>0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si="221"/>
        <v>0</v>
      </c>
      <c r="AL573" s="2">
        <f t="shared" si="221"/>
        <v>0</v>
      </c>
      <c r="AM573" s="2">
        <f t="shared" si="222"/>
        <v>0</v>
      </c>
      <c r="AN573" s="2">
        <f t="shared" si="223"/>
        <v>0</v>
      </c>
      <c r="AP573" t="s">
        <v>1570</v>
      </c>
      <c r="AQ573" t="s">
        <v>2390</v>
      </c>
      <c r="AT573" s="94">
        <v>18</v>
      </c>
      <c r="AU573" s="96">
        <v>15</v>
      </c>
      <c r="AV573" s="100">
        <f t="shared" si="225"/>
        <v>18015</v>
      </c>
      <c r="AX573" s="7" t="s">
        <v>996</v>
      </c>
      <c r="BE573">
        <v>6</v>
      </c>
      <c r="BF573">
        <v>9</v>
      </c>
      <c r="BG573">
        <v>2</v>
      </c>
    </row>
    <row r="574" spans="1:59" hidden="1" outlineLevel="1">
      <c r="A574" t="s">
        <v>395</v>
      </c>
      <c r="B574" t="s">
        <v>2390</v>
      </c>
      <c r="C574" s="1">
        <f t="shared" si="216"/>
        <v>12041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0</v>
      </c>
      <c r="G574" s="1">
        <f t="shared" si="217"/>
        <v>941</v>
      </c>
      <c r="H574" s="2">
        <f t="shared" si="218"/>
        <v>7.814965534424051E-2</v>
      </c>
      <c r="I574" s="2"/>
      <c r="J574" s="2">
        <f t="shared" si="219"/>
        <v>0.46092517232787972</v>
      </c>
      <c r="K574" s="2">
        <f t="shared" si="219"/>
        <v>0.53907482767212023</v>
      </c>
      <c r="L574" s="2">
        <f t="shared" si="219"/>
        <v>0</v>
      </c>
      <c r="M574" s="2">
        <f t="shared" si="220"/>
        <v>0</v>
      </c>
      <c r="N574" s="55">
        <v>5550</v>
      </c>
      <c r="O574" s="55">
        <v>6491</v>
      </c>
      <c r="U574" s="55">
        <f t="shared" si="224"/>
        <v>0</v>
      </c>
      <c r="AG574" s="7">
        <f>IF(Q574&gt;0,RANK(Q574,(N574:P574,Q574:AE574)),0)</f>
        <v>0</v>
      </c>
      <c r="AH574" s="7">
        <f>IF(R574&gt;0,RANK(R574,(N574:P574,Q574:AE574)),0)</f>
        <v>0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221"/>
        <v>0</v>
      </c>
      <c r="AL574" s="2">
        <f t="shared" si="221"/>
        <v>0</v>
      </c>
      <c r="AM574" s="2">
        <f t="shared" si="222"/>
        <v>0</v>
      </c>
      <c r="AN574" s="2">
        <f t="shared" si="223"/>
        <v>0</v>
      </c>
      <c r="AP574" t="s">
        <v>395</v>
      </c>
      <c r="AQ574" t="s">
        <v>2390</v>
      </c>
      <c r="AT574" s="94">
        <v>18</v>
      </c>
      <c r="AU574" s="96">
        <v>17</v>
      </c>
      <c r="AV574" s="100">
        <f t="shared" si="225"/>
        <v>18017</v>
      </c>
      <c r="AX574" s="7" t="s">
        <v>996</v>
      </c>
      <c r="BE574">
        <v>0</v>
      </c>
      <c r="BF574">
        <v>0</v>
      </c>
      <c r="BG574">
        <v>0</v>
      </c>
    </row>
    <row r="575" spans="1:59" hidden="1" outlineLevel="1">
      <c r="A575" t="s">
        <v>2362</v>
      </c>
      <c r="B575" t="s">
        <v>2390</v>
      </c>
      <c r="C575" s="1">
        <f t="shared" si="216"/>
        <v>18312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0</v>
      </c>
      <c r="G575" s="1">
        <f t="shared" si="217"/>
        <v>2560</v>
      </c>
      <c r="H575" s="2">
        <f t="shared" si="218"/>
        <v>0.13979903888160769</v>
      </c>
      <c r="I575" s="2"/>
      <c r="J575" s="2">
        <f t="shared" si="219"/>
        <v>0.56989951944080386</v>
      </c>
      <c r="K575" s="2">
        <f t="shared" si="219"/>
        <v>0.43010048055919614</v>
      </c>
      <c r="L575" s="2">
        <f t="shared" si="219"/>
        <v>0</v>
      </c>
      <c r="M575" s="2">
        <f t="shared" si="220"/>
        <v>0</v>
      </c>
      <c r="N575" s="55">
        <v>10436</v>
      </c>
      <c r="O575" s="55">
        <v>7876</v>
      </c>
      <c r="U575" s="55">
        <f t="shared" si="224"/>
        <v>0</v>
      </c>
      <c r="AG575" s="7">
        <f>IF(Q575&gt;0,RANK(Q575,(N575:P575,Q575:AE575)),0)</f>
        <v>0</v>
      </c>
      <c r="AH575" s="7">
        <f>IF(R575&gt;0,RANK(R575,(N575:P575,Q575:AE575)),0)</f>
        <v>0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221"/>
        <v>0</v>
      </c>
      <c r="AL575" s="2">
        <f t="shared" si="221"/>
        <v>0</v>
      </c>
      <c r="AM575" s="2">
        <f t="shared" si="222"/>
        <v>0</v>
      </c>
      <c r="AN575" s="2">
        <f t="shared" si="223"/>
        <v>0</v>
      </c>
      <c r="AP575" t="s">
        <v>2362</v>
      </c>
      <c r="AQ575" t="s">
        <v>2390</v>
      </c>
      <c r="AT575" s="94">
        <v>18</v>
      </c>
      <c r="AU575" s="96">
        <v>19</v>
      </c>
      <c r="AV575" s="100">
        <f t="shared" si="225"/>
        <v>18019</v>
      </c>
      <c r="AX575" s="7" t="s">
        <v>996</v>
      </c>
      <c r="BE575">
        <v>0</v>
      </c>
      <c r="BF575">
        <v>2</v>
      </c>
      <c r="BG575">
        <v>0</v>
      </c>
    </row>
    <row r="576" spans="1:59" hidden="1" outlineLevel="1">
      <c r="A576" t="s">
        <v>2540</v>
      </c>
      <c r="B576" t="s">
        <v>2390</v>
      </c>
      <c r="C576" s="1">
        <f t="shared" si="216"/>
        <v>7885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0</v>
      </c>
      <c r="G576" s="1">
        <f t="shared" si="217"/>
        <v>471</v>
      </c>
      <c r="H576" s="2">
        <f t="shared" si="218"/>
        <v>5.9733671528218138E-2</v>
      </c>
      <c r="I576" s="2"/>
      <c r="J576" s="2">
        <f t="shared" si="219"/>
        <v>0.47013316423589091</v>
      </c>
      <c r="K576" s="2">
        <f t="shared" si="219"/>
        <v>0.52986683576410909</v>
      </c>
      <c r="L576" s="2">
        <f t="shared" si="219"/>
        <v>0</v>
      </c>
      <c r="M576" s="2">
        <f t="shared" si="220"/>
        <v>0</v>
      </c>
      <c r="N576" s="55">
        <v>3707</v>
      </c>
      <c r="O576" s="55">
        <v>4178</v>
      </c>
      <c r="U576" s="55">
        <f t="shared" si="224"/>
        <v>0</v>
      </c>
      <c r="AG576" s="7">
        <f>IF(Q576&gt;0,RANK(Q576,(N576:P576,Q576:AE576)),0)</f>
        <v>0</v>
      </c>
      <c r="AH576" s="7">
        <f>IF(R576&gt;0,RANK(R576,(N576:P576,Q576:AE576)),0)</f>
        <v>0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221"/>
        <v>0</v>
      </c>
      <c r="AL576" s="2">
        <f t="shared" si="221"/>
        <v>0</v>
      </c>
      <c r="AM576" s="2">
        <f t="shared" si="222"/>
        <v>0</v>
      </c>
      <c r="AN576" s="2">
        <f t="shared" si="223"/>
        <v>0</v>
      </c>
      <c r="AP576" t="s">
        <v>2540</v>
      </c>
      <c r="AQ576" t="s">
        <v>2390</v>
      </c>
      <c r="AT576" s="94">
        <v>18</v>
      </c>
      <c r="AU576" s="96">
        <v>21</v>
      </c>
      <c r="AV576" s="100">
        <f t="shared" si="225"/>
        <v>18021</v>
      </c>
      <c r="AX576" s="7" t="s">
        <v>996</v>
      </c>
      <c r="BE576">
        <v>4</v>
      </c>
      <c r="BF576">
        <v>5</v>
      </c>
      <c r="BG576">
        <v>5</v>
      </c>
    </row>
    <row r="577" spans="1:59" hidden="1" outlineLevel="1">
      <c r="A577" t="s">
        <v>2149</v>
      </c>
      <c r="B577" t="s">
        <v>2390</v>
      </c>
      <c r="C577" s="1">
        <f t="shared" si="216"/>
        <v>8368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0</v>
      </c>
      <c r="G577" s="1">
        <f t="shared" si="217"/>
        <v>1390</v>
      </c>
      <c r="H577" s="2">
        <f t="shared" si="218"/>
        <v>0.16610898661567877</v>
      </c>
      <c r="I577" s="2"/>
      <c r="J577" s="2">
        <f t="shared" si="219"/>
        <v>0.41694550669216063</v>
      </c>
      <c r="K577" s="2">
        <f t="shared" si="219"/>
        <v>0.58305449330783943</v>
      </c>
      <c r="L577" s="2">
        <f t="shared" si="219"/>
        <v>0</v>
      </c>
      <c r="M577" s="2">
        <f t="shared" si="220"/>
        <v>0</v>
      </c>
      <c r="N577" s="55">
        <v>3489</v>
      </c>
      <c r="O577" s="55">
        <v>4879</v>
      </c>
      <c r="U577" s="55">
        <f t="shared" si="224"/>
        <v>0</v>
      </c>
      <c r="AG577" s="7">
        <f>IF(Q577&gt;0,RANK(Q577,(N577:P577,Q577:AE577)),0)</f>
        <v>0</v>
      </c>
      <c r="AH577" s="7">
        <f>IF(R577&gt;0,RANK(R577,(N577:P577,Q577:AE577)),0)</f>
        <v>0</v>
      </c>
      <c r="AI577" s="7">
        <f>IF(T577&gt;0,RANK(T577,(N577:P577,Q577:AE577)),0)</f>
        <v>0</v>
      </c>
      <c r="AJ577" s="7">
        <f>IF(S577&gt;0,RANK(S577,(N577:P577,Q577:AE577)),0)</f>
        <v>0</v>
      </c>
      <c r="AK577" s="2">
        <f t="shared" si="221"/>
        <v>0</v>
      </c>
      <c r="AL577" s="2">
        <f t="shared" si="221"/>
        <v>0</v>
      </c>
      <c r="AM577" s="2">
        <f t="shared" si="222"/>
        <v>0</v>
      </c>
      <c r="AN577" s="2">
        <f t="shared" si="223"/>
        <v>0</v>
      </c>
      <c r="AP577" t="s">
        <v>2149</v>
      </c>
      <c r="AQ577" t="s">
        <v>2390</v>
      </c>
      <c r="AT577" s="94">
        <v>18</v>
      </c>
      <c r="AU577" s="96">
        <v>23</v>
      </c>
      <c r="AV577" s="100">
        <f t="shared" si="225"/>
        <v>18023</v>
      </c>
      <c r="AX577" s="7" t="s">
        <v>996</v>
      </c>
      <c r="BE577">
        <v>0</v>
      </c>
      <c r="BF577">
        <v>1</v>
      </c>
      <c r="BG577">
        <v>0</v>
      </c>
    </row>
    <row r="578" spans="1:59" hidden="1" outlineLevel="1">
      <c r="A578" t="s">
        <v>2276</v>
      </c>
      <c r="B578" t="s">
        <v>2390</v>
      </c>
      <c r="C578" s="1">
        <f t="shared" si="216"/>
        <v>3957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0</v>
      </c>
      <c r="G578" s="1">
        <f t="shared" si="217"/>
        <v>297</v>
      </c>
      <c r="H578" s="2">
        <f t="shared" si="218"/>
        <v>7.5056861258529187E-2</v>
      </c>
      <c r="I578" s="2"/>
      <c r="J578" s="2">
        <f t="shared" si="219"/>
        <v>0.53752843062926459</v>
      </c>
      <c r="K578" s="2">
        <f t="shared" si="219"/>
        <v>0.46247156937073541</v>
      </c>
      <c r="L578" s="2">
        <f t="shared" si="219"/>
        <v>0</v>
      </c>
      <c r="M578" s="2">
        <f t="shared" si="220"/>
        <v>0</v>
      </c>
      <c r="N578" s="55">
        <v>2127</v>
      </c>
      <c r="O578" s="55">
        <v>1830</v>
      </c>
      <c r="U578" s="55">
        <f t="shared" si="224"/>
        <v>0</v>
      </c>
      <c r="AG578" s="7">
        <f>IF(Q578&gt;0,RANK(Q578,(N578:P578,Q578:AE578)),0)</f>
        <v>0</v>
      </c>
      <c r="AH578" s="7">
        <f>IF(R578&gt;0,RANK(R578,(N578:P578,Q578:AE578)),0)</f>
        <v>0</v>
      </c>
      <c r="AI578" s="7">
        <f>IF(T578&gt;0,RANK(T578,(N578:P578,Q578:AE578)),0)</f>
        <v>0</v>
      </c>
      <c r="AJ578" s="7">
        <f>IF(S578&gt;0,RANK(S578,(N578:P578,Q578:AE578)),0)</f>
        <v>0</v>
      </c>
      <c r="AK578" s="2">
        <f t="shared" si="221"/>
        <v>0</v>
      </c>
      <c r="AL578" s="2">
        <f t="shared" si="221"/>
        <v>0</v>
      </c>
      <c r="AM578" s="2">
        <f t="shared" si="222"/>
        <v>0</v>
      </c>
      <c r="AN578" s="2">
        <f t="shared" si="223"/>
        <v>0</v>
      </c>
      <c r="AP578" t="s">
        <v>2276</v>
      </c>
      <c r="AQ578" t="s">
        <v>2390</v>
      </c>
      <c r="AT578" s="94">
        <v>18</v>
      </c>
      <c r="AU578" s="96">
        <v>25</v>
      </c>
      <c r="AV578" s="100">
        <f t="shared" si="225"/>
        <v>18025</v>
      </c>
      <c r="AX578" s="7" t="s">
        <v>996</v>
      </c>
      <c r="BE578">
        <v>0</v>
      </c>
      <c r="BF578">
        <v>0</v>
      </c>
      <c r="BG578">
        <v>0</v>
      </c>
    </row>
    <row r="579" spans="1:59" hidden="1" outlineLevel="1">
      <c r="A579" t="s">
        <v>2677</v>
      </c>
      <c r="B579" t="s">
        <v>2390</v>
      </c>
      <c r="C579" s="1">
        <f t="shared" si="216"/>
        <v>8346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>IF(P579&gt;0,RANK(P579,(N579:P579,Q579:AE579)),0)</f>
        <v>0</v>
      </c>
      <c r="G579" s="1">
        <f t="shared" si="217"/>
        <v>1224</v>
      </c>
      <c r="H579" s="2">
        <f t="shared" si="218"/>
        <v>0.14665708123652049</v>
      </c>
      <c r="I579" s="2"/>
      <c r="J579" s="2">
        <f t="shared" si="219"/>
        <v>0.42667145938173978</v>
      </c>
      <c r="K579" s="2">
        <f t="shared" si="219"/>
        <v>0.57332854061826022</v>
      </c>
      <c r="L579" s="2">
        <f t="shared" si="219"/>
        <v>0</v>
      </c>
      <c r="M579" s="2">
        <f t="shared" si="220"/>
        <v>0</v>
      </c>
      <c r="N579" s="55">
        <v>3561</v>
      </c>
      <c r="O579" s="55">
        <v>4785</v>
      </c>
      <c r="U579" s="55">
        <f t="shared" si="224"/>
        <v>0</v>
      </c>
      <c r="AG579" s="7">
        <f>IF(Q579&gt;0,RANK(Q579,(N579:P579,Q579:AE579)),0)</f>
        <v>0</v>
      </c>
      <c r="AH579" s="7">
        <f>IF(R579&gt;0,RANK(R579,(N579:P579,Q579:AE579)),0)</f>
        <v>0</v>
      </c>
      <c r="AI579" s="7">
        <f>IF(T579&gt;0,RANK(T579,(N579:P579,Q579:AE579)),0)</f>
        <v>0</v>
      </c>
      <c r="AJ579" s="7">
        <f>IF(S579&gt;0,RANK(S579,(N579:P579,Q579:AE579)),0)</f>
        <v>0</v>
      </c>
      <c r="AK579" s="2">
        <f t="shared" si="221"/>
        <v>0</v>
      </c>
      <c r="AL579" s="2">
        <f t="shared" si="221"/>
        <v>0</v>
      </c>
      <c r="AM579" s="2">
        <f t="shared" si="222"/>
        <v>0</v>
      </c>
      <c r="AN579" s="2">
        <f t="shared" si="223"/>
        <v>0</v>
      </c>
      <c r="AP579" t="s">
        <v>2677</v>
      </c>
      <c r="AQ579" t="s">
        <v>2390</v>
      </c>
      <c r="AT579" s="94">
        <v>18</v>
      </c>
      <c r="AU579" s="96">
        <v>27</v>
      </c>
      <c r="AV579" s="100">
        <f t="shared" si="225"/>
        <v>18027</v>
      </c>
      <c r="AX579" s="7" t="s">
        <v>996</v>
      </c>
      <c r="BE579">
        <v>0</v>
      </c>
      <c r="BF579">
        <v>0</v>
      </c>
      <c r="BG579">
        <v>0</v>
      </c>
    </row>
    <row r="580" spans="1:59" hidden="1" outlineLevel="1">
      <c r="A580" t="s">
        <v>2667</v>
      </c>
      <c r="B580" t="s">
        <v>2390</v>
      </c>
      <c r="C580" s="1">
        <f t="shared" si="216"/>
        <v>9039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>IF(P580&gt;0,RANK(P580,(N580:P580,Q580:AE580)),0)</f>
        <v>0</v>
      </c>
      <c r="G580" s="1">
        <f t="shared" si="217"/>
        <v>895</v>
      </c>
      <c r="H580" s="2">
        <f t="shared" si="218"/>
        <v>9.9015377807279564E-2</v>
      </c>
      <c r="I580" s="2"/>
      <c r="J580" s="2">
        <f t="shared" si="219"/>
        <v>0.45049231109636023</v>
      </c>
      <c r="K580" s="2">
        <f t="shared" si="219"/>
        <v>0.54950768890363977</v>
      </c>
      <c r="L580" s="2">
        <f t="shared" si="219"/>
        <v>0</v>
      </c>
      <c r="M580" s="2">
        <f t="shared" si="220"/>
        <v>0</v>
      </c>
      <c r="N580" s="55">
        <v>4072</v>
      </c>
      <c r="O580" s="55">
        <v>4967</v>
      </c>
      <c r="U580" s="55">
        <f t="shared" si="224"/>
        <v>0</v>
      </c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IF(T580&gt;0,RANK(T580,(N580:P580,Q580:AE580)),0)</f>
        <v>0</v>
      </c>
      <c r="AJ580" s="7">
        <f>IF(S580&gt;0,RANK(S580,(N580:P580,Q580:AE580)),0)</f>
        <v>0</v>
      </c>
      <c r="AK580" s="2">
        <f t="shared" si="221"/>
        <v>0</v>
      </c>
      <c r="AL580" s="2">
        <f t="shared" si="221"/>
        <v>0</v>
      </c>
      <c r="AM580" s="2">
        <f t="shared" si="222"/>
        <v>0</v>
      </c>
      <c r="AN580" s="2">
        <f t="shared" si="223"/>
        <v>0</v>
      </c>
      <c r="AP580" t="s">
        <v>2667</v>
      </c>
      <c r="AQ580" t="s">
        <v>2390</v>
      </c>
      <c r="AT580" s="94">
        <v>18</v>
      </c>
      <c r="AU580" s="96">
        <v>29</v>
      </c>
      <c r="AV580" s="100">
        <f t="shared" si="225"/>
        <v>18029</v>
      </c>
      <c r="AX580" s="7" t="s">
        <v>996</v>
      </c>
      <c r="BE580">
        <v>1</v>
      </c>
      <c r="BF580">
        <v>1</v>
      </c>
      <c r="BG580">
        <v>0</v>
      </c>
    </row>
    <row r="581" spans="1:59" hidden="1" outlineLevel="1">
      <c r="A581" t="s">
        <v>595</v>
      </c>
      <c r="B581" t="s">
        <v>2390</v>
      </c>
      <c r="C581" s="1">
        <f t="shared" si="216"/>
        <v>7713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0</v>
      </c>
      <c r="G581" s="1">
        <f t="shared" si="217"/>
        <v>1029</v>
      </c>
      <c r="H581" s="2">
        <f t="shared" si="218"/>
        <v>0.13341112407623493</v>
      </c>
      <c r="I581" s="2"/>
      <c r="J581" s="2">
        <f t="shared" si="219"/>
        <v>0.43329443796188255</v>
      </c>
      <c r="K581" s="2">
        <f t="shared" si="219"/>
        <v>0.56670556203811751</v>
      </c>
      <c r="L581" s="2">
        <f t="shared" si="219"/>
        <v>0</v>
      </c>
      <c r="M581" s="2">
        <f t="shared" si="220"/>
        <v>-1.1102230246251565E-16</v>
      </c>
      <c r="N581" s="55">
        <v>3342</v>
      </c>
      <c r="O581" s="55">
        <v>4371</v>
      </c>
      <c r="U581" s="55">
        <f t="shared" si="224"/>
        <v>0</v>
      </c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IF(T581&gt;0,RANK(T581,(N581:P581,Q581:AE581)),0)</f>
        <v>0</v>
      </c>
      <c r="AJ581" s="7">
        <f>IF(S581&gt;0,RANK(S581,(N581:P581,Q581:AE581)),0)</f>
        <v>0</v>
      </c>
      <c r="AK581" s="2">
        <f t="shared" si="221"/>
        <v>0</v>
      </c>
      <c r="AL581" s="2">
        <f t="shared" si="221"/>
        <v>0</v>
      </c>
      <c r="AM581" s="2">
        <f t="shared" si="222"/>
        <v>0</v>
      </c>
      <c r="AN581" s="2">
        <f t="shared" si="223"/>
        <v>0</v>
      </c>
      <c r="AP581" t="s">
        <v>595</v>
      </c>
      <c r="AQ581" t="s">
        <v>2390</v>
      </c>
      <c r="AT581" s="94">
        <v>18</v>
      </c>
      <c r="AU581" s="96">
        <v>31</v>
      </c>
      <c r="AV581" s="100">
        <f t="shared" si="225"/>
        <v>18031</v>
      </c>
      <c r="AX581" s="7" t="s">
        <v>996</v>
      </c>
      <c r="BE581">
        <v>1</v>
      </c>
      <c r="BF581">
        <v>0</v>
      </c>
      <c r="BG581">
        <v>0</v>
      </c>
    </row>
    <row r="582" spans="1:59" hidden="1" outlineLevel="1">
      <c r="A582" t="s">
        <v>329</v>
      </c>
      <c r="B582" t="s">
        <v>2390</v>
      </c>
      <c r="C582" s="1">
        <f t="shared" si="216"/>
        <v>10917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0</v>
      </c>
      <c r="G582" s="1">
        <f t="shared" si="217"/>
        <v>2325</v>
      </c>
      <c r="H582" s="2">
        <f t="shared" si="218"/>
        <v>0.21297059631766968</v>
      </c>
      <c r="I582" s="2"/>
      <c r="J582" s="2">
        <f t="shared" si="219"/>
        <v>0.39351470184116516</v>
      </c>
      <c r="K582" s="2">
        <f t="shared" si="219"/>
        <v>0.6064852981588349</v>
      </c>
      <c r="L582" s="2">
        <f t="shared" si="219"/>
        <v>0</v>
      </c>
      <c r="M582" s="2">
        <f t="shared" si="220"/>
        <v>0</v>
      </c>
      <c r="N582" s="55">
        <v>4296</v>
      </c>
      <c r="O582" s="55">
        <v>6621</v>
      </c>
      <c r="U582" s="55">
        <f t="shared" si="224"/>
        <v>0</v>
      </c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IF(T582&gt;0,RANK(T582,(N582:P582,Q582:AE582)),0)</f>
        <v>0</v>
      </c>
      <c r="AJ582" s="7">
        <f>IF(S582&gt;0,RANK(S582,(N582:P582,Q582:AE582)),0)</f>
        <v>0</v>
      </c>
      <c r="AK582" s="2">
        <f t="shared" si="221"/>
        <v>0</v>
      </c>
      <c r="AL582" s="2">
        <f t="shared" si="221"/>
        <v>0</v>
      </c>
      <c r="AM582" s="2">
        <f t="shared" si="222"/>
        <v>0</v>
      </c>
      <c r="AN582" s="2">
        <f t="shared" si="223"/>
        <v>0</v>
      </c>
      <c r="AP582" t="s">
        <v>329</v>
      </c>
      <c r="AQ582" t="s">
        <v>2390</v>
      </c>
      <c r="AT582" s="94">
        <v>18</v>
      </c>
      <c r="AU582" s="96">
        <v>33</v>
      </c>
      <c r="AV582" s="100">
        <f t="shared" si="225"/>
        <v>18033</v>
      </c>
      <c r="AX582" s="7" t="s">
        <v>996</v>
      </c>
      <c r="BE582">
        <v>0</v>
      </c>
      <c r="BF582">
        <v>1</v>
      </c>
      <c r="BG582">
        <v>0</v>
      </c>
    </row>
    <row r="583" spans="1:59" hidden="1" outlineLevel="1">
      <c r="A583" t="s">
        <v>1785</v>
      </c>
      <c r="B583" t="s">
        <v>2390</v>
      </c>
      <c r="C583" s="1">
        <f t="shared" si="216"/>
        <v>35237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1">
        <f t="shared" si="217"/>
        <v>3783</v>
      </c>
      <c r="H583" s="2">
        <f t="shared" si="218"/>
        <v>0.10735874223117746</v>
      </c>
      <c r="I583" s="2"/>
      <c r="J583" s="2">
        <f t="shared" si="219"/>
        <v>0.44632062888441126</v>
      </c>
      <c r="K583" s="2">
        <f t="shared" si="219"/>
        <v>0.55367937111558874</v>
      </c>
      <c r="L583" s="2">
        <f t="shared" si="219"/>
        <v>0</v>
      </c>
      <c r="M583" s="2">
        <f t="shared" si="220"/>
        <v>0</v>
      </c>
      <c r="N583" s="55">
        <v>15727</v>
      </c>
      <c r="O583" s="55">
        <v>19510</v>
      </c>
      <c r="U583" s="55">
        <f t="shared" si="224"/>
        <v>0</v>
      </c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IF(T583&gt;0,RANK(T583,(N583:P583,Q583:AE583)),0)</f>
        <v>0</v>
      </c>
      <c r="AJ583" s="7">
        <f>IF(S583&gt;0,RANK(S583,(N583:P583,Q583:AE583)),0)</f>
        <v>0</v>
      </c>
      <c r="AK583" s="2">
        <f t="shared" si="221"/>
        <v>0</v>
      </c>
      <c r="AL583" s="2">
        <f t="shared" si="221"/>
        <v>0</v>
      </c>
      <c r="AM583" s="2">
        <f t="shared" si="222"/>
        <v>0</v>
      </c>
      <c r="AN583" s="2">
        <f t="shared" si="223"/>
        <v>0</v>
      </c>
      <c r="AP583" t="s">
        <v>1785</v>
      </c>
      <c r="AQ583" t="s">
        <v>2390</v>
      </c>
      <c r="AT583" s="94">
        <v>18</v>
      </c>
      <c r="AU583" s="96">
        <v>35</v>
      </c>
      <c r="AV583" s="100">
        <f t="shared" si="225"/>
        <v>18035</v>
      </c>
      <c r="AX583" s="7" t="s">
        <v>996</v>
      </c>
      <c r="BE583">
        <v>6</v>
      </c>
      <c r="BF583">
        <v>26</v>
      </c>
      <c r="BG583">
        <v>1</v>
      </c>
    </row>
    <row r="584" spans="1:59" hidden="1" outlineLevel="1">
      <c r="A584" t="s">
        <v>2668</v>
      </c>
      <c r="B584" t="s">
        <v>2390</v>
      </c>
      <c r="C584" s="1">
        <f t="shared" si="216"/>
        <v>9475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>IF(P584&gt;0,RANK(P584,(N584:P584,Q584:AE584)),0)</f>
        <v>0</v>
      </c>
      <c r="G584" s="1">
        <f t="shared" si="217"/>
        <v>1711</v>
      </c>
      <c r="H584" s="2">
        <f t="shared" si="218"/>
        <v>0.18058047493403695</v>
      </c>
      <c r="I584" s="2"/>
      <c r="J584" s="2">
        <f t="shared" si="219"/>
        <v>0.59029023746701847</v>
      </c>
      <c r="K584" s="2">
        <f t="shared" si="219"/>
        <v>0.40970976253298153</v>
      </c>
      <c r="L584" s="2">
        <f t="shared" si="219"/>
        <v>0</v>
      </c>
      <c r="M584" s="2">
        <f t="shared" si="220"/>
        <v>0</v>
      </c>
      <c r="N584" s="55">
        <v>5593</v>
      </c>
      <c r="O584" s="55">
        <v>3882</v>
      </c>
      <c r="U584" s="55">
        <f t="shared" si="224"/>
        <v>0</v>
      </c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IF(T584&gt;0,RANK(T584,(N584:P584,Q584:AE584)),0)</f>
        <v>0</v>
      </c>
      <c r="AJ584" s="7">
        <f>IF(S584&gt;0,RANK(S584,(N584:P584,Q584:AE584)),0)</f>
        <v>0</v>
      </c>
      <c r="AK584" s="2">
        <f t="shared" si="221"/>
        <v>0</v>
      </c>
      <c r="AL584" s="2">
        <f t="shared" si="221"/>
        <v>0</v>
      </c>
      <c r="AM584" s="2">
        <f t="shared" si="222"/>
        <v>0</v>
      </c>
      <c r="AN584" s="2">
        <f t="shared" si="223"/>
        <v>0</v>
      </c>
      <c r="AP584" t="s">
        <v>2668</v>
      </c>
      <c r="AQ584" t="s">
        <v>2390</v>
      </c>
      <c r="AT584" s="94">
        <v>18</v>
      </c>
      <c r="AU584" s="96">
        <v>37</v>
      </c>
      <c r="AV584" s="100">
        <f t="shared" si="225"/>
        <v>18037</v>
      </c>
      <c r="AX584" s="7" t="s">
        <v>996</v>
      </c>
      <c r="BE584">
        <v>0</v>
      </c>
      <c r="BF584">
        <v>0</v>
      </c>
      <c r="BG584">
        <v>0</v>
      </c>
    </row>
    <row r="585" spans="1:59" hidden="1" outlineLevel="1">
      <c r="A585" t="s">
        <v>2669</v>
      </c>
      <c r="B585" t="s">
        <v>2390</v>
      </c>
      <c r="C585" s="1">
        <f t="shared" si="216"/>
        <v>35055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0</v>
      </c>
      <c r="G585" s="1">
        <f t="shared" si="217"/>
        <v>12063</v>
      </c>
      <c r="H585" s="2">
        <f t="shared" si="218"/>
        <v>0.34411638853230636</v>
      </c>
      <c r="I585" s="2"/>
      <c r="J585" s="2">
        <f t="shared" si="219"/>
        <v>0.32794180573384679</v>
      </c>
      <c r="K585" s="2">
        <f t="shared" si="219"/>
        <v>0.67205819426615321</v>
      </c>
      <c r="L585" s="2">
        <f t="shared" si="219"/>
        <v>0</v>
      </c>
      <c r="M585" s="2">
        <f t="shared" si="220"/>
        <v>0</v>
      </c>
      <c r="N585" s="55">
        <v>11496</v>
      </c>
      <c r="O585" s="55">
        <v>23559</v>
      </c>
      <c r="U585" s="55">
        <f t="shared" si="224"/>
        <v>0</v>
      </c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IF(T585&gt;0,RANK(T585,(N585:P585,Q585:AE585)),0)</f>
        <v>0</v>
      </c>
      <c r="AJ585" s="7">
        <f>IF(S585&gt;0,RANK(S585,(N585:P585,Q585:AE585)),0)</f>
        <v>0</v>
      </c>
      <c r="AK585" s="2">
        <f t="shared" si="221"/>
        <v>0</v>
      </c>
      <c r="AL585" s="2">
        <f t="shared" si="221"/>
        <v>0</v>
      </c>
      <c r="AM585" s="2">
        <f t="shared" si="222"/>
        <v>0</v>
      </c>
      <c r="AN585" s="2">
        <f t="shared" si="223"/>
        <v>0</v>
      </c>
      <c r="AP585" t="s">
        <v>2669</v>
      </c>
      <c r="AQ585" t="s">
        <v>2390</v>
      </c>
      <c r="AT585" s="94">
        <v>18</v>
      </c>
      <c r="AU585" s="96">
        <v>39</v>
      </c>
      <c r="AV585" s="100">
        <f t="shared" si="225"/>
        <v>18039</v>
      </c>
      <c r="AX585" s="7" t="s">
        <v>996</v>
      </c>
      <c r="BE585">
        <v>4</v>
      </c>
      <c r="BF585">
        <v>3</v>
      </c>
      <c r="BG585">
        <v>0</v>
      </c>
    </row>
    <row r="586" spans="1:59" hidden="1" outlineLevel="1">
      <c r="A586" t="s">
        <v>800</v>
      </c>
      <c r="B586" t="s">
        <v>2390</v>
      </c>
      <c r="C586" s="1">
        <f t="shared" si="216"/>
        <v>8375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1">
        <f t="shared" si="217"/>
        <v>195</v>
      </c>
      <c r="H586" s="2">
        <f t="shared" si="218"/>
        <v>2.3283582089552238E-2</v>
      </c>
      <c r="I586" s="2"/>
      <c r="J586" s="2">
        <f t="shared" si="219"/>
        <v>0.48835820895522386</v>
      </c>
      <c r="K586" s="2">
        <f t="shared" si="219"/>
        <v>0.51164179104477614</v>
      </c>
      <c r="L586" s="2">
        <f t="shared" si="219"/>
        <v>0</v>
      </c>
      <c r="M586" s="2">
        <f t="shared" si="220"/>
        <v>0</v>
      </c>
      <c r="N586" s="55">
        <v>4090</v>
      </c>
      <c r="O586" s="55">
        <v>4285</v>
      </c>
      <c r="U586" s="55">
        <f t="shared" si="224"/>
        <v>0</v>
      </c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IF(T586&gt;0,RANK(T586,(N586:P586,Q586:AE586)),0)</f>
        <v>0</v>
      </c>
      <c r="AJ586" s="7">
        <f>IF(S586&gt;0,RANK(S586,(N586:P586,Q586:AE586)),0)</f>
        <v>0</v>
      </c>
      <c r="AK586" s="2">
        <f t="shared" si="221"/>
        <v>0</v>
      </c>
      <c r="AL586" s="2">
        <f t="shared" si="221"/>
        <v>0</v>
      </c>
      <c r="AM586" s="2">
        <f t="shared" si="222"/>
        <v>0</v>
      </c>
      <c r="AN586" s="2">
        <f t="shared" si="223"/>
        <v>0</v>
      </c>
      <c r="AP586" t="s">
        <v>800</v>
      </c>
      <c r="AQ586" t="s">
        <v>2390</v>
      </c>
      <c r="AT586" s="94">
        <v>18</v>
      </c>
      <c r="AU586" s="96">
        <v>41</v>
      </c>
      <c r="AV586" s="100">
        <f t="shared" si="225"/>
        <v>18041</v>
      </c>
      <c r="AX586" s="7" t="s">
        <v>996</v>
      </c>
      <c r="BE586">
        <v>0</v>
      </c>
      <c r="BF586">
        <v>1</v>
      </c>
      <c r="BG586">
        <v>0</v>
      </c>
    </row>
    <row r="587" spans="1:59" hidden="1" outlineLevel="1">
      <c r="A587" t="s">
        <v>1071</v>
      </c>
      <c r="B587" t="s">
        <v>2390</v>
      </c>
      <c r="C587" s="1">
        <f t="shared" si="216"/>
        <v>16771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>IF(P587&gt;0,RANK(P587,(N587:P587,Q587:AE587)),0)</f>
        <v>0</v>
      </c>
      <c r="G587" s="1">
        <f t="shared" si="217"/>
        <v>1305</v>
      </c>
      <c r="H587" s="2">
        <f t="shared" si="218"/>
        <v>7.7812891300459125E-2</v>
      </c>
      <c r="I587" s="2"/>
      <c r="J587" s="2">
        <f t="shared" si="219"/>
        <v>0.5389064456502296</v>
      </c>
      <c r="K587" s="2">
        <f t="shared" si="219"/>
        <v>0.46109355434977045</v>
      </c>
      <c r="L587" s="2">
        <f t="shared" si="219"/>
        <v>0</v>
      </c>
      <c r="M587" s="2">
        <f t="shared" si="220"/>
        <v>-5.5511151231257827E-17</v>
      </c>
      <c r="N587" s="55">
        <v>9038</v>
      </c>
      <c r="O587" s="55">
        <v>7733</v>
      </c>
      <c r="U587" s="55">
        <f t="shared" si="224"/>
        <v>0</v>
      </c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IF(T587&gt;0,RANK(T587,(N587:P587,Q587:AE587)),0)</f>
        <v>0</v>
      </c>
      <c r="AJ587" s="7">
        <f>IF(S587&gt;0,RANK(S587,(N587:P587,Q587:AE587)),0)</f>
        <v>0</v>
      </c>
      <c r="AK587" s="2">
        <f t="shared" si="221"/>
        <v>0</v>
      </c>
      <c r="AL587" s="2">
        <f t="shared" si="221"/>
        <v>0</v>
      </c>
      <c r="AM587" s="2">
        <f t="shared" si="222"/>
        <v>0</v>
      </c>
      <c r="AN587" s="2">
        <f t="shared" si="223"/>
        <v>0</v>
      </c>
      <c r="AP587" t="s">
        <v>1071</v>
      </c>
      <c r="AQ587" t="s">
        <v>2390</v>
      </c>
      <c r="AT587" s="94">
        <v>18</v>
      </c>
      <c r="AU587" s="96">
        <v>43</v>
      </c>
      <c r="AV587" s="100">
        <f t="shared" si="225"/>
        <v>18043</v>
      </c>
      <c r="AX587" s="7" t="s">
        <v>996</v>
      </c>
      <c r="BE587">
        <v>0</v>
      </c>
      <c r="BF587">
        <v>0</v>
      </c>
      <c r="BG587">
        <v>0</v>
      </c>
    </row>
    <row r="588" spans="1:59" hidden="1" outlineLevel="1">
      <c r="A588" t="s">
        <v>2670</v>
      </c>
      <c r="B588" t="s">
        <v>2390</v>
      </c>
      <c r="C588" s="1">
        <f t="shared" si="216"/>
        <v>6740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17"/>
        <v>1168</v>
      </c>
      <c r="H588" s="2">
        <f t="shared" si="218"/>
        <v>0.17329376854599407</v>
      </c>
      <c r="I588" s="2"/>
      <c r="J588" s="2">
        <f t="shared" si="219"/>
        <v>0.41335311572700295</v>
      </c>
      <c r="K588" s="2">
        <f t="shared" si="219"/>
        <v>0.58664688427299705</v>
      </c>
      <c r="L588" s="2">
        <f t="shared" si="219"/>
        <v>0</v>
      </c>
      <c r="M588" s="2">
        <f t="shared" si="220"/>
        <v>0</v>
      </c>
      <c r="N588" s="55">
        <v>2786</v>
      </c>
      <c r="O588" s="55">
        <v>3954</v>
      </c>
      <c r="U588" s="55">
        <f t="shared" si="224"/>
        <v>0</v>
      </c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IF(T588&gt;0,RANK(T588,(N588:P588,Q588:AE588)),0)</f>
        <v>0</v>
      </c>
      <c r="AJ588" s="7">
        <f>IF(S588&gt;0,RANK(S588,(N588:P588,Q588:AE588)),0)</f>
        <v>0</v>
      </c>
      <c r="AK588" s="2">
        <f t="shared" si="221"/>
        <v>0</v>
      </c>
      <c r="AL588" s="2">
        <f t="shared" si="221"/>
        <v>0</v>
      </c>
      <c r="AM588" s="2">
        <f t="shared" si="222"/>
        <v>0</v>
      </c>
      <c r="AN588" s="2">
        <f t="shared" si="223"/>
        <v>0</v>
      </c>
      <c r="AP588" t="s">
        <v>2670</v>
      </c>
      <c r="AQ588" t="s">
        <v>2390</v>
      </c>
      <c r="AT588" s="94">
        <v>18</v>
      </c>
      <c r="AU588" s="96">
        <v>45</v>
      </c>
      <c r="AV588" s="100">
        <f t="shared" si="225"/>
        <v>18045</v>
      </c>
      <c r="AX588" s="7" t="s">
        <v>996</v>
      </c>
      <c r="BE588">
        <v>1</v>
      </c>
      <c r="BF588">
        <v>1</v>
      </c>
      <c r="BG588">
        <v>0</v>
      </c>
    </row>
    <row r="589" spans="1:59" hidden="1" outlineLevel="1">
      <c r="A589" t="s">
        <v>1534</v>
      </c>
      <c r="B589" t="s">
        <v>2390</v>
      </c>
      <c r="C589" s="1">
        <f t="shared" si="216"/>
        <v>4975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1">
        <f t="shared" si="217"/>
        <v>225</v>
      </c>
      <c r="H589" s="2">
        <f t="shared" si="218"/>
        <v>4.5226130653266333E-2</v>
      </c>
      <c r="I589" s="2"/>
      <c r="J589" s="2">
        <f t="shared" si="219"/>
        <v>0.47738693467336685</v>
      </c>
      <c r="K589" s="2">
        <f t="shared" si="219"/>
        <v>0.52261306532663321</v>
      </c>
      <c r="L589" s="2">
        <f t="shared" si="219"/>
        <v>0</v>
      </c>
      <c r="M589" s="2">
        <f t="shared" si="220"/>
        <v>0</v>
      </c>
      <c r="N589" s="55">
        <v>2375</v>
      </c>
      <c r="O589" s="55">
        <v>2600</v>
      </c>
      <c r="U589" s="55">
        <f t="shared" si="224"/>
        <v>0</v>
      </c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IF(T589&gt;0,RANK(T589,(N589:P589,Q589:AE589)),0)</f>
        <v>0</v>
      </c>
      <c r="AJ589" s="7">
        <f>IF(S589&gt;0,RANK(S589,(N589:P589,Q589:AE589)),0)</f>
        <v>0</v>
      </c>
      <c r="AK589" s="2">
        <f t="shared" si="221"/>
        <v>0</v>
      </c>
      <c r="AL589" s="2">
        <f t="shared" si="221"/>
        <v>0</v>
      </c>
      <c r="AM589" s="2">
        <f t="shared" si="222"/>
        <v>0</v>
      </c>
      <c r="AN589" s="2">
        <f t="shared" si="223"/>
        <v>0</v>
      </c>
      <c r="AP589" t="s">
        <v>1534</v>
      </c>
      <c r="AQ589" t="s">
        <v>2390</v>
      </c>
      <c r="AT589" s="94">
        <v>18</v>
      </c>
      <c r="AU589" s="96">
        <v>47</v>
      </c>
      <c r="AV589" s="100">
        <f t="shared" si="225"/>
        <v>18047</v>
      </c>
      <c r="AX589" s="7" t="s">
        <v>996</v>
      </c>
      <c r="BE589">
        <v>1</v>
      </c>
      <c r="BF589">
        <v>3</v>
      </c>
      <c r="BG589">
        <v>2</v>
      </c>
    </row>
    <row r="590" spans="1:59" hidden="1" outlineLevel="1">
      <c r="A590" t="s">
        <v>1114</v>
      </c>
      <c r="B590" t="s">
        <v>2390</v>
      </c>
      <c r="C590" s="1">
        <f t="shared" si="216"/>
        <v>6804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1">
        <f t="shared" si="217"/>
        <v>574</v>
      </c>
      <c r="H590" s="2">
        <f t="shared" si="218"/>
        <v>8.4362139917695478E-2</v>
      </c>
      <c r="I590" s="2"/>
      <c r="J590" s="2">
        <f t="shared" si="219"/>
        <v>0.45781893004115226</v>
      </c>
      <c r="K590" s="2">
        <f t="shared" si="219"/>
        <v>0.54218106995884774</v>
      </c>
      <c r="L590" s="2">
        <f t="shared" si="219"/>
        <v>0</v>
      </c>
      <c r="M590" s="2">
        <f t="shared" si="220"/>
        <v>0</v>
      </c>
      <c r="N590" s="55">
        <v>3115</v>
      </c>
      <c r="O590" s="55">
        <v>3689</v>
      </c>
      <c r="U590" s="55">
        <f t="shared" si="224"/>
        <v>0</v>
      </c>
      <c r="AG590" s="7">
        <f>IF(Q590&gt;0,RANK(Q590,(N590:P590,Q590:AE590)),0)</f>
        <v>0</v>
      </c>
      <c r="AH590" s="7">
        <f>IF(R590&gt;0,RANK(R590,(N590:P590,Q590:AE590)),0)</f>
        <v>0</v>
      </c>
      <c r="AI590" s="7">
        <f>IF(T590&gt;0,RANK(T590,(N590:P590,Q590:AE590)),0)</f>
        <v>0</v>
      </c>
      <c r="AJ590" s="7">
        <f>IF(S590&gt;0,RANK(S590,(N590:P590,Q590:AE590)),0)</f>
        <v>0</v>
      </c>
      <c r="AK590" s="2">
        <f t="shared" si="221"/>
        <v>0</v>
      </c>
      <c r="AL590" s="2">
        <f t="shared" si="221"/>
        <v>0</v>
      </c>
      <c r="AM590" s="2">
        <f t="shared" si="222"/>
        <v>0</v>
      </c>
      <c r="AN590" s="2">
        <f t="shared" si="223"/>
        <v>0</v>
      </c>
      <c r="AP590" t="s">
        <v>1114</v>
      </c>
      <c r="AQ590" t="s">
        <v>2390</v>
      </c>
      <c r="AT590" s="94">
        <v>18</v>
      </c>
      <c r="AU590" s="96">
        <v>49</v>
      </c>
      <c r="AV590" s="100">
        <f t="shared" si="225"/>
        <v>18049</v>
      </c>
      <c r="AX590" s="7" t="s">
        <v>996</v>
      </c>
      <c r="BE590">
        <v>0</v>
      </c>
      <c r="BF590">
        <v>1</v>
      </c>
      <c r="BG590">
        <v>1</v>
      </c>
    </row>
    <row r="591" spans="1:59" hidden="1" outlineLevel="1">
      <c r="A591" t="s">
        <v>1335</v>
      </c>
      <c r="B591" t="s">
        <v>2390</v>
      </c>
      <c r="C591" s="1">
        <f t="shared" si="216"/>
        <v>12236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>IF(P591&gt;0,RANK(P591,(N591:P591,Q591:AE591)),0)</f>
        <v>0</v>
      </c>
      <c r="G591" s="1">
        <f t="shared" si="217"/>
        <v>2342</v>
      </c>
      <c r="H591" s="2">
        <f t="shared" si="218"/>
        <v>0.19140241909120628</v>
      </c>
      <c r="I591" s="2"/>
      <c r="J591" s="2">
        <f t="shared" si="219"/>
        <v>0.59570120954560313</v>
      </c>
      <c r="K591" s="2">
        <f t="shared" si="219"/>
        <v>0.40429879045439687</v>
      </c>
      <c r="L591" s="2">
        <f t="shared" si="219"/>
        <v>0</v>
      </c>
      <c r="M591" s="2">
        <f t="shared" si="220"/>
        <v>0</v>
      </c>
      <c r="N591" s="55">
        <v>7289</v>
      </c>
      <c r="O591" s="55">
        <v>4947</v>
      </c>
      <c r="U591" s="55">
        <f t="shared" si="224"/>
        <v>0</v>
      </c>
      <c r="AG591" s="7">
        <f>IF(Q591&gt;0,RANK(Q591,(N591:P591,Q591:AE591)),0)</f>
        <v>0</v>
      </c>
      <c r="AH591" s="7">
        <f>IF(R591&gt;0,RANK(R591,(N591:P591,Q591:AE591)),0)</f>
        <v>0</v>
      </c>
      <c r="AI591" s="7">
        <f>IF(T591&gt;0,RANK(T591,(N591:P591,Q591:AE591)),0)</f>
        <v>0</v>
      </c>
      <c r="AJ591" s="7">
        <f>IF(S591&gt;0,RANK(S591,(N591:P591,Q591:AE591)),0)</f>
        <v>0</v>
      </c>
      <c r="AK591" s="2">
        <f t="shared" si="221"/>
        <v>0</v>
      </c>
      <c r="AL591" s="2">
        <f t="shared" si="221"/>
        <v>0</v>
      </c>
      <c r="AM591" s="2">
        <f t="shared" si="222"/>
        <v>0</v>
      </c>
      <c r="AN591" s="2">
        <f t="shared" si="223"/>
        <v>0</v>
      </c>
      <c r="AP591" t="s">
        <v>1335</v>
      </c>
      <c r="AQ591" t="s">
        <v>2390</v>
      </c>
      <c r="AT591" s="94">
        <v>18</v>
      </c>
      <c r="AU591" s="96">
        <v>51</v>
      </c>
      <c r="AV591" s="100">
        <f t="shared" si="225"/>
        <v>18051</v>
      </c>
      <c r="AX591" s="7" t="s">
        <v>996</v>
      </c>
      <c r="BE591">
        <v>0</v>
      </c>
      <c r="BF591">
        <v>0</v>
      </c>
      <c r="BG591">
        <v>0</v>
      </c>
    </row>
    <row r="592" spans="1:59" hidden="1" outlineLevel="1">
      <c r="A592" t="s">
        <v>562</v>
      </c>
      <c r="B592" t="s">
        <v>2390</v>
      </c>
      <c r="C592" s="1">
        <f t="shared" si="216"/>
        <v>19478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1">
        <f t="shared" si="217"/>
        <v>3510</v>
      </c>
      <c r="H592" s="2">
        <f t="shared" si="218"/>
        <v>0.18020330629428072</v>
      </c>
      <c r="I592" s="2"/>
      <c r="J592" s="2">
        <f t="shared" si="219"/>
        <v>0.40989834685285964</v>
      </c>
      <c r="K592" s="2">
        <f t="shared" si="219"/>
        <v>0.59010165314714036</v>
      </c>
      <c r="L592" s="2">
        <f t="shared" si="219"/>
        <v>0</v>
      </c>
      <c r="M592" s="2">
        <f t="shared" si="220"/>
        <v>0</v>
      </c>
      <c r="N592" s="55">
        <v>7984</v>
      </c>
      <c r="O592" s="55">
        <v>11494</v>
      </c>
      <c r="U592" s="55">
        <f t="shared" si="224"/>
        <v>0</v>
      </c>
      <c r="AG592" s="7">
        <f>IF(Q592&gt;0,RANK(Q592,(N592:P592,Q592:AE592)),0)</f>
        <v>0</v>
      </c>
      <c r="AH592" s="7">
        <f>IF(R592&gt;0,RANK(R592,(N592:P592,Q592:AE592)),0)</f>
        <v>0</v>
      </c>
      <c r="AI592" s="7">
        <f>IF(T592&gt;0,RANK(T592,(N592:P592,Q592:AE592)),0)</f>
        <v>0</v>
      </c>
      <c r="AJ592" s="7">
        <f>IF(S592&gt;0,RANK(S592,(N592:P592,Q592:AE592)),0)</f>
        <v>0</v>
      </c>
      <c r="AK592" s="2">
        <f t="shared" si="221"/>
        <v>0</v>
      </c>
      <c r="AL592" s="2">
        <f t="shared" si="221"/>
        <v>0</v>
      </c>
      <c r="AM592" s="2">
        <f t="shared" si="222"/>
        <v>0</v>
      </c>
      <c r="AN592" s="2">
        <f t="shared" si="223"/>
        <v>0</v>
      </c>
      <c r="AP592" t="s">
        <v>562</v>
      </c>
      <c r="AQ592" t="s">
        <v>2390</v>
      </c>
      <c r="AT592" s="94">
        <v>18</v>
      </c>
      <c r="AU592" s="96">
        <v>53</v>
      </c>
      <c r="AV592" s="100">
        <f t="shared" si="225"/>
        <v>18053</v>
      </c>
      <c r="AX592" s="7" t="s">
        <v>996</v>
      </c>
      <c r="BE592">
        <v>4</v>
      </c>
      <c r="BF592">
        <v>4</v>
      </c>
      <c r="BG592">
        <v>3</v>
      </c>
    </row>
    <row r="593" spans="1:59" hidden="1" outlineLevel="1">
      <c r="A593" t="s">
        <v>1525</v>
      </c>
      <c r="B593" t="s">
        <v>2390</v>
      </c>
      <c r="C593" s="1">
        <f t="shared" si="216"/>
        <v>11077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>IF(P593&gt;0,RANK(P593,(N593:P593,Q593:AE593)),0)</f>
        <v>0</v>
      </c>
      <c r="G593" s="1">
        <f t="shared" si="217"/>
        <v>111</v>
      </c>
      <c r="H593" s="2">
        <f t="shared" si="218"/>
        <v>1.0020763744696218E-2</v>
      </c>
      <c r="I593" s="2"/>
      <c r="J593" s="2">
        <f t="shared" si="219"/>
        <v>0.50501038187234815</v>
      </c>
      <c r="K593" s="2">
        <f t="shared" si="219"/>
        <v>0.49498961812765191</v>
      </c>
      <c r="L593" s="2">
        <f t="shared" si="219"/>
        <v>0</v>
      </c>
      <c r="M593" s="2">
        <f t="shared" si="220"/>
        <v>-5.5511151231257827E-17</v>
      </c>
      <c r="N593" s="55">
        <v>5594</v>
      </c>
      <c r="O593" s="55">
        <v>5483</v>
      </c>
      <c r="U593" s="55">
        <f t="shared" si="224"/>
        <v>0</v>
      </c>
      <c r="AG593" s="7">
        <f>IF(Q593&gt;0,RANK(Q593,(N593:P593,Q593:AE593)),0)</f>
        <v>0</v>
      </c>
      <c r="AH593" s="7">
        <f>IF(R593&gt;0,RANK(R593,(N593:P593,Q593:AE593)),0)</f>
        <v>0</v>
      </c>
      <c r="AI593" s="7">
        <f>IF(T593&gt;0,RANK(T593,(N593:P593,Q593:AE593)),0)</f>
        <v>0</v>
      </c>
      <c r="AJ593" s="7">
        <f>IF(S593&gt;0,RANK(S593,(N593:P593,Q593:AE593)),0)</f>
        <v>0</v>
      </c>
      <c r="AK593" s="2">
        <f t="shared" si="221"/>
        <v>0</v>
      </c>
      <c r="AL593" s="2">
        <f t="shared" si="221"/>
        <v>0</v>
      </c>
      <c r="AM593" s="2">
        <f t="shared" si="222"/>
        <v>0</v>
      </c>
      <c r="AN593" s="2">
        <f t="shared" si="223"/>
        <v>0</v>
      </c>
      <c r="AP593" t="s">
        <v>1525</v>
      </c>
      <c r="AQ593" t="s">
        <v>2390</v>
      </c>
      <c r="AT593" s="94">
        <v>18</v>
      </c>
      <c r="AU593" s="96">
        <v>55</v>
      </c>
      <c r="AV593" s="100">
        <f t="shared" si="225"/>
        <v>18055</v>
      </c>
      <c r="AX593" s="7" t="s">
        <v>996</v>
      </c>
      <c r="BE593">
        <v>0</v>
      </c>
      <c r="BF593">
        <v>0</v>
      </c>
      <c r="BG593">
        <v>0</v>
      </c>
    </row>
    <row r="594" spans="1:59" hidden="1" outlineLevel="1">
      <c r="A594" t="s">
        <v>953</v>
      </c>
      <c r="B594" t="s">
        <v>2390</v>
      </c>
      <c r="C594" s="1">
        <f t="shared" si="216"/>
        <v>27105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1">
        <f t="shared" si="217"/>
        <v>11817</v>
      </c>
      <c r="H594" s="2">
        <f t="shared" si="218"/>
        <v>0.43597122302158275</v>
      </c>
      <c r="I594" s="2"/>
      <c r="J594" s="2">
        <f t="shared" si="219"/>
        <v>0.28201438848920862</v>
      </c>
      <c r="K594" s="2">
        <f t="shared" si="219"/>
        <v>0.71798561151079132</v>
      </c>
      <c r="L594" s="2">
        <f t="shared" si="219"/>
        <v>0</v>
      </c>
      <c r="M594" s="2">
        <f t="shared" si="220"/>
        <v>1.1102230246251565E-16</v>
      </c>
      <c r="N594" s="55">
        <v>7644</v>
      </c>
      <c r="O594" s="55">
        <v>19461</v>
      </c>
      <c r="U594" s="55">
        <f t="shared" si="224"/>
        <v>0</v>
      </c>
      <c r="AG594" s="7">
        <f>IF(Q594&gt;0,RANK(Q594,(N594:P594,Q594:AE594)),0)</f>
        <v>0</v>
      </c>
      <c r="AH594" s="7">
        <f>IF(R594&gt;0,RANK(R594,(N594:P594,Q594:AE594)),0)</f>
        <v>0</v>
      </c>
      <c r="AI594" s="7">
        <f>IF(T594&gt;0,RANK(T594,(N594:P594,Q594:AE594)),0)</f>
        <v>0</v>
      </c>
      <c r="AJ594" s="7">
        <f>IF(S594&gt;0,RANK(S594,(N594:P594,Q594:AE594)),0)</f>
        <v>0</v>
      </c>
      <c r="AK594" s="2">
        <f t="shared" si="221"/>
        <v>0</v>
      </c>
      <c r="AL594" s="2">
        <f t="shared" si="221"/>
        <v>0</v>
      </c>
      <c r="AM594" s="2">
        <f t="shared" si="222"/>
        <v>0</v>
      </c>
      <c r="AN594" s="2">
        <f t="shared" si="223"/>
        <v>0</v>
      </c>
      <c r="AP594" t="s">
        <v>953</v>
      </c>
      <c r="AQ594" t="s">
        <v>2390</v>
      </c>
      <c r="AT594" s="94">
        <v>18</v>
      </c>
      <c r="AU594" s="96">
        <v>57</v>
      </c>
      <c r="AV594" s="100">
        <f t="shared" si="225"/>
        <v>18057</v>
      </c>
      <c r="AX594" s="7" t="s">
        <v>996</v>
      </c>
      <c r="BE594">
        <v>5</v>
      </c>
      <c r="BF594">
        <v>25</v>
      </c>
      <c r="BG594">
        <v>0</v>
      </c>
    </row>
    <row r="595" spans="1:59" hidden="1" outlineLevel="1">
      <c r="A595" t="s">
        <v>2274</v>
      </c>
      <c r="B595" t="s">
        <v>2390</v>
      </c>
      <c r="C595" s="1">
        <f t="shared" si="216"/>
        <v>13668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0</v>
      </c>
      <c r="G595" s="1">
        <f t="shared" si="217"/>
        <v>3252</v>
      </c>
      <c r="H595" s="2">
        <f t="shared" si="218"/>
        <v>0.23792800702370501</v>
      </c>
      <c r="I595" s="2"/>
      <c r="J595" s="2">
        <f t="shared" si="219"/>
        <v>0.38103599648814751</v>
      </c>
      <c r="K595" s="2">
        <f t="shared" si="219"/>
        <v>0.61896400351185255</v>
      </c>
      <c r="L595" s="2">
        <f t="shared" si="219"/>
        <v>0</v>
      </c>
      <c r="M595" s="2">
        <f t="shared" si="220"/>
        <v>-1.1102230246251565E-16</v>
      </c>
      <c r="N595" s="55">
        <v>5208</v>
      </c>
      <c r="O595" s="55">
        <v>8460</v>
      </c>
      <c r="U595" s="55">
        <f t="shared" si="224"/>
        <v>0</v>
      </c>
      <c r="AG595" s="7">
        <f>IF(Q595&gt;0,RANK(Q595,(N595:P595,Q595:AE595)),0)</f>
        <v>0</v>
      </c>
      <c r="AH595" s="7">
        <f>IF(R595&gt;0,RANK(R595,(N595:P595,Q595:AE595)),0)</f>
        <v>0</v>
      </c>
      <c r="AI595" s="7">
        <f>IF(T595&gt;0,RANK(T595,(N595:P595,Q595:AE595)),0)</f>
        <v>0</v>
      </c>
      <c r="AJ595" s="7">
        <f>IF(S595&gt;0,RANK(S595,(N595:P595,Q595:AE595)),0)</f>
        <v>0</v>
      </c>
      <c r="AK595" s="2">
        <f t="shared" si="221"/>
        <v>0</v>
      </c>
      <c r="AL595" s="2">
        <f t="shared" si="221"/>
        <v>0</v>
      </c>
      <c r="AM595" s="2">
        <f t="shared" si="222"/>
        <v>0</v>
      </c>
      <c r="AN595" s="2">
        <f t="shared" si="223"/>
        <v>0</v>
      </c>
      <c r="AP595" t="s">
        <v>2274</v>
      </c>
      <c r="AQ595" t="s">
        <v>2390</v>
      </c>
      <c r="AT595" s="94">
        <v>18</v>
      </c>
      <c r="AU595" s="96">
        <v>59</v>
      </c>
      <c r="AV595" s="100">
        <f t="shared" si="225"/>
        <v>18059</v>
      </c>
      <c r="AX595" s="7" t="s">
        <v>996</v>
      </c>
      <c r="BE595">
        <v>0</v>
      </c>
      <c r="BF595">
        <v>0</v>
      </c>
      <c r="BG595">
        <v>0</v>
      </c>
    </row>
    <row r="596" spans="1:59" hidden="1" outlineLevel="1">
      <c r="A596" t="s">
        <v>1167</v>
      </c>
      <c r="B596" t="s">
        <v>2390</v>
      </c>
      <c r="C596" s="1">
        <f t="shared" si="216"/>
        <v>9451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1">
        <f t="shared" si="217"/>
        <v>611</v>
      </c>
      <c r="H596" s="2">
        <f t="shared" si="218"/>
        <v>6.4649243466299869E-2</v>
      </c>
      <c r="I596" s="2"/>
      <c r="J596" s="2">
        <f t="shared" si="219"/>
        <v>0.46767537826685007</v>
      </c>
      <c r="K596" s="2">
        <f t="shared" si="219"/>
        <v>0.53232462173314998</v>
      </c>
      <c r="L596" s="2">
        <f t="shared" si="219"/>
        <v>0</v>
      </c>
      <c r="M596" s="2">
        <f t="shared" si="220"/>
        <v>-1.1102230246251565E-16</v>
      </c>
      <c r="N596" s="55">
        <v>4420</v>
      </c>
      <c r="O596" s="55">
        <v>5031</v>
      </c>
      <c r="U596" s="55">
        <f t="shared" si="224"/>
        <v>0</v>
      </c>
      <c r="AG596" s="7">
        <f>IF(Q596&gt;0,RANK(Q596,(N596:P596,Q596:AE596)),0)</f>
        <v>0</v>
      </c>
      <c r="AH596" s="7">
        <f>IF(R596&gt;0,RANK(R596,(N596:P596,Q596:AE596)),0)</f>
        <v>0</v>
      </c>
      <c r="AI596" s="7">
        <f>IF(T596&gt;0,RANK(T596,(N596:P596,Q596:AE596)),0)</f>
        <v>0</v>
      </c>
      <c r="AJ596" s="7">
        <f>IF(S596&gt;0,RANK(S596,(N596:P596,Q596:AE596)),0)</f>
        <v>0</v>
      </c>
      <c r="AK596" s="2">
        <f t="shared" si="221"/>
        <v>0</v>
      </c>
      <c r="AL596" s="2">
        <f t="shared" si="221"/>
        <v>0</v>
      </c>
      <c r="AM596" s="2">
        <f t="shared" si="222"/>
        <v>0</v>
      </c>
      <c r="AN596" s="2">
        <f t="shared" si="223"/>
        <v>0</v>
      </c>
      <c r="AP596" t="s">
        <v>1167</v>
      </c>
      <c r="AQ596" t="s">
        <v>2390</v>
      </c>
      <c r="AT596" s="94">
        <v>18</v>
      </c>
      <c r="AU596" s="96">
        <v>61</v>
      </c>
      <c r="AV596" s="100">
        <f t="shared" si="225"/>
        <v>18061</v>
      </c>
      <c r="AX596" s="7" t="s">
        <v>996</v>
      </c>
      <c r="BE596">
        <v>0</v>
      </c>
      <c r="BF596">
        <v>3</v>
      </c>
      <c r="BG596">
        <v>1</v>
      </c>
    </row>
    <row r="597" spans="1:59" hidden="1" outlineLevel="1">
      <c r="A597" t="s">
        <v>2671</v>
      </c>
      <c r="B597" t="s">
        <v>2390</v>
      </c>
      <c r="C597" s="1">
        <f t="shared" si="216"/>
        <v>16560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1">
        <f t="shared" si="217"/>
        <v>5132</v>
      </c>
      <c r="H597" s="2">
        <f t="shared" si="218"/>
        <v>0.30990338164251208</v>
      </c>
      <c r="I597" s="2"/>
      <c r="J597" s="2">
        <f t="shared" si="219"/>
        <v>0.34504830917874396</v>
      </c>
      <c r="K597" s="2">
        <f t="shared" si="219"/>
        <v>0.65495169082125604</v>
      </c>
      <c r="L597" s="2">
        <f t="shared" si="219"/>
        <v>0</v>
      </c>
      <c r="M597" s="2">
        <f t="shared" si="220"/>
        <v>0</v>
      </c>
      <c r="N597" s="55">
        <v>5714</v>
      </c>
      <c r="O597" s="55">
        <v>10846</v>
      </c>
      <c r="U597" s="55">
        <f t="shared" si="224"/>
        <v>0</v>
      </c>
      <c r="AG597" s="7">
        <f>IF(Q597&gt;0,RANK(Q597,(N597:P597,Q597:AE597)),0)</f>
        <v>0</v>
      </c>
      <c r="AH597" s="7">
        <f>IF(R597&gt;0,RANK(R597,(N597:P597,Q597:AE597)),0)</f>
        <v>0</v>
      </c>
      <c r="AI597" s="7">
        <f>IF(T597&gt;0,RANK(T597,(N597:P597,Q597:AE597)),0)</f>
        <v>0</v>
      </c>
      <c r="AJ597" s="7">
        <f>IF(S597&gt;0,RANK(S597,(N597:P597,Q597:AE597)),0)</f>
        <v>0</v>
      </c>
      <c r="AK597" s="2">
        <f t="shared" si="221"/>
        <v>0</v>
      </c>
      <c r="AL597" s="2">
        <f t="shared" si="221"/>
        <v>0</v>
      </c>
      <c r="AM597" s="2">
        <f t="shared" si="222"/>
        <v>0</v>
      </c>
      <c r="AN597" s="2">
        <f t="shared" si="223"/>
        <v>0</v>
      </c>
      <c r="AP597" t="s">
        <v>2671</v>
      </c>
      <c r="AQ597" t="s">
        <v>2390</v>
      </c>
      <c r="AT597" s="94">
        <v>18</v>
      </c>
      <c r="AU597" s="96">
        <v>63</v>
      </c>
      <c r="AV597" s="100">
        <f t="shared" si="225"/>
        <v>18063</v>
      </c>
      <c r="AX597" s="7" t="s">
        <v>996</v>
      </c>
      <c r="BE597">
        <v>7</v>
      </c>
      <c r="BF597">
        <v>16</v>
      </c>
      <c r="BG597">
        <v>6</v>
      </c>
    </row>
    <row r="598" spans="1:59" hidden="1" outlineLevel="1">
      <c r="A598" t="s">
        <v>1476</v>
      </c>
      <c r="B598" t="s">
        <v>2390</v>
      </c>
      <c r="C598" s="1">
        <f t="shared" si="216"/>
        <v>13844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1">
        <f t="shared" si="217"/>
        <v>1394</v>
      </c>
      <c r="H598" s="2">
        <f t="shared" si="218"/>
        <v>0.10069344120196475</v>
      </c>
      <c r="I598" s="2"/>
      <c r="J598" s="2">
        <f t="shared" ref="J598:L629" si="226">IF($C598=0,"-",N598/$C598)</f>
        <v>0.44965327939901761</v>
      </c>
      <c r="K598" s="2">
        <f t="shared" si="226"/>
        <v>0.55034672060098233</v>
      </c>
      <c r="L598" s="2">
        <f t="shared" si="226"/>
        <v>0</v>
      </c>
      <c r="M598" s="2">
        <f t="shared" si="220"/>
        <v>1.1102230246251565E-16</v>
      </c>
      <c r="N598" s="55">
        <v>6225</v>
      </c>
      <c r="O598" s="55">
        <v>7619</v>
      </c>
      <c r="U598" s="55">
        <f t="shared" si="224"/>
        <v>0</v>
      </c>
      <c r="AG598" s="7">
        <f>IF(Q598&gt;0,RANK(Q598,(N598:P598,Q598:AE598)),0)</f>
        <v>0</v>
      </c>
      <c r="AH598" s="7">
        <f>IF(R598&gt;0,RANK(R598,(N598:P598,Q598:AE598)),0)</f>
        <v>0</v>
      </c>
      <c r="AI598" s="7">
        <f>IF(T598&gt;0,RANK(T598,(N598:P598,Q598:AE598)),0)</f>
        <v>0</v>
      </c>
      <c r="AJ598" s="7">
        <f>IF(S598&gt;0,RANK(S598,(N598:P598,Q598:AE598)),0)</f>
        <v>0</v>
      </c>
      <c r="AK598" s="2">
        <f t="shared" ref="AK598:AL629" si="227">IF($C598=0,"-",Q598/$C598)</f>
        <v>0</v>
      </c>
      <c r="AL598" s="2">
        <f t="shared" si="227"/>
        <v>0</v>
      </c>
      <c r="AM598" s="2">
        <f t="shared" si="222"/>
        <v>0</v>
      </c>
      <c r="AN598" s="2">
        <f t="shared" si="223"/>
        <v>0</v>
      </c>
      <c r="AP598" t="s">
        <v>1476</v>
      </c>
      <c r="AQ598" t="s">
        <v>2390</v>
      </c>
      <c r="AT598" s="94">
        <v>18</v>
      </c>
      <c r="AU598" s="96">
        <v>65</v>
      </c>
      <c r="AV598" s="100">
        <f t="shared" si="225"/>
        <v>18065</v>
      </c>
      <c r="AX598" s="7" t="s">
        <v>996</v>
      </c>
      <c r="BE598">
        <v>0</v>
      </c>
      <c r="BF598">
        <v>0</v>
      </c>
      <c r="BG598">
        <v>1</v>
      </c>
    </row>
    <row r="599" spans="1:59" hidden="1" outlineLevel="1">
      <c r="A599" t="s">
        <v>2192</v>
      </c>
      <c r="B599" t="s">
        <v>2390</v>
      </c>
      <c r="C599" s="1">
        <f t="shared" si="216"/>
        <v>23797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1">
        <f t="shared" si="217"/>
        <v>3509</v>
      </c>
      <c r="H599" s="2">
        <f t="shared" si="218"/>
        <v>0.14745556162541495</v>
      </c>
      <c r="I599" s="2"/>
      <c r="J599" s="2">
        <f t="shared" si="226"/>
        <v>0.42627221918729252</v>
      </c>
      <c r="K599" s="2">
        <f t="shared" si="226"/>
        <v>0.57372778081270748</v>
      </c>
      <c r="L599" s="2">
        <f t="shared" si="226"/>
        <v>0</v>
      </c>
      <c r="M599" s="2">
        <f t="shared" si="220"/>
        <v>0</v>
      </c>
      <c r="N599" s="55">
        <v>10144</v>
      </c>
      <c r="O599" s="55">
        <v>13653</v>
      </c>
      <c r="U599" s="55">
        <f t="shared" si="224"/>
        <v>0</v>
      </c>
      <c r="AG599" s="7">
        <f>IF(Q599&gt;0,RANK(Q599,(N599:P599,Q599:AE599)),0)</f>
        <v>0</v>
      </c>
      <c r="AH599" s="7">
        <f>IF(R599&gt;0,RANK(R599,(N599:P599,Q599:AE599)),0)</f>
        <v>0</v>
      </c>
      <c r="AI599" s="7">
        <f>IF(T599&gt;0,RANK(T599,(N599:P599,Q599:AE599)),0)</f>
        <v>0</v>
      </c>
      <c r="AJ599" s="7">
        <f>IF(S599&gt;0,RANK(S599,(N599:P599,Q599:AE599)),0)</f>
        <v>0</v>
      </c>
      <c r="AK599" s="2">
        <f t="shared" si="227"/>
        <v>0</v>
      </c>
      <c r="AL599" s="2">
        <f t="shared" si="227"/>
        <v>0</v>
      </c>
      <c r="AM599" s="2">
        <f t="shared" si="222"/>
        <v>0</v>
      </c>
      <c r="AN599" s="2">
        <f t="shared" si="223"/>
        <v>0</v>
      </c>
      <c r="AP599" t="s">
        <v>2192</v>
      </c>
      <c r="AQ599" t="s">
        <v>2390</v>
      </c>
      <c r="AT599" s="94">
        <v>18</v>
      </c>
      <c r="AU599" s="96">
        <v>67</v>
      </c>
      <c r="AV599" s="100">
        <f t="shared" si="225"/>
        <v>18067</v>
      </c>
      <c r="AX599" s="7" t="s">
        <v>996</v>
      </c>
      <c r="BE599">
        <v>0</v>
      </c>
      <c r="BF599">
        <v>48</v>
      </c>
      <c r="BG599">
        <v>0</v>
      </c>
    </row>
    <row r="600" spans="1:59" hidden="1" outlineLevel="1">
      <c r="A600" t="s">
        <v>1419</v>
      </c>
      <c r="B600" t="s">
        <v>2390</v>
      </c>
      <c r="C600" s="1">
        <f t="shared" si="216"/>
        <v>11797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1">
        <f t="shared" si="217"/>
        <v>2993</v>
      </c>
      <c r="H600" s="2">
        <f t="shared" si="218"/>
        <v>0.25370856997541746</v>
      </c>
      <c r="I600" s="2"/>
      <c r="J600" s="2">
        <f t="shared" si="226"/>
        <v>0.37314571501229127</v>
      </c>
      <c r="K600" s="2">
        <f t="shared" si="226"/>
        <v>0.62685428498770879</v>
      </c>
      <c r="L600" s="2">
        <f t="shared" si="226"/>
        <v>0</v>
      </c>
      <c r="M600" s="2">
        <f t="shared" si="220"/>
        <v>0</v>
      </c>
      <c r="N600" s="55">
        <v>4402</v>
      </c>
      <c r="O600" s="55">
        <v>7395</v>
      </c>
      <c r="U600" s="55">
        <f t="shared" si="224"/>
        <v>0</v>
      </c>
      <c r="AG600" s="7">
        <f>IF(Q600&gt;0,RANK(Q600,(N600:P600,Q600:AE600)),0)</f>
        <v>0</v>
      </c>
      <c r="AH600" s="7">
        <f>IF(R600&gt;0,RANK(R600,(N600:P600,Q600:AE600)),0)</f>
        <v>0</v>
      </c>
      <c r="AI600" s="7">
        <f>IF(T600&gt;0,RANK(T600,(N600:P600,Q600:AE600)),0)</f>
        <v>0</v>
      </c>
      <c r="AJ600" s="7">
        <f>IF(S600&gt;0,RANK(S600,(N600:P600,Q600:AE600)),0)</f>
        <v>0</v>
      </c>
      <c r="AK600" s="2">
        <f t="shared" si="227"/>
        <v>0</v>
      </c>
      <c r="AL600" s="2">
        <f t="shared" si="227"/>
        <v>0</v>
      </c>
      <c r="AM600" s="2">
        <f t="shared" si="222"/>
        <v>0</v>
      </c>
      <c r="AN600" s="2">
        <f t="shared" si="223"/>
        <v>0</v>
      </c>
      <c r="AP600" t="s">
        <v>1419</v>
      </c>
      <c r="AQ600" t="s">
        <v>2390</v>
      </c>
      <c r="AR600" s="1"/>
      <c r="AS600" s="1"/>
      <c r="AT600" s="94">
        <v>18</v>
      </c>
      <c r="AU600" s="96">
        <v>69</v>
      </c>
      <c r="AV600" s="100">
        <f t="shared" si="225"/>
        <v>18069</v>
      </c>
      <c r="AW600" s="1"/>
      <c r="AX600" s="7" t="s">
        <v>996</v>
      </c>
      <c r="BE600">
        <v>1</v>
      </c>
      <c r="BF600">
        <v>0</v>
      </c>
      <c r="BG600">
        <v>0</v>
      </c>
    </row>
    <row r="601" spans="1:59" hidden="1" outlineLevel="1">
      <c r="A601" t="s">
        <v>934</v>
      </c>
      <c r="B601" t="s">
        <v>2390</v>
      </c>
      <c r="C601" s="1">
        <f t="shared" si="216"/>
        <v>12545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>IF(P601&gt;0,RANK(P601,(N601:P601,Q601:AE601)),0)</f>
        <v>0</v>
      </c>
      <c r="G601" s="1">
        <f t="shared" si="217"/>
        <v>2915</v>
      </c>
      <c r="H601" s="2">
        <f t="shared" si="218"/>
        <v>0.23236349143084895</v>
      </c>
      <c r="I601" s="2"/>
      <c r="J601" s="2">
        <f t="shared" si="226"/>
        <v>0.6161817457154245</v>
      </c>
      <c r="K601" s="2">
        <f t="shared" si="226"/>
        <v>0.38381825428457556</v>
      </c>
      <c r="L601" s="2">
        <f t="shared" si="226"/>
        <v>0</v>
      </c>
      <c r="M601" s="2">
        <f t="shared" si="220"/>
        <v>-5.5511151231257827E-17</v>
      </c>
      <c r="N601" s="55">
        <v>7730</v>
      </c>
      <c r="O601" s="55">
        <v>4815</v>
      </c>
      <c r="U601" s="55">
        <f t="shared" si="224"/>
        <v>0</v>
      </c>
      <c r="AG601" s="7">
        <f>IF(Q601&gt;0,RANK(Q601,(N601:P601,Q601:AE601)),0)</f>
        <v>0</v>
      </c>
      <c r="AH601" s="7">
        <f>IF(R601&gt;0,RANK(R601,(N601:P601,Q601:AE601)),0)</f>
        <v>0</v>
      </c>
      <c r="AI601" s="7">
        <f>IF(T601&gt;0,RANK(T601,(N601:P601,Q601:AE601)),0)</f>
        <v>0</v>
      </c>
      <c r="AJ601" s="7">
        <f>IF(S601&gt;0,RANK(S601,(N601:P601,Q601:AE601)),0)</f>
        <v>0</v>
      </c>
      <c r="AK601" s="2">
        <f t="shared" si="227"/>
        <v>0</v>
      </c>
      <c r="AL601" s="2">
        <f t="shared" si="227"/>
        <v>0</v>
      </c>
      <c r="AM601" s="2">
        <f t="shared" si="222"/>
        <v>0</v>
      </c>
      <c r="AN601" s="2">
        <f t="shared" si="223"/>
        <v>0</v>
      </c>
      <c r="AP601" t="s">
        <v>934</v>
      </c>
      <c r="AQ601" t="s">
        <v>2390</v>
      </c>
      <c r="AR601" s="1"/>
      <c r="AS601" s="1"/>
      <c r="AT601" s="94">
        <v>18</v>
      </c>
      <c r="AU601" s="96">
        <v>71</v>
      </c>
      <c r="AV601" s="100">
        <f t="shared" si="225"/>
        <v>18071</v>
      </c>
      <c r="AW601" s="1"/>
      <c r="AX601" s="7" t="s">
        <v>996</v>
      </c>
      <c r="BE601">
        <v>0</v>
      </c>
      <c r="BF601">
        <v>0</v>
      </c>
      <c r="BG601">
        <v>0</v>
      </c>
    </row>
    <row r="602" spans="1:59" hidden="1" outlineLevel="1">
      <c r="A602" t="s">
        <v>2695</v>
      </c>
      <c r="B602" t="s">
        <v>2390</v>
      </c>
      <c r="C602" s="1">
        <f t="shared" si="216"/>
        <v>5911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1">
        <f t="shared" si="217"/>
        <v>1601</v>
      </c>
      <c r="H602" s="2">
        <f t="shared" si="218"/>
        <v>0.27085095584503466</v>
      </c>
      <c r="I602" s="2"/>
      <c r="J602" s="2">
        <f t="shared" si="226"/>
        <v>0.36457452207748264</v>
      </c>
      <c r="K602" s="2">
        <f t="shared" si="226"/>
        <v>0.63542547792251736</v>
      </c>
      <c r="L602" s="2">
        <f t="shared" si="226"/>
        <v>0</v>
      </c>
      <c r="M602" s="2">
        <f t="shared" si="220"/>
        <v>0</v>
      </c>
      <c r="N602" s="55">
        <v>2155</v>
      </c>
      <c r="O602" s="55">
        <v>3756</v>
      </c>
      <c r="U602" s="55">
        <f t="shared" si="224"/>
        <v>0</v>
      </c>
      <c r="AG602" s="7">
        <f>IF(Q602&gt;0,RANK(Q602,(N602:P602,Q602:AE602)),0)</f>
        <v>0</v>
      </c>
      <c r="AH602" s="7">
        <f>IF(R602&gt;0,RANK(R602,(N602:P602,Q602:AE602)),0)</f>
        <v>0</v>
      </c>
      <c r="AI602" s="7">
        <f>IF(T602&gt;0,RANK(T602,(N602:P602,Q602:AE602)),0)</f>
        <v>0</v>
      </c>
      <c r="AJ602" s="7">
        <f>IF(S602&gt;0,RANK(S602,(N602:P602,Q602:AE602)),0)</f>
        <v>0</v>
      </c>
      <c r="AK602" s="2">
        <f t="shared" si="227"/>
        <v>0</v>
      </c>
      <c r="AL602" s="2">
        <f t="shared" si="227"/>
        <v>0</v>
      </c>
      <c r="AM602" s="2">
        <f t="shared" si="222"/>
        <v>0</v>
      </c>
      <c r="AN602" s="2">
        <f t="shared" si="223"/>
        <v>0</v>
      </c>
      <c r="AP602" t="s">
        <v>2695</v>
      </c>
      <c r="AQ602" t="s">
        <v>2390</v>
      </c>
      <c r="AR602" s="1"/>
      <c r="AS602" s="1"/>
      <c r="AT602" s="94">
        <v>18</v>
      </c>
      <c r="AU602" s="96">
        <v>73</v>
      </c>
      <c r="AV602" s="100">
        <f t="shared" si="225"/>
        <v>18073</v>
      </c>
      <c r="AW602" s="1"/>
      <c r="AX602" s="7" t="s">
        <v>996</v>
      </c>
      <c r="BE602">
        <v>0</v>
      </c>
      <c r="BF602">
        <v>2</v>
      </c>
      <c r="BG602">
        <v>0</v>
      </c>
    </row>
    <row r="603" spans="1:59" hidden="1" outlineLevel="1">
      <c r="A603" t="s">
        <v>1146</v>
      </c>
      <c r="B603" t="s">
        <v>2390</v>
      </c>
      <c r="C603" s="1">
        <f t="shared" si="216"/>
        <v>7261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1">
        <f t="shared" si="217"/>
        <v>1731</v>
      </c>
      <c r="H603" s="2">
        <f t="shared" si="218"/>
        <v>0.23839691502547858</v>
      </c>
      <c r="I603" s="2"/>
      <c r="J603" s="2">
        <f t="shared" si="226"/>
        <v>0.38080154248726072</v>
      </c>
      <c r="K603" s="2">
        <f t="shared" si="226"/>
        <v>0.61919845751273928</v>
      </c>
      <c r="L603" s="2">
        <f t="shared" si="226"/>
        <v>0</v>
      </c>
      <c r="M603" s="2">
        <f t="shared" si="220"/>
        <v>0</v>
      </c>
      <c r="N603" s="55">
        <v>2765</v>
      </c>
      <c r="O603" s="55">
        <v>4496</v>
      </c>
      <c r="U603" s="55">
        <f t="shared" si="224"/>
        <v>0</v>
      </c>
      <c r="AG603" s="7">
        <f>IF(Q603&gt;0,RANK(Q603,(N603:P603,Q603:AE603)),0)</f>
        <v>0</v>
      </c>
      <c r="AH603" s="7">
        <f>IF(R603&gt;0,RANK(R603,(N603:P603,Q603:AE603)),0)</f>
        <v>0</v>
      </c>
      <c r="AI603" s="7">
        <f>IF(T603&gt;0,RANK(T603,(N603:P603,Q603:AE603)),0)</f>
        <v>0</v>
      </c>
      <c r="AJ603" s="7">
        <f>IF(S603&gt;0,RANK(S603,(N603:P603,Q603:AE603)),0)</f>
        <v>0</v>
      </c>
      <c r="AK603" s="2">
        <f t="shared" si="227"/>
        <v>0</v>
      </c>
      <c r="AL603" s="2">
        <f t="shared" si="227"/>
        <v>0</v>
      </c>
      <c r="AM603" s="2">
        <f t="shared" si="222"/>
        <v>0</v>
      </c>
      <c r="AN603" s="2">
        <f t="shared" si="223"/>
        <v>0</v>
      </c>
      <c r="AP603" t="s">
        <v>1146</v>
      </c>
      <c r="AQ603" t="s">
        <v>2390</v>
      </c>
      <c r="AR603" s="1"/>
      <c r="AS603" s="1"/>
      <c r="AT603" s="94">
        <v>18</v>
      </c>
      <c r="AU603" s="96">
        <v>75</v>
      </c>
      <c r="AV603" s="100">
        <f t="shared" si="225"/>
        <v>18075</v>
      </c>
      <c r="AW603" s="1"/>
      <c r="AX603" s="7" t="s">
        <v>996</v>
      </c>
      <c r="BE603">
        <v>0</v>
      </c>
      <c r="BF603">
        <v>0</v>
      </c>
      <c r="BG603">
        <v>1</v>
      </c>
    </row>
    <row r="604" spans="1:59" hidden="1" outlineLevel="1">
      <c r="A604" t="s">
        <v>1625</v>
      </c>
      <c r="B604" t="s">
        <v>2390</v>
      </c>
      <c r="C604" s="1">
        <f t="shared" si="216"/>
        <v>9336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>IF(P604&gt;0,RANK(P604,(N604:P604,Q604:AE604)),0)</f>
        <v>0</v>
      </c>
      <c r="G604" s="1">
        <f t="shared" si="217"/>
        <v>402</v>
      </c>
      <c r="H604" s="2">
        <f t="shared" si="218"/>
        <v>4.3059125964010285E-2</v>
      </c>
      <c r="I604" s="2"/>
      <c r="J604" s="2">
        <f t="shared" si="226"/>
        <v>0.52152956298200515</v>
      </c>
      <c r="K604" s="2">
        <f t="shared" si="226"/>
        <v>0.47847043701799485</v>
      </c>
      <c r="L604" s="2">
        <f t="shared" si="226"/>
        <v>0</v>
      </c>
      <c r="M604" s="2">
        <f t="shared" si="220"/>
        <v>0</v>
      </c>
      <c r="N604" s="55">
        <v>4869</v>
      </c>
      <c r="O604" s="55">
        <v>4467</v>
      </c>
      <c r="U604" s="55">
        <f t="shared" si="224"/>
        <v>0</v>
      </c>
      <c r="AG604" s="7">
        <f>IF(Q604&gt;0,RANK(Q604,(N604:P604,Q604:AE604)),0)</f>
        <v>0</v>
      </c>
      <c r="AH604" s="7">
        <f>IF(R604&gt;0,RANK(R604,(N604:P604,Q604:AE604)),0)</f>
        <v>0</v>
      </c>
      <c r="AI604" s="7">
        <f>IF(T604&gt;0,RANK(T604,(N604:P604,Q604:AE604)),0)</f>
        <v>0</v>
      </c>
      <c r="AJ604" s="7">
        <f>IF(S604&gt;0,RANK(S604,(N604:P604,Q604:AE604)),0)</f>
        <v>0</v>
      </c>
      <c r="AK604" s="2">
        <f t="shared" si="227"/>
        <v>0</v>
      </c>
      <c r="AL604" s="2">
        <f t="shared" si="227"/>
        <v>0</v>
      </c>
      <c r="AM604" s="2">
        <f t="shared" si="222"/>
        <v>0</v>
      </c>
      <c r="AN604" s="2">
        <f t="shared" si="223"/>
        <v>0</v>
      </c>
      <c r="AP604" t="s">
        <v>1625</v>
      </c>
      <c r="AQ604" t="s">
        <v>2390</v>
      </c>
      <c r="AR604" s="1"/>
      <c r="AT604" s="94">
        <v>18</v>
      </c>
      <c r="AU604" s="96">
        <v>77</v>
      </c>
      <c r="AV604" s="100">
        <f t="shared" si="225"/>
        <v>18077</v>
      </c>
      <c r="AX604" s="7" t="s">
        <v>996</v>
      </c>
      <c r="BE604">
        <v>0</v>
      </c>
      <c r="BF604">
        <v>0</v>
      </c>
      <c r="BG604">
        <v>0</v>
      </c>
    </row>
    <row r="605" spans="1:59" hidden="1" outlineLevel="1">
      <c r="A605" t="s">
        <v>2672</v>
      </c>
      <c r="B605" t="s">
        <v>2390</v>
      </c>
      <c r="C605" s="1">
        <f t="shared" si="216"/>
        <v>7891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1">
        <f t="shared" si="217"/>
        <v>305</v>
      </c>
      <c r="H605" s="2">
        <f t="shared" si="218"/>
        <v>3.8651628437460395E-2</v>
      </c>
      <c r="I605" s="2"/>
      <c r="J605" s="2">
        <f t="shared" si="226"/>
        <v>0.4806741857812698</v>
      </c>
      <c r="K605" s="2">
        <f t="shared" si="226"/>
        <v>0.51932581421873025</v>
      </c>
      <c r="L605" s="2">
        <f t="shared" si="226"/>
        <v>0</v>
      </c>
      <c r="M605" s="2">
        <f t="shared" si="220"/>
        <v>0</v>
      </c>
      <c r="N605" s="55">
        <v>3793</v>
      </c>
      <c r="O605" s="55">
        <v>4098</v>
      </c>
      <c r="U605" s="55">
        <f t="shared" si="224"/>
        <v>0</v>
      </c>
      <c r="AG605" s="7">
        <f>IF(Q605&gt;0,RANK(Q605,(N605:P605,Q605:AE605)),0)</f>
        <v>0</v>
      </c>
      <c r="AH605" s="7">
        <f>IF(R605&gt;0,RANK(R605,(N605:P605,Q605:AE605)),0)</f>
        <v>0</v>
      </c>
      <c r="AI605" s="7">
        <f>IF(T605&gt;0,RANK(T605,(N605:P605,Q605:AE605)),0)</f>
        <v>0</v>
      </c>
      <c r="AJ605" s="7">
        <f>IF(S605&gt;0,RANK(S605,(N605:P605,Q605:AE605)),0)</f>
        <v>0</v>
      </c>
      <c r="AK605" s="2">
        <f t="shared" si="227"/>
        <v>0</v>
      </c>
      <c r="AL605" s="2">
        <f t="shared" si="227"/>
        <v>0</v>
      </c>
      <c r="AM605" s="2">
        <f t="shared" si="222"/>
        <v>0</v>
      </c>
      <c r="AN605" s="2">
        <f t="shared" si="223"/>
        <v>0</v>
      </c>
      <c r="AP605" t="s">
        <v>2672</v>
      </c>
      <c r="AQ605" t="s">
        <v>2390</v>
      </c>
      <c r="AR605" s="1"/>
      <c r="AT605" s="94">
        <v>18</v>
      </c>
      <c r="AU605" s="96">
        <v>79</v>
      </c>
      <c r="AV605" s="100">
        <f t="shared" si="225"/>
        <v>18079</v>
      </c>
      <c r="AX605" s="7" t="s">
        <v>996</v>
      </c>
      <c r="BE605">
        <v>0</v>
      </c>
      <c r="BF605">
        <v>0</v>
      </c>
      <c r="BG605">
        <v>0</v>
      </c>
    </row>
    <row r="606" spans="1:59" hidden="1" outlineLevel="1">
      <c r="A606" t="s">
        <v>11</v>
      </c>
      <c r="B606" t="s">
        <v>2390</v>
      </c>
      <c r="C606" s="1">
        <f t="shared" si="216"/>
        <v>22481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1">
        <f t="shared" si="217"/>
        <v>6465</v>
      </c>
      <c r="H606" s="2">
        <f t="shared" si="218"/>
        <v>0.28757617543703573</v>
      </c>
      <c r="I606" s="2"/>
      <c r="J606" s="2">
        <f t="shared" si="226"/>
        <v>0.35621191228148213</v>
      </c>
      <c r="K606" s="2">
        <f t="shared" si="226"/>
        <v>0.64378808771851781</v>
      </c>
      <c r="L606" s="2">
        <f t="shared" si="226"/>
        <v>0</v>
      </c>
      <c r="M606" s="2">
        <f t="shared" si="220"/>
        <v>0</v>
      </c>
      <c r="N606" s="55">
        <v>8008</v>
      </c>
      <c r="O606" s="55">
        <v>14473</v>
      </c>
      <c r="U606" s="55">
        <f t="shared" si="224"/>
        <v>0</v>
      </c>
      <c r="AG606" s="7">
        <f>IF(Q606&gt;0,RANK(Q606,(N606:P606,Q606:AE606)),0)</f>
        <v>0</v>
      </c>
      <c r="AH606" s="7">
        <f>IF(R606&gt;0,RANK(R606,(N606:P606,Q606:AE606)),0)</f>
        <v>0</v>
      </c>
      <c r="AI606" s="7">
        <f>IF(T606&gt;0,RANK(T606,(N606:P606,Q606:AE606)),0)</f>
        <v>0</v>
      </c>
      <c r="AJ606" s="7">
        <f>IF(S606&gt;0,RANK(S606,(N606:P606,Q606:AE606)),0)</f>
        <v>0</v>
      </c>
      <c r="AK606" s="2">
        <f t="shared" si="227"/>
        <v>0</v>
      </c>
      <c r="AL606" s="2">
        <f t="shared" si="227"/>
        <v>0</v>
      </c>
      <c r="AM606" s="2">
        <f t="shared" si="222"/>
        <v>0</v>
      </c>
      <c r="AN606" s="2">
        <f t="shared" si="223"/>
        <v>0</v>
      </c>
      <c r="AP606" t="s">
        <v>11</v>
      </c>
      <c r="AQ606" t="s">
        <v>2390</v>
      </c>
      <c r="AT606" s="94">
        <v>18</v>
      </c>
      <c r="AU606" s="96">
        <v>81</v>
      </c>
      <c r="AV606" s="100">
        <f t="shared" si="225"/>
        <v>18081</v>
      </c>
      <c r="AX606" s="7" t="s">
        <v>996</v>
      </c>
      <c r="BE606">
        <v>16</v>
      </c>
      <c r="BF606">
        <v>42</v>
      </c>
      <c r="BG606">
        <v>7</v>
      </c>
    </row>
    <row r="607" spans="1:59" hidden="1" outlineLevel="1">
      <c r="A607" t="s">
        <v>947</v>
      </c>
      <c r="B607" t="s">
        <v>2390</v>
      </c>
      <c r="C607" s="1">
        <f t="shared" si="216"/>
        <v>13413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0</v>
      </c>
      <c r="G607" s="1">
        <f t="shared" si="217"/>
        <v>147</v>
      </c>
      <c r="H607" s="2">
        <f t="shared" si="218"/>
        <v>1.0959516886602549E-2</v>
      </c>
      <c r="I607" s="2"/>
      <c r="J607" s="2">
        <f t="shared" si="226"/>
        <v>0.49452024155669871</v>
      </c>
      <c r="K607" s="2">
        <f t="shared" si="226"/>
        <v>0.50547975844330129</v>
      </c>
      <c r="L607" s="2">
        <f t="shared" si="226"/>
        <v>0</v>
      </c>
      <c r="M607" s="2">
        <f t="shared" si="220"/>
        <v>0</v>
      </c>
      <c r="N607" s="55">
        <v>6633</v>
      </c>
      <c r="O607" s="55">
        <v>6780</v>
      </c>
      <c r="U607" s="55">
        <f t="shared" si="224"/>
        <v>0</v>
      </c>
      <c r="AG607" s="7">
        <f>IF(Q607&gt;0,RANK(Q607,(N607:P607,Q607:AE607)),0)</f>
        <v>0</v>
      </c>
      <c r="AH607" s="7">
        <f>IF(R607&gt;0,RANK(R607,(N607:P607,Q607:AE607)),0)</f>
        <v>0</v>
      </c>
      <c r="AI607" s="7">
        <f>IF(T607&gt;0,RANK(T607,(N607:P607,Q607:AE607)),0)</f>
        <v>0</v>
      </c>
      <c r="AJ607" s="7">
        <f>IF(S607&gt;0,RANK(S607,(N607:P607,Q607:AE607)),0)</f>
        <v>0</v>
      </c>
      <c r="AK607" s="2">
        <f t="shared" si="227"/>
        <v>0</v>
      </c>
      <c r="AL607" s="2">
        <f t="shared" si="227"/>
        <v>0</v>
      </c>
      <c r="AM607" s="2">
        <f t="shared" si="222"/>
        <v>0</v>
      </c>
      <c r="AN607" s="2">
        <f t="shared" si="223"/>
        <v>0</v>
      </c>
      <c r="AP607" t="s">
        <v>947</v>
      </c>
      <c r="AQ607" t="s">
        <v>2390</v>
      </c>
      <c r="AT607" s="94">
        <v>18</v>
      </c>
      <c r="AU607" s="96">
        <v>83</v>
      </c>
      <c r="AV607" s="100">
        <f t="shared" si="225"/>
        <v>18083</v>
      </c>
      <c r="AX607" s="7" t="s">
        <v>996</v>
      </c>
      <c r="BE607">
        <v>0</v>
      </c>
      <c r="BF607">
        <v>0</v>
      </c>
      <c r="BG607">
        <v>0</v>
      </c>
    </row>
    <row r="608" spans="1:59" hidden="1" outlineLevel="1">
      <c r="A608" t="s">
        <v>2673</v>
      </c>
      <c r="B608" t="s">
        <v>2390</v>
      </c>
      <c r="C608" s="1">
        <f t="shared" si="216"/>
        <v>16732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0</v>
      </c>
      <c r="G608" s="1">
        <f t="shared" si="217"/>
        <v>6342</v>
      </c>
      <c r="H608" s="2">
        <f t="shared" si="218"/>
        <v>0.3790341859909156</v>
      </c>
      <c r="I608" s="2"/>
      <c r="J608" s="2">
        <f t="shared" si="226"/>
        <v>0.31048290700454217</v>
      </c>
      <c r="K608" s="2">
        <f t="shared" si="226"/>
        <v>0.68951709299545783</v>
      </c>
      <c r="L608" s="2">
        <f t="shared" si="226"/>
        <v>0</v>
      </c>
      <c r="M608" s="2">
        <f t="shared" si="220"/>
        <v>0</v>
      </c>
      <c r="N608" s="55">
        <v>5195</v>
      </c>
      <c r="O608" s="55">
        <v>11537</v>
      </c>
      <c r="U608" s="55">
        <f t="shared" si="224"/>
        <v>0</v>
      </c>
      <c r="AG608" s="7">
        <f>IF(Q608&gt;0,RANK(Q608,(N608:P608,Q608:AE608)),0)</f>
        <v>0</v>
      </c>
      <c r="AH608" s="7">
        <f>IF(R608&gt;0,RANK(R608,(N608:P608,Q608:AE608)),0)</f>
        <v>0</v>
      </c>
      <c r="AI608" s="7">
        <f>IF(T608&gt;0,RANK(T608,(N608:P608,Q608:AE608)),0)</f>
        <v>0</v>
      </c>
      <c r="AJ608" s="7">
        <f>IF(S608&gt;0,RANK(S608,(N608:P608,Q608:AE608)),0)</f>
        <v>0</v>
      </c>
      <c r="AK608" s="2">
        <f t="shared" si="227"/>
        <v>0</v>
      </c>
      <c r="AL608" s="2">
        <f t="shared" si="227"/>
        <v>0</v>
      </c>
      <c r="AM608" s="2">
        <f t="shared" si="222"/>
        <v>0</v>
      </c>
      <c r="AN608" s="2">
        <f t="shared" si="223"/>
        <v>0</v>
      </c>
      <c r="AP608" t="s">
        <v>2673</v>
      </c>
      <c r="AQ608" t="s">
        <v>2390</v>
      </c>
      <c r="AT608" s="94">
        <v>18</v>
      </c>
      <c r="AU608" s="96">
        <v>85</v>
      </c>
      <c r="AV608" s="100">
        <f t="shared" si="225"/>
        <v>18085</v>
      </c>
      <c r="AX608" s="7" t="s">
        <v>996</v>
      </c>
      <c r="BE608">
        <v>0</v>
      </c>
      <c r="BF608">
        <v>1</v>
      </c>
      <c r="BG608">
        <v>1</v>
      </c>
    </row>
    <row r="609" spans="1:59" hidden="1" outlineLevel="1">
      <c r="A609" t="s">
        <v>2674</v>
      </c>
      <c r="B609" t="s">
        <v>2390</v>
      </c>
      <c r="C609" s="1">
        <f t="shared" si="216"/>
        <v>5215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1">
        <f t="shared" si="217"/>
        <v>1641</v>
      </c>
      <c r="H609" s="2">
        <f t="shared" si="218"/>
        <v>0.31466922339405562</v>
      </c>
      <c r="I609" s="2"/>
      <c r="J609" s="2">
        <f t="shared" si="226"/>
        <v>0.34266538830297222</v>
      </c>
      <c r="K609" s="2">
        <f t="shared" si="226"/>
        <v>0.65733461169702778</v>
      </c>
      <c r="L609" s="2">
        <f t="shared" si="226"/>
        <v>0</v>
      </c>
      <c r="M609" s="2">
        <f t="shared" si="220"/>
        <v>0</v>
      </c>
      <c r="N609" s="55">
        <v>1787</v>
      </c>
      <c r="O609" s="55">
        <v>3428</v>
      </c>
      <c r="U609" s="55">
        <f t="shared" si="224"/>
        <v>0</v>
      </c>
      <c r="AG609" s="7">
        <f>IF(Q609&gt;0,RANK(Q609,(N609:P609,Q609:AE609)),0)</f>
        <v>0</v>
      </c>
      <c r="AH609" s="7">
        <f>IF(R609&gt;0,RANK(R609,(N609:P609,Q609:AE609)),0)</f>
        <v>0</v>
      </c>
      <c r="AI609" s="7">
        <f>IF(T609&gt;0,RANK(T609,(N609:P609,Q609:AE609)),0)</f>
        <v>0</v>
      </c>
      <c r="AJ609" s="7">
        <f>IF(S609&gt;0,RANK(S609,(N609:P609,Q609:AE609)),0)</f>
        <v>0</v>
      </c>
      <c r="AK609" s="2">
        <f t="shared" si="227"/>
        <v>0</v>
      </c>
      <c r="AL609" s="2">
        <f t="shared" si="227"/>
        <v>0</v>
      </c>
      <c r="AM609" s="2">
        <f t="shared" si="222"/>
        <v>0</v>
      </c>
      <c r="AN609" s="2">
        <f t="shared" si="223"/>
        <v>0</v>
      </c>
      <c r="AP609" t="s">
        <v>2674</v>
      </c>
      <c r="AQ609" t="s">
        <v>2390</v>
      </c>
      <c r="AT609" s="94">
        <v>18</v>
      </c>
      <c r="AU609" s="96">
        <v>87</v>
      </c>
      <c r="AV609" s="100">
        <f t="shared" si="225"/>
        <v>18087</v>
      </c>
      <c r="AX609" s="7" t="s">
        <v>996</v>
      </c>
      <c r="BE609">
        <v>13</v>
      </c>
      <c r="BF609">
        <v>15</v>
      </c>
      <c r="BG609">
        <v>1</v>
      </c>
    </row>
    <row r="610" spans="1:59" hidden="1" outlineLevel="1">
      <c r="A610" t="s">
        <v>1507</v>
      </c>
      <c r="B610" t="s">
        <v>2390</v>
      </c>
      <c r="C610" s="1">
        <f t="shared" si="216"/>
        <v>95929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>IF(P610&gt;0,RANK(P610,(N610:P610,Q610:AE610)),0)</f>
        <v>0</v>
      </c>
      <c r="G610" s="1">
        <f t="shared" si="217"/>
        <v>23715</v>
      </c>
      <c r="H610" s="2">
        <f t="shared" si="218"/>
        <v>0.24721408541733991</v>
      </c>
      <c r="I610" s="2"/>
      <c r="J610" s="2">
        <f t="shared" si="226"/>
        <v>0.62360704270866996</v>
      </c>
      <c r="K610" s="2">
        <f t="shared" si="226"/>
        <v>0.37639295729133004</v>
      </c>
      <c r="L610" s="2">
        <f t="shared" si="226"/>
        <v>0</v>
      </c>
      <c r="M610" s="2">
        <f t="shared" si="220"/>
        <v>0</v>
      </c>
      <c r="N610" s="55">
        <v>59822</v>
      </c>
      <c r="O610" s="55">
        <v>36107</v>
      </c>
      <c r="U610" s="55">
        <f t="shared" si="224"/>
        <v>0</v>
      </c>
      <c r="AG610" s="7">
        <f>IF(Q610&gt;0,RANK(Q610,(N610:P610,Q610:AE610)),0)</f>
        <v>0</v>
      </c>
      <c r="AH610" s="7">
        <f>IF(R610&gt;0,RANK(R610,(N610:P610,Q610:AE610)),0)</f>
        <v>0</v>
      </c>
      <c r="AI610" s="7">
        <f>IF(T610&gt;0,RANK(T610,(N610:P610,Q610:AE610)),0)</f>
        <v>0</v>
      </c>
      <c r="AJ610" s="7">
        <f>IF(S610&gt;0,RANK(S610,(N610:P610,Q610:AE610)),0)</f>
        <v>0</v>
      </c>
      <c r="AK610" s="2">
        <f t="shared" si="227"/>
        <v>0</v>
      </c>
      <c r="AL610" s="2">
        <f t="shared" si="227"/>
        <v>0</v>
      </c>
      <c r="AM610" s="2">
        <f t="shared" si="222"/>
        <v>0</v>
      </c>
      <c r="AN610" s="2">
        <f t="shared" si="223"/>
        <v>0</v>
      </c>
      <c r="AP610" t="s">
        <v>1507</v>
      </c>
      <c r="AQ610" t="s">
        <v>2390</v>
      </c>
      <c r="AT610" s="94">
        <v>18</v>
      </c>
      <c r="AU610" s="96">
        <v>89</v>
      </c>
      <c r="AV610" s="100">
        <f t="shared" si="225"/>
        <v>18089</v>
      </c>
      <c r="AX610" s="7" t="s">
        <v>996</v>
      </c>
      <c r="BE610">
        <v>3</v>
      </c>
      <c r="BF610">
        <v>9</v>
      </c>
      <c r="BG610">
        <v>5</v>
      </c>
    </row>
    <row r="611" spans="1:59" hidden="1" outlineLevel="1">
      <c r="A611" t="s">
        <v>2686</v>
      </c>
      <c r="B611" t="s">
        <v>2390</v>
      </c>
      <c r="C611" s="1">
        <f t="shared" si="216"/>
        <v>27969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0</v>
      </c>
      <c r="G611" s="1">
        <f t="shared" si="217"/>
        <v>1267</v>
      </c>
      <c r="H611" s="2">
        <f t="shared" si="218"/>
        <v>4.5300153741642535E-2</v>
      </c>
      <c r="I611" s="2"/>
      <c r="J611" s="2">
        <f t="shared" si="226"/>
        <v>0.47734992312917873</v>
      </c>
      <c r="K611" s="2">
        <f t="shared" si="226"/>
        <v>0.52265007687082121</v>
      </c>
      <c r="L611" s="2">
        <f t="shared" si="226"/>
        <v>0</v>
      </c>
      <c r="M611" s="2">
        <f t="shared" si="220"/>
        <v>1.1102230246251565E-16</v>
      </c>
      <c r="N611" s="55">
        <v>13351</v>
      </c>
      <c r="O611" s="55">
        <v>14618</v>
      </c>
      <c r="U611" s="55">
        <f t="shared" si="224"/>
        <v>0</v>
      </c>
      <c r="AG611" s="7">
        <f>IF(Q611&gt;0,RANK(Q611,(N611:P611,Q611:AE611)),0)</f>
        <v>0</v>
      </c>
      <c r="AH611" s="7">
        <f>IF(R611&gt;0,RANK(R611,(N611:P611,Q611:AE611)),0)</f>
        <v>0</v>
      </c>
      <c r="AI611" s="7">
        <f>IF(T611&gt;0,RANK(T611,(N611:P611,Q611:AE611)),0)</f>
        <v>0</v>
      </c>
      <c r="AJ611" s="7">
        <f>IF(S611&gt;0,RANK(S611,(N611:P611,Q611:AE611)),0)</f>
        <v>0</v>
      </c>
      <c r="AK611" s="2">
        <f t="shared" si="227"/>
        <v>0</v>
      </c>
      <c r="AL611" s="2">
        <f t="shared" si="227"/>
        <v>0</v>
      </c>
      <c r="AM611" s="2">
        <f t="shared" si="222"/>
        <v>0</v>
      </c>
      <c r="AN611" s="2">
        <f t="shared" si="223"/>
        <v>0</v>
      </c>
      <c r="AP611" t="s">
        <v>2686</v>
      </c>
      <c r="AQ611" t="s">
        <v>2390</v>
      </c>
      <c r="AT611" s="94">
        <v>18</v>
      </c>
      <c r="AU611" s="96">
        <v>91</v>
      </c>
      <c r="AV611" s="100">
        <f t="shared" si="225"/>
        <v>18091</v>
      </c>
      <c r="AX611" s="7" t="s">
        <v>996</v>
      </c>
      <c r="BE611">
        <v>4</v>
      </c>
      <c r="BF611">
        <v>12</v>
      </c>
      <c r="BG611">
        <v>6</v>
      </c>
    </row>
    <row r="612" spans="1:59" hidden="1" outlineLevel="1">
      <c r="A612" t="s">
        <v>2052</v>
      </c>
      <c r="B612" t="s">
        <v>2390</v>
      </c>
      <c r="C612" s="1">
        <f t="shared" si="216"/>
        <v>11748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1">
        <f t="shared" si="217"/>
        <v>868</v>
      </c>
      <c r="H612" s="2">
        <f t="shared" si="218"/>
        <v>7.3884916581545793E-2</v>
      </c>
      <c r="I612" s="2"/>
      <c r="J612" s="2">
        <f t="shared" si="226"/>
        <v>0.46305754170922708</v>
      </c>
      <c r="K612" s="2">
        <f t="shared" si="226"/>
        <v>0.53694245829077292</v>
      </c>
      <c r="L612" s="2">
        <f t="shared" si="226"/>
        <v>0</v>
      </c>
      <c r="M612" s="2">
        <f t="shared" si="220"/>
        <v>0</v>
      </c>
      <c r="N612" s="55">
        <v>5440</v>
      </c>
      <c r="O612" s="55">
        <v>6308</v>
      </c>
      <c r="U612" s="55">
        <f t="shared" si="224"/>
        <v>0</v>
      </c>
      <c r="AG612" s="7">
        <f>IF(Q612&gt;0,RANK(Q612,(N612:P612,Q612:AE612)),0)</f>
        <v>0</v>
      </c>
      <c r="AH612" s="7">
        <f>IF(R612&gt;0,RANK(R612,(N612:P612,Q612:AE612)),0)</f>
        <v>0</v>
      </c>
      <c r="AI612" s="7">
        <f>IF(T612&gt;0,RANK(T612,(N612:P612,Q612:AE612)),0)</f>
        <v>0</v>
      </c>
      <c r="AJ612" s="7">
        <f>IF(S612&gt;0,RANK(S612,(N612:P612,Q612:AE612)),0)</f>
        <v>0</v>
      </c>
      <c r="AK612" s="2">
        <f t="shared" si="227"/>
        <v>0</v>
      </c>
      <c r="AL612" s="2">
        <f t="shared" si="227"/>
        <v>0</v>
      </c>
      <c r="AM612" s="2">
        <f t="shared" si="222"/>
        <v>0</v>
      </c>
      <c r="AN612" s="2">
        <f t="shared" si="223"/>
        <v>0</v>
      </c>
      <c r="AP612" t="s">
        <v>2052</v>
      </c>
      <c r="AQ612" t="s">
        <v>2390</v>
      </c>
      <c r="AT612" s="94">
        <v>18</v>
      </c>
      <c r="AU612" s="96">
        <v>93</v>
      </c>
      <c r="AV612" s="100">
        <f t="shared" si="225"/>
        <v>18093</v>
      </c>
      <c r="AX612" s="7" t="s">
        <v>996</v>
      </c>
      <c r="BE612">
        <v>3</v>
      </c>
      <c r="BF612">
        <v>5</v>
      </c>
      <c r="BG612">
        <v>0</v>
      </c>
    </row>
    <row r="613" spans="1:59" hidden="1" outlineLevel="1">
      <c r="A613" t="s">
        <v>2395</v>
      </c>
      <c r="B613" t="s">
        <v>2390</v>
      </c>
      <c r="C613" s="1">
        <f t="shared" si="216"/>
        <v>42084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0</v>
      </c>
      <c r="G613" s="1">
        <f t="shared" si="217"/>
        <v>276</v>
      </c>
      <c r="H613" s="2">
        <f t="shared" si="218"/>
        <v>6.5583119475335046E-3</v>
      </c>
      <c r="I613" s="2"/>
      <c r="J613" s="2">
        <f t="shared" si="226"/>
        <v>0.49672084402623323</v>
      </c>
      <c r="K613" s="2">
        <f t="shared" si="226"/>
        <v>0.50327915597376671</v>
      </c>
      <c r="L613" s="2">
        <f t="shared" si="226"/>
        <v>0</v>
      </c>
      <c r="M613" s="2">
        <f t="shared" si="220"/>
        <v>1.1102230246251565E-16</v>
      </c>
      <c r="N613" s="55">
        <v>20904</v>
      </c>
      <c r="O613" s="55">
        <v>21180</v>
      </c>
      <c r="U613" s="55">
        <f t="shared" si="224"/>
        <v>0</v>
      </c>
      <c r="AG613" s="7">
        <f>IF(Q613&gt;0,RANK(Q613,(N613:P613,Q613:AE613)),0)</f>
        <v>0</v>
      </c>
      <c r="AH613" s="7">
        <f>IF(R613&gt;0,RANK(R613,(N613:P613,Q613:AE613)),0)</f>
        <v>0</v>
      </c>
      <c r="AI613" s="7">
        <f>IF(T613&gt;0,RANK(T613,(N613:P613,Q613:AE613)),0)</f>
        <v>0</v>
      </c>
      <c r="AJ613" s="7">
        <f>IF(S613&gt;0,RANK(S613,(N613:P613,Q613:AE613)),0)</f>
        <v>0</v>
      </c>
      <c r="AK613" s="2">
        <f t="shared" si="227"/>
        <v>0</v>
      </c>
      <c r="AL613" s="2">
        <f t="shared" si="227"/>
        <v>0</v>
      </c>
      <c r="AM613" s="2">
        <f t="shared" si="222"/>
        <v>0</v>
      </c>
      <c r="AN613" s="2">
        <f t="shared" si="223"/>
        <v>0</v>
      </c>
      <c r="AP613" t="s">
        <v>2395</v>
      </c>
      <c r="AQ613" t="s">
        <v>2390</v>
      </c>
      <c r="AT613" s="94">
        <v>18</v>
      </c>
      <c r="AU613" s="96">
        <v>95</v>
      </c>
      <c r="AV613" s="100">
        <f t="shared" si="225"/>
        <v>18095</v>
      </c>
      <c r="AX613" s="7" t="s">
        <v>996</v>
      </c>
      <c r="BE613">
        <v>0</v>
      </c>
      <c r="BF613">
        <v>5</v>
      </c>
      <c r="BG613">
        <v>1</v>
      </c>
    </row>
    <row r="614" spans="1:59" hidden="1" outlineLevel="1">
      <c r="A614" t="s">
        <v>827</v>
      </c>
      <c r="B614" t="s">
        <v>2390</v>
      </c>
      <c r="C614" s="1">
        <f t="shared" si="216"/>
        <v>190825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1">
        <f t="shared" si="217"/>
        <v>9619</v>
      </c>
      <c r="H614" s="2">
        <f t="shared" si="218"/>
        <v>5.0407441372985723E-2</v>
      </c>
      <c r="I614" s="2"/>
      <c r="J614" s="2">
        <f t="shared" si="226"/>
        <v>0.47479627931350715</v>
      </c>
      <c r="K614" s="2">
        <f t="shared" si="226"/>
        <v>0.5252037206864929</v>
      </c>
      <c r="L614" s="2">
        <f t="shared" si="226"/>
        <v>0</v>
      </c>
      <c r="M614" s="2">
        <f t="shared" si="220"/>
        <v>-1.1102230246251565E-16</v>
      </c>
      <c r="N614" s="55">
        <v>90603</v>
      </c>
      <c r="O614" s="55">
        <v>100222</v>
      </c>
      <c r="U614" s="55">
        <f t="shared" si="224"/>
        <v>0</v>
      </c>
      <c r="AG614" s="7">
        <f>IF(Q614&gt;0,RANK(Q614,(N614:P614,Q614:AE614)),0)</f>
        <v>0</v>
      </c>
      <c r="AH614" s="7">
        <f>IF(R614&gt;0,RANK(R614,(N614:P614,Q614:AE614)),0)</f>
        <v>0</v>
      </c>
      <c r="AI614" s="7">
        <f>IF(T614&gt;0,RANK(T614,(N614:P614,Q614:AE614)),0)</f>
        <v>0</v>
      </c>
      <c r="AJ614" s="7">
        <f>IF(S614&gt;0,RANK(S614,(N614:P614,Q614:AE614)),0)</f>
        <v>0</v>
      </c>
      <c r="AK614" s="2">
        <f t="shared" si="227"/>
        <v>0</v>
      </c>
      <c r="AL614" s="2">
        <f t="shared" si="227"/>
        <v>0</v>
      </c>
      <c r="AM614" s="2">
        <f t="shared" si="222"/>
        <v>0</v>
      </c>
      <c r="AN614" s="2">
        <f t="shared" si="223"/>
        <v>0</v>
      </c>
      <c r="AP614" t="s">
        <v>827</v>
      </c>
      <c r="AQ614" t="s">
        <v>2390</v>
      </c>
      <c r="AT614" s="94">
        <v>18</v>
      </c>
      <c r="AU614" s="96">
        <v>97</v>
      </c>
      <c r="AV614" s="100">
        <f t="shared" si="225"/>
        <v>18097</v>
      </c>
      <c r="AX614" s="7" t="s">
        <v>996</v>
      </c>
      <c r="BE614">
        <v>38</v>
      </c>
      <c r="BF614">
        <v>313</v>
      </c>
      <c r="BG614">
        <v>29</v>
      </c>
    </row>
    <row r="615" spans="1:59" hidden="1" outlineLevel="1">
      <c r="A615" t="s">
        <v>980</v>
      </c>
      <c r="B615" t="s">
        <v>2390</v>
      </c>
      <c r="C615" s="1">
        <f t="shared" si="216"/>
        <v>12755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0</v>
      </c>
      <c r="G615" s="1">
        <f t="shared" si="217"/>
        <v>3209</v>
      </c>
      <c r="H615" s="2">
        <f t="shared" si="218"/>
        <v>0.25158761270090163</v>
      </c>
      <c r="I615" s="2"/>
      <c r="J615" s="2">
        <f t="shared" si="226"/>
        <v>0.37420619364954921</v>
      </c>
      <c r="K615" s="2">
        <f t="shared" si="226"/>
        <v>0.62579380635045079</v>
      </c>
      <c r="L615" s="2">
        <f t="shared" si="226"/>
        <v>0</v>
      </c>
      <c r="M615" s="2">
        <f t="shared" si="220"/>
        <v>0</v>
      </c>
      <c r="N615" s="55">
        <v>4773</v>
      </c>
      <c r="O615" s="55">
        <v>7982</v>
      </c>
      <c r="U615" s="55">
        <f t="shared" si="224"/>
        <v>0</v>
      </c>
      <c r="AG615" s="7">
        <f>IF(Q615&gt;0,RANK(Q615,(N615:P615,Q615:AE615)),0)</f>
        <v>0</v>
      </c>
      <c r="AH615" s="7">
        <f>IF(R615&gt;0,RANK(R615,(N615:P615,Q615:AE615)),0)</f>
        <v>0</v>
      </c>
      <c r="AI615" s="7">
        <f>IF(T615&gt;0,RANK(T615,(N615:P615,Q615:AE615)),0)</f>
        <v>0</v>
      </c>
      <c r="AJ615" s="7">
        <f>IF(S615&gt;0,RANK(S615,(N615:P615,Q615:AE615)),0)</f>
        <v>0</v>
      </c>
      <c r="AK615" s="2">
        <f t="shared" si="227"/>
        <v>0</v>
      </c>
      <c r="AL615" s="2">
        <f t="shared" si="227"/>
        <v>0</v>
      </c>
      <c r="AM615" s="2">
        <f t="shared" si="222"/>
        <v>0</v>
      </c>
      <c r="AN615" s="2">
        <f t="shared" si="223"/>
        <v>0</v>
      </c>
      <c r="AP615" t="s">
        <v>980</v>
      </c>
      <c r="AQ615" t="s">
        <v>2390</v>
      </c>
      <c r="AT615" s="94">
        <v>18</v>
      </c>
      <c r="AU615" s="96">
        <v>99</v>
      </c>
      <c r="AV615" s="100">
        <f t="shared" si="225"/>
        <v>18099</v>
      </c>
      <c r="AX615" s="7" t="s">
        <v>996</v>
      </c>
      <c r="BE615">
        <v>1</v>
      </c>
      <c r="BF615">
        <v>0</v>
      </c>
      <c r="BG615">
        <v>0</v>
      </c>
    </row>
    <row r="616" spans="1:59" hidden="1" outlineLevel="1">
      <c r="A616" t="s">
        <v>2634</v>
      </c>
      <c r="B616" t="s">
        <v>2390</v>
      </c>
      <c r="C616" s="1">
        <f t="shared" si="216"/>
        <v>4488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>IF(P616&gt;0,RANK(P616,(N616:P616,Q616:AE616)),0)</f>
        <v>0</v>
      </c>
      <c r="G616" s="1">
        <f t="shared" si="217"/>
        <v>380</v>
      </c>
      <c r="H616" s="2">
        <f t="shared" si="218"/>
        <v>8.4670231729055259E-2</v>
      </c>
      <c r="I616" s="2"/>
      <c r="J616" s="2">
        <f t="shared" si="226"/>
        <v>0.54233511586452765</v>
      </c>
      <c r="K616" s="2">
        <f t="shared" si="226"/>
        <v>0.45766488413547235</v>
      </c>
      <c r="L616" s="2">
        <f t="shared" si="226"/>
        <v>0</v>
      </c>
      <c r="M616" s="2">
        <f t="shared" si="220"/>
        <v>0</v>
      </c>
      <c r="N616" s="55">
        <v>2434</v>
      </c>
      <c r="O616" s="55">
        <v>2054</v>
      </c>
      <c r="U616" s="55">
        <f t="shared" si="224"/>
        <v>0</v>
      </c>
      <c r="AG616" s="7">
        <f>IF(Q616&gt;0,RANK(Q616,(N616:P616,Q616:AE616)),0)</f>
        <v>0</v>
      </c>
      <c r="AH616" s="7">
        <f>IF(R616&gt;0,RANK(R616,(N616:P616,Q616:AE616)),0)</f>
        <v>0</v>
      </c>
      <c r="AI616" s="7">
        <f>IF(T616&gt;0,RANK(T616,(N616:P616,Q616:AE616)),0)</f>
        <v>0</v>
      </c>
      <c r="AJ616" s="7">
        <f>IF(S616&gt;0,RANK(S616,(N616:P616,Q616:AE616)),0)</f>
        <v>0</v>
      </c>
      <c r="AK616" s="2">
        <f t="shared" si="227"/>
        <v>0</v>
      </c>
      <c r="AL616" s="2">
        <f t="shared" si="227"/>
        <v>0</v>
      </c>
      <c r="AM616" s="2">
        <f t="shared" si="222"/>
        <v>0</v>
      </c>
      <c r="AN616" s="2">
        <f t="shared" si="223"/>
        <v>0</v>
      </c>
      <c r="AP616" t="s">
        <v>2634</v>
      </c>
      <c r="AQ616" t="s">
        <v>2390</v>
      </c>
      <c r="AT616" s="94">
        <v>18</v>
      </c>
      <c r="AU616" s="96">
        <v>101</v>
      </c>
      <c r="AV616" s="100">
        <f t="shared" si="225"/>
        <v>18101</v>
      </c>
      <c r="AX616" s="7" t="s">
        <v>996</v>
      </c>
      <c r="BE616">
        <v>2</v>
      </c>
      <c r="BF616">
        <v>1</v>
      </c>
      <c r="BG616">
        <v>2</v>
      </c>
    </row>
    <row r="617" spans="1:59" hidden="1" outlineLevel="1">
      <c r="A617" t="s">
        <v>1370</v>
      </c>
      <c r="B617" t="s">
        <v>2390</v>
      </c>
      <c r="C617" s="1">
        <f t="shared" si="216"/>
        <v>10774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0</v>
      </c>
      <c r="G617" s="1">
        <f t="shared" si="217"/>
        <v>1644</v>
      </c>
      <c r="H617" s="2">
        <f t="shared" si="218"/>
        <v>0.15258956747726007</v>
      </c>
      <c r="I617" s="2"/>
      <c r="J617" s="2">
        <f t="shared" si="226"/>
        <v>0.42370521626136998</v>
      </c>
      <c r="K617" s="2">
        <f t="shared" si="226"/>
        <v>0.57629478373863008</v>
      </c>
      <c r="L617" s="2">
        <f t="shared" si="226"/>
        <v>0</v>
      </c>
      <c r="M617" s="2">
        <f t="shared" si="220"/>
        <v>0</v>
      </c>
      <c r="N617" s="55">
        <v>4565</v>
      </c>
      <c r="O617" s="55">
        <v>6209</v>
      </c>
      <c r="U617" s="55">
        <f t="shared" si="224"/>
        <v>0</v>
      </c>
      <c r="AG617" s="7">
        <f>IF(Q617&gt;0,RANK(Q617,(N617:P617,Q617:AE617)),0)</f>
        <v>0</v>
      </c>
      <c r="AH617" s="7">
        <f>IF(R617&gt;0,RANK(R617,(N617:P617,Q617:AE617)),0)</f>
        <v>0</v>
      </c>
      <c r="AI617" s="7">
        <f>IF(T617&gt;0,RANK(T617,(N617:P617,Q617:AE617)),0)</f>
        <v>0</v>
      </c>
      <c r="AJ617" s="7">
        <f>IF(S617&gt;0,RANK(S617,(N617:P617,Q617:AE617)),0)</f>
        <v>0</v>
      </c>
      <c r="AK617" s="2">
        <f t="shared" si="227"/>
        <v>0</v>
      </c>
      <c r="AL617" s="2">
        <f t="shared" si="227"/>
        <v>0</v>
      </c>
      <c r="AM617" s="2">
        <f t="shared" si="222"/>
        <v>0</v>
      </c>
      <c r="AN617" s="2">
        <f t="shared" si="223"/>
        <v>0</v>
      </c>
      <c r="AP617" t="s">
        <v>1370</v>
      </c>
      <c r="AQ617" t="s">
        <v>2390</v>
      </c>
      <c r="AT617" s="94">
        <v>18</v>
      </c>
      <c r="AU617" s="96">
        <v>103</v>
      </c>
      <c r="AV617" s="100">
        <f t="shared" si="225"/>
        <v>18103</v>
      </c>
      <c r="AX617" s="7" t="s">
        <v>996</v>
      </c>
      <c r="BE617">
        <v>0</v>
      </c>
      <c r="BF617">
        <v>3</v>
      </c>
      <c r="BG617">
        <v>0</v>
      </c>
    </row>
    <row r="618" spans="1:59" hidden="1" outlineLevel="1">
      <c r="A618" t="s">
        <v>298</v>
      </c>
      <c r="B618" t="s">
        <v>2390</v>
      </c>
      <c r="C618" s="1">
        <f t="shared" si="216"/>
        <v>22300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>IF(P618&gt;0,RANK(P618,(N618:P618,Q618:AE618)),0)</f>
        <v>0</v>
      </c>
      <c r="G618" s="1">
        <f t="shared" si="217"/>
        <v>414</v>
      </c>
      <c r="H618" s="2">
        <f t="shared" si="218"/>
        <v>1.8565022421524663E-2</v>
      </c>
      <c r="I618" s="2"/>
      <c r="J618" s="2">
        <f t="shared" si="226"/>
        <v>0.50928251121076229</v>
      </c>
      <c r="K618" s="2">
        <f t="shared" si="226"/>
        <v>0.49071748878923765</v>
      </c>
      <c r="L618" s="2">
        <f t="shared" si="226"/>
        <v>0</v>
      </c>
      <c r="M618" s="2">
        <f t="shared" si="220"/>
        <v>5.5511151231257827E-17</v>
      </c>
      <c r="N618" s="55">
        <v>11357</v>
      </c>
      <c r="O618" s="55">
        <v>10943</v>
      </c>
      <c r="U618" s="55">
        <f t="shared" si="224"/>
        <v>0</v>
      </c>
      <c r="AG618" s="7">
        <f>IF(Q618&gt;0,RANK(Q618,(N618:P618,Q618:AE618)),0)</f>
        <v>0</v>
      </c>
      <c r="AH618" s="7">
        <f>IF(R618&gt;0,RANK(R618,(N618:P618,Q618:AE618)),0)</f>
        <v>0</v>
      </c>
      <c r="AI618" s="7">
        <f>IF(T618&gt;0,RANK(T618,(N618:P618,Q618:AE618)),0)</f>
        <v>0</v>
      </c>
      <c r="AJ618" s="7">
        <f>IF(S618&gt;0,RANK(S618,(N618:P618,Q618:AE618)),0)</f>
        <v>0</v>
      </c>
      <c r="AK618" s="2">
        <f t="shared" si="227"/>
        <v>0</v>
      </c>
      <c r="AL618" s="2">
        <f t="shared" si="227"/>
        <v>0</v>
      </c>
      <c r="AM618" s="2">
        <f t="shared" si="222"/>
        <v>0</v>
      </c>
      <c r="AN618" s="2">
        <f t="shared" si="223"/>
        <v>0</v>
      </c>
      <c r="AP618" t="s">
        <v>298</v>
      </c>
      <c r="AQ618" t="s">
        <v>2390</v>
      </c>
      <c r="AT618" s="94">
        <v>18</v>
      </c>
      <c r="AU618" s="96">
        <v>105</v>
      </c>
      <c r="AV618" s="100">
        <f t="shared" si="225"/>
        <v>18105</v>
      </c>
      <c r="AX618" s="7" t="s">
        <v>996</v>
      </c>
      <c r="BE618">
        <v>12</v>
      </c>
      <c r="BF618">
        <v>116</v>
      </c>
      <c r="BG618">
        <v>1</v>
      </c>
    </row>
    <row r="619" spans="1:59" hidden="1" outlineLevel="1">
      <c r="A619" t="s">
        <v>1639</v>
      </c>
      <c r="B619" t="s">
        <v>2390</v>
      </c>
      <c r="C619" s="1">
        <f t="shared" si="216"/>
        <v>9611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0</v>
      </c>
      <c r="G619" s="1">
        <f t="shared" si="217"/>
        <v>2889</v>
      </c>
      <c r="H619" s="2">
        <f t="shared" si="218"/>
        <v>0.30059307044012068</v>
      </c>
      <c r="I619" s="2"/>
      <c r="J619" s="2">
        <f t="shared" si="226"/>
        <v>0.34970346477993963</v>
      </c>
      <c r="K619" s="2">
        <f t="shared" si="226"/>
        <v>0.65029653522006037</v>
      </c>
      <c r="L619" s="2">
        <f t="shared" si="226"/>
        <v>0</v>
      </c>
      <c r="M619" s="2">
        <f t="shared" si="220"/>
        <v>0</v>
      </c>
      <c r="N619" s="55">
        <v>3361</v>
      </c>
      <c r="O619" s="55">
        <v>6250</v>
      </c>
      <c r="U619" s="55">
        <f t="shared" si="224"/>
        <v>0</v>
      </c>
      <c r="AG619" s="7">
        <f>IF(Q619&gt;0,RANK(Q619,(N619:P619,Q619:AE619)),0)</f>
        <v>0</v>
      </c>
      <c r="AH619" s="7">
        <f>IF(R619&gt;0,RANK(R619,(N619:P619,Q619:AE619)),0)</f>
        <v>0</v>
      </c>
      <c r="AI619" s="7">
        <f>IF(T619&gt;0,RANK(T619,(N619:P619,Q619:AE619)),0)</f>
        <v>0</v>
      </c>
      <c r="AJ619" s="7">
        <f>IF(S619&gt;0,RANK(S619,(N619:P619,Q619:AE619)),0)</f>
        <v>0</v>
      </c>
      <c r="AK619" s="2">
        <f t="shared" si="227"/>
        <v>0</v>
      </c>
      <c r="AL619" s="2">
        <f t="shared" si="227"/>
        <v>0</v>
      </c>
      <c r="AM619" s="2">
        <f t="shared" si="222"/>
        <v>0</v>
      </c>
      <c r="AN619" s="2">
        <f t="shared" si="223"/>
        <v>0</v>
      </c>
      <c r="AP619" t="s">
        <v>1639</v>
      </c>
      <c r="AQ619" t="s">
        <v>2390</v>
      </c>
      <c r="AT619" s="94">
        <v>18</v>
      </c>
      <c r="AU619" s="96">
        <v>107</v>
      </c>
      <c r="AV619" s="100">
        <f t="shared" si="225"/>
        <v>18107</v>
      </c>
      <c r="AX619" s="7" t="s">
        <v>996</v>
      </c>
      <c r="BE619">
        <v>2</v>
      </c>
      <c r="BF619">
        <v>14</v>
      </c>
      <c r="BG619">
        <v>5</v>
      </c>
    </row>
    <row r="620" spans="1:59" hidden="1" outlineLevel="1">
      <c r="A620" t="s">
        <v>83</v>
      </c>
      <c r="B620" t="s">
        <v>2390</v>
      </c>
      <c r="C620" s="1">
        <f t="shared" si="216"/>
        <v>13434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0</v>
      </c>
      <c r="G620" s="1">
        <f t="shared" si="217"/>
        <v>3164</v>
      </c>
      <c r="H620" s="2">
        <f t="shared" si="218"/>
        <v>0.23552181033199346</v>
      </c>
      <c r="I620" s="2"/>
      <c r="J620" s="2">
        <f t="shared" si="226"/>
        <v>0.38223909483400326</v>
      </c>
      <c r="K620" s="2">
        <f t="shared" si="226"/>
        <v>0.61776090516599669</v>
      </c>
      <c r="L620" s="2">
        <f t="shared" si="226"/>
        <v>0</v>
      </c>
      <c r="M620" s="2">
        <f t="shared" si="220"/>
        <v>0</v>
      </c>
      <c r="N620" s="55">
        <v>5135</v>
      </c>
      <c r="O620" s="55">
        <v>8299</v>
      </c>
      <c r="U620" s="55">
        <f t="shared" si="224"/>
        <v>0</v>
      </c>
      <c r="AG620" s="7">
        <f>IF(Q620&gt;0,RANK(Q620,(N620:P620,Q620:AE620)),0)</f>
        <v>0</v>
      </c>
      <c r="AH620" s="7">
        <f>IF(R620&gt;0,RANK(R620,(N620:P620,Q620:AE620)),0)</f>
        <v>0</v>
      </c>
      <c r="AI620" s="7">
        <f>IF(T620&gt;0,RANK(T620,(N620:P620,Q620:AE620)),0)</f>
        <v>0</v>
      </c>
      <c r="AJ620" s="7">
        <f>IF(S620&gt;0,RANK(S620,(N620:P620,Q620:AE620)),0)</f>
        <v>0</v>
      </c>
      <c r="AK620" s="2">
        <f t="shared" si="227"/>
        <v>0</v>
      </c>
      <c r="AL620" s="2">
        <f t="shared" si="227"/>
        <v>0</v>
      </c>
      <c r="AM620" s="2">
        <f t="shared" si="222"/>
        <v>0</v>
      </c>
      <c r="AN620" s="2">
        <f t="shared" si="223"/>
        <v>0</v>
      </c>
      <c r="AP620" t="s">
        <v>83</v>
      </c>
      <c r="AQ620" t="s">
        <v>2390</v>
      </c>
      <c r="AT620" s="94">
        <v>18</v>
      </c>
      <c r="AU620" s="96">
        <v>109</v>
      </c>
      <c r="AV620" s="100">
        <f t="shared" si="225"/>
        <v>18109</v>
      </c>
      <c r="AX620" s="7" t="s">
        <v>996</v>
      </c>
      <c r="BE620">
        <v>0</v>
      </c>
      <c r="BF620">
        <v>0</v>
      </c>
      <c r="BG620">
        <v>0</v>
      </c>
    </row>
    <row r="621" spans="1:59" hidden="1" outlineLevel="1">
      <c r="A621" t="s">
        <v>1089</v>
      </c>
      <c r="B621" t="s">
        <v>2390</v>
      </c>
      <c r="C621" s="1">
        <f t="shared" si="216"/>
        <v>4035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0</v>
      </c>
      <c r="G621" s="1">
        <f t="shared" si="217"/>
        <v>819</v>
      </c>
      <c r="H621" s="2">
        <f t="shared" si="218"/>
        <v>0.20297397769516728</v>
      </c>
      <c r="I621" s="2"/>
      <c r="J621" s="2">
        <f t="shared" si="226"/>
        <v>0.39851301115241633</v>
      </c>
      <c r="K621" s="2">
        <f t="shared" si="226"/>
        <v>0.60148698884758367</v>
      </c>
      <c r="L621" s="2">
        <f t="shared" si="226"/>
        <v>0</v>
      </c>
      <c r="M621" s="2">
        <f t="shared" si="220"/>
        <v>0</v>
      </c>
      <c r="N621" s="55">
        <v>1608</v>
      </c>
      <c r="O621" s="55">
        <v>2427</v>
      </c>
      <c r="U621" s="55">
        <f t="shared" si="224"/>
        <v>0</v>
      </c>
      <c r="AG621" s="7">
        <f>IF(Q621&gt;0,RANK(Q621,(N621:P621,Q621:AE621)),0)</f>
        <v>0</v>
      </c>
      <c r="AH621" s="7">
        <f>IF(R621&gt;0,RANK(R621,(N621:P621,Q621:AE621)),0)</f>
        <v>0</v>
      </c>
      <c r="AI621" s="7">
        <f>IF(T621&gt;0,RANK(T621,(N621:P621,Q621:AE621)),0)</f>
        <v>0</v>
      </c>
      <c r="AJ621" s="7">
        <f>IF(S621&gt;0,RANK(S621,(N621:P621,Q621:AE621)),0)</f>
        <v>0</v>
      </c>
      <c r="AK621" s="2">
        <f t="shared" si="227"/>
        <v>0</v>
      </c>
      <c r="AL621" s="2">
        <f t="shared" si="227"/>
        <v>0</v>
      </c>
      <c r="AM621" s="2">
        <f t="shared" si="222"/>
        <v>0</v>
      </c>
      <c r="AN621" s="2">
        <f t="shared" si="223"/>
        <v>0</v>
      </c>
      <c r="AP621" t="s">
        <v>1089</v>
      </c>
      <c r="AQ621" t="s">
        <v>2390</v>
      </c>
      <c r="AT621" s="94">
        <v>18</v>
      </c>
      <c r="AU621" s="96">
        <v>111</v>
      </c>
      <c r="AV621" s="100">
        <f t="shared" si="225"/>
        <v>18111</v>
      </c>
      <c r="AX621" s="7" t="s">
        <v>996</v>
      </c>
      <c r="BE621">
        <v>1</v>
      </c>
      <c r="BF621">
        <v>0</v>
      </c>
      <c r="BG621">
        <v>2</v>
      </c>
    </row>
    <row r="622" spans="1:59" hidden="1" outlineLevel="1">
      <c r="A622" t="s">
        <v>1249</v>
      </c>
      <c r="B622" t="s">
        <v>2390</v>
      </c>
      <c r="C622" s="1">
        <f t="shared" si="216"/>
        <v>10131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0</v>
      </c>
      <c r="G622" s="1">
        <f t="shared" si="217"/>
        <v>2339</v>
      </c>
      <c r="H622" s="2">
        <f t="shared" si="218"/>
        <v>0.23087553054979765</v>
      </c>
      <c r="I622" s="2"/>
      <c r="J622" s="2">
        <f t="shared" si="226"/>
        <v>0.38456223472510115</v>
      </c>
      <c r="K622" s="2">
        <f t="shared" si="226"/>
        <v>0.6154377652748988</v>
      </c>
      <c r="L622" s="2">
        <f t="shared" si="226"/>
        <v>0</v>
      </c>
      <c r="M622" s="2">
        <f t="shared" si="220"/>
        <v>0</v>
      </c>
      <c r="N622" s="55">
        <v>3896</v>
      </c>
      <c r="O622" s="55">
        <v>6235</v>
      </c>
      <c r="U622" s="55">
        <f t="shared" si="224"/>
        <v>0</v>
      </c>
      <c r="AG622" s="7">
        <f>IF(Q622&gt;0,RANK(Q622,(N622:P622,Q622:AE622)),0)</f>
        <v>0</v>
      </c>
      <c r="AH622" s="7">
        <f>IF(R622&gt;0,RANK(R622,(N622:P622,Q622:AE622)),0)</f>
        <v>0</v>
      </c>
      <c r="AI622" s="7">
        <f>IF(T622&gt;0,RANK(T622,(N622:P622,Q622:AE622)),0)</f>
        <v>0</v>
      </c>
      <c r="AJ622" s="7">
        <f>IF(S622&gt;0,RANK(S622,(N622:P622,Q622:AE622)),0)</f>
        <v>0</v>
      </c>
      <c r="AK622" s="2">
        <f t="shared" si="227"/>
        <v>0</v>
      </c>
      <c r="AL622" s="2">
        <f t="shared" si="227"/>
        <v>0</v>
      </c>
      <c r="AM622" s="2">
        <f t="shared" si="222"/>
        <v>0</v>
      </c>
      <c r="AN622" s="2">
        <f t="shared" si="223"/>
        <v>0</v>
      </c>
      <c r="AP622" t="s">
        <v>1249</v>
      </c>
      <c r="AQ622" t="s">
        <v>2390</v>
      </c>
      <c r="AT622" s="94">
        <v>18</v>
      </c>
      <c r="AU622" s="96">
        <v>113</v>
      </c>
      <c r="AV622" s="100">
        <f t="shared" si="225"/>
        <v>18113</v>
      </c>
      <c r="AX622" s="7" t="s">
        <v>996</v>
      </c>
      <c r="BE622">
        <v>2</v>
      </c>
      <c r="BF622">
        <v>0</v>
      </c>
      <c r="BG622">
        <v>0</v>
      </c>
    </row>
    <row r="623" spans="1:59" hidden="1" outlineLevel="1">
      <c r="A623" t="s">
        <v>697</v>
      </c>
      <c r="B623" t="s">
        <v>2390</v>
      </c>
      <c r="C623" s="1">
        <f t="shared" si="216"/>
        <v>1964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>IF(P623&gt;0,RANK(P623,(N623:P623,Q623:AE623)),0)</f>
        <v>0</v>
      </c>
      <c r="G623" s="1">
        <f t="shared" si="217"/>
        <v>28</v>
      </c>
      <c r="H623" s="2">
        <f t="shared" si="218"/>
        <v>1.4256619144602852E-2</v>
      </c>
      <c r="I623" s="2"/>
      <c r="J623" s="2">
        <f t="shared" si="226"/>
        <v>0.50712830957230137</v>
      </c>
      <c r="K623" s="2">
        <f t="shared" si="226"/>
        <v>0.49287169042769857</v>
      </c>
      <c r="L623" s="2">
        <f t="shared" si="226"/>
        <v>0</v>
      </c>
      <c r="M623" s="2">
        <f t="shared" si="220"/>
        <v>5.5511151231257827E-17</v>
      </c>
      <c r="N623" s="55">
        <v>996</v>
      </c>
      <c r="O623" s="55">
        <v>968</v>
      </c>
      <c r="U623" s="55">
        <f t="shared" si="224"/>
        <v>0</v>
      </c>
      <c r="AG623" s="7">
        <f>IF(Q623&gt;0,RANK(Q623,(N623:P623,Q623:AE623)),0)</f>
        <v>0</v>
      </c>
      <c r="AH623" s="7">
        <f>IF(R623&gt;0,RANK(R623,(N623:P623,Q623:AE623)),0)</f>
        <v>0</v>
      </c>
      <c r="AI623" s="7">
        <f>IF(T623&gt;0,RANK(T623,(N623:P623,Q623:AE623)),0)</f>
        <v>0</v>
      </c>
      <c r="AJ623" s="7">
        <f>IF(S623&gt;0,RANK(S623,(N623:P623,Q623:AE623)),0)</f>
        <v>0</v>
      </c>
      <c r="AK623" s="2">
        <f t="shared" si="227"/>
        <v>0</v>
      </c>
      <c r="AL623" s="2">
        <f t="shared" si="227"/>
        <v>0</v>
      </c>
      <c r="AM623" s="2">
        <f t="shared" si="222"/>
        <v>0</v>
      </c>
      <c r="AN623" s="2">
        <f t="shared" si="223"/>
        <v>0</v>
      </c>
      <c r="AP623" t="s">
        <v>697</v>
      </c>
      <c r="AQ623" t="s">
        <v>2390</v>
      </c>
      <c r="AT623" s="94">
        <v>18</v>
      </c>
      <c r="AU623" s="96">
        <v>115</v>
      </c>
      <c r="AV623" s="100">
        <f t="shared" si="225"/>
        <v>18115</v>
      </c>
      <c r="AX623" s="7" t="s">
        <v>996</v>
      </c>
      <c r="BE623">
        <v>0</v>
      </c>
      <c r="BF623">
        <v>0</v>
      </c>
      <c r="BG623">
        <v>1</v>
      </c>
    </row>
    <row r="624" spans="1:59" hidden="1" outlineLevel="1">
      <c r="A624" t="s">
        <v>466</v>
      </c>
      <c r="B624" t="s">
        <v>2390</v>
      </c>
      <c r="C624" s="1">
        <f t="shared" si="216"/>
        <v>6531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0</v>
      </c>
      <c r="G624" s="1">
        <f t="shared" si="217"/>
        <v>923</v>
      </c>
      <c r="H624" s="2">
        <f t="shared" si="218"/>
        <v>0.14132598376971367</v>
      </c>
      <c r="I624" s="2"/>
      <c r="J624" s="2">
        <f t="shared" si="226"/>
        <v>0.42933700811514314</v>
      </c>
      <c r="K624" s="2">
        <f t="shared" si="226"/>
        <v>0.57066299188485681</v>
      </c>
      <c r="L624" s="2">
        <f t="shared" si="226"/>
        <v>0</v>
      </c>
      <c r="M624" s="2">
        <f t="shared" si="220"/>
        <v>1.1102230246251565E-16</v>
      </c>
      <c r="N624" s="55">
        <v>2804</v>
      </c>
      <c r="O624" s="55">
        <v>3727</v>
      </c>
      <c r="U624" s="55">
        <f t="shared" si="224"/>
        <v>0</v>
      </c>
      <c r="AG624" s="7">
        <f>IF(Q624&gt;0,RANK(Q624,(N624:P624,Q624:AE624)),0)</f>
        <v>0</v>
      </c>
      <c r="AH624" s="7">
        <f>IF(R624&gt;0,RANK(R624,(N624:P624,Q624:AE624)),0)</f>
        <v>0</v>
      </c>
      <c r="AI624" s="7">
        <f>IF(T624&gt;0,RANK(T624,(N624:P624,Q624:AE624)),0)</f>
        <v>0</v>
      </c>
      <c r="AJ624" s="7">
        <f>IF(S624&gt;0,RANK(S624,(N624:P624,Q624:AE624)),0)</f>
        <v>0</v>
      </c>
      <c r="AK624" s="2">
        <f t="shared" si="227"/>
        <v>0</v>
      </c>
      <c r="AL624" s="2">
        <f t="shared" si="227"/>
        <v>0</v>
      </c>
      <c r="AM624" s="2">
        <f t="shared" si="222"/>
        <v>0</v>
      </c>
      <c r="AN624" s="2">
        <f t="shared" si="223"/>
        <v>0</v>
      </c>
      <c r="AP624" t="s">
        <v>466</v>
      </c>
      <c r="AQ624" t="s">
        <v>2390</v>
      </c>
      <c r="AT624" s="94">
        <v>18</v>
      </c>
      <c r="AU624" s="96">
        <v>117</v>
      </c>
      <c r="AV624" s="100">
        <f t="shared" si="225"/>
        <v>18117</v>
      </c>
      <c r="AX624" s="7" t="s">
        <v>996</v>
      </c>
      <c r="BE624">
        <v>0</v>
      </c>
      <c r="BF624">
        <v>2</v>
      </c>
      <c r="BG624">
        <v>0</v>
      </c>
    </row>
    <row r="625" spans="1:59" hidden="1" outlineLevel="1">
      <c r="A625" t="s">
        <v>2561</v>
      </c>
      <c r="B625" t="s">
        <v>2390</v>
      </c>
      <c r="C625" s="1">
        <f t="shared" si="216"/>
        <v>5346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>IF(P625&gt;0,RANK(P625,(N625:P625,Q625:AE625)),0)</f>
        <v>0</v>
      </c>
      <c r="G625" s="1">
        <f t="shared" si="217"/>
        <v>780</v>
      </c>
      <c r="H625" s="2">
        <f t="shared" si="218"/>
        <v>0.14590347923681257</v>
      </c>
      <c r="I625" s="2"/>
      <c r="J625" s="2">
        <f t="shared" si="226"/>
        <v>0.42704826038159371</v>
      </c>
      <c r="K625" s="2">
        <f t="shared" si="226"/>
        <v>0.57295173961840629</v>
      </c>
      <c r="L625" s="2">
        <f t="shared" si="226"/>
        <v>0</v>
      </c>
      <c r="M625" s="2">
        <f t="shared" si="220"/>
        <v>0</v>
      </c>
      <c r="N625" s="55">
        <v>2283</v>
      </c>
      <c r="O625" s="55">
        <v>3063</v>
      </c>
      <c r="U625" s="55">
        <f t="shared" si="224"/>
        <v>0</v>
      </c>
      <c r="AG625" s="7">
        <f>IF(Q625&gt;0,RANK(Q625,(N625:P625,Q625:AE625)),0)</f>
        <v>0</v>
      </c>
      <c r="AH625" s="7">
        <f>IF(R625&gt;0,RANK(R625,(N625:P625,Q625:AE625)),0)</f>
        <v>0</v>
      </c>
      <c r="AI625" s="7">
        <f>IF(T625&gt;0,RANK(T625,(N625:P625,Q625:AE625)),0)</f>
        <v>0</v>
      </c>
      <c r="AJ625" s="7">
        <f>IF(S625&gt;0,RANK(S625,(N625:P625,Q625:AE625)),0)</f>
        <v>0</v>
      </c>
      <c r="AK625" s="2">
        <f t="shared" si="227"/>
        <v>0</v>
      </c>
      <c r="AL625" s="2">
        <f t="shared" si="227"/>
        <v>0</v>
      </c>
      <c r="AM625" s="2">
        <f t="shared" si="222"/>
        <v>0</v>
      </c>
      <c r="AN625" s="2">
        <f t="shared" si="223"/>
        <v>0</v>
      </c>
      <c r="AP625" t="s">
        <v>2561</v>
      </c>
      <c r="AQ625" t="s">
        <v>2390</v>
      </c>
      <c r="AT625" s="94">
        <v>18</v>
      </c>
      <c r="AU625" s="96">
        <v>119</v>
      </c>
      <c r="AV625" s="100">
        <f t="shared" si="225"/>
        <v>18119</v>
      </c>
      <c r="AX625" s="7" t="s">
        <v>996</v>
      </c>
      <c r="BE625">
        <v>0</v>
      </c>
      <c r="BF625">
        <v>9</v>
      </c>
      <c r="BG625">
        <v>0</v>
      </c>
    </row>
    <row r="626" spans="1:59" hidden="1" outlineLevel="1">
      <c r="A626" t="s">
        <v>2503</v>
      </c>
      <c r="B626" t="s">
        <v>2390</v>
      </c>
      <c r="C626" s="1">
        <f t="shared" si="216"/>
        <v>6181</v>
      </c>
      <c r="D626" s="7">
        <f>IF(N626&gt;0, RANK(N626,(N626:P626,Q626:AE626)),0)</f>
        <v>2</v>
      </c>
      <c r="E626" s="7">
        <f>IF(O626&gt;0,RANK(O626,(N626:P626,Q626:AE626)),0)</f>
        <v>1</v>
      </c>
      <c r="F626" s="7">
        <f>IF(P626&gt;0,RANK(P626,(N626:P626,Q626:AE626)),0)</f>
        <v>0</v>
      </c>
      <c r="G626" s="1">
        <f t="shared" si="217"/>
        <v>671</v>
      </c>
      <c r="H626" s="2">
        <f t="shared" si="218"/>
        <v>0.1085584856819285</v>
      </c>
      <c r="I626" s="2"/>
      <c r="J626" s="2">
        <f t="shared" si="226"/>
        <v>0.44572075715903575</v>
      </c>
      <c r="K626" s="2">
        <f t="shared" si="226"/>
        <v>0.55427924284096419</v>
      </c>
      <c r="L626" s="2">
        <f t="shared" si="226"/>
        <v>0</v>
      </c>
      <c r="M626" s="2">
        <f t="shared" si="220"/>
        <v>0</v>
      </c>
      <c r="N626" s="55">
        <v>2755</v>
      </c>
      <c r="O626" s="55">
        <v>3426</v>
      </c>
      <c r="U626" s="55">
        <f t="shared" si="224"/>
        <v>0</v>
      </c>
      <c r="AG626" s="7">
        <f>IF(Q626&gt;0,RANK(Q626,(N626:P626,Q626:AE626)),0)</f>
        <v>0</v>
      </c>
      <c r="AH626" s="7">
        <f>IF(R626&gt;0,RANK(R626,(N626:P626,Q626:AE626)),0)</f>
        <v>0</v>
      </c>
      <c r="AI626" s="7">
        <f>IF(T626&gt;0,RANK(T626,(N626:P626,Q626:AE626)),0)</f>
        <v>0</v>
      </c>
      <c r="AJ626" s="7">
        <f>IF(S626&gt;0,RANK(S626,(N626:P626,Q626:AE626)),0)</f>
        <v>0</v>
      </c>
      <c r="AK626" s="2">
        <f t="shared" si="227"/>
        <v>0</v>
      </c>
      <c r="AL626" s="2">
        <f t="shared" si="227"/>
        <v>0</v>
      </c>
      <c r="AM626" s="2">
        <f t="shared" si="222"/>
        <v>0</v>
      </c>
      <c r="AN626" s="2">
        <f t="shared" si="223"/>
        <v>0</v>
      </c>
      <c r="AP626" t="s">
        <v>2503</v>
      </c>
      <c r="AQ626" t="s">
        <v>2390</v>
      </c>
      <c r="AT626" s="94">
        <v>18</v>
      </c>
      <c r="AU626" s="96">
        <v>121</v>
      </c>
      <c r="AV626" s="100">
        <f t="shared" si="225"/>
        <v>18121</v>
      </c>
      <c r="AX626" s="7" t="s">
        <v>996</v>
      </c>
      <c r="BE626">
        <v>0</v>
      </c>
      <c r="BF626">
        <v>0</v>
      </c>
      <c r="BG626">
        <v>0</v>
      </c>
    </row>
    <row r="627" spans="1:59" hidden="1" outlineLevel="1">
      <c r="A627" t="s">
        <v>2741</v>
      </c>
      <c r="B627" t="s">
        <v>2390</v>
      </c>
      <c r="C627" s="1">
        <f t="shared" si="216"/>
        <v>7979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>IF(P627&gt;0,RANK(P627,(N627:P627,Q627:AE627)),0)</f>
        <v>0</v>
      </c>
      <c r="G627" s="1">
        <f t="shared" si="217"/>
        <v>1877</v>
      </c>
      <c r="H627" s="2">
        <f t="shared" si="218"/>
        <v>0.23524251159293144</v>
      </c>
      <c r="I627" s="2"/>
      <c r="J627" s="2">
        <f t="shared" si="226"/>
        <v>0.61762125579646576</v>
      </c>
      <c r="K627" s="2">
        <f t="shared" si="226"/>
        <v>0.38237874420353429</v>
      </c>
      <c r="L627" s="2">
        <f t="shared" si="226"/>
        <v>0</v>
      </c>
      <c r="M627" s="2">
        <f t="shared" si="220"/>
        <v>-5.5511151231257827E-17</v>
      </c>
      <c r="N627" s="55">
        <v>4928</v>
      </c>
      <c r="O627" s="55">
        <v>3051</v>
      </c>
      <c r="U627" s="55">
        <f t="shared" si="224"/>
        <v>0</v>
      </c>
      <c r="AG627" s="7">
        <f>IF(Q627&gt;0,RANK(Q627,(N627:P627,Q627:AE627)),0)</f>
        <v>0</v>
      </c>
      <c r="AH627" s="7">
        <f>IF(R627&gt;0,RANK(R627,(N627:P627,Q627:AE627)),0)</f>
        <v>0</v>
      </c>
      <c r="AI627" s="7">
        <f>IF(T627&gt;0,RANK(T627,(N627:P627,Q627:AE627)),0)</f>
        <v>0</v>
      </c>
      <c r="AJ627" s="7">
        <f>IF(S627&gt;0,RANK(S627,(N627:P627,Q627:AE627)),0)</f>
        <v>0</v>
      </c>
      <c r="AK627" s="2">
        <f t="shared" si="227"/>
        <v>0</v>
      </c>
      <c r="AL627" s="2">
        <f t="shared" si="227"/>
        <v>0</v>
      </c>
      <c r="AM627" s="2">
        <f t="shared" si="222"/>
        <v>0</v>
      </c>
      <c r="AN627" s="2">
        <f t="shared" si="223"/>
        <v>0</v>
      </c>
      <c r="AP627" t="s">
        <v>2741</v>
      </c>
      <c r="AQ627" t="s">
        <v>2390</v>
      </c>
      <c r="AT627" s="94">
        <v>18</v>
      </c>
      <c r="AU627" s="96">
        <v>123</v>
      </c>
      <c r="AV627" s="100">
        <f t="shared" si="225"/>
        <v>18123</v>
      </c>
      <c r="AX627" s="7" t="s">
        <v>996</v>
      </c>
      <c r="BE627">
        <v>2</v>
      </c>
      <c r="BF627">
        <v>2</v>
      </c>
      <c r="BG627">
        <v>2</v>
      </c>
    </row>
    <row r="628" spans="1:59" hidden="1" outlineLevel="1">
      <c r="A628" t="s">
        <v>2778</v>
      </c>
      <c r="B628" t="s">
        <v>2390</v>
      </c>
      <c r="C628" s="1">
        <f t="shared" si="216"/>
        <v>5412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>IF(P628&gt;0,RANK(P628,(N628:P628,Q628:AE628)),0)</f>
        <v>0</v>
      </c>
      <c r="G628" s="1">
        <f t="shared" si="217"/>
        <v>820</v>
      </c>
      <c r="H628" s="2">
        <f t="shared" si="218"/>
        <v>0.15151515151515152</v>
      </c>
      <c r="I628" s="2"/>
      <c r="J628" s="2">
        <f t="shared" si="226"/>
        <v>0.5757575757575758</v>
      </c>
      <c r="K628" s="2">
        <f t="shared" si="226"/>
        <v>0.42424242424242425</v>
      </c>
      <c r="L628" s="2">
        <f t="shared" si="226"/>
        <v>0</v>
      </c>
      <c r="M628" s="2">
        <f t="shared" si="220"/>
        <v>-5.5511151231257827E-17</v>
      </c>
      <c r="N628" s="55">
        <v>3116</v>
      </c>
      <c r="O628" s="55">
        <v>2296</v>
      </c>
      <c r="U628" s="55">
        <f t="shared" si="224"/>
        <v>0</v>
      </c>
      <c r="AG628" s="7">
        <f>IF(Q628&gt;0,RANK(Q628,(N628:P628,Q628:AE628)),0)</f>
        <v>0</v>
      </c>
      <c r="AH628" s="7">
        <f>IF(R628&gt;0,RANK(R628,(N628:P628,Q628:AE628)),0)</f>
        <v>0</v>
      </c>
      <c r="AI628" s="7">
        <f>IF(T628&gt;0,RANK(T628,(N628:P628,Q628:AE628)),0)</f>
        <v>0</v>
      </c>
      <c r="AJ628" s="7">
        <f>IF(S628&gt;0,RANK(S628,(N628:P628,Q628:AE628)),0)</f>
        <v>0</v>
      </c>
      <c r="AK628" s="2">
        <f t="shared" si="227"/>
        <v>0</v>
      </c>
      <c r="AL628" s="2">
        <f t="shared" si="227"/>
        <v>0</v>
      </c>
      <c r="AM628" s="2">
        <f t="shared" si="222"/>
        <v>0</v>
      </c>
      <c r="AN628" s="2">
        <f t="shared" si="223"/>
        <v>0</v>
      </c>
      <c r="AP628" t="s">
        <v>2778</v>
      </c>
      <c r="AQ628" t="s">
        <v>2390</v>
      </c>
      <c r="AT628" s="94">
        <v>18</v>
      </c>
      <c r="AU628" s="96">
        <v>125</v>
      </c>
      <c r="AV628" s="100">
        <f t="shared" si="225"/>
        <v>18125</v>
      </c>
      <c r="AX628" s="7" t="s">
        <v>996</v>
      </c>
      <c r="BE628">
        <v>0</v>
      </c>
      <c r="BF628">
        <v>0</v>
      </c>
      <c r="BG628">
        <v>0</v>
      </c>
    </row>
    <row r="629" spans="1:59" hidden="1" outlineLevel="1">
      <c r="A629" t="s">
        <v>94</v>
      </c>
      <c r="B629" t="s">
        <v>2390</v>
      </c>
      <c r="C629" s="1">
        <f t="shared" si="216"/>
        <v>34199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>IF(P629&gt;0,RANK(P629,(N629:P629,Q629:AE629)),0)</f>
        <v>0</v>
      </c>
      <c r="G629" s="1">
        <f t="shared" si="217"/>
        <v>3869</v>
      </c>
      <c r="H629" s="2">
        <f t="shared" si="218"/>
        <v>0.11313196292289249</v>
      </c>
      <c r="I629" s="2"/>
      <c r="J629" s="2">
        <f t="shared" si="226"/>
        <v>0.44343401853855374</v>
      </c>
      <c r="K629" s="2">
        <f t="shared" si="226"/>
        <v>0.5565659814614462</v>
      </c>
      <c r="L629" s="2">
        <f t="shared" si="226"/>
        <v>0</v>
      </c>
      <c r="M629" s="2">
        <f t="shared" si="220"/>
        <v>1.1102230246251565E-16</v>
      </c>
      <c r="N629" s="55">
        <v>15165</v>
      </c>
      <c r="O629" s="55">
        <v>19034</v>
      </c>
      <c r="U629" s="55">
        <f t="shared" si="224"/>
        <v>0</v>
      </c>
      <c r="AG629" s="7">
        <f>IF(Q629&gt;0,RANK(Q629,(N629:P629,Q629:AE629)),0)</f>
        <v>0</v>
      </c>
      <c r="AH629" s="7">
        <f>IF(R629&gt;0,RANK(R629,(N629:P629,Q629:AE629)),0)</f>
        <v>0</v>
      </c>
      <c r="AI629" s="7">
        <f>IF(T629&gt;0,RANK(T629,(N629:P629,Q629:AE629)),0)</f>
        <v>0</v>
      </c>
      <c r="AJ629" s="7">
        <f>IF(S629&gt;0,RANK(S629,(N629:P629,Q629:AE629)),0)</f>
        <v>0</v>
      </c>
      <c r="AK629" s="2">
        <f t="shared" si="227"/>
        <v>0</v>
      </c>
      <c r="AL629" s="2">
        <f t="shared" si="227"/>
        <v>0</v>
      </c>
      <c r="AM629" s="2">
        <f t="shared" si="222"/>
        <v>0</v>
      </c>
      <c r="AN629" s="2">
        <f t="shared" si="223"/>
        <v>0</v>
      </c>
      <c r="AP629" t="s">
        <v>94</v>
      </c>
      <c r="AQ629" t="s">
        <v>2390</v>
      </c>
      <c r="AT629" s="94">
        <v>18</v>
      </c>
      <c r="AU629" s="96">
        <v>127</v>
      </c>
      <c r="AV629" s="100">
        <f t="shared" si="225"/>
        <v>18127</v>
      </c>
      <c r="AX629" s="7" t="s">
        <v>996</v>
      </c>
      <c r="BE629">
        <v>25</v>
      </c>
      <c r="BF629">
        <v>40</v>
      </c>
      <c r="BG629">
        <v>20</v>
      </c>
    </row>
    <row r="630" spans="1:59" hidden="1" outlineLevel="1">
      <c r="A630" t="s">
        <v>2504</v>
      </c>
      <c r="B630" t="s">
        <v>2390</v>
      </c>
      <c r="C630" s="1">
        <f t="shared" ref="C630:C658" si="228">SUM(N630:AE630)</f>
        <v>8835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>IF(P630&gt;0,RANK(P630,(N630:P630,Q630:AE630)),0)</f>
        <v>0</v>
      </c>
      <c r="G630" s="1">
        <f t="shared" ref="G630:G658" si="229">IF(C630&gt;0,MAX(N630:P630)-LARGE(N630:P630,2),0)</f>
        <v>1143</v>
      </c>
      <c r="H630" s="2">
        <f t="shared" ref="H630:H658" si="230">IF(C630&gt;0,G630/C630,0)</f>
        <v>0.12937181663837011</v>
      </c>
      <c r="I630" s="2"/>
      <c r="J630" s="2">
        <f t="shared" ref="J630:L658" si="231">IF($C630=0,"-",N630/$C630)</f>
        <v>0.56468590831918508</v>
      </c>
      <c r="K630" s="2">
        <f t="shared" si="231"/>
        <v>0.43531409168081492</v>
      </c>
      <c r="L630" s="2">
        <f t="shared" si="231"/>
        <v>0</v>
      </c>
      <c r="M630" s="2">
        <f t="shared" ref="M630:M658" si="232">IF(C630=0,"-",(1-J630-K630-L630))</f>
        <v>0</v>
      </c>
      <c r="N630" s="55">
        <v>4989</v>
      </c>
      <c r="O630" s="55">
        <v>3846</v>
      </c>
      <c r="U630" s="55">
        <f t="shared" si="224"/>
        <v>0</v>
      </c>
      <c r="AG630" s="7">
        <f>IF(Q630&gt;0,RANK(Q630,(N630:P630,Q630:AE630)),0)</f>
        <v>0</v>
      </c>
      <c r="AH630" s="7">
        <f>IF(R630&gt;0,RANK(R630,(N630:P630,Q630:AE630)),0)</f>
        <v>0</v>
      </c>
      <c r="AI630" s="7">
        <f>IF(T630&gt;0,RANK(T630,(N630:P630,Q630:AE630)),0)</f>
        <v>0</v>
      </c>
      <c r="AJ630" s="7">
        <f>IF(S630&gt;0,RANK(S630,(N630:P630,Q630:AE630)),0)</f>
        <v>0</v>
      </c>
      <c r="AK630" s="2">
        <f t="shared" ref="AK630:AL658" si="233">IF($C630=0,"-",Q630/$C630)</f>
        <v>0</v>
      </c>
      <c r="AL630" s="2">
        <f t="shared" si="233"/>
        <v>0</v>
      </c>
      <c r="AM630" s="2">
        <f t="shared" ref="AM630:AM658" si="234">IF($C630=0,"-",T630/$C630)</f>
        <v>0</v>
      </c>
      <c r="AN630" s="2">
        <f t="shared" ref="AN630:AN658" si="235">IF($C630=0,"-",S630/$C630)</f>
        <v>0</v>
      </c>
      <c r="AP630" t="s">
        <v>2504</v>
      </c>
      <c r="AQ630" t="s">
        <v>2390</v>
      </c>
      <c r="AT630" s="94">
        <v>18</v>
      </c>
      <c r="AU630" s="96">
        <v>129</v>
      </c>
      <c r="AV630" s="100">
        <f t="shared" si="225"/>
        <v>18129</v>
      </c>
      <c r="AX630" s="7" t="s">
        <v>996</v>
      </c>
      <c r="BE630">
        <v>13</v>
      </c>
      <c r="BF630">
        <v>16</v>
      </c>
      <c r="BG630">
        <v>11</v>
      </c>
    </row>
    <row r="631" spans="1:59" hidden="1" outlineLevel="1">
      <c r="A631" t="s">
        <v>406</v>
      </c>
      <c r="B631" t="s">
        <v>2390</v>
      </c>
      <c r="C631" s="1">
        <f t="shared" si="228"/>
        <v>4328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>IF(P631&gt;0,RANK(P631,(N631:P631,Q631:AE631)),0)</f>
        <v>0</v>
      </c>
      <c r="G631" s="1">
        <f t="shared" si="229"/>
        <v>762</v>
      </c>
      <c r="H631" s="2">
        <f t="shared" si="230"/>
        <v>0.17606284658040666</v>
      </c>
      <c r="I631" s="2"/>
      <c r="J631" s="2">
        <f t="shared" si="231"/>
        <v>0.4119685767097967</v>
      </c>
      <c r="K631" s="2">
        <f t="shared" si="231"/>
        <v>0.5880314232902033</v>
      </c>
      <c r="L631" s="2">
        <f t="shared" si="231"/>
        <v>0</v>
      </c>
      <c r="M631" s="2">
        <f t="shared" si="232"/>
        <v>0</v>
      </c>
      <c r="N631" s="55">
        <v>1783</v>
      </c>
      <c r="O631" s="55">
        <v>2545</v>
      </c>
      <c r="U631" s="55">
        <f t="shared" ref="U631:U657" si="236">BB631+BC631+BD631</f>
        <v>0</v>
      </c>
      <c r="AG631" s="7">
        <f>IF(Q631&gt;0,RANK(Q631,(N631:P631,Q631:AE631)),0)</f>
        <v>0</v>
      </c>
      <c r="AH631" s="7">
        <f>IF(R631&gt;0,RANK(R631,(N631:P631,Q631:AE631)),0)</f>
        <v>0</v>
      </c>
      <c r="AI631" s="7">
        <f>IF(T631&gt;0,RANK(T631,(N631:P631,Q631:AE631)),0)</f>
        <v>0</v>
      </c>
      <c r="AJ631" s="7">
        <f>IF(S631&gt;0,RANK(S631,(N631:P631,Q631:AE631)),0)</f>
        <v>0</v>
      </c>
      <c r="AK631" s="2">
        <f t="shared" si="233"/>
        <v>0</v>
      </c>
      <c r="AL631" s="2">
        <f t="shared" si="233"/>
        <v>0</v>
      </c>
      <c r="AM631" s="2">
        <f t="shared" si="234"/>
        <v>0</v>
      </c>
      <c r="AN631" s="2">
        <f t="shared" si="235"/>
        <v>0</v>
      </c>
      <c r="AP631" t="s">
        <v>406</v>
      </c>
      <c r="AQ631" t="s">
        <v>2390</v>
      </c>
      <c r="AT631" s="94">
        <v>18</v>
      </c>
      <c r="AU631" s="96">
        <v>131</v>
      </c>
      <c r="AV631" s="100">
        <f t="shared" si="225"/>
        <v>18131</v>
      </c>
      <c r="AX631" s="7" t="s">
        <v>996</v>
      </c>
      <c r="BE631">
        <v>0</v>
      </c>
      <c r="BF631">
        <v>0</v>
      </c>
      <c r="BG631">
        <v>0</v>
      </c>
    </row>
    <row r="632" spans="1:59" hidden="1" outlineLevel="1">
      <c r="A632" t="s">
        <v>107</v>
      </c>
      <c r="B632" t="s">
        <v>2390</v>
      </c>
      <c r="C632" s="1">
        <f t="shared" si="228"/>
        <v>8969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1">
        <f t="shared" si="229"/>
        <v>1545</v>
      </c>
      <c r="H632" s="2">
        <f t="shared" si="230"/>
        <v>0.17226000668970901</v>
      </c>
      <c r="I632" s="2"/>
      <c r="J632" s="2">
        <f t="shared" si="231"/>
        <v>0.41386999665514551</v>
      </c>
      <c r="K632" s="2">
        <f t="shared" si="231"/>
        <v>0.58613000334485454</v>
      </c>
      <c r="L632" s="2">
        <f t="shared" si="231"/>
        <v>0</v>
      </c>
      <c r="M632" s="2">
        <f t="shared" si="232"/>
        <v>-1.1102230246251565E-16</v>
      </c>
      <c r="N632" s="55">
        <v>3712</v>
      </c>
      <c r="O632" s="55">
        <v>5257</v>
      </c>
      <c r="U632" s="55">
        <f t="shared" si="236"/>
        <v>0</v>
      </c>
      <c r="AG632" s="7">
        <f>IF(Q632&gt;0,RANK(Q632,(N632:P632,Q632:AE632)),0)</f>
        <v>0</v>
      </c>
      <c r="AH632" s="7">
        <f>IF(R632&gt;0,RANK(R632,(N632:P632,Q632:AE632)),0)</f>
        <v>0</v>
      </c>
      <c r="AI632" s="7">
        <f>IF(T632&gt;0,RANK(T632,(N632:P632,Q632:AE632)),0)</f>
        <v>0</v>
      </c>
      <c r="AJ632" s="7">
        <f>IF(S632&gt;0,RANK(S632,(N632:P632,Q632:AE632)),0)</f>
        <v>0</v>
      </c>
      <c r="AK632" s="2">
        <f t="shared" si="233"/>
        <v>0</v>
      </c>
      <c r="AL632" s="2">
        <f t="shared" si="233"/>
        <v>0</v>
      </c>
      <c r="AM632" s="2">
        <f t="shared" si="234"/>
        <v>0</v>
      </c>
      <c r="AN632" s="2">
        <f t="shared" si="235"/>
        <v>0</v>
      </c>
      <c r="AP632" t="s">
        <v>107</v>
      </c>
      <c r="AQ632" t="s">
        <v>2390</v>
      </c>
      <c r="AT632" s="94">
        <v>18</v>
      </c>
      <c r="AU632" s="96">
        <v>133</v>
      </c>
      <c r="AV632" s="100">
        <f t="shared" si="225"/>
        <v>18133</v>
      </c>
      <c r="AX632" s="7" t="s">
        <v>996</v>
      </c>
      <c r="BE632">
        <v>43</v>
      </c>
      <c r="BF632">
        <v>11</v>
      </c>
      <c r="BG632">
        <v>2</v>
      </c>
    </row>
    <row r="633" spans="1:59" hidden="1" outlineLevel="1">
      <c r="A633" t="s">
        <v>1809</v>
      </c>
      <c r="B633" t="s">
        <v>2390</v>
      </c>
      <c r="C633" s="1">
        <f t="shared" si="228"/>
        <v>8480</v>
      </c>
      <c r="D633" s="7">
        <f>IF(N633&gt;0, RANK(N633,(N633:P633,Q633:AE633)),0)</f>
        <v>2</v>
      </c>
      <c r="E633" s="7">
        <f>IF(O633&gt;0,RANK(O633,(N633:P633,Q633:AE633)),0)</f>
        <v>1</v>
      </c>
      <c r="F633" s="7">
        <f>IF(P633&gt;0,RANK(P633,(N633:P633,Q633:AE633)),0)</f>
        <v>0</v>
      </c>
      <c r="G633" s="1">
        <f t="shared" si="229"/>
        <v>2268</v>
      </c>
      <c r="H633" s="2">
        <f t="shared" si="230"/>
        <v>0.26745283018867927</v>
      </c>
      <c r="I633" s="2"/>
      <c r="J633" s="2">
        <f t="shared" si="231"/>
        <v>0.36627358490566037</v>
      </c>
      <c r="K633" s="2">
        <f t="shared" si="231"/>
        <v>0.63372641509433958</v>
      </c>
      <c r="L633" s="2">
        <f t="shared" si="231"/>
        <v>0</v>
      </c>
      <c r="M633" s="2">
        <f t="shared" si="232"/>
        <v>0</v>
      </c>
      <c r="N633" s="55">
        <v>3106</v>
      </c>
      <c r="O633" s="55">
        <v>5374</v>
      </c>
      <c r="U633" s="55">
        <f t="shared" si="236"/>
        <v>0</v>
      </c>
      <c r="AG633" s="7">
        <f>IF(Q633&gt;0,RANK(Q633,(N633:P633,Q633:AE633)),0)</f>
        <v>0</v>
      </c>
      <c r="AH633" s="7">
        <f>IF(R633&gt;0,RANK(R633,(N633:P633,Q633:AE633)),0)</f>
        <v>0</v>
      </c>
      <c r="AI633" s="7">
        <f>IF(T633&gt;0,RANK(T633,(N633:P633,Q633:AE633)),0)</f>
        <v>0</v>
      </c>
      <c r="AJ633" s="7">
        <f>IF(S633&gt;0,RANK(S633,(N633:P633,Q633:AE633)),0)</f>
        <v>0</v>
      </c>
      <c r="AK633" s="2">
        <f t="shared" si="233"/>
        <v>0</v>
      </c>
      <c r="AL633" s="2">
        <f t="shared" si="233"/>
        <v>0</v>
      </c>
      <c r="AM633" s="2">
        <f t="shared" si="234"/>
        <v>0</v>
      </c>
      <c r="AN633" s="2">
        <f t="shared" si="235"/>
        <v>0</v>
      </c>
      <c r="AP633" t="s">
        <v>1809</v>
      </c>
      <c r="AQ633" t="s">
        <v>2390</v>
      </c>
      <c r="AT633" s="94">
        <v>18</v>
      </c>
      <c r="AU633" s="96">
        <v>135</v>
      </c>
      <c r="AV633" s="100">
        <f t="shared" si="225"/>
        <v>18135</v>
      </c>
      <c r="AX633" s="7" t="s">
        <v>996</v>
      </c>
      <c r="BE633">
        <v>9</v>
      </c>
      <c r="BF633">
        <v>10</v>
      </c>
      <c r="BG633">
        <v>4</v>
      </c>
    </row>
    <row r="634" spans="1:59" hidden="1" outlineLevel="1">
      <c r="A634" t="s">
        <v>1284</v>
      </c>
      <c r="B634" t="s">
        <v>2390</v>
      </c>
      <c r="C634" s="1">
        <f t="shared" si="228"/>
        <v>7271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>IF(P634&gt;0,RANK(P634,(N634:P634,Q634:AE634)),0)</f>
        <v>0</v>
      </c>
      <c r="G634" s="1">
        <f t="shared" si="229"/>
        <v>1093</v>
      </c>
      <c r="H634" s="2">
        <f t="shared" si="230"/>
        <v>0.15032320176041811</v>
      </c>
      <c r="I634" s="2"/>
      <c r="J634" s="2">
        <f t="shared" si="231"/>
        <v>0.42483839911979093</v>
      </c>
      <c r="K634" s="2">
        <f t="shared" si="231"/>
        <v>0.57516160088020907</v>
      </c>
      <c r="L634" s="2">
        <f t="shared" si="231"/>
        <v>0</v>
      </c>
      <c r="M634" s="2">
        <f t="shared" si="232"/>
        <v>0</v>
      </c>
      <c r="N634" s="55">
        <v>3089</v>
      </c>
      <c r="O634" s="55">
        <v>4182</v>
      </c>
      <c r="U634" s="55">
        <f t="shared" si="236"/>
        <v>0</v>
      </c>
      <c r="AG634" s="7">
        <f>IF(Q634&gt;0,RANK(Q634,(N634:P634,Q634:AE634)),0)</f>
        <v>0</v>
      </c>
      <c r="AH634" s="7">
        <f>IF(R634&gt;0,RANK(R634,(N634:P634,Q634:AE634)),0)</f>
        <v>0</v>
      </c>
      <c r="AI634" s="7">
        <f>IF(T634&gt;0,RANK(T634,(N634:P634,Q634:AE634)),0)</f>
        <v>0</v>
      </c>
      <c r="AJ634" s="7">
        <f>IF(S634&gt;0,RANK(S634,(N634:P634,Q634:AE634)),0)</f>
        <v>0</v>
      </c>
      <c r="AK634" s="2">
        <f t="shared" si="233"/>
        <v>0</v>
      </c>
      <c r="AL634" s="2">
        <f t="shared" si="233"/>
        <v>0</v>
      </c>
      <c r="AM634" s="2">
        <f t="shared" si="234"/>
        <v>0</v>
      </c>
      <c r="AN634" s="2">
        <f t="shared" si="235"/>
        <v>0</v>
      </c>
      <c r="AP634" t="s">
        <v>1284</v>
      </c>
      <c r="AQ634" t="s">
        <v>2390</v>
      </c>
      <c r="AT634" s="94">
        <v>18</v>
      </c>
      <c r="AU634" s="96">
        <v>137</v>
      </c>
      <c r="AV634" s="100">
        <f t="shared" si="225"/>
        <v>18137</v>
      </c>
      <c r="AX634" s="7" t="s">
        <v>996</v>
      </c>
      <c r="BE634">
        <v>0</v>
      </c>
      <c r="BF634">
        <v>4</v>
      </c>
      <c r="BG634">
        <v>0</v>
      </c>
    </row>
    <row r="635" spans="1:59" hidden="1" outlineLevel="1">
      <c r="A635" t="s">
        <v>1709</v>
      </c>
      <c r="B635" t="s">
        <v>2390</v>
      </c>
      <c r="C635" s="1">
        <f t="shared" si="228"/>
        <v>6048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0</v>
      </c>
      <c r="G635" s="1">
        <f t="shared" si="229"/>
        <v>1250</v>
      </c>
      <c r="H635" s="2">
        <f t="shared" si="230"/>
        <v>0.20667989417989419</v>
      </c>
      <c r="I635" s="2"/>
      <c r="J635" s="2">
        <f t="shared" si="231"/>
        <v>0.39666005291005291</v>
      </c>
      <c r="K635" s="2">
        <f t="shared" si="231"/>
        <v>0.60333994708994709</v>
      </c>
      <c r="L635" s="2">
        <f t="shared" si="231"/>
        <v>0</v>
      </c>
      <c r="M635" s="2">
        <f t="shared" si="232"/>
        <v>0</v>
      </c>
      <c r="N635" s="55">
        <v>2399</v>
      </c>
      <c r="O635" s="55">
        <v>3649</v>
      </c>
      <c r="U635" s="55">
        <f t="shared" si="236"/>
        <v>0</v>
      </c>
      <c r="AG635" s="7">
        <f>IF(Q635&gt;0,RANK(Q635,(N635:P635,Q635:AE635)),0)</f>
        <v>0</v>
      </c>
      <c r="AH635" s="7">
        <f>IF(R635&gt;0,RANK(R635,(N635:P635,Q635:AE635)),0)</f>
        <v>0</v>
      </c>
      <c r="AI635" s="7">
        <f>IF(T635&gt;0,RANK(T635,(N635:P635,Q635:AE635)),0)</f>
        <v>0</v>
      </c>
      <c r="AJ635" s="7">
        <f>IF(S635&gt;0,RANK(S635,(N635:P635,Q635:AE635)),0)</f>
        <v>0</v>
      </c>
      <c r="AK635" s="2">
        <f t="shared" si="233"/>
        <v>0</v>
      </c>
      <c r="AL635" s="2">
        <f t="shared" si="233"/>
        <v>0</v>
      </c>
      <c r="AM635" s="2">
        <f t="shared" si="234"/>
        <v>0</v>
      </c>
      <c r="AN635" s="2">
        <f t="shared" si="235"/>
        <v>0</v>
      </c>
      <c r="AP635" t="s">
        <v>1709</v>
      </c>
      <c r="AQ635" t="s">
        <v>2390</v>
      </c>
      <c r="AT635" s="94">
        <v>18</v>
      </c>
      <c r="AU635" s="96">
        <v>139</v>
      </c>
      <c r="AV635" s="100">
        <f t="shared" ref="AV635:AV657" si="237">1000*AT635+AU635</f>
        <v>18139</v>
      </c>
      <c r="AX635" s="7" t="s">
        <v>996</v>
      </c>
      <c r="BE635">
        <v>0</v>
      </c>
      <c r="BF635">
        <v>6</v>
      </c>
      <c r="BG635">
        <v>0</v>
      </c>
    </row>
    <row r="636" spans="1:59" hidden="1" outlineLevel="1">
      <c r="A636" t="s">
        <v>2213</v>
      </c>
      <c r="B636" t="s">
        <v>2390</v>
      </c>
      <c r="C636" s="1">
        <f>SUM(N636:AE636)</f>
        <v>67966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0</v>
      </c>
      <c r="G636" s="1">
        <f>IF(C636&gt;0,MAX(N636:P636)-LARGE(N636:P636,2),0)</f>
        <v>3154</v>
      </c>
      <c r="H636" s="2">
        <f>IF(C636&gt;0,G636/C636,0)</f>
        <v>4.6405555719035992E-2</v>
      </c>
      <c r="I636" s="2"/>
      <c r="J636" s="2">
        <f>IF($C636=0,"-",N636/$C636)</f>
        <v>0.52320277785951796</v>
      </c>
      <c r="K636" s="2">
        <f>IF($C636=0,"-",O636/$C636)</f>
        <v>0.47679722214048198</v>
      </c>
      <c r="L636" s="2">
        <f>IF($C636=0,"-",P636/$C636)</f>
        <v>0</v>
      </c>
      <c r="M636" s="2">
        <f>IF(C636=0,"-",(1-J636-K636-L636))</f>
        <v>5.5511151231257827E-17</v>
      </c>
      <c r="N636" s="55">
        <v>35560</v>
      </c>
      <c r="O636" s="55">
        <v>32406</v>
      </c>
      <c r="U636" s="55">
        <f>BB636+BC636+BD636</f>
        <v>0</v>
      </c>
      <c r="AG636" s="7">
        <f>IF(Q636&gt;0,RANK(Q636,(N636:P636,Q636:AE636)),0)</f>
        <v>0</v>
      </c>
      <c r="AH636" s="7">
        <f>IF(R636&gt;0,RANK(R636,(N636:P636,Q636:AE636)),0)</f>
        <v>0</v>
      </c>
      <c r="AI636" s="7">
        <f>IF(T636&gt;0,RANK(T636,(N636:P636,Q636:AE636)),0)</f>
        <v>0</v>
      </c>
      <c r="AJ636" s="7">
        <f>IF(S636&gt;0,RANK(S636,(N636:P636,Q636:AE636)),0)</f>
        <v>0</v>
      </c>
      <c r="AK636" s="2">
        <f>IF($C636=0,"-",Q636/$C636)</f>
        <v>0</v>
      </c>
      <c r="AL636" s="2">
        <f>IF($C636=0,"-",R636/$C636)</f>
        <v>0</v>
      </c>
      <c r="AM636" s="2">
        <f>IF($C636=0,"-",T636/$C636)</f>
        <v>0</v>
      </c>
      <c r="AN636" s="2">
        <f>IF($C636=0,"-",S636/$C636)</f>
        <v>0</v>
      </c>
      <c r="AP636" t="s">
        <v>2213</v>
      </c>
      <c r="AQ636" t="s">
        <v>2390</v>
      </c>
      <c r="AT636" s="94">
        <v>18</v>
      </c>
      <c r="AU636" s="96">
        <v>141</v>
      </c>
      <c r="AV636" s="100">
        <f>1000*AT636+AU636</f>
        <v>18141</v>
      </c>
      <c r="AX636" s="7" t="s">
        <v>996</v>
      </c>
      <c r="BE636">
        <v>3</v>
      </c>
      <c r="BF636">
        <v>8</v>
      </c>
      <c r="BG636">
        <v>1</v>
      </c>
    </row>
    <row r="637" spans="1:59" hidden="1" outlineLevel="1">
      <c r="A637" t="s">
        <v>504</v>
      </c>
      <c r="B637" t="s">
        <v>2390</v>
      </c>
      <c r="C637" s="1">
        <f t="shared" si="228"/>
        <v>5468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>IF(P637&gt;0,RANK(P637,(N637:P637,Q637:AE637)),0)</f>
        <v>0</v>
      </c>
      <c r="G637" s="1">
        <f t="shared" si="229"/>
        <v>1406</v>
      </c>
      <c r="H637" s="2">
        <f t="shared" si="230"/>
        <v>0.25713240673006582</v>
      </c>
      <c r="I637" s="2"/>
      <c r="J637" s="2">
        <f t="shared" si="231"/>
        <v>0.62856620336503288</v>
      </c>
      <c r="K637" s="2">
        <f t="shared" si="231"/>
        <v>0.37143379663496706</v>
      </c>
      <c r="L637" s="2">
        <f t="shared" si="231"/>
        <v>0</v>
      </c>
      <c r="M637" s="2">
        <f t="shared" si="232"/>
        <v>5.5511151231257827E-17</v>
      </c>
      <c r="N637" s="55">
        <v>3437</v>
      </c>
      <c r="O637" s="55">
        <v>2031</v>
      </c>
      <c r="U637" s="55">
        <f t="shared" si="236"/>
        <v>0</v>
      </c>
      <c r="AG637" s="7">
        <f>IF(Q637&gt;0,RANK(Q637,(N637:P637,Q637:AE637)),0)</f>
        <v>0</v>
      </c>
      <c r="AH637" s="7">
        <f>IF(R637&gt;0,RANK(R637,(N637:P637,Q637:AE637)),0)</f>
        <v>0</v>
      </c>
      <c r="AI637" s="7">
        <f>IF(T637&gt;0,RANK(T637,(N637:P637,Q637:AE637)),0)</f>
        <v>0</v>
      </c>
      <c r="AJ637" s="7">
        <f>IF(S637&gt;0,RANK(S637,(N637:P637,Q637:AE637)),0)</f>
        <v>0</v>
      </c>
      <c r="AK637" s="2">
        <f t="shared" si="233"/>
        <v>0</v>
      </c>
      <c r="AL637" s="2">
        <f t="shared" si="233"/>
        <v>0</v>
      </c>
      <c r="AM637" s="2">
        <f t="shared" si="234"/>
        <v>0</v>
      </c>
      <c r="AN637" s="2">
        <f t="shared" si="235"/>
        <v>0</v>
      </c>
      <c r="AP637" t="s">
        <v>504</v>
      </c>
      <c r="AQ637" t="s">
        <v>2390</v>
      </c>
      <c r="AT637" s="94">
        <v>18</v>
      </c>
      <c r="AU637" s="96">
        <v>143</v>
      </c>
      <c r="AV637" s="100">
        <f t="shared" si="237"/>
        <v>18143</v>
      </c>
      <c r="AX637" s="7" t="s">
        <v>996</v>
      </c>
      <c r="BE637">
        <v>0</v>
      </c>
      <c r="BF637">
        <v>0</v>
      </c>
      <c r="BG637">
        <v>0</v>
      </c>
    </row>
    <row r="638" spans="1:59" hidden="1" outlineLevel="1">
      <c r="A638" t="s">
        <v>2643</v>
      </c>
      <c r="B638" t="s">
        <v>2390</v>
      </c>
      <c r="C638" s="1">
        <f t="shared" si="228"/>
        <v>11018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>IF(P638&gt;0,RANK(P638,(N638:P638,Q638:AE638)),0)</f>
        <v>0</v>
      </c>
      <c r="G638" s="1">
        <f t="shared" si="229"/>
        <v>1484</v>
      </c>
      <c r="H638" s="2">
        <f t="shared" si="230"/>
        <v>0.13468869123252858</v>
      </c>
      <c r="I638" s="2"/>
      <c r="J638" s="2">
        <f t="shared" si="231"/>
        <v>0.43265565438373571</v>
      </c>
      <c r="K638" s="2">
        <f t="shared" si="231"/>
        <v>0.56734434561626435</v>
      </c>
      <c r="L638" s="2">
        <f t="shared" si="231"/>
        <v>0</v>
      </c>
      <c r="M638" s="2">
        <f t="shared" si="232"/>
        <v>0</v>
      </c>
      <c r="N638" s="55">
        <v>4767</v>
      </c>
      <c r="O638" s="55">
        <v>6251</v>
      </c>
      <c r="U638" s="55">
        <f t="shared" si="236"/>
        <v>0</v>
      </c>
      <c r="AG638" s="7">
        <f>IF(Q638&gt;0,RANK(Q638,(N638:P638,Q638:AE638)),0)</f>
        <v>0</v>
      </c>
      <c r="AH638" s="7">
        <f>IF(R638&gt;0,RANK(R638,(N638:P638,Q638:AE638)),0)</f>
        <v>0</v>
      </c>
      <c r="AI638" s="7">
        <f>IF(T638&gt;0,RANK(T638,(N638:P638,Q638:AE638)),0)</f>
        <v>0</v>
      </c>
      <c r="AJ638" s="7">
        <f>IF(S638&gt;0,RANK(S638,(N638:P638,Q638:AE638)),0)</f>
        <v>0</v>
      </c>
      <c r="AK638" s="2">
        <f t="shared" si="233"/>
        <v>0</v>
      </c>
      <c r="AL638" s="2">
        <f t="shared" si="233"/>
        <v>0</v>
      </c>
      <c r="AM638" s="2">
        <f t="shared" si="234"/>
        <v>0</v>
      </c>
      <c r="AN638" s="2">
        <f t="shared" si="235"/>
        <v>0</v>
      </c>
      <c r="AP638" t="s">
        <v>2643</v>
      </c>
      <c r="AQ638" t="s">
        <v>2390</v>
      </c>
      <c r="AT638" s="94">
        <v>18</v>
      </c>
      <c r="AU638" s="96">
        <v>145</v>
      </c>
      <c r="AV638" s="100">
        <f t="shared" si="237"/>
        <v>18145</v>
      </c>
      <c r="AX638" s="7" t="s">
        <v>996</v>
      </c>
      <c r="BE638">
        <v>0</v>
      </c>
      <c r="BF638">
        <v>4</v>
      </c>
      <c r="BG638">
        <v>1</v>
      </c>
    </row>
    <row r="639" spans="1:59" hidden="1" outlineLevel="1">
      <c r="A639" t="s">
        <v>2114</v>
      </c>
      <c r="B639" t="s">
        <v>2390</v>
      </c>
      <c r="C639" s="1">
        <f t="shared" si="228"/>
        <v>8165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>IF(P639&gt;0,RANK(P639,(N639:P639,Q639:AE639)),0)</f>
        <v>0</v>
      </c>
      <c r="G639" s="1">
        <f t="shared" si="229"/>
        <v>513</v>
      </c>
      <c r="H639" s="2">
        <f t="shared" si="230"/>
        <v>6.2829148805878754E-2</v>
      </c>
      <c r="I639" s="2"/>
      <c r="J639" s="2">
        <f t="shared" si="231"/>
        <v>0.53141457440293938</v>
      </c>
      <c r="K639" s="2">
        <f t="shared" si="231"/>
        <v>0.46858542559706062</v>
      </c>
      <c r="L639" s="2">
        <f t="shared" si="231"/>
        <v>0</v>
      </c>
      <c r="M639" s="2">
        <f t="shared" si="232"/>
        <v>0</v>
      </c>
      <c r="N639" s="55">
        <v>4339</v>
      </c>
      <c r="O639" s="55">
        <v>3826</v>
      </c>
      <c r="U639" s="55">
        <f t="shared" si="236"/>
        <v>0</v>
      </c>
      <c r="AG639" s="7">
        <f>IF(Q639&gt;0,RANK(Q639,(N639:P639,Q639:AE639)),0)</f>
        <v>0</v>
      </c>
      <c r="AH639" s="7">
        <f>IF(R639&gt;0,RANK(R639,(N639:P639,Q639:AE639)),0)</f>
        <v>0</v>
      </c>
      <c r="AI639" s="7">
        <f>IF(T639&gt;0,RANK(T639,(N639:P639,Q639:AE639)),0)</f>
        <v>0</v>
      </c>
      <c r="AJ639" s="7">
        <f>IF(S639&gt;0,RANK(S639,(N639:P639,Q639:AE639)),0)</f>
        <v>0</v>
      </c>
      <c r="AK639" s="2">
        <f t="shared" si="233"/>
        <v>0</v>
      </c>
      <c r="AL639" s="2">
        <f t="shared" si="233"/>
        <v>0</v>
      </c>
      <c r="AM639" s="2">
        <f t="shared" si="234"/>
        <v>0</v>
      </c>
      <c r="AN639" s="2">
        <f t="shared" si="235"/>
        <v>0</v>
      </c>
      <c r="AP639" t="s">
        <v>2114</v>
      </c>
      <c r="AQ639" t="s">
        <v>2390</v>
      </c>
      <c r="AT639" s="94">
        <v>18</v>
      </c>
      <c r="AU639" s="96">
        <v>147</v>
      </c>
      <c r="AV639" s="100">
        <f t="shared" si="237"/>
        <v>18147</v>
      </c>
      <c r="AX639" s="7" t="s">
        <v>996</v>
      </c>
      <c r="BE639">
        <v>0</v>
      </c>
      <c r="BF639">
        <v>0</v>
      </c>
      <c r="BG639">
        <v>0</v>
      </c>
    </row>
    <row r="640" spans="1:59" hidden="1" outlineLevel="1">
      <c r="A640" t="s">
        <v>2505</v>
      </c>
      <c r="B640" t="s">
        <v>2390</v>
      </c>
      <c r="C640" s="1">
        <f t="shared" si="228"/>
        <v>6663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>IF(P640&gt;0,RANK(P640,(N640:P640,Q640:AE640)),0)</f>
        <v>0</v>
      </c>
      <c r="G640" s="1">
        <f t="shared" si="229"/>
        <v>135</v>
      </c>
      <c r="H640" s="2">
        <f t="shared" si="230"/>
        <v>2.0261143628995948E-2</v>
      </c>
      <c r="I640" s="2"/>
      <c r="J640" s="2">
        <f t="shared" si="231"/>
        <v>0.51013057181449795</v>
      </c>
      <c r="K640" s="2">
        <f t="shared" si="231"/>
        <v>0.48986942818550205</v>
      </c>
      <c r="L640" s="2">
        <f t="shared" si="231"/>
        <v>0</v>
      </c>
      <c r="M640" s="2">
        <f t="shared" si="232"/>
        <v>0</v>
      </c>
      <c r="N640" s="55">
        <v>3399</v>
      </c>
      <c r="O640" s="55">
        <v>3264</v>
      </c>
      <c r="U640" s="55">
        <f t="shared" si="236"/>
        <v>0</v>
      </c>
      <c r="AG640" s="7">
        <f>IF(Q640&gt;0,RANK(Q640,(N640:P640,Q640:AE640)),0)</f>
        <v>0</v>
      </c>
      <c r="AH640" s="7">
        <f>IF(R640&gt;0,RANK(R640,(N640:P640,Q640:AE640)),0)</f>
        <v>0</v>
      </c>
      <c r="AI640" s="7">
        <f>IF(T640&gt;0,RANK(T640,(N640:P640,Q640:AE640)),0)</f>
        <v>0</v>
      </c>
      <c r="AJ640" s="7">
        <f>IF(S640&gt;0,RANK(S640,(N640:P640,Q640:AE640)),0)</f>
        <v>0</v>
      </c>
      <c r="AK640" s="2">
        <f t="shared" si="233"/>
        <v>0</v>
      </c>
      <c r="AL640" s="2">
        <f t="shared" si="233"/>
        <v>0</v>
      </c>
      <c r="AM640" s="2">
        <f t="shared" si="234"/>
        <v>0</v>
      </c>
      <c r="AN640" s="2">
        <f t="shared" si="235"/>
        <v>0</v>
      </c>
      <c r="AP640" t="s">
        <v>2505</v>
      </c>
      <c r="AQ640" t="s">
        <v>2390</v>
      </c>
      <c r="AT640" s="94">
        <v>18</v>
      </c>
      <c r="AU640" s="96">
        <v>149</v>
      </c>
      <c r="AV640" s="100">
        <f t="shared" si="237"/>
        <v>18149</v>
      </c>
      <c r="AX640" s="7" t="s">
        <v>996</v>
      </c>
      <c r="BE640">
        <v>0</v>
      </c>
      <c r="BF640">
        <v>0</v>
      </c>
      <c r="BG640">
        <v>0</v>
      </c>
    </row>
    <row r="641" spans="1:59" hidden="1" outlineLevel="1">
      <c r="A641" t="s">
        <v>2271</v>
      </c>
      <c r="B641" t="s">
        <v>2390</v>
      </c>
      <c r="C641" s="1">
        <f t="shared" si="228"/>
        <v>7963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>IF(P641&gt;0,RANK(P641,(N641:P641,Q641:AE641)),0)</f>
        <v>0</v>
      </c>
      <c r="G641" s="1">
        <f t="shared" si="229"/>
        <v>1799</v>
      </c>
      <c r="H641" s="2">
        <f t="shared" si="230"/>
        <v>0.2259198794424212</v>
      </c>
      <c r="I641" s="2"/>
      <c r="J641" s="2">
        <f t="shared" si="231"/>
        <v>0.3870400602787894</v>
      </c>
      <c r="K641" s="2">
        <f t="shared" si="231"/>
        <v>0.61295993972121054</v>
      </c>
      <c r="L641" s="2">
        <f t="shared" si="231"/>
        <v>0</v>
      </c>
      <c r="M641" s="2">
        <f t="shared" si="232"/>
        <v>1.1102230246251565E-16</v>
      </c>
      <c r="N641" s="55">
        <v>3082</v>
      </c>
      <c r="O641" s="55">
        <v>4881</v>
      </c>
      <c r="U641" s="55">
        <f t="shared" si="236"/>
        <v>0</v>
      </c>
      <c r="AG641" s="7">
        <f>IF(Q641&gt;0,RANK(Q641,(N641:P641,Q641:AE641)),0)</f>
        <v>0</v>
      </c>
      <c r="AH641" s="7">
        <f>IF(R641&gt;0,RANK(R641,(N641:P641,Q641:AE641)),0)</f>
        <v>0</v>
      </c>
      <c r="AI641" s="7">
        <f>IF(T641&gt;0,RANK(T641,(N641:P641,Q641:AE641)),0)</f>
        <v>0</v>
      </c>
      <c r="AJ641" s="7">
        <f>IF(S641&gt;0,RANK(S641,(N641:P641,Q641:AE641)),0)</f>
        <v>0</v>
      </c>
      <c r="AK641" s="2">
        <f t="shared" si="233"/>
        <v>0</v>
      </c>
      <c r="AL641" s="2">
        <f t="shared" si="233"/>
        <v>0</v>
      </c>
      <c r="AM641" s="2">
        <f t="shared" si="234"/>
        <v>0</v>
      </c>
      <c r="AN641" s="2">
        <f t="shared" si="235"/>
        <v>0</v>
      </c>
      <c r="AP641" t="s">
        <v>2271</v>
      </c>
      <c r="AQ641" t="s">
        <v>2390</v>
      </c>
      <c r="AT641" s="94">
        <v>18</v>
      </c>
      <c r="AU641" s="96">
        <v>151</v>
      </c>
      <c r="AV641" s="100">
        <f t="shared" si="237"/>
        <v>18151</v>
      </c>
      <c r="AX641" s="7" t="s">
        <v>996</v>
      </c>
      <c r="BE641">
        <v>1</v>
      </c>
      <c r="BF641">
        <v>5</v>
      </c>
      <c r="BG641">
        <v>0</v>
      </c>
    </row>
    <row r="642" spans="1:59" hidden="1" outlineLevel="1">
      <c r="A642" t="s">
        <v>2272</v>
      </c>
      <c r="B642" t="s">
        <v>2390</v>
      </c>
      <c r="C642" s="1">
        <f t="shared" si="228"/>
        <v>7246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0</v>
      </c>
      <c r="G642" s="1">
        <f t="shared" si="229"/>
        <v>512</v>
      </c>
      <c r="H642" s="2">
        <f t="shared" si="230"/>
        <v>7.065967430306376E-2</v>
      </c>
      <c r="I642" s="2"/>
      <c r="J642" s="2">
        <f t="shared" si="231"/>
        <v>0.53532983715153193</v>
      </c>
      <c r="K642" s="2">
        <f t="shared" si="231"/>
        <v>0.46467016284846813</v>
      </c>
      <c r="L642" s="2">
        <f t="shared" si="231"/>
        <v>0</v>
      </c>
      <c r="M642" s="2">
        <f t="shared" si="232"/>
        <v>-5.5511151231257827E-17</v>
      </c>
      <c r="N642" s="55">
        <v>3879</v>
      </c>
      <c r="O642" s="55">
        <v>3367</v>
      </c>
      <c r="U642" s="55">
        <f t="shared" si="236"/>
        <v>0</v>
      </c>
      <c r="AG642" s="7">
        <f>IF(Q642&gt;0,RANK(Q642,(N642:P642,Q642:AE642)),0)</f>
        <v>0</v>
      </c>
      <c r="AH642" s="7">
        <f>IF(R642&gt;0,RANK(R642,(N642:P642,Q642:AE642)),0)</f>
        <v>0</v>
      </c>
      <c r="AI642" s="7">
        <f>IF(T642&gt;0,RANK(T642,(N642:P642,Q642:AE642)),0)</f>
        <v>0</v>
      </c>
      <c r="AJ642" s="7">
        <f>IF(S642&gt;0,RANK(S642,(N642:P642,Q642:AE642)),0)</f>
        <v>0</v>
      </c>
      <c r="AK642" s="2">
        <f t="shared" si="233"/>
        <v>0</v>
      </c>
      <c r="AL642" s="2">
        <f t="shared" si="233"/>
        <v>0</v>
      </c>
      <c r="AM642" s="2">
        <f t="shared" si="234"/>
        <v>0</v>
      </c>
      <c r="AN642" s="2">
        <f t="shared" si="235"/>
        <v>0</v>
      </c>
      <c r="AP642" t="s">
        <v>2272</v>
      </c>
      <c r="AQ642" t="s">
        <v>2390</v>
      </c>
      <c r="AT642" s="94">
        <v>18</v>
      </c>
      <c r="AU642" s="96">
        <v>153</v>
      </c>
      <c r="AV642" s="100">
        <f t="shared" si="237"/>
        <v>18153</v>
      </c>
      <c r="AX642" s="7" t="s">
        <v>996</v>
      </c>
      <c r="BE642">
        <v>0</v>
      </c>
      <c r="BF642">
        <v>6</v>
      </c>
      <c r="BG642">
        <v>2</v>
      </c>
    </row>
    <row r="643" spans="1:59" hidden="1" outlineLevel="1">
      <c r="A643" t="s">
        <v>2506</v>
      </c>
      <c r="B643" t="s">
        <v>2390</v>
      </c>
      <c r="C643" s="1">
        <f t="shared" si="228"/>
        <v>2322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>IF(P643&gt;0,RANK(P643,(N643:P643,Q643:AE643)),0)</f>
        <v>0</v>
      </c>
      <c r="G643" s="1">
        <f t="shared" si="229"/>
        <v>30</v>
      </c>
      <c r="H643" s="2">
        <f t="shared" si="230"/>
        <v>1.2919896640826873E-2</v>
      </c>
      <c r="I643" s="2"/>
      <c r="J643" s="2">
        <f t="shared" si="231"/>
        <v>0.50645994832041341</v>
      </c>
      <c r="K643" s="2">
        <f t="shared" si="231"/>
        <v>0.49354005167958659</v>
      </c>
      <c r="L643" s="2">
        <f t="shared" si="231"/>
        <v>0</v>
      </c>
      <c r="M643" s="2">
        <f t="shared" si="232"/>
        <v>0</v>
      </c>
      <c r="N643" s="55">
        <v>1176</v>
      </c>
      <c r="O643" s="55">
        <v>1146</v>
      </c>
      <c r="U643" s="55">
        <f t="shared" si="236"/>
        <v>0</v>
      </c>
      <c r="AG643" s="7">
        <f>IF(Q643&gt;0,RANK(Q643,(N643:P643,Q643:AE643)),0)</f>
        <v>0</v>
      </c>
      <c r="AH643" s="7">
        <f>IF(R643&gt;0,RANK(R643,(N643:P643,Q643:AE643)),0)</f>
        <v>0</v>
      </c>
      <c r="AI643" s="7">
        <f>IF(T643&gt;0,RANK(T643,(N643:P643,Q643:AE643)),0)</f>
        <v>0</v>
      </c>
      <c r="AJ643" s="7">
        <f>IF(S643&gt;0,RANK(S643,(N643:P643,Q643:AE643)),0)</f>
        <v>0</v>
      </c>
      <c r="AK643" s="2">
        <f t="shared" si="233"/>
        <v>0</v>
      </c>
      <c r="AL643" s="2">
        <f t="shared" si="233"/>
        <v>0</v>
      </c>
      <c r="AM643" s="2">
        <f t="shared" si="234"/>
        <v>0</v>
      </c>
      <c r="AN643" s="2">
        <f t="shared" si="235"/>
        <v>0</v>
      </c>
      <c r="AP643" t="s">
        <v>2506</v>
      </c>
      <c r="AQ643" t="s">
        <v>2390</v>
      </c>
      <c r="AT643" s="94">
        <v>18</v>
      </c>
      <c r="AU643" s="96">
        <v>155</v>
      </c>
      <c r="AV643" s="100">
        <f t="shared" si="237"/>
        <v>18155</v>
      </c>
      <c r="AX643" s="7" t="s">
        <v>996</v>
      </c>
      <c r="BE643">
        <v>1</v>
      </c>
      <c r="BF643">
        <v>2</v>
      </c>
      <c r="BG643">
        <v>2</v>
      </c>
    </row>
    <row r="644" spans="1:59" hidden="1" outlineLevel="1">
      <c r="A644" t="s">
        <v>2507</v>
      </c>
      <c r="B644" t="s">
        <v>2390</v>
      </c>
      <c r="C644" s="1">
        <f t="shared" si="228"/>
        <v>32464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0</v>
      </c>
      <c r="G644" s="1">
        <f t="shared" si="229"/>
        <v>5226</v>
      </c>
      <c r="H644" s="2">
        <f t="shared" si="230"/>
        <v>0.16097831444061114</v>
      </c>
      <c r="I644" s="2"/>
      <c r="J644" s="2">
        <f t="shared" si="231"/>
        <v>0.41951084277969442</v>
      </c>
      <c r="K644" s="2">
        <f t="shared" si="231"/>
        <v>0.58048915722030558</v>
      </c>
      <c r="L644" s="2">
        <f t="shared" si="231"/>
        <v>0</v>
      </c>
      <c r="M644" s="2">
        <f t="shared" si="232"/>
        <v>0</v>
      </c>
      <c r="N644" s="55">
        <v>13619</v>
      </c>
      <c r="O644" s="55">
        <v>18845</v>
      </c>
      <c r="U644" s="55">
        <f t="shared" si="236"/>
        <v>0</v>
      </c>
      <c r="AG644" s="7">
        <f>IF(Q644&gt;0,RANK(Q644,(N644:P644,Q644:AE644)),0)</f>
        <v>0</v>
      </c>
      <c r="AH644" s="7">
        <f>IF(R644&gt;0,RANK(R644,(N644:P644,Q644:AE644)),0)</f>
        <v>0</v>
      </c>
      <c r="AI644" s="7">
        <f>IF(T644&gt;0,RANK(T644,(N644:P644,Q644:AE644)),0)</f>
        <v>0</v>
      </c>
      <c r="AJ644" s="7">
        <f>IF(S644&gt;0,RANK(S644,(N644:P644,Q644:AE644)),0)</f>
        <v>0</v>
      </c>
      <c r="AK644" s="2">
        <f t="shared" si="233"/>
        <v>0</v>
      </c>
      <c r="AL644" s="2">
        <f t="shared" si="233"/>
        <v>0</v>
      </c>
      <c r="AM644" s="2">
        <f t="shared" si="234"/>
        <v>0</v>
      </c>
      <c r="AN644" s="2">
        <f t="shared" si="235"/>
        <v>0</v>
      </c>
      <c r="AP644" t="s">
        <v>2507</v>
      </c>
      <c r="AQ644" t="s">
        <v>2390</v>
      </c>
      <c r="AT644" s="94">
        <v>18</v>
      </c>
      <c r="AU644" s="96">
        <v>157</v>
      </c>
      <c r="AV644" s="100">
        <f t="shared" si="237"/>
        <v>18157</v>
      </c>
      <c r="AX644" s="7" t="s">
        <v>996</v>
      </c>
      <c r="BE644">
        <v>25</v>
      </c>
      <c r="BF644">
        <v>135</v>
      </c>
      <c r="BG644">
        <v>18</v>
      </c>
    </row>
    <row r="645" spans="1:59" hidden="1" outlineLevel="1">
      <c r="A645" t="s">
        <v>1541</v>
      </c>
      <c r="B645" t="s">
        <v>2390</v>
      </c>
      <c r="C645" s="1">
        <f t="shared" si="228"/>
        <v>6493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0</v>
      </c>
      <c r="G645" s="1">
        <f t="shared" si="229"/>
        <v>1411</v>
      </c>
      <c r="H645" s="2">
        <f t="shared" si="230"/>
        <v>0.21731095025411981</v>
      </c>
      <c r="I645" s="2"/>
      <c r="J645" s="2">
        <f t="shared" si="231"/>
        <v>0.39134452487294008</v>
      </c>
      <c r="K645" s="2">
        <f t="shared" si="231"/>
        <v>0.60865547512705986</v>
      </c>
      <c r="L645" s="2">
        <f t="shared" si="231"/>
        <v>0</v>
      </c>
      <c r="M645" s="2">
        <f t="shared" si="232"/>
        <v>0</v>
      </c>
      <c r="N645" s="55">
        <v>2541</v>
      </c>
      <c r="O645" s="55">
        <v>3952</v>
      </c>
      <c r="U645" s="55">
        <f t="shared" si="236"/>
        <v>0</v>
      </c>
      <c r="AG645" s="7">
        <f>IF(Q645&gt;0,RANK(Q645,(N645:P645,Q645:AE645)),0)</f>
        <v>0</v>
      </c>
      <c r="AH645" s="7">
        <f>IF(R645&gt;0,RANK(R645,(N645:P645,Q645:AE645)),0)</f>
        <v>0</v>
      </c>
      <c r="AI645" s="7">
        <f>IF(T645&gt;0,RANK(T645,(N645:P645,Q645:AE645)),0)</f>
        <v>0</v>
      </c>
      <c r="AJ645" s="7">
        <f>IF(S645&gt;0,RANK(S645,(N645:P645,Q645:AE645)),0)</f>
        <v>0</v>
      </c>
      <c r="AK645" s="2">
        <f t="shared" si="233"/>
        <v>0</v>
      </c>
      <c r="AL645" s="2">
        <f t="shared" si="233"/>
        <v>0</v>
      </c>
      <c r="AM645" s="2">
        <f t="shared" si="234"/>
        <v>0</v>
      </c>
      <c r="AN645" s="2">
        <f t="shared" si="235"/>
        <v>0</v>
      </c>
      <c r="AP645" t="s">
        <v>1541</v>
      </c>
      <c r="AQ645" t="s">
        <v>2390</v>
      </c>
      <c r="AT645" s="94">
        <v>18</v>
      </c>
      <c r="AU645" s="96">
        <v>159</v>
      </c>
      <c r="AV645" s="100">
        <f t="shared" si="237"/>
        <v>18159</v>
      </c>
      <c r="AX645" s="7" t="s">
        <v>996</v>
      </c>
      <c r="BE645">
        <v>0</v>
      </c>
      <c r="BF645">
        <v>4</v>
      </c>
      <c r="BG645">
        <v>0</v>
      </c>
    </row>
    <row r="646" spans="1:59" hidden="1" outlineLevel="1">
      <c r="A646" t="s">
        <v>1683</v>
      </c>
      <c r="B646" t="s">
        <v>2390</v>
      </c>
      <c r="C646" s="1">
        <f t="shared" si="228"/>
        <v>2268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>IF(P646&gt;0,RANK(P646,(N646:P646,Q646:AE646)),0)</f>
        <v>0</v>
      </c>
      <c r="G646" s="1">
        <f t="shared" si="229"/>
        <v>458</v>
      </c>
      <c r="H646" s="2">
        <f t="shared" si="230"/>
        <v>0.2019400352733686</v>
      </c>
      <c r="I646" s="2"/>
      <c r="J646" s="2">
        <f t="shared" si="231"/>
        <v>0.39902998236331572</v>
      </c>
      <c r="K646" s="2">
        <f t="shared" si="231"/>
        <v>0.60097001763668434</v>
      </c>
      <c r="L646" s="2">
        <f t="shared" si="231"/>
        <v>0</v>
      </c>
      <c r="M646" s="2">
        <f t="shared" si="232"/>
        <v>0</v>
      </c>
      <c r="N646" s="55">
        <v>905</v>
      </c>
      <c r="O646" s="55">
        <v>1363</v>
      </c>
      <c r="U646" s="55">
        <f t="shared" si="236"/>
        <v>0</v>
      </c>
      <c r="AG646" s="7">
        <f>IF(Q646&gt;0,RANK(Q646,(N646:P646,Q646:AE646)),0)</f>
        <v>0</v>
      </c>
      <c r="AH646" s="7">
        <f>IF(R646&gt;0,RANK(R646,(N646:P646,Q646:AE646)),0)</f>
        <v>0</v>
      </c>
      <c r="AI646" s="7">
        <f>IF(T646&gt;0,RANK(T646,(N646:P646,Q646:AE646)),0)</f>
        <v>0</v>
      </c>
      <c r="AJ646" s="7">
        <f>IF(S646&gt;0,RANK(S646,(N646:P646,Q646:AE646)),0)</f>
        <v>0</v>
      </c>
      <c r="AK646" s="2">
        <f t="shared" si="233"/>
        <v>0</v>
      </c>
      <c r="AL646" s="2">
        <f t="shared" si="233"/>
        <v>0</v>
      </c>
      <c r="AM646" s="2">
        <f t="shared" si="234"/>
        <v>0</v>
      </c>
      <c r="AN646" s="2">
        <f t="shared" si="235"/>
        <v>0</v>
      </c>
      <c r="AP646" t="s">
        <v>1683</v>
      </c>
      <c r="AQ646" t="s">
        <v>2390</v>
      </c>
      <c r="AT646" s="94">
        <v>18</v>
      </c>
      <c r="AU646" s="96">
        <v>161</v>
      </c>
      <c r="AV646" s="100">
        <f t="shared" si="237"/>
        <v>18161</v>
      </c>
      <c r="AX646" s="7" t="s">
        <v>996</v>
      </c>
      <c r="BE646">
        <v>0</v>
      </c>
      <c r="BF646">
        <v>3</v>
      </c>
      <c r="BG646">
        <v>0</v>
      </c>
    </row>
    <row r="647" spans="1:59" hidden="1" outlineLevel="1">
      <c r="A647" t="s">
        <v>2508</v>
      </c>
      <c r="B647" t="s">
        <v>2390</v>
      </c>
      <c r="C647" s="1">
        <f t="shared" si="228"/>
        <v>50242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>IF(P647&gt;0,RANK(P647,(N647:P647,Q647:AE647)),0)</f>
        <v>0</v>
      </c>
      <c r="G647" s="1">
        <f t="shared" si="229"/>
        <v>3074</v>
      </c>
      <c r="H647" s="2">
        <f t="shared" si="230"/>
        <v>6.1183870068866684E-2</v>
      </c>
      <c r="I647" s="2"/>
      <c r="J647" s="2">
        <f t="shared" si="231"/>
        <v>0.53059193503443336</v>
      </c>
      <c r="K647" s="2">
        <f t="shared" si="231"/>
        <v>0.46940806496556664</v>
      </c>
      <c r="L647" s="2">
        <f t="shared" si="231"/>
        <v>0</v>
      </c>
      <c r="M647" s="2">
        <f t="shared" si="232"/>
        <v>0</v>
      </c>
      <c r="N647" s="55">
        <v>26658</v>
      </c>
      <c r="O647" s="55">
        <v>23584</v>
      </c>
      <c r="U647" s="55">
        <f t="shared" si="236"/>
        <v>0</v>
      </c>
      <c r="AG647" s="7">
        <f>IF(Q647&gt;0,RANK(Q647,(N647:P647,Q647:AE647)),0)</f>
        <v>0</v>
      </c>
      <c r="AH647" s="7">
        <f>IF(R647&gt;0,RANK(R647,(N647:P647,Q647:AE647)),0)</f>
        <v>0</v>
      </c>
      <c r="AI647" s="7">
        <f>IF(T647&gt;0,RANK(T647,(N647:P647,Q647:AE647)),0)</f>
        <v>0</v>
      </c>
      <c r="AJ647" s="7">
        <f>IF(S647&gt;0,RANK(S647,(N647:P647,Q647:AE647)),0)</f>
        <v>0</v>
      </c>
      <c r="AK647" s="2">
        <f t="shared" si="233"/>
        <v>0</v>
      </c>
      <c r="AL647" s="2">
        <f t="shared" si="233"/>
        <v>0</v>
      </c>
      <c r="AM647" s="2">
        <f t="shared" si="234"/>
        <v>0</v>
      </c>
      <c r="AN647" s="2">
        <f t="shared" si="235"/>
        <v>0</v>
      </c>
      <c r="AP647" t="s">
        <v>2508</v>
      </c>
      <c r="AQ647" t="s">
        <v>2390</v>
      </c>
      <c r="AT647" s="94">
        <v>18</v>
      </c>
      <c r="AU647" s="96">
        <v>163</v>
      </c>
      <c r="AV647" s="100">
        <f t="shared" si="237"/>
        <v>18163</v>
      </c>
      <c r="AX647" s="7" t="s">
        <v>996</v>
      </c>
      <c r="BE647">
        <v>0</v>
      </c>
      <c r="BF647">
        <v>0</v>
      </c>
      <c r="BG647">
        <v>0</v>
      </c>
    </row>
    <row r="648" spans="1:59" hidden="1" outlineLevel="1">
      <c r="A648" t="s">
        <v>2509</v>
      </c>
      <c r="B648" t="s">
        <v>2390</v>
      </c>
      <c r="C648" s="1">
        <f t="shared" si="228"/>
        <v>5951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>IF(P648&gt;0,RANK(P648,(N648:P648,Q648:AE648)),0)</f>
        <v>0</v>
      </c>
      <c r="G648" s="1">
        <f t="shared" si="229"/>
        <v>901</v>
      </c>
      <c r="H648" s="2">
        <f t="shared" si="230"/>
        <v>0.15140312552512183</v>
      </c>
      <c r="I648" s="2"/>
      <c r="J648" s="2">
        <f t="shared" si="231"/>
        <v>0.5757015627625609</v>
      </c>
      <c r="K648" s="2">
        <f t="shared" si="231"/>
        <v>0.4242984372374391</v>
      </c>
      <c r="L648" s="2">
        <f t="shared" si="231"/>
        <v>0</v>
      </c>
      <c r="M648" s="2">
        <f t="shared" si="232"/>
        <v>0</v>
      </c>
      <c r="N648" s="55">
        <v>3426</v>
      </c>
      <c r="O648" s="55">
        <v>2525</v>
      </c>
      <c r="U648" s="55">
        <f t="shared" si="236"/>
        <v>0</v>
      </c>
      <c r="AG648" s="7">
        <f>IF(Q648&gt;0,RANK(Q648,(N648:P648,Q648:AE648)),0)</f>
        <v>0</v>
      </c>
      <c r="AH648" s="7">
        <f>IF(R648&gt;0,RANK(R648,(N648:P648,Q648:AE648)),0)</f>
        <v>0</v>
      </c>
      <c r="AI648" s="7">
        <f>IF(T648&gt;0,RANK(T648,(N648:P648,Q648:AE648)),0)</f>
        <v>0</v>
      </c>
      <c r="AJ648" s="7">
        <f>IF(S648&gt;0,RANK(S648,(N648:P648,Q648:AE648)),0)</f>
        <v>0</v>
      </c>
      <c r="AK648" s="2">
        <f t="shared" si="233"/>
        <v>0</v>
      </c>
      <c r="AL648" s="2">
        <f t="shared" si="233"/>
        <v>0</v>
      </c>
      <c r="AM648" s="2">
        <f t="shared" si="234"/>
        <v>0</v>
      </c>
      <c r="AN648" s="2">
        <f t="shared" si="235"/>
        <v>0</v>
      </c>
      <c r="AP648" t="s">
        <v>2509</v>
      </c>
      <c r="AQ648" t="s">
        <v>2390</v>
      </c>
      <c r="AT648" s="94">
        <v>18</v>
      </c>
      <c r="AU648" s="96">
        <v>165</v>
      </c>
      <c r="AV648" s="100">
        <f t="shared" si="237"/>
        <v>18165</v>
      </c>
      <c r="AX648" s="7" t="s">
        <v>996</v>
      </c>
      <c r="BE648">
        <v>1</v>
      </c>
      <c r="BF648">
        <v>2</v>
      </c>
      <c r="BG648">
        <v>0</v>
      </c>
    </row>
    <row r="649" spans="1:59" hidden="1" outlineLevel="1">
      <c r="A649" t="s">
        <v>2510</v>
      </c>
      <c r="B649" t="s">
        <v>2390</v>
      </c>
      <c r="C649" s="1">
        <f t="shared" si="228"/>
        <v>27633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>IF(P649&gt;0,RANK(P649,(N649:P649,Q649:AE649)),0)</f>
        <v>0</v>
      </c>
      <c r="G649" s="1">
        <f t="shared" si="229"/>
        <v>1483</v>
      </c>
      <c r="H649" s="2">
        <f t="shared" si="230"/>
        <v>5.3667716136503459E-2</v>
      </c>
      <c r="I649" s="2"/>
      <c r="J649" s="2">
        <f t="shared" si="231"/>
        <v>0.52683385806825178</v>
      </c>
      <c r="K649" s="2">
        <f t="shared" si="231"/>
        <v>0.47316614193174827</v>
      </c>
      <c r="L649" s="2">
        <f t="shared" si="231"/>
        <v>0</v>
      </c>
      <c r="M649" s="2">
        <f t="shared" si="232"/>
        <v>-5.5511151231257827E-17</v>
      </c>
      <c r="N649" s="55">
        <v>14558</v>
      </c>
      <c r="O649" s="55">
        <v>13075</v>
      </c>
      <c r="U649" s="55">
        <f t="shared" si="236"/>
        <v>0</v>
      </c>
      <c r="AG649" s="7">
        <f>IF(Q649&gt;0,RANK(Q649,(N649:P649,Q649:AE649)),0)</f>
        <v>0</v>
      </c>
      <c r="AH649" s="7">
        <f>IF(R649&gt;0,RANK(R649,(N649:P649,Q649:AE649)),0)</f>
        <v>0</v>
      </c>
      <c r="AI649" s="7">
        <f>IF(T649&gt;0,RANK(T649,(N649:P649,Q649:AE649)),0)</f>
        <v>0</v>
      </c>
      <c r="AJ649" s="7">
        <f>IF(S649&gt;0,RANK(S649,(N649:P649,Q649:AE649)),0)</f>
        <v>0</v>
      </c>
      <c r="AK649" s="2">
        <f t="shared" si="233"/>
        <v>0</v>
      </c>
      <c r="AL649" s="2">
        <f t="shared" si="233"/>
        <v>0</v>
      </c>
      <c r="AM649" s="2">
        <f t="shared" si="234"/>
        <v>0</v>
      </c>
      <c r="AN649" s="2">
        <f t="shared" si="235"/>
        <v>0</v>
      </c>
      <c r="AP649" t="s">
        <v>2510</v>
      </c>
      <c r="AQ649" t="s">
        <v>2390</v>
      </c>
      <c r="AT649" s="94">
        <v>18</v>
      </c>
      <c r="AU649" s="96">
        <v>167</v>
      </c>
      <c r="AV649" s="100">
        <f t="shared" si="237"/>
        <v>18167</v>
      </c>
      <c r="AX649" s="7" t="s">
        <v>996</v>
      </c>
      <c r="BE649">
        <v>5</v>
      </c>
      <c r="BF649">
        <v>34</v>
      </c>
      <c r="BG649">
        <v>2</v>
      </c>
    </row>
    <row r="650" spans="1:59" hidden="1" outlineLevel="1">
      <c r="A650" t="s">
        <v>2814</v>
      </c>
      <c r="B650" t="s">
        <v>2390</v>
      </c>
      <c r="C650" s="1">
        <f t="shared" si="228"/>
        <v>10098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0</v>
      </c>
      <c r="G650" s="1">
        <f t="shared" si="229"/>
        <v>2692</v>
      </c>
      <c r="H650" s="2">
        <f t="shared" si="230"/>
        <v>0.26658744305803128</v>
      </c>
      <c r="I650" s="2"/>
      <c r="J650" s="2">
        <f t="shared" si="231"/>
        <v>0.36670627847098436</v>
      </c>
      <c r="K650" s="2">
        <f t="shared" si="231"/>
        <v>0.63329372152901564</v>
      </c>
      <c r="L650" s="2">
        <f t="shared" si="231"/>
        <v>0</v>
      </c>
      <c r="M650" s="2">
        <f t="shared" si="232"/>
        <v>0</v>
      </c>
      <c r="N650" s="55">
        <v>3703</v>
      </c>
      <c r="O650" s="55">
        <v>6395</v>
      </c>
      <c r="U650" s="55">
        <f t="shared" si="236"/>
        <v>0</v>
      </c>
      <c r="AG650" s="7">
        <f>IF(Q650&gt;0,RANK(Q650,(N650:P650,Q650:AE650)),0)</f>
        <v>0</v>
      </c>
      <c r="AH650" s="7">
        <f>IF(R650&gt;0,RANK(R650,(N650:P650,Q650:AE650)),0)</f>
        <v>0</v>
      </c>
      <c r="AI650" s="7">
        <f>IF(T650&gt;0,RANK(T650,(N650:P650,Q650:AE650)),0)</f>
        <v>0</v>
      </c>
      <c r="AJ650" s="7">
        <f>IF(S650&gt;0,RANK(S650,(N650:P650,Q650:AE650)),0)</f>
        <v>0</v>
      </c>
      <c r="AK650" s="2">
        <f t="shared" si="233"/>
        <v>0</v>
      </c>
      <c r="AL650" s="2">
        <f t="shared" si="233"/>
        <v>0</v>
      </c>
      <c r="AM650" s="2">
        <f t="shared" si="234"/>
        <v>0</v>
      </c>
      <c r="AN650" s="2">
        <f t="shared" si="235"/>
        <v>0</v>
      </c>
      <c r="AP650" t="s">
        <v>2814</v>
      </c>
      <c r="AQ650" t="s">
        <v>2390</v>
      </c>
      <c r="AT650" s="94">
        <v>18</v>
      </c>
      <c r="AU650" s="96">
        <v>169</v>
      </c>
      <c r="AV650" s="100">
        <f t="shared" si="237"/>
        <v>18169</v>
      </c>
      <c r="AX650" s="7" t="s">
        <v>996</v>
      </c>
      <c r="BE650">
        <v>1</v>
      </c>
      <c r="BF650">
        <v>0</v>
      </c>
      <c r="BG650">
        <v>0</v>
      </c>
    </row>
    <row r="651" spans="1:59" hidden="1" outlineLevel="1">
      <c r="A651" t="s">
        <v>1037</v>
      </c>
      <c r="B651" t="s">
        <v>2390</v>
      </c>
      <c r="C651" s="1">
        <f t="shared" si="228"/>
        <v>3361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0</v>
      </c>
      <c r="G651" s="1">
        <f t="shared" si="229"/>
        <v>367</v>
      </c>
      <c r="H651" s="2">
        <f t="shared" si="230"/>
        <v>0.10919369235346622</v>
      </c>
      <c r="I651" s="2"/>
      <c r="J651" s="2">
        <f t="shared" si="231"/>
        <v>0.4454031538232669</v>
      </c>
      <c r="K651" s="2">
        <f t="shared" si="231"/>
        <v>0.5545968461767331</v>
      </c>
      <c r="L651" s="2">
        <f t="shared" si="231"/>
        <v>0</v>
      </c>
      <c r="M651" s="2">
        <f t="shared" si="232"/>
        <v>0</v>
      </c>
      <c r="N651" s="55">
        <v>1497</v>
      </c>
      <c r="O651" s="55">
        <v>1864</v>
      </c>
      <c r="U651" s="55">
        <f t="shared" si="236"/>
        <v>0</v>
      </c>
      <c r="AG651" s="7">
        <f>IF(Q651&gt;0,RANK(Q651,(N651:P651,Q651:AE651)),0)</f>
        <v>0</v>
      </c>
      <c r="AH651" s="7">
        <f>IF(R651&gt;0,RANK(R651,(N651:P651,Q651:AE651)),0)</f>
        <v>0</v>
      </c>
      <c r="AI651" s="7">
        <f>IF(T651&gt;0,RANK(T651,(N651:P651,Q651:AE651)),0)</f>
        <v>0</v>
      </c>
      <c r="AJ651" s="7">
        <f>IF(S651&gt;0,RANK(S651,(N651:P651,Q651:AE651)),0)</f>
        <v>0</v>
      </c>
      <c r="AK651" s="2">
        <f t="shared" si="233"/>
        <v>0</v>
      </c>
      <c r="AL651" s="2">
        <f t="shared" si="233"/>
        <v>0</v>
      </c>
      <c r="AM651" s="2">
        <f t="shared" si="234"/>
        <v>0</v>
      </c>
      <c r="AN651" s="2">
        <f t="shared" si="235"/>
        <v>0</v>
      </c>
      <c r="AP651" t="s">
        <v>1037</v>
      </c>
      <c r="AQ651" t="s">
        <v>2390</v>
      </c>
      <c r="AT651" s="94">
        <v>18</v>
      </c>
      <c r="AU651" s="96">
        <v>171</v>
      </c>
      <c r="AV651" s="100">
        <f t="shared" si="237"/>
        <v>18171</v>
      </c>
      <c r="AX651" s="7" t="s">
        <v>996</v>
      </c>
      <c r="BE651">
        <v>0</v>
      </c>
      <c r="BF651">
        <v>2</v>
      </c>
      <c r="BG651">
        <v>0</v>
      </c>
    </row>
    <row r="652" spans="1:59" hidden="1" outlineLevel="1">
      <c r="A652" t="s">
        <v>2511</v>
      </c>
      <c r="B652" t="s">
        <v>2390</v>
      </c>
      <c r="C652" s="1">
        <f t="shared" si="228"/>
        <v>13309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>IF(P652&gt;0,RANK(P652,(N652:P652,Q652:AE652)),0)</f>
        <v>0</v>
      </c>
      <c r="G652" s="1">
        <f t="shared" si="229"/>
        <v>2633</v>
      </c>
      <c r="H652" s="2">
        <f t="shared" si="230"/>
        <v>0.19783605079269667</v>
      </c>
      <c r="I652" s="2"/>
      <c r="J652" s="2">
        <f t="shared" si="231"/>
        <v>0.59891802539634831</v>
      </c>
      <c r="K652" s="2">
        <f t="shared" si="231"/>
        <v>0.40108197460365169</v>
      </c>
      <c r="L652" s="2">
        <f t="shared" si="231"/>
        <v>0</v>
      </c>
      <c r="M652" s="2">
        <f t="shared" si="232"/>
        <v>0</v>
      </c>
      <c r="N652" s="55">
        <v>7971</v>
      </c>
      <c r="O652" s="55">
        <v>5338</v>
      </c>
      <c r="U652" s="55">
        <f t="shared" si="236"/>
        <v>0</v>
      </c>
      <c r="AG652" s="7">
        <f>IF(Q652&gt;0,RANK(Q652,(N652:P652,Q652:AE652)),0)</f>
        <v>0</v>
      </c>
      <c r="AH652" s="7">
        <f>IF(R652&gt;0,RANK(R652,(N652:P652,Q652:AE652)),0)</f>
        <v>0</v>
      </c>
      <c r="AI652" s="7">
        <f>IF(T652&gt;0,RANK(T652,(N652:P652,Q652:AE652)),0)</f>
        <v>0</v>
      </c>
      <c r="AJ652" s="7">
        <f>IF(S652&gt;0,RANK(S652,(N652:P652,Q652:AE652)),0)</f>
        <v>0</v>
      </c>
      <c r="AK652" s="2">
        <f t="shared" si="233"/>
        <v>0</v>
      </c>
      <c r="AL652" s="2">
        <f t="shared" si="233"/>
        <v>0</v>
      </c>
      <c r="AM652" s="2">
        <f t="shared" si="234"/>
        <v>0</v>
      </c>
      <c r="AN652" s="2">
        <f t="shared" si="235"/>
        <v>0</v>
      </c>
      <c r="AP652" t="s">
        <v>2511</v>
      </c>
      <c r="AQ652" t="s">
        <v>2390</v>
      </c>
      <c r="AR652" s="1"/>
      <c r="AS652" s="1"/>
      <c r="AT652" s="94">
        <v>18</v>
      </c>
      <c r="AU652" s="96">
        <v>173</v>
      </c>
      <c r="AV652" s="100">
        <f t="shared" si="237"/>
        <v>18173</v>
      </c>
      <c r="AW652" s="1"/>
      <c r="AX652" s="7" t="s">
        <v>996</v>
      </c>
      <c r="BE652">
        <v>0</v>
      </c>
      <c r="BF652">
        <v>0</v>
      </c>
      <c r="BG652">
        <v>0</v>
      </c>
    </row>
    <row r="653" spans="1:59" hidden="1" outlineLevel="1">
      <c r="A653" t="s">
        <v>1242</v>
      </c>
      <c r="B653" t="s">
        <v>2390</v>
      </c>
      <c r="C653" s="1">
        <f t="shared" si="228"/>
        <v>6600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0</v>
      </c>
      <c r="G653" s="1">
        <f t="shared" si="229"/>
        <v>848</v>
      </c>
      <c r="H653" s="2">
        <f t="shared" si="230"/>
        <v>0.12848484848484848</v>
      </c>
      <c r="I653" s="2"/>
      <c r="J653" s="2">
        <f t="shared" si="231"/>
        <v>0.43575757575757573</v>
      </c>
      <c r="K653" s="2">
        <f t="shared" si="231"/>
        <v>0.56424242424242421</v>
      </c>
      <c r="L653" s="2">
        <f t="shared" si="231"/>
        <v>0</v>
      </c>
      <c r="M653" s="2">
        <f t="shared" si="232"/>
        <v>0</v>
      </c>
      <c r="N653" s="55">
        <v>2876</v>
      </c>
      <c r="O653" s="55">
        <v>3724</v>
      </c>
      <c r="U653" s="55">
        <f t="shared" si="236"/>
        <v>0</v>
      </c>
      <c r="AG653" s="7">
        <f>IF(Q653&gt;0,RANK(Q653,(N653:P653,Q653:AE653)),0)</f>
        <v>0</v>
      </c>
      <c r="AH653" s="7">
        <f>IF(R653&gt;0,RANK(R653,(N653:P653,Q653:AE653)),0)</f>
        <v>0</v>
      </c>
      <c r="AI653" s="7">
        <f>IF(T653&gt;0,RANK(T653,(N653:P653,Q653:AE653)),0)</f>
        <v>0</v>
      </c>
      <c r="AJ653" s="7">
        <f>IF(S653&gt;0,RANK(S653,(N653:P653,Q653:AE653)),0)</f>
        <v>0</v>
      </c>
      <c r="AK653" s="2">
        <f t="shared" si="233"/>
        <v>0</v>
      </c>
      <c r="AL653" s="2">
        <f t="shared" si="233"/>
        <v>0</v>
      </c>
      <c r="AM653" s="2">
        <f t="shared" si="234"/>
        <v>0</v>
      </c>
      <c r="AN653" s="2">
        <f t="shared" si="235"/>
        <v>0</v>
      </c>
      <c r="AP653" t="s">
        <v>1242</v>
      </c>
      <c r="AQ653" t="s">
        <v>2390</v>
      </c>
      <c r="AR653" s="1"/>
      <c r="AS653" s="1"/>
      <c r="AT653" s="94">
        <v>18</v>
      </c>
      <c r="AU653" s="96">
        <v>175</v>
      </c>
      <c r="AV653" s="100">
        <f t="shared" si="237"/>
        <v>18175</v>
      </c>
      <c r="AW653" s="1"/>
      <c r="AX653" s="7" t="s">
        <v>996</v>
      </c>
      <c r="BE653">
        <v>0</v>
      </c>
      <c r="BF653">
        <v>2</v>
      </c>
      <c r="BG653">
        <v>2</v>
      </c>
    </row>
    <row r="654" spans="1:59" hidden="1" outlineLevel="1">
      <c r="A654" t="s">
        <v>394</v>
      </c>
      <c r="B654" t="s">
        <v>2390</v>
      </c>
      <c r="C654" s="1">
        <f t="shared" si="228"/>
        <v>19461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0</v>
      </c>
      <c r="G654" s="1">
        <f t="shared" si="229"/>
        <v>3887</v>
      </c>
      <c r="H654" s="2">
        <f t="shared" si="230"/>
        <v>0.19973279893119572</v>
      </c>
      <c r="I654" s="2"/>
      <c r="J654" s="2">
        <f t="shared" si="231"/>
        <v>0.40013360053440211</v>
      </c>
      <c r="K654" s="2">
        <f t="shared" si="231"/>
        <v>0.59986639946559783</v>
      </c>
      <c r="L654" s="2">
        <f t="shared" si="231"/>
        <v>0</v>
      </c>
      <c r="M654" s="2">
        <f t="shared" si="232"/>
        <v>1.1102230246251565E-16</v>
      </c>
      <c r="N654" s="55">
        <v>7787</v>
      </c>
      <c r="O654" s="55">
        <v>11674</v>
      </c>
      <c r="U654" s="55">
        <f t="shared" si="236"/>
        <v>0</v>
      </c>
      <c r="AG654" s="7">
        <f>IF(Q654&gt;0,RANK(Q654,(N654:P654,Q654:AE654)),0)</f>
        <v>0</v>
      </c>
      <c r="AH654" s="7">
        <f>IF(R654&gt;0,RANK(R654,(N654:P654,Q654:AE654)),0)</f>
        <v>0</v>
      </c>
      <c r="AI654" s="7">
        <f>IF(T654&gt;0,RANK(T654,(N654:P654,Q654:AE654)),0)</f>
        <v>0</v>
      </c>
      <c r="AJ654" s="7">
        <f>IF(S654&gt;0,RANK(S654,(N654:P654,Q654:AE654)),0)</f>
        <v>0</v>
      </c>
      <c r="AK654" s="2">
        <f t="shared" si="233"/>
        <v>0</v>
      </c>
      <c r="AL654" s="2">
        <f t="shared" si="233"/>
        <v>0</v>
      </c>
      <c r="AM654" s="2">
        <f t="shared" si="234"/>
        <v>0</v>
      </c>
      <c r="AN654" s="2">
        <f t="shared" si="235"/>
        <v>0</v>
      </c>
      <c r="AP654" t="s">
        <v>394</v>
      </c>
      <c r="AQ654" t="s">
        <v>2390</v>
      </c>
      <c r="AR654" s="1"/>
      <c r="AS654" s="1"/>
      <c r="AT654" s="94">
        <v>18</v>
      </c>
      <c r="AU654" s="96">
        <v>177</v>
      </c>
      <c r="AV654" s="100">
        <f t="shared" si="237"/>
        <v>18177</v>
      </c>
      <c r="AW654" s="1"/>
      <c r="AX654" s="7" t="s">
        <v>996</v>
      </c>
      <c r="BE654">
        <v>3</v>
      </c>
      <c r="BF654">
        <v>13</v>
      </c>
      <c r="BG654">
        <v>6</v>
      </c>
    </row>
    <row r="655" spans="1:59" hidden="1" outlineLevel="1">
      <c r="A655" t="s">
        <v>1792</v>
      </c>
      <c r="B655" t="s">
        <v>2390</v>
      </c>
      <c r="C655" s="1">
        <f t="shared" si="228"/>
        <v>9879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0</v>
      </c>
      <c r="G655" s="1">
        <f t="shared" si="229"/>
        <v>2739</v>
      </c>
      <c r="H655" s="2">
        <f t="shared" si="230"/>
        <v>0.2772547828727604</v>
      </c>
      <c r="I655" s="2"/>
      <c r="J655" s="2">
        <f t="shared" si="231"/>
        <v>0.3613726085636198</v>
      </c>
      <c r="K655" s="2">
        <f t="shared" si="231"/>
        <v>0.63862739143638025</v>
      </c>
      <c r="L655" s="2">
        <f t="shared" si="231"/>
        <v>0</v>
      </c>
      <c r="M655" s="2">
        <f t="shared" si="232"/>
        <v>0</v>
      </c>
      <c r="N655" s="55">
        <v>3570</v>
      </c>
      <c r="O655" s="55">
        <v>6309</v>
      </c>
      <c r="U655" s="55">
        <f t="shared" si="236"/>
        <v>0</v>
      </c>
      <c r="AG655" s="7">
        <f>IF(Q655&gt;0,RANK(Q655,(N655:P655,Q655:AE655)),0)</f>
        <v>0</v>
      </c>
      <c r="AH655" s="7">
        <f>IF(R655&gt;0,RANK(R655,(N655:P655,Q655:AE655)),0)</f>
        <v>0</v>
      </c>
      <c r="AI655" s="7">
        <f>IF(T655&gt;0,RANK(T655,(N655:P655,Q655:AE655)),0)</f>
        <v>0</v>
      </c>
      <c r="AJ655" s="7">
        <f>IF(S655&gt;0,RANK(S655,(N655:P655,Q655:AE655)),0)</f>
        <v>0</v>
      </c>
      <c r="AK655" s="2">
        <f t="shared" si="233"/>
        <v>0</v>
      </c>
      <c r="AL655" s="2">
        <f t="shared" si="233"/>
        <v>0</v>
      </c>
      <c r="AM655" s="2">
        <f t="shared" si="234"/>
        <v>0</v>
      </c>
      <c r="AN655" s="2">
        <f t="shared" si="235"/>
        <v>0</v>
      </c>
      <c r="AP655" t="s">
        <v>1792</v>
      </c>
      <c r="AQ655" t="s">
        <v>2390</v>
      </c>
      <c r="AR655" s="1"/>
      <c r="AS655" s="1"/>
      <c r="AT655" s="94">
        <v>18</v>
      </c>
      <c r="AU655" s="96">
        <v>179</v>
      </c>
      <c r="AV655" s="100">
        <f t="shared" si="237"/>
        <v>18179</v>
      </c>
      <c r="AW655" s="1"/>
      <c r="AX655" s="7" t="s">
        <v>996</v>
      </c>
      <c r="BE655">
        <v>0</v>
      </c>
      <c r="BF655">
        <v>0</v>
      </c>
      <c r="BG655">
        <v>0</v>
      </c>
    </row>
    <row r="656" spans="1:59" hidden="1" outlineLevel="1">
      <c r="A656" t="s">
        <v>995</v>
      </c>
      <c r="B656" t="s">
        <v>2390</v>
      </c>
      <c r="C656" s="1">
        <f t="shared" si="228"/>
        <v>7961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0</v>
      </c>
      <c r="G656" s="1">
        <f t="shared" si="229"/>
        <v>1389</v>
      </c>
      <c r="H656" s="2">
        <f t="shared" si="230"/>
        <v>0.17447556839593015</v>
      </c>
      <c r="I656" s="2"/>
      <c r="J656" s="2">
        <f t="shared" si="231"/>
        <v>0.41276221580203493</v>
      </c>
      <c r="K656" s="2">
        <f t="shared" si="231"/>
        <v>0.58723778419796513</v>
      </c>
      <c r="L656" s="2">
        <f t="shared" si="231"/>
        <v>0</v>
      </c>
      <c r="M656" s="2">
        <f t="shared" si="232"/>
        <v>-1.1102230246251565E-16</v>
      </c>
      <c r="N656" s="55">
        <v>3286</v>
      </c>
      <c r="O656" s="55">
        <v>4675</v>
      </c>
      <c r="U656" s="55">
        <f t="shared" si="236"/>
        <v>0</v>
      </c>
      <c r="AG656" s="7">
        <f>IF(Q656&gt;0,RANK(Q656,(N656:P656,Q656:AE656)),0)</f>
        <v>0</v>
      </c>
      <c r="AH656" s="7">
        <f>IF(R656&gt;0,RANK(R656,(N656:P656,Q656:AE656)),0)</f>
        <v>0</v>
      </c>
      <c r="AI656" s="7">
        <f>IF(T656&gt;0,RANK(T656,(N656:P656,Q656:AE656)),0)</f>
        <v>0</v>
      </c>
      <c r="AJ656" s="7">
        <f>IF(S656&gt;0,RANK(S656,(N656:P656,Q656:AE656)),0)</f>
        <v>0</v>
      </c>
      <c r="AK656" s="2">
        <f t="shared" si="233"/>
        <v>0</v>
      </c>
      <c r="AL656" s="2">
        <f t="shared" si="233"/>
        <v>0</v>
      </c>
      <c r="AM656" s="2">
        <f t="shared" si="234"/>
        <v>0</v>
      </c>
      <c r="AN656" s="2">
        <f t="shared" si="235"/>
        <v>0</v>
      </c>
      <c r="AP656" t="s">
        <v>995</v>
      </c>
      <c r="AQ656" t="s">
        <v>2390</v>
      </c>
      <c r="AR656" s="1"/>
      <c r="AS656" s="1"/>
      <c r="AT656" s="94">
        <v>18</v>
      </c>
      <c r="AU656" s="96">
        <v>181</v>
      </c>
      <c r="AV656" s="100">
        <f t="shared" si="237"/>
        <v>18181</v>
      </c>
      <c r="AW656" s="1"/>
      <c r="AX656" s="7" t="s">
        <v>996</v>
      </c>
      <c r="BE656">
        <v>11</v>
      </c>
      <c r="BF656">
        <v>0</v>
      </c>
      <c r="BG656">
        <v>0</v>
      </c>
    </row>
    <row r="657" spans="1:59" hidden="1" outlineLevel="1">
      <c r="A657" t="s">
        <v>1342</v>
      </c>
      <c r="B657" t="s">
        <v>2390</v>
      </c>
      <c r="C657" s="1">
        <f t="shared" si="228"/>
        <v>9745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0</v>
      </c>
      <c r="G657" s="1">
        <f t="shared" si="229"/>
        <v>2003</v>
      </c>
      <c r="H657" s="2">
        <f t="shared" si="230"/>
        <v>0.20554130323242689</v>
      </c>
      <c r="I657" s="2"/>
      <c r="J657" s="2">
        <f t="shared" si="231"/>
        <v>0.39722934838378654</v>
      </c>
      <c r="K657" s="2">
        <f t="shared" si="231"/>
        <v>0.60277065161621346</v>
      </c>
      <c r="L657" s="2">
        <f t="shared" si="231"/>
        <v>0</v>
      </c>
      <c r="M657" s="2">
        <f t="shared" si="232"/>
        <v>0</v>
      </c>
      <c r="N657" s="55">
        <v>3871</v>
      </c>
      <c r="O657" s="55">
        <v>5874</v>
      </c>
      <c r="U657" s="55">
        <f t="shared" si="236"/>
        <v>0</v>
      </c>
      <c r="AG657" s="7">
        <f>IF(Q657&gt;0,RANK(Q657,(N657:P657,Q657:AE657)),0)</f>
        <v>0</v>
      </c>
      <c r="AH657" s="7">
        <f>IF(R657&gt;0,RANK(R657,(N657:P657,Q657:AE657)),0)</f>
        <v>0</v>
      </c>
      <c r="AI657" s="7">
        <f>IF(T657&gt;0,RANK(T657,(N657:P657,Q657:AE657)),0)</f>
        <v>0</v>
      </c>
      <c r="AJ657" s="7">
        <f>IF(S657&gt;0,RANK(S657,(N657:P657,Q657:AE657)),0)</f>
        <v>0</v>
      </c>
      <c r="AK657" s="2">
        <f t="shared" si="233"/>
        <v>0</v>
      </c>
      <c r="AL657" s="2">
        <f t="shared" si="233"/>
        <v>0</v>
      </c>
      <c r="AM657" s="2">
        <f t="shared" si="234"/>
        <v>0</v>
      </c>
      <c r="AN657" s="2">
        <f t="shared" si="235"/>
        <v>0</v>
      </c>
      <c r="AP657" t="s">
        <v>1342</v>
      </c>
      <c r="AQ657" t="s">
        <v>2390</v>
      </c>
      <c r="AR657" s="1"/>
      <c r="AS657" s="1"/>
      <c r="AT657" s="94">
        <v>18</v>
      </c>
      <c r="AU657" s="96">
        <v>183</v>
      </c>
      <c r="AV657" s="100">
        <f t="shared" si="237"/>
        <v>18183</v>
      </c>
      <c r="AW657" s="1"/>
      <c r="AX657" s="7" t="s">
        <v>996</v>
      </c>
      <c r="BE657">
        <v>2</v>
      </c>
      <c r="BF657">
        <v>12</v>
      </c>
      <c r="BG657">
        <v>0</v>
      </c>
    </row>
    <row r="658" spans="1:59" collapsed="1">
      <c r="A658" t="s">
        <v>2512</v>
      </c>
      <c r="B658" t="s">
        <v>15</v>
      </c>
      <c r="C658" s="1">
        <f t="shared" si="228"/>
        <v>1502687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>IF(P658&gt;0,RANK(P658,(N658:P658,Q658:AE658)),0)</f>
        <v>0</v>
      </c>
      <c r="G658" s="1">
        <f t="shared" si="229"/>
        <v>109409</v>
      </c>
      <c r="H658" s="2">
        <f t="shared" si="230"/>
        <v>7.2808908308915968E-2</v>
      </c>
      <c r="I658" s="2"/>
      <c r="J658" s="2">
        <f t="shared" si="231"/>
        <v>0.46359554584554202</v>
      </c>
      <c r="K658" s="2">
        <f t="shared" si="231"/>
        <v>0.53640445415445803</v>
      </c>
      <c r="L658" s="2">
        <f t="shared" si="231"/>
        <v>0</v>
      </c>
      <c r="M658" s="2">
        <f t="shared" si="232"/>
        <v>-1.1102230246251565E-16</v>
      </c>
      <c r="N658" s="3">
        <v>696639</v>
      </c>
      <c r="O658" s="55">
        <f>SUM(O566:O657)</f>
        <v>806048</v>
      </c>
      <c r="U658" s="55">
        <f>SUM(U566:U657)</f>
        <v>0</v>
      </c>
      <c r="AE658" s="55">
        <f>SUM(AE566:AE657)</f>
        <v>0</v>
      </c>
      <c r="AG658" s="7">
        <f>IF(Q658&gt;0,RANK(Q658,(N658:P658,Q658:AE658)),0)</f>
        <v>0</v>
      </c>
      <c r="AH658" s="7">
        <f>IF(R658&gt;0,RANK(R658,(N658:P658,Q658:AE658)),0)</f>
        <v>0</v>
      </c>
      <c r="AI658" s="7">
        <f>IF(T658&gt;0,RANK(T658,(N658:P658,Q658:AE658)),0)</f>
        <v>0</v>
      </c>
      <c r="AJ658" s="7">
        <f>IF(S658&gt;0,RANK(S658,(N658:P658,Q658:AE658)),0)</f>
        <v>0</v>
      </c>
      <c r="AK658" s="2">
        <f t="shared" si="233"/>
        <v>0</v>
      </c>
      <c r="AL658" s="2">
        <f t="shared" si="233"/>
        <v>0</v>
      </c>
      <c r="AM658" s="2">
        <f t="shared" si="234"/>
        <v>0</v>
      </c>
      <c r="AN658" s="2">
        <f t="shared" si="235"/>
        <v>0</v>
      </c>
      <c r="AP658" t="s">
        <v>2512</v>
      </c>
      <c r="AQ658" t="s">
        <v>15</v>
      </c>
      <c r="AR658" s="1"/>
      <c r="AS658" s="1"/>
      <c r="AT658" s="94">
        <v>18</v>
      </c>
      <c r="AU658" s="96"/>
      <c r="AV658" s="94">
        <v>18</v>
      </c>
      <c r="AW658" s="1"/>
      <c r="AX658" s="7" t="s">
        <v>775</v>
      </c>
      <c r="BE658" s="55">
        <f>SUM(BE566:BE657)</f>
        <v>305</v>
      </c>
      <c r="BF658" s="55">
        <f>SUM(BF566:BF657)</f>
        <v>1144</v>
      </c>
      <c r="BG658" s="55">
        <f>SUM(BG566:BG657)</f>
        <v>166</v>
      </c>
    </row>
    <row r="659" spans="1:59" ht="13" customHeight="1">
      <c r="C659" s="1"/>
      <c r="E659" s="7"/>
      <c r="F659" s="7"/>
      <c r="I659" s="2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G659" s="7"/>
      <c r="AH659" s="7"/>
      <c r="AI659" s="7"/>
      <c r="AJ659" s="7"/>
      <c r="AT659" s="94"/>
      <c r="AU659" s="96"/>
      <c r="AV659" s="100"/>
    </row>
    <row r="660" spans="1:59" ht="13" hidden="1" customHeight="1" outlineLevel="1">
      <c r="A660" t="s">
        <v>607</v>
      </c>
      <c r="B660" t="s">
        <v>523</v>
      </c>
      <c r="C660" s="1">
        <f t="shared" ref="C660:C691" si="238">SUM(N660:AE660)</f>
        <v>3704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>IF(P660&gt;0,RANK(P660,(N660:P660,Q660:AE660)),0)</f>
        <v>0</v>
      </c>
      <c r="G660" s="1">
        <f t="shared" ref="G660:G691" si="239">IF(C660&gt;0,MAX(N660:P660)-LARGE(N660:P660,2),0)</f>
        <v>577</v>
      </c>
      <c r="H660" s="2">
        <f t="shared" ref="H660:H691" si="240">IF(C660&gt;0,G660/C660,0)</f>
        <v>0.15577753779697623</v>
      </c>
      <c r="I660" s="2"/>
      <c r="J660" s="2">
        <f t="shared" ref="J660:J691" si="241">IF($C660=0,"-",N660/$C660)</f>
        <v>0.57748380129589638</v>
      </c>
      <c r="K660" s="2">
        <f t="shared" ref="K660:K691" si="242">IF($C660=0,"-",O660/$C660)</f>
        <v>0.4217062634989201</v>
      </c>
      <c r="L660" s="2">
        <f t="shared" ref="L660:L691" si="243">IF($C660=0,"-",P660/$C660)</f>
        <v>0</v>
      </c>
      <c r="M660" s="2">
        <f t="shared" ref="M660:M691" si="244">IF(C660=0,"-",(1-J660-K660-L660))</f>
        <v>8.0993520518352069E-4</v>
      </c>
      <c r="N660" s="106">
        <v>2139</v>
      </c>
      <c r="O660" s="106">
        <v>1562</v>
      </c>
      <c r="P660" s="106"/>
      <c r="Q660" s="106"/>
      <c r="R660" s="106"/>
      <c r="S660" s="106"/>
      <c r="T660" s="106"/>
      <c r="U660" s="106">
        <v>3</v>
      </c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G660" s="7">
        <f>IF(Q660&gt;0,RANK(Q660,(N660:P660,Q660:AE660)),0)</f>
        <v>0</v>
      </c>
      <c r="AH660" s="7">
        <f>IF(R660&gt;0,RANK(R660,(N660:P660,Q660:AE660)),0)</f>
        <v>0</v>
      </c>
      <c r="AI660" s="7">
        <f>IF(T660&gt;0,RANK(T660,(N660:P660,Q660:AE660)),0)</f>
        <v>0</v>
      </c>
      <c r="AJ660" s="7">
        <f>IF(S660&gt;0,RANK(S660,(N660:P660,Q660:AE660)),0)</f>
        <v>0</v>
      </c>
      <c r="AK660" s="2">
        <f t="shared" ref="AK660:AK691" si="245">IF($C660=0,"-",Q660/$C660)</f>
        <v>0</v>
      </c>
      <c r="AL660" s="2">
        <f t="shared" ref="AL660:AL691" si="246">IF($C660=0,"-",R660/$C660)</f>
        <v>0</v>
      </c>
      <c r="AM660" s="2">
        <f t="shared" ref="AM660:AM691" si="247">IF($C660=0,"-",T660/$C660)</f>
        <v>0</v>
      </c>
      <c r="AN660" s="2">
        <f t="shared" ref="AN660:AN691" si="248">IF($C660=0,"-",S660/$C660)</f>
        <v>0</v>
      </c>
      <c r="AP660" t="s">
        <v>607</v>
      </c>
      <c r="AQ660" t="s">
        <v>523</v>
      </c>
      <c r="AT660" s="94">
        <v>19</v>
      </c>
      <c r="AU660" s="96">
        <v>1</v>
      </c>
      <c r="AV660" s="100">
        <f t="shared" ref="AV660:AV698" si="249">1000*AT660+AU660</f>
        <v>19001</v>
      </c>
      <c r="AX660" s="7" t="s">
        <v>996</v>
      </c>
    </row>
    <row r="661" spans="1:59" ht="13" hidden="1" customHeight="1" outlineLevel="1">
      <c r="A661" t="s">
        <v>841</v>
      </c>
      <c r="B661" t="s">
        <v>523</v>
      </c>
      <c r="C661" s="1">
        <f t="shared" si="238"/>
        <v>1952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>IF(P661&gt;0,RANK(P661,(N661:P661,Q661:AE661)),0)</f>
        <v>0</v>
      </c>
      <c r="G661" s="1">
        <f t="shared" si="239"/>
        <v>110</v>
      </c>
      <c r="H661" s="2">
        <f t="shared" si="240"/>
        <v>5.6352459016393443E-2</v>
      </c>
      <c r="I661" s="2"/>
      <c r="J661" s="2">
        <f t="shared" si="241"/>
        <v>0.52817622950819676</v>
      </c>
      <c r="K661" s="2">
        <f t="shared" si="242"/>
        <v>0.4718237704918033</v>
      </c>
      <c r="L661" s="2">
        <f t="shared" si="243"/>
        <v>0</v>
      </c>
      <c r="M661" s="2">
        <f t="shared" si="244"/>
        <v>-5.5511151231257827E-17</v>
      </c>
      <c r="N661" s="106">
        <v>1031</v>
      </c>
      <c r="O661" s="106">
        <v>921</v>
      </c>
      <c r="P661" s="106"/>
      <c r="Q661" s="106"/>
      <c r="R661" s="106"/>
      <c r="S661" s="106"/>
      <c r="T661" s="106"/>
      <c r="U661" s="106">
        <v>0</v>
      </c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G661" s="7">
        <f>IF(Q661&gt;0,RANK(Q661,(N661:P661,Q661:AE661)),0)</f>
        <v>0</v>
      </c>
      <c r="AH661" s="7">
        <f>IF(R661&gt;0,RANK(R661,(N661:P661,Q661:AE661)),0)</f>
        <v>0</v>
      </c>
      <c r="AI661" s="7">
        <f>IF(T661&gt;0,RANK(T661,(N661:P661,Q661:AE661)),0)</f>
        <v>0</v>
      </c>
      <c r="AJ661" s="7">
        <f>IF(S661&gt;0,RANK(S661,(N661:P661,Q661:AE661)),0)</f>
        <v>0</v>
      </c>
      <c r="AK661" s="2">
        <f t="shared" si="245"/>
        <v>0</v>
      </c>
      <c r="AL661" s="2">
        <f t="shared" si="246"/>
        <v>0</v>
      </c>
      <c r="AM661" s="2">
        <f t="shared" si="247"/>
        <v>0</v>
      </c>
      <c r="AN661" s="2">
        <f t="shared" si="248"/>
        <v>0</v>
      </c>
      <c r="AP661" t="s">
        <v>841</v>
      </c>
      <c r="AQ661" t="s">
        <v>523</v>
      </c>
      <c r="AT661" s="94">
        <v>19</v>
      </c>
      <c r="AU661" s="96">
        <v>3</v>
      </c>
      <c r="AV661" s="100">
        <f t="shared" si="249"/>
        <v>19003</v>
      </c>
      <c r="AX661" s="7" t="s">
        <v>996</v>
      </c>
    </row>
    <row r="662" spans="1:59" ht="13" hidden="1" customHeight="1" outlineLevel="1">
      <c r="A662" t="s">
        <v>2833</v>
      </c>
      <c r="B662" t="s">
        <v>523</v>
      </c>
      <c r="C662" s="1">
        <f t="shared" si="238"/>
        <v>5255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0</v>
      </c>
      <c r="G662" s="1">
        <f t="shared" si="239"/>
        <v>1159</v>
      </c>
      <c r="H662" s="2">
        <f t="shared" si="240"/>
        <v>0.22055185537583255</v>
      </c>
      <c r="I662" s="2"/>
      <c r="J662" s="2">
        <f t="shared" si="241"/>
        <v>0.38972407231208372</v>
      </c>
      <c r="K662" s="2">
        <f t="shared" si="242"/>
        <v>0.61027592768791628</v>
      </c>
      <c r="L662" s="2">
        <f t="shared" si="243"/>
        <v>0</v>
      </c>
      <c r="M662" s="2">
        <f t="shared" si="244"/>
        <v>0</v>
      </c>
      <c r="N662" s="106">
        <v>2048</v>
      </c>
      <c r="O662" s="106">
        <v>3207</v>
      </c>
      <c r="P662" s="106"/>
      <c r="Q662" s="106"/>
      <c r="R662" s="106"/>
      <c r="S662" s="106"/>
      <c r="T662" s="106"/>
      <c r="U662" s="106">
        <v>0</v>
      </c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G662" s="7">
        <f>IF(Q662&gt;0,RANK(Q662,(N662:P662,Q662:AE662)),0)</f>
        <v>0</v>
      </c>
      <c r="AH662" s="7">
        <f>IF(R662&gt;0,RANK(R662,(N662:P662,Q662:AE662)),0)</f>
        <v>0</v>
      </c>
      <c r="AI662" s="7">
        <f>IF(T662&gt;0,RANK(T662,(N662:P662,Q662:AE662)),0)</f>
        <v>0</v>
      </c>
      <c r="AJ662" s="7">
        <f>IF(S662&gt;0,RANK(S662,(N662:P662,Q662:AE662)),0)</f>
        <v>0</v>
      </c>
      <c r="AK662" s="2">
        <f t="shared" si="245"/>
        <v>0</v>
      </c>
      <c r="AL662" s="2">
        <f t="shared" si="246"/>
        <v>0</v>
      </c>
      <c r="AM662" s="2">
        <f t="shared" si="247"/>
        <v>0</v>
      </c>
      <c r="AN662" s="2">
        <f t="shared" si="248"/>
        <v>0</v>
      </c>
      <c r="AP662" t="s">
        <v>2833</v>
      </c>
      <c r="AQ662" t="s">
        <v>523</v>
      </c>
      <c r="AT662" s="94">
        <v>19</v>
      </c>
      <c r="AU662" s="96">
        <v>5</v>
      </c>
      <c r="AV662" s="100">
        <f t="shared" si="249"/>
        <v>19005</v>
      </c>
      <c r="AX662" s="7" t="s">
        <v>996</v>
      </c>
    </row>
    <row r="663" spans="1:59" ht="13" hidden="1" customHeight="1" outlineLevel="1">
      <c r="A663" t="s">
        <v>1244</v>
      </c>
      <c r="B663" t="s">
        <v>523</v>
      </c>
      <c r="C663" s="1">
        <f t="shared" si="238"/>
        <v>4559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>IF(P663&gt;0,RANK(P663,(N663:P663,Q663:AE663)),0)</f>
        <v>0</v>
      </c>
      <c r="G663" s="1">
        <f t="shared" si="239"/>
        <v>673</v>
      </c>
      <c r="H663" s="2">
        <f t="shared" si="240"/>
        <v>0.14762009212546612</v>
      </c>
      <c r="I663" s="2"/>
      <c r="J663" s="2">
        <f t="shared" si="241"/>
        <v>0.573810046062733</v>
      </c>
      <c r="K663" s="2">
        <f t="shared" si="242"/>
        <v>0.42618995393726694</v>
      </c>
      <c r="L663" s="2">
        <f t="shared" si="243"/>
        <v>0</v>
      </c>
      <c r="M663" s="2">
        <f t="shared" si="244"/>
        <v>5.5511151231257827E-17</v>
      </c>
      <c r="N663" s="106">
        <v>2616</v>
      </c>
      <c r="O663" s="106">
        <v>1943</v>
      </c>
      <c r="P663" s="106"/>
      <c r="Q663" s="106"/>
      <c r="R663" s="106"/>
      <c r="S663" s="106"/>
      <c r="T663" s="106"/>
      <c r="U663" s="106">
        <v>0</v>
      </c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G663" s="7">
        <f>IF(Q663&gt;0,RANK(Q663,(N663:P663,Q663:AE663)),0)</f>
        <v>0</v>
      </c>
      <c r="AH663" s="7">
        <f>IF(R663&gt;0,RANK(R663,(N663:P663,Q663:AE663)),0)</f>
        <v>0</v>
      </c>
      <c r="AI663" s="7">
        <f>IF(T663&gt;0,RANK(T663,(N663:P663,Q663:AE663)),0)</f>
        <v>0</v>
      </c>
      <c r="AJ663" s="7">
        <f>IF(S663&gt;0,RANK(S663,(N663:P663,Q663:AE663)),0)</f>
        <v>0</v>
      </c>
      <c r="AK663" s="2">
        <f t="shared" si="245"/>
        <v>0</v>
      </c>
      <c r="AL663" s="2">
        <f t="shared" si="246"/>
        <v>0</v>
      </c>
      <c r="AM663" s="2">
        <f t="shared" si="247"/>
        <v>0</v>
      </c>
      <c r="AN663" s="2">
        <f t="shared" si="248"/>
        <v>0</v>
      </c>
      <c r="AP663" t="s">
        <v>1244</v>
      </c>
      <c r="AQ663" t="s">
        <v>523</v>
      </c>
      <c r="AT663" s="94">
        <v>19</v>
      </c>
      <c r="AU663" s="96">
        <v>7</v>
      </c>
      <c r="AV663" s="100">
        <f t="shared" si="249"/>
        <v>19007</v>
      </c>
      <c r="AX663" s="7" t="s">
        <v>996</v>
      </c>
    </row>
    <row r="664" spans="1:59" ht="13" hidden="1" customHeight="1" outlineLevel="1">
      <c r="A664" t="s">
        <v>1762</v>
      </c>
      <c r="B664" t="s">
        <v>523</v>
      </c>
      <c r="C664" s="1">
        <f t="shared" si="238"/>
        <v>3327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0</v>
      </c>
      <c r="G664" s="1">
        <f t="shared" si="239"/>
        <v>301</v>
      </c>
      <c r="H664" s="2">
        <f t="shared" si="240"/>
        <v>9.0471896603546736E-2</v>
      </c>
      <c r="I664" s="2"/>
      <c r="J664" s="2">
        <f t="shared" si="241"/>
        <v>0.54523594830177335</v>
      </c>
      <c r="K664" s="2">
        <f t="shared" si="242"/>
        <v>0.45476405169822665</v>
      </c>
      <c r="L664" s="2">
        <f t="shared" si="243"/>
        <v>0</v>
      </c>
      <c r="M664" s="2">
        <f t="shared" si="244"/>
        <v>0</v>
      </c>
      <c r="N664" s="106">
        <v>1814</v>
      </c>
      <c r="O664" s="106">
        <v>1513</v>
      </c>
      <c r="P664" s="106"/>
      <c r="Q664" s="106"/>
      <c r="R664" s="106"/>
      <c r="S664" s="106"/>
      <c r="T664" s="106"/>
      <c r="U664" s="106">
        <v>0</v>
      </c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G664" s="7">
        <f>IF(Q664&gt;0,RANK(Q664,(N664:P664,Q664:AE664)),0)</f>
        <v>0</v>
      </c>
      <c r="AH664" s="7">
        <f>IF(R664&gt;0,RANK(R664,(N664:P664,Q664:AE664)),0)</f>
        <v>0</v>
      </c>
      <c r="AI664" s="7">
        <f>IF(T664&gt;0,RANK(T664,(N664:P664,Q664:AE664)),0)</f>
        <v>0</v>
      </c>
      <c r="AJ664" s="7">
        <f>IF(S664&gt;0,RANK(S664,(N664:P664,Q664:AE664)),0)</f>
        <v>0</v>
      </c>
      <c r="AK664" s="2">
        <f t="shared" si="245"/>
        <v>0</v>
      </c>
      <c r="AL664" s="2">
        <f t="shared" si="246"/>
        <v>0</v>
      </c>
      <c r="AM664" s="2">
        <f t="shared" si="247"/>
        <v>0</v>
      </c>
      <c r="AN664" s="2">
        <f t="shared" si="248"/>
        <v>0</v>
      </c>
      <c r="AP664" t="s">
        <v>1762</v>
      </c>
      <c r="AQ664" t="s">
        <v>523</v>
      </c>
      <c r="AT664" s="94">
        <v>19</v>
      </c>
      <c r="AU664" s="96">
        <v>9</v>
      </c>
      <c r="AV664" s="100">
        <f t="shared" si="249"/>
        <v>19009</v>
      </c>
      <c r="AX664" s="7" t="s">
        <v>996</v>
      </c>
    </row>
    <row r="665" spans="1:59" ht="13" hidden="1" customHeight="1" outlineLevel="1">
      <c r="A665" t="s">
        <v>2314</v>
      </c>
      <c r="B665" t="s">
        <v>523</v>
      </c>
      <c r="C665" s="1">
        <f t="shared" si="238"/>
        <v>8057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>IF(P665&gt;0,RANK(P665,(N665:P665,Q665:AE665)),0)</f>
        <v>0</v>
      </c>
      <c r="G665" s="1">
        <f t="shared" si="239"/>
        <v>706</v>
      </c>
      <c r="H665" s="2">
        <f t="shared" si="240"/>
        <v>8.7625667121757483E-2</v>
      </c>
      <c r="I665" s="2"/>
      <c r="J665" s="2">
        <f t="shared" si="241"/>
        <v>0.54375077572297381</v>
      </c>
      <c r="K665" s="2">
        <f t="shared" si="242"/>
        <v>0.45612510860121636</v>
      </c>
      <c r="L665" s="2">
        <f t="shared" si="243"/>
        <v>0</v>
      </c>
      <c r="M665" s="2">
        <f t="shared" si="244"/>
        <v>1.2411567580983274E-4</v>
      </c>
      <c r="N665" s="106">
        <v>4381</v>
      </c>
      <c r="O665" s="106">
        <v>3675</v>
      </c>
      <c r="P665" s="106"/>
      <c r="Q665" s="106"/>
      <c r="R665" s="106"/>
      <c r="S665" s="106"/>
      <c r="T665" s="106"/>
      <c r="U665" s="106">
        <v>1</v>
      </c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G665" s="7">
        <f>IF(Q665&gt;0,RANK(Q665,(N665:P665,Q665:AE665)),0)</f>
        <v>0</v>
      </c>
      <c r="AH665" s="7">
        <f>IF(R665&gt;0,RANK(R665,(N665:P665,Q665:AE665)),0)</f>
        <v>0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245"/>
        <v>0</v>
      </c>
      <c r="AL665" s="2">
        <f t="shared" si="246"/>
        <v>0</v>
      </c>
      <c r="AM665" s="2">
        <f t="shared" si="247"/>
        <v>0</v>
      </c>
      <c r="AN665" s="2">
        <f t="shared" si="248"/>
        <v>0</v>
      </c>
      <c r="AP665" t="s">
        <v>2314</v>
      </c>
      <c r="AQ665" t="s">
        <v>523</v>
      </c>
      <c r="AT665" s="94">
        <v>19</v>
      </c>
      <c r="AU665" s="96">
        <v>11</v>
      </c>
      <c r="AV665" s="100">
        <f t="shared" si="249"/>
        <v>19011</v>
      </c>
      <c r="AX665" s="7" t="s">
        <v>996</v>
      </c>
    </row>
    <row r="666" spans="1:59" ht="13" hidden="1" customHeight="1" outlineLevel="1">
      <c r="A666" t="s">
        <v>1293</v>
      </c>
      <c r="B666" t="s">
        <v>523</v>
      </c>
      <c r="C666" s="1">
        <f t="shared" si="238"/>
        <v>42800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>IF(P666&gt;0,RANK(P666,(N666:P666,Q666:AE666)),0)</f>
        <v>0</v>
      </c>
      <c r="G666" s="1">
        <f t="shared" si="239"/>
        <v>3628</v>
      </c>
      <c r="H666" s="2">
        <f t="shared" si="240"/>
        <v>8.4766355140186919E-2</v>
      </c>
      <c r="I666" s="2"/>
      <c r="J666" s="2">
        <f t="shared" si="241"/>
        <v>0.54217289719626172</v>
      </c>
      <c r="K666" s="2">
        <f t="shared" si="242"/>
        <v>0.45740654205607478</v>
      </c>
      <c r="L666" s="2">
        <f t="shared" si="243"/>
        <v>0</v>
      </c>
      <c r="M666" s="2">
        <f t="shared" si="244"/>
        <v>4.2056074766350093E-4</v>
      </c>
      <c r="N666" s="106">
        <v>23205</v>
      </c>
      <c r="O666" s="106">
        <v>19577</v>
      </c>
      <c r="P666" s="106"/>
      <c r="Q666" s="106"/>
      <c r="R666" s="106"/>
      <c r="S666" s="106"/>
      <c r="T666" s="106"/>
      <c r="U666" s="106">
        <v>18</v>
      </c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G666" s="7">
        <f>IF(Q666&gt;0,RANK(Q666,(N666:P666,Q666:AE666)),0)</f>
        <v>0</v>
      </c>
      <c r="AH666" s="7">
        <f>IF(R666&gt;0,RANK(R666,(N666:P666,Q666:AE666)),0)</f>
        <v>0</v>
      </c>
      <c r="AI666" s="7">
        <f>IF(T666&gt;0,RANK(T666,(N666:P666,Q666:AE666)),0)</f>
        <v>0</v>
      </c>
      <c r="AJ666" s="7">
        <f>IF(S666&gt;0,RANK(S666,(N666:P666,Q666:AE666)),0)</f>
        <v>0</v>
      </c>
      <c r="AK666" s="2">
        <f t="shared" si="245"/>
        <v>0</v>
      </c>
      <c r="AL666" s="2">
        <f t="shared" si="246"/>
        <v>0</v>
      </c>
      <c r="AM666" s="2">
        <f t="shared" si="247"/>
        <v>0</v>
      </c>
      <c r="AN666" s="2">
        <f t="shared" si="248"/>
        <v>0</v>
      </c>
      <c r="AP666" t="s">
        <v>1293</v>
      </c>
      <c r="AQ666" t="s">
        <v>523</v>
      </c>
      <c r="AT666" s="94">
        <v>19</v>
      </c>
      <c r="AU666" s="96">
        <v>13</v>
      </c>
      <c r="AV666" s="100">
        <f t="shared" si="249"/>
        <v>19013</v>
      </c>
      <c r="AX666" s="7" t="s">
        <v>996</v>
      </c>
    </row>
    <row r="667" spans="1:59" ht="13" hidden="1" customHeight="1" outlineLevel="1">
      <c r="A667" t="s">
        <v>829</v>
      </c>
      <c r="B667" t="s">
        <v>523</v>
      </c>
      <c r="C667" s="1">
        <f t="shared" si="238"/>
        <v>9501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>IF(P667&gt;0,RANK(P667,(N667:P667,Q667:AE667)),0)</f>
        <v>0</v>
      </c>
      <c r="G667" s="1">
        <f t="shared" si="239"/>
        <v>2717</v>
      </c>
      <c r="H667" s="2">
        <f t="shared" si="240"/>
        <v>0.28596989790548366</v>
      </c>
      <c r="I667" s="2"/>
      <c r="J667" s="2">
        <f t="shared" si="241"/>
        <v>0.64298494895274183</v>
      </c>
      <c r="K667" s="2">
        <f t="shared" si="242"/>
        <v>0.35701505104725817</v>
      </c>
      <c r="L667" s="2">
        <f t="shared" si="243"/>
        <v>0</v>
      </c>
      <c r="M667" s="2">
        <f t="shared" si="244"/>
        <v>0</v>
      </c>
      <c r="N667" s="106">
        <v>6109</v>
      </c>
      <c r="O667" s="106">
        <v>3392</v>
      </c>
      <c r="P667" s="106"/>
      <c r="Q667" s="106"/>
      <c r="R667" s="106"/>
      <c r="S667" s="106"/>
      <c r="T667" s="106"/>
      <c r="U667" s="106">
        <v>0</v>
      </c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G667" s="7">
        <f>IF(Q667&gt;0,RANK(Q667,(N667:P667,Q667:AE667)),0)</f>
        <v>0</v>
      </c>
      <c r="AH667" s="7">
        <f>IF(R667&gt;0,RANK(R667,(N667:P667,Q667:AE667)),0)</f>
        <v>0</v>
      </c>
      <c r="AI667" s="7">
        <f>IF(T667&gt;0,RANK(T667,(N667:P667,Q667:AE667)),0)</f>
        <v>0</v>
      </c>
      <c r="AJ667" s="7">
        <f>IF(S667&gt;0,RANK(S667,(N667:P667,Q667:AE667)),0)</f>
        <v>0</v>
      </c>
      <c r="AK667" s="2">
        <f t="shared" si="245"/>
        <v>0</v>
      </c>
      <c r="AL667" s="2">
        <f t="shared" si="246"/>
        <v>0</v>
      </c>
      <c r="AM667" s="2">
        <f t="shared" si="247"/>
        <v>0</v>
      </c>
      <c r="AN667" s="2">
        <f t="shared" si="248"/>
        <v>0</v>
      </c>
      <c r="AP667" t="s">
        <v>829</v>
      </c>
      <c r="AQ667" t="s">
        <v>523</v>
      </c>
      <c r="AT667" s="94">
        <v>19</v>
      </c>
      <c r="AU667" s="96">
        <v>15</v>
      </c>
      <c r="AV667" s="100">
        <f t="shared" si="249"/>
        <v>19015</v>
      </c>
      <c r="AX667" s="7" t="s">
        <v>996</v>
      </c>
    </row>
    <row r="668" spans="1:59" ht="13" hidden="1" customHeight="1" outlineLevel="1">
      <c r="A668" t="s">
        <v>1880</v>
      </c>
      <c r="B668" t="s">
        <v>523</v>
      </c>
      <c r="C668" s="1">
        <f t="shared" si="238"/>
        <v>8123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>IF(P668&gt;0,RANK(P668,(N668:P668,Q668:AE668)),0)</f>
        <v>0</v>
      </c>
      <c r="G668" s="1">
        <f t="shared" si="239"/>
        <v>20</v>
      </c>
      <c r="H668" s="2">
        <f t="shared" si="240"/>
        <v>2.4621445278837869E-3</v>
      </c>
      <c r="I668" s="2"/>
      <c r="J668" s="2">
        <f t="shared" si="241"/>
        <v>0.50116951865074477</v>
      </c>
      <c r="K668" s="2">
        <f t="shared" si="242"/>
        <v>0.49870737412286104</v>
      </c>
      <c r="L668" s="2">
        <f t="shared" si="243"/>
        <v>0</v>
      </c>
      <c r="M668" s="2">
        <f t="shared" si="244"/>
        <v>1.2310722639419236E-4</v>
      </c>
      <c r="N668" s="106">
        <v>4071</v>
      </c>
      <c r="O668" s="106">
        <v>4051</v>
      </c>
      <c r="P668" s="106"/>
      <c r="Q668" s="106"/>
      <c r="R668" s="106"/>
      <c r="S668" s="106"/>
      <c r="T668" s="106"/>
      <c r="U668" s="106">
        <v>1</v>
      </c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G668" s="7">
        <f>IF(Q668&gt;0,RANK(Q668,(N668:P668,Q668:AE668)),0)</f>
        <v>0</v>
      </c>
      <c r="AH668" s="7">
        <f>IF(R668&gt;0,RANK(R668,(N668:P668,Q668:AE668)),0)</f>
        <v>0</v>
      </c>
      <c r="AI668" s="7">
        <f>IF(T668&gt;0,RANK(T668,(N668:P668,Q668:AE668)),0)</f>
        <v>0</v>
      </c>
      <c r="AJ668" s="7">
        <f>IF(S668&gt;0,RANK(S668,(N668:P668,Q668:AE668)),0)</f>
        <v>0</v>
      </c>
      <c r="AK668" s="2">
        <f t="shared" si="245"/>
        <v>0</v>
      </c>
      <c r="AL668" s="2">
        <f t="shared" si="246"/>
        <v>0</v>
      </c>
      <c r="AM668" s="2">
        <f t="shared" si="247"/>
        <v>0</v>
      </c>
      <c r="AN668" s="2">
        <f t="shared" si="248"/>
        <v>0</v>
      </c>
      <c r="AP668" t="s">
        <v>1880</v>
      </c>
      <c r="AQ668" t="s">
        <v>523</v>
      </c>
      <c r="AT668" s="94">
        <v>19</v>
      </c>
      <c r="AU668" s="96">
        <v>17</v>
      </c>
      <c r="AV668" s="100">
        <f t="shared" si="249"/>
        <v>19017</v>
      </c>
      <c r="AX668" s="7" t="s">
        <v>996</v>
      </c>
    </row>
    <row r="669" spans="1:59" ht="13" hidden="1" customHeight="1" outlineLevel="1">
      <c r="A669" t="s">
        <v>1872</v>
      </c>
      <c r="B669" t="s">
        <v>523</v>
      </c>
      <c r="C669" s="1">
        <f t="shared" si="238"/>
        <v>7290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0</v>
      </c>
      <c r="G669" s="1">
        <f t="shared" si="239"/>
        <v>103</v>
      </c>
      <c r="H669" s="2">
        <f t="shared" si="240"/>
        <v>1.4128943758573388E-2</v>
      </c>
      <c r="I669" s="2"/>
      <c r="J669" s="2">
        <f t="shared" si="241"/>
        <v>0.49259259259259258</v>
      </c>
      <c r="K669" s="2">
        <f t="shared" si="242"/>
        <v>0.50672153635116601</v>
      </c>
      <c r="L669" s="2">
        <f t="shared" si="243"/>
        <v>0</v>
      </c>
      <c r="M669" s="2">
        <f t="shared" si="244"/>
        <v>6.8587105624140499E-4</v>
      </c>
      <c r="N669" s="106">
        <v>3591</v>
      </c>
      <c r="O669" s="106">
        <v>3694</v>
      </c>
      <c r="P669" s="106"/>
      <c r="Q669" s="106"/>
      <c r="R669" s="106"/>
      <c r="S669" s="106"/>
      <c r="T669" s="106"/>
      <c r="U669" s="106">
        <v>5</v>
      </c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G669" s="7">
        <f>IF(Q669&gt;0,RANK(Q669,(N669:P669,Q669:AE669)),0)</f>
        <v>0</v>
      </c>
      <c r="AH669" s="7">
        <f>IF(R669&gt;0,RANK(R669,(N669:P669,Q669:AE669)),0)</f>
        <v>0</v>
      </c>
      <c r="AI669" s="7">
        <f>IF(T669&gt;0,RANK(T669,(N669:P669,Q669:AE669)),0)</f>
        <v>0</v>
      </c>
      <c r="AJ669" s="7">
        <f>IF(S669&gt;0,RANK(S669,(N669:P669,Q669:AE669)),0)</f>
        <v>0</v>
      </c>
      <c r="AK669" s="2">
        <f t="shared" si="245"/>
        <v>0</v>
      </c>
      <c r="AL669" s="2">
        <f t="shared" si="246"/>
        <v>0</v>
      </c>
      <c r="AM669" s="2">
        <f t="shared" si="247"/>
        <v>0</v>
      </c>
      <c r="AN669" s="2">
        <f t="shared" si="248"/>
        <v>0</v>
      </c>
      <c r="AP669" t="s">
        <v>1872</v>
      </c>
      <c r="AQ669" t="s">
        <v>523</v>
      </c>
      <c r="AT669" s="94">
        <v>19</v>
      </c>
      <c r="AU669" s="96">
        <v>19</v>
      </c>
      <c r="AV669" s="100">
        <f t="shared" si="249"/>
        <v>19019</v>
      </c>
      <c r="AX669" s="7" t="s">
        <v>996</v>
      </c>
    </row>
    <row r="670" spans="1:59" ht="13" hidden="1" customHeight="1" outlineLevel="1">
      <c r="A670" t="s">
        <v>1013</v>
      </c>
      <c r="B670" t="s">
        <v>523</v>
      </c>
      <c r="C670" s="1">
        <f t="shared" si="238"/>
        <v>7145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>IF(P670&gt;0,RANK(P670,(N670:P670,Q670:AE670)),0)</f>
        <v>0</v>
      </c>
      <c r="G670" s="1">
        <f t="shared" si="239"/>
        <v>99</v>
      </c>
      <c r="H670" s="2">
        <f t="shared" si="240"/>
        <v>1.3855843247025892E-2</v>
      </c>
      <c r="I670" s="2"/>
      <c r="J670" s="2">
        <f t="shared" si="241"/>
        <v>0.49307207837648703</v>
      </c>
      <c r="K670" s="2">
        <f t="shared" si="242"/>
        <v>0.50692792162351297</v>
      </c>
      <c r="L670" s="2">
        <f t="shared" si="243"/>
        <v>0</v>
      </c>
      <c r="M670" s="2">
        <f t="shared" si="244"/>
        <v>0</v>
      </c>
      <c r="N670" s="106">
        <v>3523</v>
      </c>
      <c r="O670" s="106">
        <v>3622</v>
      </c>
      <c r="P670" s="106"/>
      <c r="Q670" s="106"/>
      <c r="R670" s="106"/>
      <c r="S670" s="106"/>
      <c r="T670" s="106"/>
      <c r="U670" s="106">
        <v>0</v>
      </c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G670" s="7">
        <f>IF(Q670&gt;0,RANK(Q670,(N670:P670,Q670:AE670)),0)</f>
        <v>0</v>
      </c>
      <c r="AH670" s="7">
        <f>IF(R670&gt;0,RANK(R670,(N670:P670,Q670:AE670)),0)</f>
        <v>0</v>
      </c>
      <c r="AI670" s="7">
        <f>IF(T670&gt;0,RANK(T670,(N670:P670,Q670:AE670)),0)</f>
        <v>0</v>
      </c>
      <c r="AJ670" s="7">
        <f>IF(S670&gt;0,RANK(S670,(N670:P670,Q670:AE670)),0)</f>
        <v>0</v>
      </c>
      <c r="AK670" s="2">
        <f t="shared" si="245"/>
        <v>0</v>
      </c>
      <c r="AL670" s="2">
        <f t="shared" si="246"/>
        <v>0</v>
      </c>
      <c r="AM670" s="2">
        <f t="shared" si="247"/>
        <v>0</v>
      </c>
      <c r="AN670" s="2">
        <f t="shared" si="248"/>
        <v>0</v>
      </c>
      <c r="AP670" t="s">
        <v>1013</v>
      </c>
      <c r="AQ670" t="s">
        <v>523</v>
      </c>
      <c r="AT670" s="94">
        <v>19</v>
      </c>
      <c r="AU670" s="96">
        <v>21</v>
      </c>
      <c r="AV670" s="100">
        <f t="shared" si="249"/>
        <v>19021</v>
      </c>
      <c r="AX670" s="7" t="s">
        <v>996</v>
      </c>
    </row>
    <row r="671" spans="1:59" ht="13" hidden="1" customHeight="1" outlineLevel="1">
      <c r="A671" t="s">
        <v>1203</v>
      </c>
      <c r="B671" t="s">
        <v>523</v>
      </c>
      <c r="C671" s="1">
        <f t="shared" si="238"/>
        <v>5071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>IF(P671&gt;0,RANK(P671,(N671:P671,Q671:AE671)),0)</f>
        <v>0</v>
      </c>
      <c r="G671" s="1">
        <f t="shared" si="239"/>
        <v>1019</v>
      </c>
      <c r="H671" s="2">
        <f t="shared" si="240"/>
        <v>0.20094655886412938</v>
      </c>
      <c r="I671" s="2"/>
      <c r="J671" s="2">
        <f t="shared" si="241"/>
        <v>0.39952672056793531</v>
      </c>
      <c r="K671" s="2">
        <f t="shared" si="242"/>
        <v>0.60047327943206463</v>
      </c>
      <c r="L671" s="2">
        <f t="shared" si="243"/>
        <v>0</v>
      </c>
      <c r="M671" s="2">
        <f t="shared" si="244"/>
        <v>0</v>
      </c>
      <c r="N671" s="106">
        <v>2026</v>
      </c>
      <c r="O671" s="106">
        <v>3045</v>
      </c>
      <c r="P671" s="106"/>
      <c r="Q671" s="106"/>
      <c r="R671" s="106"/>
      <c r="S671" s="106"/>
      <c r="T671" s="106"/>
      <c r="U671" s="106">
        <v>0</v>
      </c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G671" s="7">
        <f>IF(Q671&gt;0,RANK(Q671,(N671:P671,Q671:AE671)),0)</f>
        <v>0</v>
      </c>
      <c r="AH671" s="7">
        <f>IF(R671&gt;0,RANK(R671,(N671:P671,Q671:AE671)),0)</f>
        <v>0</v>
      </c>
      <c r="AI671" s="7">
        <f>IF(T671&gt;0,RANK(T671,(N671:P671,Q671:AE671)),0)</f>
        <v>0</v>
      </c>
      <c r="AJ671" s="7">
        <f>IF(S671&gt;0,RANK(S671,(N671:P671,Q671:AE671)),0)</f>
        <v>0</v>
      </c>
      <c r="AK671" s="2">
        <f t="shared" si="245"/>
        <v>0</v>
      </c>
      <c r="AL671" s="2">
        <f t="shared" si="246"/>
        <v>0</v>
      </c>
      <c r="AM671" s="2">
        <f t="shared" si="247"/>
        <v>0</v>
      </c>
      <c r="AN671" s="2">
        <f t="shared" si="248"/>
        <v>0</v>
      </c>
      <c r="AP671" t="s">
        <v>1203</v>
      </c>
      <c r="AQ671" t="s">
        <v>523</v>
      </c>
      <c r="AT671" s="94">
        <v>19</v>
      </c>
      <c r="AU671" s="96">
        <v>23</v>
      </c>
      <c r="AV671" s="100">
        <f t="shared" si="249"/>
        <v>19023</v>
      </c>
      <c r="AX671" s="7" t="s">
        <v>996</v>
      </c>
    </row>
    <row r="672" spans="1:59" ht="13" hidden="1" customHeight="1" outlineLevel="1">
      <c r="A672" t="s">
        <v>2334</v>
      </c>
      <c r="B672" t="s">
        <v>523</v>
      </c>
      <c r="C672" s="1">
        <f t="shared" si="238"/>
        <v>4217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>IF(P672&gt;0,RANK(P672,(N672:P672,Q672:AE672)),0)</f>
        <v>0</v>
      </c>
      <c r="G672" s="1">
        <f t="shared" si="239"/>
        <v>149</v>
      </c>
      <c r="H672" s="2">
        <f t="shared" si="240"/>
        <v>3.5333175243063793E-2</v>
      </c>
      <c r="I672" s="2"/>
      <c r="J672" s="2">
        <f t="shared" si="241"/>
        <v>0.51766658762153195</v>
      </c>
      <c r="K672" s="2">
        <f t="shared" si="242"/>
        <v>0.48233341237846811</v>
      </c>
      <c r="L672" s="2">
        <f t="shared" si="243"/>
        <v>0</v>
      </c>
      <c r="M672" s="2">
        <f t="shared" si="244"/>
        <v>-5.5511151231257827E-17</v>
      </c>
      <c r="N672" s="106">
        <v>2183</v>
      </c>
      <c r="O672" s="106">
        <v>2034</v>
      </c>
      <c r="P672" s="106"/>
      <c r="Q672" s="106"/>
      <c r="R672" s="106"/>
      <c r="S672" s="106"/>
      <c r="T672" s="106"/>
      <c r="U672" s="106">
        <v>0</v>
      </c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G672" s="7">
        <f>IF(Q672&gt;0,RANK(Q672,(N672:P672,Q672:AE672)),0)</f>
        <v>0</v>
      </c>
      <c r="AH672" s="7">
        <f>IF(R672&gt;0,RANK(R672,(N672:P672,Q672:AE672)),0)</f>
        <v>0</v>
      </c>
      <c r="AI672" s="7">
        <f>IF(T672&gt;0,RANK(T672,(N672:P672,Q672:AE672)),0)</f>
        <v>0</v>
      </c>
      <c r="AJ672" s="7">
        <f>IF(S672&gt;0,RANK(S672,(N672:P672,Q672:AE672)),0)</f>
        <v>0</v>
      </c>
      <c r="AK672" s="2">
        <f t="shared" si="245"/>
        <v>0</v>
      </c>
      <c r="AL672" s="2">
        <f t="shared" si="246"/>
        <v>0</v>
      </c>
      <c r="AM672" s="2">
        <f t="shared" si="247"/>
        <v>0</v>
      </c>
      <c r="AN672" s="2">
        <f t="shared" si="248"/>
        <v>0</v>
      </c>
      <c r="AP672" t="s">
        <v>2334</v>
      </c>
      <c r="AQ672" t="s">
        <v>523</v>
      </c>
      <c r="AT672" s="94">
        <v>19</v>
      </c>
      <c r="AU672" s="96">
        <v>25</v>
      </c>
      <c r="AV672" s="100">
        <f t="shared" si="249"/>
        <v>19025</v>
      </c>
      <c r="AX672" s="7" t="s">
        <v>996</v>
      </c>
    </row>
    <row r="673" spans="1:50" ht="13" hidden="1" customHeight="1" outlineLevel="1">
      <c r="A673" t="s">
        <v>1570</v>
      </c>
      <c r="B673" t="s">
        <v>523</v>
      </c>
      <c r="C673" s="1">
        <f t="shared" si="238"/>
        <v>7236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>IF(P673&gt;0,RANK(P673,(N673:P673,Q673:AE673)),0)</f>
        <v>0</v>
      </c>
      <c r="G673" s="1">
        <f t="shared" si="239"/>
        <v>430</v>
      </c>
      <c r="H673" s="2">
        <f t="shared" si="240"/>
        <v>5.9425096738529574E-2</v>
      </c>
      <c r="I673" s="2"/>
      <c r="J673" s="2">
        <f t="shared" si="241"/>
        <v>0.47001105583195135</v>
      </c>
      <c r="K673" s="2">
        <f t="shared" si="242"/>
        <v>0.52943615257048093</v>
      </c>
      <c r="L673" s="2">
        <f t="shared" si="243"/>
        <v>0</v>
      </c>
      <c r="M673" s="2">
        <f t="shared" si="244"/>
        <v>5.5279159756771445E-4</v>
      </c>
      <c r="N673" s="106">
        <v>3401</v>
      </c>
      <c r="O673" s="106">
        <v>3831</v>
      </c>
      <c r="P673" s="106"/>
      <c r="Q673" s="106"/>
      <c r="R673" s="106"/>
      <c r="S673" s="106"/>
      <c r="T673" s="106"/>
      <c r="U673" s="106">
        <v>4</v>
      </c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G673" s="7">
        <f>IF(Q673&gt;0,RANK(Q673,(N673:P673,Q673:AE673)),0)</f>
        <v>0</v>
      </c>
      <c r="AH673" s="7">
        <f>IF(R673&gt;0,RANK(R673,(N673:P673,Q673:AE673)),0)</f>
        <v>0</v>
      </c>
      <c r="AI673" s="7">
        <f>IF(T673&gt;0,RANK(T673,(N673:P673,Q673:AE673)),0)</f>
        <v>0</v>
      </c>
      <c r="AJ673" s="7">
        <f>IF(S673&gt;0,RANK(S673,(N673:P673,Q673:AE673)),0)</f>
        <v>0</v>
      </c>
      <c r="AK673" s="2">
        <f t="shared" si="245"/>
        <v>0</v>
      </c>
      <c r="AL673" s="2">
        <f t="shared" si="246"/>
        <v>0</v>
      </c>
      <c r="AM673" s="2">
        <f t="shared" si="247"/>
        <v>0</v>
      </c>
      <c r="AN673" s="2">
        <f t="shared" si="248"/>
        <v>0</v>
      </c>
      <c r="AP673" t="s">
        <v>1570</v>
      </c>
      <c r="AQ673" t="s">
        <v>523</v>
      </c>
      <c r="AT673" s="94">
        <v>19</v>
      </c>
      <c r="AU673" s="96">
        <v>27</v>
      </c>
      <c r="AV673" s="100">
        <f t="shared" si="249"/>
        <v>19027</v>
      </c>
      <c r="AX673" s="7" t="s">
        <v>996</v>
      </c>
    </row>
    <row r="674" spans="1:50" ht="13" hidden="1" customHeight="1" outlineLevel="1">
      <c r="A674" t="s">
        <v>395</v>
      </c>
      <c r="B674" t="s">
        <v>523</v>
      </c>
      <c r="C674" s="1">
        <f t="shared" si="238"/>
        <v>6045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0</v>
      </c>
      <c r="G674" s="1">
        <f t="shared" si="239"/>
        <v>566</v>
      </c>
      <c r="H674" s="2">
        <f t="shared" si="240"/>
        <v>9.3631100082712984E-2</v>
      </c>
      <c r="I674" s="2"/>
      <c r="J674" s="2">
        <f t="shared" si="241"/>
        <v>0.45277088502894952</v>
      </c>
      <c r="K674" s="2">
        <f t="shared" si="242"/>
        <v>0.54640198511166249</v>
      </c>
      <c r="L674" s="2">
        <f t="shared" si="243"/>
        <v>0</v>
      </c>
      <c r="M674" s="2">
        <f t="shared" si="244"/>
        <v>8.2712985938793171E-4</v>
      </c>
      <c r="N674" s="106">
        <v>2737</v>
      </c>
      <c r="O674" s="106">
        <v>3303</v>
      </c>
      <c r="P674" s="106"/>
      <c r="Q674" s="106"/>
      <c r="R674" s="106"/>
      <c r="S674" s="106"/>
      <c r="T674" s="106"/>
      <c r="U674" s="106">
        <v>5</v>
      </c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G674" s="7">
        <f>IF(Q674&gt;0,RANK(Q674,(N674:P674,Q674:AE674)),0)</f>
        <v>0</v>
      </c>
      <c r="AH674" s="7">
        <f>IF(R674&gt;0,RANK(R674,(N674:P674,Q674:AE674)),0)</f>
        <v>0</v>
      </c>
      <c r="AI674" s="7">
        <f>IF(T674&gt;0,RANK(T674,(N674:P674,Q674:AE674)),0)</f>
        <v>0</v>
      </c>
      <c r="AJ674" s="7">
        <f>IF(S674&gt;0,RANK(S674,(N674:P674,Q674:AE674)),0)</f>
        <v>0</v>
      </c>
      <c r="AK674" s="2">
        <f t="shared" si="245"/>
        <v>0</v>
      </c>
      <c r="AL674" s="2">
        <f t="shared" si="246"/>
        <v>0</v>
      </c>
      <c r="AM674" s="2">
        <f t="shared" si="247"/>
        <v>0</v>
      </c>
      <c r="AN674" s="2">
        <f t="shared" si="248"/>
        <v>0</v>
      </c>
      <c r="AP674" t="s">
        <v>395</v>
      </c>
      <c r="AQ674" t="s">
        <v>523</v>
      </c>
      <c r="AT674" s="94">
        <v>19</v>
      </c>
      <c r="AU674" s="96">
        <v>29</v>
      </c>
      <c r="AV674" s="100">
        <f t="shared" si="249"/>
        <v>19029</v>
      </c>
      <c r="AX674" s="7" t="s">
        <v>996</v>
      </c>
    </row>
    <row r="675" spans="1:50" ht="13" hidden="1" customHeight="1" outlineLevel="1">
      <c r="A675" t="s">
        <v>790</v>
      </c>
      <c r="B675" t="s">
        <v>523</v>
      </c>
      <c r="C675" s="1">
        <f t="shared" si="238"/>
        <v>6081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239"/>
        <v>123</v>
      </c>
      <c r="H675" s="2">
        <f t="shared" si="240"/>
        <v>2.0226936359151456E-2</v>
      </c>
      <c r="I675" s="2"/>
      <c r="J675" s="2">
        <f t="shared" si="241"/>
        <v>0.48955763854629175</v>
      </c>
      <c r="K675" s="2">
        <f t="shared" si="242"/>
        <v>0.50978457490544316</v>
      </c>
      <c r="L675" s="2">
        <f t="shared" si="243"/>
        <v>0</v>
      </c>
      <c r="M675" s="2">
        <f t="shared" si="244"/>
        <v>6.5778654826509353E-4</v>
      </c>
      <c r="N675" s="106">
        <v>2977</v>
      </c>
      <c r="O675" s="106">
        <v>3100</v>
      </c>
      <c r="P675" s="106"/>
      <c r="Q675" s="106"/>
      <c r="R675" s="106"/>
      <c r="S675" s="106"/>
      <c r="T675" s="106"/>
      <c r="U675" s="106">
        <v>4</v>
      </c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G675" s="7">
        <f>IF(Q675&gt;0,RANK(Q675,(N675:P675,Q675:AE675)),0)</f>
        <v>0</v>
      </c>
      <c r="AH675" s="7">
        <f>IF(R675&gt;0,RANK(R675,(N675:P675,Q675:AE675)),0)</f>
        <v>0</v>
      </c>
      <c r="AI675" s="7">
        <f>IF(T675&gt;0,RANK(T675,(N675:P675,Q675:AE675)),0)</f>
        <v>0</v>
      </c>
      <c r="AJ675" s="7">
        <f>IF(S675&gt;0,RANK(S675,(N675:P675,Q675:AE675)),0)</f>
        <v>0</v>
      </c>
      <c r="AK675" s="2">
        <f t="shared" si="245"/>
        <v>0</v>
      </c>
      <c r="AL675" s="2">
        <f t="shared" si="246"/>
        <v>0</v>
      </c>
      <c r="AM675" s="2">
        <f t="shared" si="247"/>
        <v>0</v>
      </c>
      <c r="AN675" s="2">
        <f t="shared" si="248"/>
        <v>0</v>
      </c>
      <c r="AP675" t="s">
        <v>790</v>
      </c>
      <c r="AQ675" t="s">
        <v>523</v>
      </c>
      <c r="AT675" s="94">
        <v>19</v>
      </c>
      <c r="AU675" s="96">
        <v>31</v>
      </c>
      <c r="AV675" s="100">
        <f t="shared" si="249"/>
        <v>19031</v>
      </c>
      <c r="AX675" s="7" t="s">
        <v>996</v>
      </c>
    </row>
    <row r="676" spans="1:50" ht="13" hidden="1" customHeight="1" outlineLevel="1">
      <c r="A676" t="s">
        <v>1879</v>
      </c>
      <c r="B676" t="s">
        <v>523</v>
      </c>
      <c r="C676" s="1">
        <f t="shared" si="238"/>
        <v>17559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>IF(P676&gt;0,RANK(P676,(N676:P676,Q676:AE676)),0)</f>
        <v>0</v>
      </c>
      <c r="G676" s="1">
        <f t="shared" si="239"/>
        <v>124</v>
      </c>
      <c r="H676" s="2">
        <f t="shared" si="240"/>
        <v>7.0619055754883534E-3</v>
      </c>
      <c r="I676" s="2"/>
      <c r="J676" s="2">
        <f t="shared" si="241"/>
        <v>0.50350247736203657</v>
      </c>
      <c r="K676" s="2">
        <f t="shared" si="242"/>
        <v>0.49644057178654821</v>
      </c>
      <c r="L676" s="2">
        <f t="shared" si="243"/>
        <v>0</v>
      </c>
      <c r="M676" s="2">
        <f t="shared" si="244"/>
        <v>5.6950851415216164E-5</v>
      </c>
      <c r="N676" s="106">
        <v>8841</v>
      </c>
      <c r="O676" s="106">
        <v>8717</v>
      </c>
      <c r="P676" s="106"/>
      <c r="Q676" s="106"/>
      <c r="R676" s="106"/>
      <c r="S676" s="106"/>
      <c r="T676" s="106"/>
      <c r="U676" s="106">
        <v>1</v>
      </c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G676" s="7">
        <f>IF(Q676&gt;0,RANK(Q676,(N676:P676,Q676:AE676)),0)</f>
        <v>0</v>
      </c>
      <c r="AH676" s="7">
        <f>IF(R676&gt;0,RANK(R676,(N676:P676,Q676:AE676)),0)</f>
        <v>0</v>
      </c>
      <c r="AI676" s="7">
        <f>IF(T676&gt;0,RANK(T676,(N676:P676,Q676:AE676)),0)</f>
        <v>0</v>
      </c>
      <c r="AJ676" s="7">
        <f>IF(S676&gt;0,RANK(S676,(N676:P676,Q676:AE676)),0)</f>
        <v>0</v>
      </c>
      <c r="AK676" s="2">
        <f t="shared" si="245"/>
        <v>0</v>
      </c>
      <c r="AL676" s="2">
        <f t="shared" si="246"/>
        <v>0</v>
      </c>
      <c r="AM676" s="2">
        <f t="shared" si="247"/>
        <v>0</v>
      </c>
      <c r="AN676" s="2">
        <f t="shared" si="248"/>
        <v>0</v>
      </c>
      <c r="AP676" t="s">
        <v>1879</v>
      </c>
      <c r="AQ676" t="s">
        <v>523</v>
      </c>
      <c r="AT676" s="94">
        <v>19</v>
      </c>
      <c r="AU676" s="96">
        <v>33</v>
      </c>
      <c r="AV676" s="100">
        <f t="shared" si="249"/>
        <v>19033</v>
      </c>
      <c r="AX676" s="7" t="s">
        <v>996</v>
      </c>
    </row>
    <row r="677" spans="1:50" ht="13" hidden="1" customHeight="1" outlineLevel="1">
      <c r="A677" t="s">
        <v>1551</v>
      </c>
      <c r="B677" t="s">
        <v>523</v>
      </c>
      <c r="C677" s="1">
        <f t="shared" si="238"/>
        <v>5656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>IF(P677&gt;0,RANK(P677,(N677:P677,Q677:AE677)),0)</f>
        <v>0</v>
      </c>
      <c r="G677" s="1">
        <f t="shared" si="239"/>
        <v>261</v>
      </c>
      <c r="H677" s="2">
        <f t="shared" si="240"/>
        <v>4.6145685997171143E-2</v>
      </c>
      <c r="I677" s="2"/>
      <c r="J677" s="2">
        <f t="shared" si="241"/>
        <v>0.52298444130127297</v>
      </c>
      <c r="K677" s="2">
        <f t="shared" si="242"/>
        <v>0.47683875530410186</v>
      </c>
      <c r="L677" s="2">
        <f t="shared" si="243"/>
        <v>0</v>
      </c>
      <c r="M677" s="2">
        <f t="shared" si="244"/>
        <v>1.7680339462516903E-4</v>
      </c>
      <c r="N677" s="106">
        <v>2958</v>
      </c>
      <c r="O677" s="106">
        <v>2697</v>
      </c>
      <c r="P677" s="106"/>
      <c r="Q677" s="106"/>
      <c r="R677" s="106"/>
      <c r="S677" s="106"/>
      <c r="T677" s="106"/>
      <c r="U677" s="106">
        <v>1</v>
      </c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G677" s="7">
        <f>IF(Q677&gt;0,RANK(Q677,(N677:P677,Q677:AE677)),0)</f>
        <v>0</v>
      </c>
      <c r="AH677" s="7">
        <f>IF(R677&gt;0,RANK(R677,(N677:P677,Q677:AE677)),0)</f>
        <v>0</v>
      </c>
      <c r="AI677" s="7">
        <f>IF(T677&gt;0,RANK(T677,(N677:P677,Q677:AE677)),0)</f>
        <v>0</v>
      </c>
      <c r="AJ677" s="7">
        <f>IF(S677&gt;0,RANK(S677,(N677:P677,Q677:AE677)),0)</f>
        <v>0</v>
      </c>
      <c r="AK677" s="2">
        <f t="shared" si="245"/>
        <v>0</v>
      </c>
      <c r="AL677" s="2">
        <f t="shared" si="246"/>
        <v>0</v>
      </c>
      <c r="AM677" s="2">
        <f t="shared" si="247"/>
        <v>0</v>
      </c>
      <c r="AN677" s="2">
        <f t="shared" si="248"/>
        <v>0</v>
      </c>
      <c r="AP677" t="s">
        <v>1551</v>
      </c>
      <c r="AQ677" t="s">
        <v>523</v>
      </c>
      <c r="AT677" s="94">
        <v>19</v>
      </c>
      <c r="AU677" s="96">
        <v>35</v>
      </c>
      <c r="AV677" s="100">
        <f t="shared" si="249"/>
        <v>19035</v>
      </c>
      <c r="AX677" s="7" t="s">
        <v>996</v>
      </c>
    </row>
    <row r="678" spans="1:50" ht="13" hidden="1" customHeight="1" outlineLevel="1">
      <c r="A678" t="s">
        <v>1030</v>
      </c>
      <c r="B678" t="s">
        <v>523</v>
      </c>
      <c r="C678" s="1">
        <f t="shared" si="238"/>
        <v>5197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>IF(P678&gt;0,RANK(P678,(N678:P678,Q678:AE678)),0)</f>
        <v>0</v>
      </c>
      <c r="G678" s="1">
        <f t="shared" si="239"/>
        <v>261</v>
      </c>
      <c r="H678" s="2">
        <f t="shared" si="240"/>
        <v>5.0221281508562629E-2</v>
      </c>
      <c r="I678" s="2"/>
      <c r="J678" s="2">
        <f t="shared" si="241"/>
        <v>0.5243409659418895</v>
      </c>
      <c r="K678" s="2">
        <f t="shared" si="242"/>
        <v>0.47411968443332692</v>
      </c>
      <c r="L678" s="2">
        <f t="shared" si="243"/>
        <v>0</v>
      </c>
      <c r="M678" s="2">
        <f t="shared" si="244"/>
        <v>1.5393496247835814E-3</v>
      </c>
      <c r="N678" s="106">
        <v>2725</v>
      </c>
      <c r="O678" s="106">
        <v>2464</v>
      </c>
      <c r="P678" s="106"/>
      <c r="Q678" s="106"/>
      <c r="R678" s="106"/>
      <c r="S678" s="106"/>
      <c r="T678" s="106"/>
      <c r="U678" s="106">
        <v>8</v>
      </c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G678" s="7">
        <f>IF(Q678&gt;0,RANK(Q678,(N678:P678,Q678:AE678)),0)</f>
        <v>0</v>
      </c>
      <c r="AH678" s="7">
        <f>IF(R678&gt;0,RANK(R678,(N678:P678,Q678:AE678)),0)</f>
        <v>0</v>
      </c>
      <c r="AI678" s="7">
        <f>IF(T678&gt;0,RANK(T678,(N678:P678,Q678:AE678)),0)</f>
        <v>0</v>
      </c>
      <c r="AJ678" s="7">
        <f>IF(S678&gt;0,RANK(S678,(N678:P678,Q678:AE678)),0)</f>
        <v>0</v>
      </c>
      <c r="AK678" s="2">
        <f t="shared" si="245"/>
        <v>0</v>
      </c>
      <c r="AL678" s="2">
        <f t="shared" si="246"/>
        <v>0</v>
      </c>
      <c r="AM678" s="2">
        <f t="shared" si="247"/>
        <v>0</v>
      </c>
      <c r="AN678" s="2">
        <f t="shared" si="248"/>
        <v>0</v>
      </c>
      <c r="AP678" t="s">
        <v>1030</v>
      </c>
      <c r="AQ678" t="s">
        <v>523</v>
      </c>
      <c r="AT678" s="94">
        <v>19</v>
      </c>
      <c r="AU678" s="96">
        <v>37</v>
      </c>
      <c r="AV678" s="100">
        <f t="shared" si="249"/>
        <v>19037</v>
      </c>
      <c r="AX678" s="7" t="s">
        <v>996</v>
      </c>
    </row>
    <row r="679" spans="1:50" ht="13" hidden="1" customHeight="1" outlineLevel="1">
      <c r="A679" t="s">
        <v>2539</v>
      </c>
      <c r="B679" t="s">
        <v>523</v>
      </c>
      <c r="C679" s="1">
        <f t="shared" si="238"/>
        <v>3477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>IF(P679&gt;0,RANK(P679,(N679:P679,Q679:AE679)),0)</f>
        <v>0</v>
      </c>
      <c r="G679" s="1">
        <f t="shared" si="239"/>
        <v>1050</v>
      </c>
      <c r="H679" s="2">
        <f t="shared" si="240"/>
        <v>0.30198446937014667</v>
      </c>
      <c r="I679" s="2"/>
      <c r="J679" s="2">
        <f t="shared" si="241"/>
        <v>0.65056082830025885</v>
      </c>
      <c r="K679" s="2">
        <f t="shared" si="242"/>
        <v>0.34857635893011218</v>
      </c>
      <c r="L679" s="2">
        <f t="shared" si="243"/>
        <v>0</v>
      </c>
      <c r="M679" s="2">
        <f t="shared" si="244"/>
        <v>8.6281276962896225E-4</v>
      </c>
      <c r="N679" s="106">
        <v>2262</v>
      </c>
      <c r="O679" s="106">
        <v>1212</v>
      </c>
      <c r="P679" s="106"/>
      <c r="Q679" s="106"/>
      <c r="R679" s="106"/>
      <c r="S679" s="106"/>
      <c r="T679" s="106"/>
      <c r="U679" s="106">
        <v>3</v>
      </c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G679" s="7">
        <f>IF(Q679&gt;0,RANK(Q679,(N679:P679,Q679:AE679)),0)</f>
        <v>0</v>
      </c>
      <c r="AH679" s="7">
        <f>IF(R679&gt;0,RANK(R679,(N679:P679,Q679:AE679)),0)</f>
        <v>0</v>
      </c>
      <c r="AI679" s="7">
        <f>IF(T679&gt;0,RANK(T679,(N679:P679,Q679:AE679)),0)</f>
        <v>0</v>
      </c>
      <c r="AJ679" s="7">
        <f>IF(S679&gt;0,RANK(S679,(N679:P679,Q679:AE679)),0)</f>
        <v>0</v>
      </c>
      <c r="AK679" s="2">
        <f t="shared" si="245"/>
        <v>0</v>
      </c>
      <c r="AL679" s="2">
        <f t="shared" si="246"/>
        <v>0</v>
      </c>
      <c r="AM679" s="2">
        <f t="shared" si="247"/>
        <v>0</v>
      </c>
      <c r="AN679" s="2">
        <f t="shared" si="248"/>
        <v>0</v>
      </c>
      <c r="AP679" t="s">
        <v>2539</v>
      </c>
      <c r="AQ679" t="s">
        <v>523</v>
      </c>
      <c r="AT679" s="94">
        <v>19</v>
      </c>
      <c r="AU679" s="96">
        <v>39</v>
      </c>
      <c r="AV679" s="100">
        <f t="shared" si="249"/>
        <v>19039</v>
      </c>
      <c r="AX679" s="7" t="s">
        <v>996</v>
      </c>
    </row>
    <row r="680" spans="1:50" ht="13" hidden="1" customHeight="1" outlineLevel="1">
      <c r="A680" t="s">
        <v>2540</v>
      </c>
      <c r="B680" t="s">
        <v>523</v>
      </c>
      <c r="C680" s="1">
        <f t="shared" si="238"/>
        <v>5939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>IF(P680&gt;0,RANK(P680,(N680:P680,Q680:AE680)),0)</f>
        <v>0</v>
      </c>
      <c r="G680" s="1">
        <f t="shared" si="239"/>
        <v>382</v>
      </c>
      <c r="H680" s="2">
        <f t="shared" si="240"/>
        <v>6.4320592692372447E-2</v>
      </c>
      <c r="I680" s="2"/>
      <c r="J680" s="2">
        <f t="shared" si="241"/>
        <v>0.53207610708873543</v>
      </c>
      <c r="K680" s="2">
        <f t="shared" si="242"/>
        <v>0.46775551439636304</v>
      </c>
      <c r="L680" s="2">
        <f t="shared" si="243"/>
        <v>0</v>
      </c>
      <c r="M680" s="2">
        <f t="shared" si="244"/>
        <v>1.6837851490153488E-4</v>
      </c>
      <c r="N680" s="106">
        <v>3160</v>
      </c>
      <c r="O680" s="106">
        <v>2778</v>
      </c>
      <c r="P680" s="106"/>
      <c r="Q680" s="106"/>
      <c r="R680" s="106"/>
      <c r="S680" s="106"/>
      <c r="T680" s="106"/>
      <c r="U680" s="106">
        <v>1</v>
      </c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G680" s="7">
        <f>IF(Q680&gt;0,RANK(Q680,(N680:P680,Q680:AE680)),0)</f>
        <v>0</v>
      </c>
      <c r="AH680" s="7">
        <f>IF(R680&gt;0,RANK(R680,(N680:P680,Q680:AE680)),0)</f>
        <v>0</v>
      </c>
      <c r="AI680" s="7">
        <f>IF(T680&gt;0,RANK(T680,(N680:P680,Q680:AE680)),0)</f>
        <v>0</v>
      </c>
      <c r="AJ680" s="7">
        <f>IF(S680&gt;0,RANK(S680,(N680:P680,Q680:AE680)),0)</f>
        <v>0</v>
      </c>
      <c r="AK680" s="2">
        <f t="shared" si="245"/>
        <v>0</v>
      </c>
      <c r="AL680" s="2">
        <f t="shared" si="246"/>
        <v>0</v>
      </c>
      <c r="AM680" s="2">
        <f t="shared" si="247"/>
        <v>0</v>
      </c>
      <c r="AN680" s="2">
        <f t="shared" si="248"/>
        <v>0</v>
      </c>
      <c r="AP680" t="s">
        <v>2540</v>
      </c>
      <c r="AQ680" t="s">
        <v>523</v>
      </c>
      <c r="AT680" s="94">
        <v>19</v>
      </c>
      <c r="AU680" s="96">
        <v>41</v>
      </c>
      <c r="AV680" s="100">
        <f t="shared" si="249"/>
        <v>19041</v>
      </c>
      <c r="AX680" s="7" t="s">
        <v>996</v>
      </c>
    </row>
    <row r="681" spans="1:50" ht="13" hidden="1" customHeight="1" outlineLevel="1">
      <c r="A681" t="s">
        <v>2185</v>
      </c>
      <c r="B681" t="s">
        <v>523</v>
      </c>
      <c r="C681" s="1">
        <f t="shared" si="238"/>
        <v>7133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0</v>
      </c>
      <c r="G681" s="1">
        <f t="shared" si="239"/>
        <v>696</v>
      </c>
      <c r="H681" s="2">
        <f t="shared" si="240"/>
        <v>9.7574653021169216E-2</v>
      </c>
      <c r="I681" s="2"/>
      <c r="J681" s="2">
        <f t="shared" si="241"/>
        <v>0.45114257675592317</v>
      </c>
      <c r="K681" s="2">
        <f t="shared" si="242"/>
        <v>0.54871722977709236</v>
      </c>
      <c r="L681" s="2">
        <f t="shared" si="243"/>
        <v>0</v>
      </c>
      <c r="M681" s="2">
        <f t="shared" si="244"/>
        <v>1.4019346698446178E-4</v>
      </c>
      <c r="N681" s="106">
        <v>3218</v>
      </c>
      <c r="O681" s="106">
        <v>3914</v>
      </c>
      <c r="P681" s="106"/>
      <c r="Q681" s="106"/>
      <c r="R681" s="106"/>
      <c r="S681" s="106"/>
      <c r="T681" s="106"/>
      <c r="U681" s="106">
        <v>1</v>
      </c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G681" s="7">
        <f>IF(Q681&gt;0,RANK(Q681,(N681:P681,Q681:AE681)),0)</f>
        <v>0</v>
      </c>
      <c r="AH681" s="7">
        <f>IF(R681&gt;0,RANK(R681,(N681:P681,Q681:AE681)),0)</f>
        <v>0</v>
      </c>
      <c r="AI681" s="7">
        <f>IF(T681&gt;0,RANK(T681,(N681:P681,Q681:AE681)),0)</f>
        <v>0</v>
      </c>
      <c r="AJ681" s="7">
        <f>IF(S681&gt;0,RANK(S681,(N681:P681,Q681:AE681)),0)</f>
        <v>0</v>
      </c>
      <c r="AK681" s="2">
        <f t="shared" si="245"/>
        <v>0</v>
      </c>
      <c r="AL681" s="2">
        <f t="shared" si="246"/>
        <v>0</v>
      </c>
      <c r="AM681" s="2">
        <f t="shared" si="247"/>
        <v>0</v>
      </c>
      <c r="AN681" s="2">
        <f t="shared" si="248"/>
        <v>0</v>
      </c>
      <c r="AP681" t="s">
        <v>2185</v>
      </c>
      <c r="AQ681" t="s">
        <v>523</v>
      </c>
      <c r="AT681" s="94">
        <v>19</v>
      </c>
      <c r="AU681" s="96">
        <v>43</v>
      </c>
      <c r="AV681" s="100">
        <f t="shared" si="249"/>
        <v>19043</v>
      </c>
      <c r="AX681" s="7" t="s">
        <v>996</v>
      </c>
    </row>
    <row r="682" spans="1:50" ht="13" hidden="1" customHeight="1" outlineLevel="1">
      <c r="A682" t="s">
        <v>2149</v>
      </c>
      <c r="B682" t="s">
        <v>523</v>
      </c>
      <c r="C682" s="1">
        <f t="shared" si="238"/>
        <v>17986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0</v>
      </c>
      <c r="G682" s="1">
        <f t="shared" si="239"/>
        <v>812</v>
      </c>
      <c r="H682" s="2">
        <f t="shared" si="240"/>
        <v>4.5146224841543424E-2</v>
      </c>
      <c r="I682" s="2"/>
      <c r="J682" s="2">
        <f t="shared" si="241"/>
        <v>0.47737128878016233</v>
      </c>
      <c r="K682" s="2">
        <f t="shared" si="242"/>
        <v>0.52251751362170573</v>
      </c>
      <c r="L682" s="2">
        <f t="shared" si="243"/>
        <v>0</v>
      </c>
      <c r="M682" s="2">
        <f t="shared" si="244"/>
        <v>1.1119759813194019E-4</v>
      </c>
      <c r="N682" s="106">
        <v>8586</v>
      </c>
      <c r="O682" s="106">
        <v>9398</v>
      </c>
      <c r="P682" s="106"/>
      <c r="Q682" s="106"/>
      <c r="R682" s="106"/>
      <c r="S682" s="106"/>
      <c r="T682" s="106"/>
      <c r="U682" s="106">
        <v>2</v>
      </c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G682" s="7">
        <f>IF(Q682&gt;0,RANK(Q682,(N682:P682,Q682:AE682)),0)</f>
        <v>0</v>
      </c>
      <c r="AH682" s="7">
        <f>IF(R682&gt;0,RANK(R682,(N682:P682,Q682:AE682)),0)</f>
        <v>0</v>
      </c>
      <c r="AI682" s="7">
        <f>IF(T682&gt;0,RANK(T682,(N682:P682,Q682:AE682)),0)</f>
        <v>0</v>
      </c>
      <c r="AJ682" s="7">
        <f>IF(S682&gt;0,RANK(S682,(N682:P682,Q682:AE682)),0)</f>
        <v>0</v>
      </c>
      <c r="AK682" s="2">
        <f t="shared" si="245"/>
        <v>0</v>
      </c>
      <c r="AL682" s="2">
        <f t="shared" si="246"/>
        <v>0</v>
      </c>
      <c r="AM682" s="2">
        <f t="shared" si="247"/>
        <v>0</v>
      </c>
      <c r="AN682" s="2">
        <f t="shared" si="248"/>
        <v>0</v>
      </c>
      <c r="AP682" t="s">
        <v>2149</v>
      </c>
      <c r="AQ682" t="s">
        <v>523</v>
      </c>
      <c r="AT682" s="94">
        <v>19</v>
      </c>
      <c r="AU682" s="96">
        <v>45</v>
      </c>
      <c r="AV682" s="100">
        <f t="shared" si="249"/>
        <v>19045</v>
      </c>
      <c r="AX682" s="7" t="s">
        <v>996</v>
      </c>
    </row>
    <row r="683" spans="1:50" ht="13" hidden="1" customHeight="1" outlineLevel="1">
      <c r="A683" t="s">
        <v>2276</v>
      </c>
      <c r="B683" t="s">
        <v>523</v>
      </c>
      <c r="C683" s="1">
        <f t="shared" si="238"/>
        <v>5541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>IF(P683&gt;0,RANK(P683,(N683:P683,Q683:AE683)),0)</f>
        <v>0</v>
      </c>
      <c r="G683" s="1">
        <f t="shared" si="239"/>
        <v>74</v>
      </c>
      <c r="H683" s="2">
        <f t="shared" si="240"/>
        <v>1.3354990073993864E-2</v>
      </c>
      <c r="I683" s="2"/>
      <c r="J683" s="2">
        <f t="shared" si="241"/>
        <v>0.50658725861757803</v>
      </c>
      <c r="K683" s="2">
        <f t="shared" si="242"/>
        <v>0.49323226854358421</v>
      </c>
      <c r="L683" s="2">
        <f t="shared" si="243"/>
        <v>0</v>
      </c>
      <c r="M683" s="2">
        <f t="shared" si="244"/>
        <v>1.804728388377641E-4</v>
      </c>
      <c r="N683" s="106">
        <v>2807</v>
      </c>
      <c r="O683" s="106">
        <v>2733</v>
      </c>
      <c r="P683" s="106"/>
      <c r="Q683" s="106"/>
      <c r="R683" s="106"/>
      <c r="S683" s="106"/>
      <c r="T683" s="106"/>
      <c r="U683" s="106">
        <v>1</v>
      </c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G683" s="7">
        <f>IF(Q683&gt;0,RANK(Q683,(N683:P683,Q683:AE683)),0)</f>
        <v>0</v>
      </c>
      <c r="AH683" s="7">
        <f>IF(R683&gt;0,RANK(R683,(N683:P683,Q683:AE683)),0)</f>
        <v>0</v>
      </c>
      <c r="AI683" s="7">
        <f>IF(T683&gt;0,RANK(T683,(N683:P683,Q683:AE683)),0)</f>
        <v>0</v>
      </c>
      <c r="AJ683" s="7">
        <f>IF(S683&gt;0,RANK(S683,(N683:P683,Q683:AE683)),0)</f>
        <v>0</v>
      </c>
      <c r="AK683" s="2">
        <f t="shared" si="245"/>
        <v>0</v>
      </c>
      <c r="AL683" s="2">
        <f t="shared" si="246"/>
        <v>0</v>
      </c>
      <c r="AM683" s="2">
        <f t="shared" si="247"/>
        <v>0</v>
      </c>
      <c r="AN683" s="2">
        <f t="shared" si="248"/>
        <v>0</v>
      </c>
      <c r="AP683" t="s">
        <v>2276</v>
      </c>
      <c r="AQ683" t="s">
        <v>523</v>
      </c>
      <c r="AT683" s="94">
        <v>19</v>
      </c>
      <c r="AU683" s="96">
        <v>47</v>
      </c>
      <c r="AV683" s="100">
        <f t="shared" si="249"/>
        <v>19047</v>
      </c>
      <c r="AX683" s="7" t="s">
        <v>996</v>
      </c>
    </row>
    <row r="684" spans="1:50" ht="13" hidden="1" customHeight="1" outlineLevel="1">
      <c r="A684" t="s">
        <v>328</v>
      </c>
      <c r="B684" t="s">
        <v>523</v>
      </c>
      <c r="C684" s="1">
        <f t="shared" si="238"/>
        <v>10736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>IF(P684&gt;0,RANK(P684,(N684:P684,Q684:AE684)),0)</f>
        <v>0</v>
      </c>
      <c r="G684" s="1">
        <f t="shared" si="239"/>
        <v>2787</v>
      </c>
      <c r="H684" s="2">
        <f t="shared" si="240"/>
        <v>0.25959388971684055</v>
      </c>
      <c r="I684" s="2"/>
      <c r="J684" s="2">
        <f t="shared" si="241"/>
        <v>0.62909836065573765</v>
      </c>
      <c r="K684" s="2">
        <f t="shared" si="242"/>
        <v>0.36950447093889716</v>
      </c>
      <c r="L684" s="2">
        <f t="shared" si="243"/>
        <v>0</v>
      </c>
      <c r="M684" s="2">
        <f t="shared" si="244"/>
        <v>1.39716840536519E-3</v>
      </c>
      <c r="N684" s="106">
        <v>6754</v>
      </c>
      <c r="O684" s="106">
        <v>3967</v>
      </c>
      <c r="P684" s="106"/>
      <c r="Q684" s="106"/>
      <c r="R684" s="106"/>
      <c r="S684" s="106"/>
      <c r="T684" s="106"/>
      <c r="U684" s="106">
        <v>15</v>
      </c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G684" s="7">
        <f>IF(Q684&gt;0,RANK(Q684,(N684:P684,Q684:AE684)),0)</f>
        <v>0</v>
      </c>
      <c r="AH684" s="7">
        <f>IF(R684&gt;0,RANK(R684,(N684:P684,Q684:AE684)),0)</f>
        <v>0</v>
      </c>
      <c r="AI684" s="7">
        <f>IF(T684&gt;0,RANK(T684,(N684:P684,Q684:AE684)),0)</f>
        <v>0</v>
      </c>
      <c r="AJ684" s="7">
        <f>IF(S684&gt;0,RANK(S684,(N684:P684,Q684:AE684)),0)</f>
        <v>0</v>
      </c>
      <c r="AK684" s="2">
        <f t="shared" si="245"/>
        <v>0</v>
      </c>
      <c r="AL684" s="2">
        <f t="shared" si="246"/>
        <v>0</v>
      </c>
      <c r="AM684" s="2">
        <f t="shared" si="247"/>
        <v>0</v>
      </c>
      <c r="AN684" s="2">
        <f t="shared" si="248"/>
        <v>0</v>
      </c>
      <c r="AP684" t="s">
        <v>328</v>
      </c>
      <c r="AQ684" t="s">
        <v>523</v>
      </c>
      <c r="AT684" s="94">
        <v>19</v>
      </c>
      <c r="AU684" s="96">
        <v>49</v>
      </c>
      <c r="AV684" s="100">
        <f t="shared" si="249"/>
        <v>19049</v>
      </c>
      <c r="AX684" s="7" t="s">
        <v>996</v>
      </c>
    </row>
    <row r="685" spans="1:50" ht="13" hidden="1" customHeight="1" outlineLevel="1">
      <c r="A685" t="s">
        <v>1258</v>
      </c>
      <c r="B685" t="s">
        <v>523</v>
      </c>
      <c r="C685" s="1">
        <f t="shared" si="238"/>
        <v>3063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>IF(P685&gt;0,RANK(P685,(N685:P685,Q685:AE685)),0)</f>
        <v>0</v>
      </c>
      <c r="G685" s="1">
        <f t="shared" si="239"/>
        <v>824</v>
      </c>
      <c r="H685" s="2">
        <f t="shared" si="240"/>
        <v>0.26901730329742085</v>
      </c>
      <c r="I685" s="2"/>
      <c r="J685" s="2">
        <f t="shared" si="241"/>
        <v>0.63401893568396994</v>
      </c>
      <c r="K685" s="2">
        <f t="shared" si="242"/>
        <v>0.36500163238654915</v>
      </c>
      <c r="L685" s="2">
        <f t="shared" si="243"/>
        <v>0</v>
      </c>
      <c r="M685" s="2">
        <f t="shared" si="244"/>
        <v>9.7943192948091173E-4</v>
      </c>
      <c r="N685" s="106">
        <v>1942</v>
      </c>
      <c r="O685" s="106">
        <v>1118</v>
      </c>
      <c r="P685" s="106"/>
      <c r="Q685" s="106"/>
      <c r="R685" s="106"/>
      <c r="S685" s="106"/>
      <c r="T685" s="106"/>
      <c r="U685" s="106">
        <v>3</v>
      </c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G685" s="7">
        <f>IF(Q685&gt;0,RANK(Q685,(N685:P685,Q685:AE685)),0)</f>
        <v>0</v>
      </c>
      <c r="AH685" s="7">
        <f>IF(R685&gt;0,RANK(R685,(N685:P685,Q685:AE685)),0)</f>
        <v>0</v>
      </c>
      <c r="AI685" s="7">
        <f>IF(T685&gt;0,RANK(T685,(N685:P685,Q685:AE685)),0)</f>
        <v>0</v>
      </c>
      <c r="AJ685" s="7">
        <f>IF(S685&gt;0,RANK(S685,(N685:P685,Q685:AE685)),0)</f>
        <v>0</v>
      </c>
      <c r="AK685" s="2">
        <f t="shared" si="245"/>
        <v>0</v>
      </c>
      <c r="AL685" s="2">
        <f t="shared" si="246"/>
        <v>0</v>
      </c>
      <c r="AM685" s="2">
        <f t="shared" si="247"/>
        <v>0</v>
      </c>
      <c r="AN685" s="2">
        <f t="shared" si="248"/>
        <v>0</v>
      </c>
      <c r="AP685" t="s">
        <v>1258</v>
      </c>
      <c r="AQ685" t="s">
        <v>523</v>
      </c>
      <c r="AT685" s="94">
        <v>19</v>
      </c>
      <c r="AU685" s="96">
        <v>51</v>
      </c>
      <c r="AV685" s="100">
        <f t="shared" si="249"/>
        <v>19051</v>
      </c>
      <c r="AX685" s="7" t="s">
        <v>996</v>
      </c>
    </row>
    <row r="686" spans="1:50" ht="13" hidden="1" customHeight="1" outlineLevel="1">
      <c r="A686" t="s">
        <v>595</v>
      </c>
      <c r="B686" t="s">
        <v>523</v>
      </c>
      <c r="C686" s="1">
        <f t="shared" si="238"/>
        <v>2934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>IF(P686&gt;0,RANK(P686,(N686:P686,Q686:AE686)),0)</f>
        <v>0</v>
      </c>
      <c r="G686" s="1">
        <f t="shared" si="239"/>
        <v>885</v>
      </c>
      <c r="H686" s="2">
        <f t="shared" si="240"/>
        <v>0.30163599182004092</v>
      </c>
      <c r="I686" s="2"/>
      <c r="J686" s="2">
        <f t="shared" si="241"/>
        <v>0.65064758009543289</v>
      </c>
      <c r="K686" s="2">
        <f t="shared" si="242"/>
        <v>0.34901158827539197</v>
      </c>
      <c r="L686" s="2">
        <f t="shared" si="243"/>
        <v>0</v>
      </c>
      <c r="M686" s="2">
        <f t="shared" si="244"/>
        <v>3.4083162917514231E-4</v>
      </c>
      <c r="N686" s="106">
        <v>1909</v>
      </c>
      <c r="O686" s="106">
        <v>1024</v>
      </c>
      <c r="P686" s="106"/>
      <c r="Q686" s="106"/>
      <c r="R686" s="106"/>
      <c r="S686" s="106"/>
      <c r="T686" s="106"/>
      <c r="U686" s="106">
        <v>1</v>
      </c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G686" s="7">
        <f>IF(Q686&gt;0,RANK(Q686,(N686:P686,Q686:AE686)),0)</f>
        <v>0</v>
      </c>
      <c r="AH686" s="7">
        <f>IF(R686&gt;0,RANK(R686,(N686:P686,Q686:AE686)),0)</f>
        <v>0</v>
      </c>
      <c r="AI686" s="7">
        <f>IF(T686&gt;0,RANK(T686,(N686:P686,Q686:AE686)),0)</f>
        <v>0</v>
      </c>
      <c r="AJ686" s="7">
        <f>IF(S686&gt;0,RANK(S686,(N686:P686,Q686:AE686)),0)</f>
        <v>0</v>
      </c>
      <c r="AK686" s="2">
        <f t="shared" si="245"/>
        <v>0</v>
      </c>
      <c r="AL686" s="2">
        <f t="shared" si="246"/>
        <v>0</v>
      </c>
      <c r="AM686" s="2">
        <f t="shared" si="247"/>
        <v>0</v>
      </c>
      <c r="AN686" s="2">
        <f t="shared" si="248"/>
        <v>0</v>
      </c>
      <c r="AP686" t="s">
        <v>595</v>
      </c>
      <c r="AQ686" t="s">
        <v>523</v>
      </c>
      <c r="AT686" s="94">
        <v>19</v>
      </c>
      <c r="AU686" s="96">
        <v>53</v>
      </c>
      <c r="AV686" s="100">
        <f t="shared" si="249"/>
        <v>19053</v>
      </c>
      <c r="AX686" s="7" t="s">
        <v>996</v>
      </c>
    </row>
    <row r="687" spans="1:50" ht="13" hidden="1" customHeight="1" outlineLevel="1">
      <c r="A687" t="s">
        <v>1785</v>
      </c>
      <c r="B687" t="s">
        <v>523</v>
      </c>
      <c r="C687" s="1">
        <f t="shared" si="238"/>
        <v>6440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0</v>
      </c>
      <c r="G687" s="1">
        <f t="shared" si="239"/>
        <v>1492</v>
      </c>
      <c r="H687" s="2">
        <f t="shared" si="240"/>
        <v>0.23167701863354037</v>
      </c>
      <c r="I687" s="2"/>
      <c r="J687" s="2">
        <f t="shared" si="241"/>
        <v>0.3841614906832298</v>
      </c>
      <c r="K687" s="2">
        <f t="shared" si="242"/>
        <v>0.6158385093167702</v>
      </c>
      <c r="L687" s="2">
        <f t="shared" si="243"/>
        <v>0</v>
      </c>
      <c r="M687" s="2">
        <f t="shared" si="244"/>
        <v>0</v>
      </c>
      <c r="N687" s="106">
        <v>2474</v>
      </c>
      <c r="O687" s="106">
        <v>3966</v>
      </c>
      <c r="P687" s="106"/>
      <c r="Q687" s="106"/>
      <c r="R687" s="106"/>
      <c r="S687" s="106"/>
      <c r="T687" s="106"/>
      <c r="U687" s="106">
        <v>0</v>
      </c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G687" s="7">
        <f>IF(Q687&gt;0,RANK(Q687,(N687:P687,Q687:AE687)),0)</f>
        <v>0</v>
      </c>
      <c r="AH687" s="7">
        <f>IF(R687&gt;0,RANK(R687,(N687:P687,Q687:AE687)),0)</f>
        <v>0</v>
      </c>
      <c r="AI687" s="7">
        <f>IF(T687&gt;0,RANK(T687,(N687:P687,Q687:AE687)),0)</f>
        <v>0</v>
      </c>
      <c r="AJ687" s="7">
        <f>IF(S687&gt;0,RANK(S687,(N687:P687,Q687:AE687)),0)</f>
        <v>0</v>
      </c>
      <c r="AK687" s="2">
        <f t="shared" si="245"/>
        <v>0</v>
      </c>
      <c r="AL687" s="2">
        <f t="shared" si="246"/>
        <v>0</v>
      </c>
      <c r="AM687" s="2">
        <f t="shared" si="247"/>
        <v>0</v>
      </c>
      <c r="AN687" s="2">
        <f t="shared" si="248"/>
        <v>0</v>
      </c>
      <c r="AP687" t="s">
        <v>1785</v>
      </c>
      <c r="AQ687" t="s">
        <v>523</v>
      </c>
      <c r="AT687" s="94">
        <v>19</v>
      </c>
      <c r="AU687" s="96">
        <v>55</v>
      </c>
      <c r="AV687" s="100">
        <f t="shared" si="249"/>
        <v>19055</v>
      </c>
      <c r="AX687" s="7" t="s">
        <v>996</v>
      </c>
    </row>
    <row r="688" spans="1:50" ht="13" hidden="1" customHeight="1" outlineLevel="1">
      <c r="A688" t="s">
        <v>748</v>
      </c>
      <c r="B688" t="s">
        <v>523</v>
      </c>
      <c r="C688" s="1">
        <f t="shared" si="238"/>
        <v>15277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>IF(P688&gt;0,RANK(P688,(N688:P688,Q688:AE688)),0)</f>
        <v>0</v>
      </c>
      <c r="G688" s="1">
        <f t="shared" si="239"/>
        <v>2976</v>
      </c>
      <c r="H688" s="2">
        <f t="shared" si="240"/>
        <v>0.19480264449826537</v>
      </c>
      <c r="I688" s="2"/>
      <c r="J688" s="2">
        <f t="shared" si="241"/>
        <v>0.59730313543234925</v>
      </c>
      <c r="K688" s="2">
        <f t="shared" si="242"/>
        <v>0.40250049093408391</v>
      </c>
      <c r="L688" s="2">
        <f t="shared" si="243"/>
        <v>0</v>
      </c>
      <c r="M688" s="2">
        <f t="shared" si="244"/>
        <v>1.9637363356683757E-4</v>
      </c>
      <c r="N688" s="106">
        <v>9125</v>
      </c>
      <c r="O688" s="106">
        <v>6149</v>
      </c>
      <c r="P688" s="106"/>
      <c r="Q688" s="106"/>
      <c r="R688" s="106"/>
      <c r="S688" s="106"/>
      <c r="T688" s="106"/>
      <c r="U688" s="106">
        <v>3</v>
      </c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G688" s="7">
        <f>IF(Q688&gt;0,RANK(Q688,(N688:P688,Q688:AE688)),0)</f>
        <v>0</v>
      </c>
      <c r="AH688" s="7">
        <f>IF(R688&gt;0,RANK(R688,(N688:P688,Q688:AE688)),0)</f>
        <v>0</v>
      </c>
      <c r="AI688" s="7">
        <f>IF(T688&gt;0,RANK(T688,(N688:P688,Q688:AE688)),0)</f>
        <v>0</v>
      </c>
      <c r="AJ688" s="7">
        <f>IF(S688&gt;0,RANK(S688,(N688:P688,Q688:AE688)),0)</f>
        <v>0</v>
      </c>
      <c r="AK688" s="2">
        <f t="shared" si="245"/>
        <v>0</v>
      </c>
      <c r="AL688" s="2">
        <f t="shared" si="246"/>
        <v>0</v>
      </c>
      <c r="AM688" s="2">
        <f t="shared" si="247"/>
        <v>0</v>
      </c>
      <c r="AN688" s="2">
        <f t="shared" si="248"/>
        <v>0</v>
      </c>
      <c r="AP688" t="s">
        <v>748</v>
      </c>
      <c r="AQ688" t="s">
        <v>523</v>
      </c>
      <c r="AT688" s="94">
        <v>19</v>
      </c>
      <c r="AU688" s="96">
        <v>57</v>
      </c>
      <c r="AV688" s="100">
        <f t="shared" si="249"/>
        <v>19057</v>
      </c>
      <c r="AX688" s="7" t="s">
        <v>996</v>
      </c>
    </row>
    <row r="689" spans="1:50" ht="13" hidden="1" customHeight="1" outlineLevel="1">
      <c r="A689" t="s">
        <v>1564</v>
      </c>
      <c r="B689" t="s">
        <v>523</v>
      </c>
      <c r="C689" s="1">
        <f t="shared" si="238"/>
        <v>5748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0</v>
      </c>
      <c r="G689" s="1">
        <f t="shared" si="239"/>
        <v>190</v>
      </c>
      <c r="H689" s="2">
        <f t="shared" si="240"/>
        <v>3.3054975643702154E-2</v>
      </c>
      <c r="I689" s="2"/>
      <c r="J689" s="2">
        <f t="shared" si="241"/>
        <v>0.48347251217814891</v>
      </c>
      <c r="K689" s="2">
        <f t="shared" si="242"/>
        <v>0.51652748782185109</v>
      </c>
      <c r="L689" s="2">
        <f t="shared" si="243"/>
        <v>0</v>
      </c>
      <c r="M689" s="2">
        <f t="shared" si="244"/>
        <v>0</v>
      </c>
      <c r="N689" s="106">
        <v>2779</v>
      </c>
      <c r="O689" s="106">
        <v>2969</v>
      </c>
      <c r="P689" s="106"/>
      <c r="Q689" s="106"/>
      <c r="R689" s="106"/>
      <c r="S689" s="106"/>
      <c r="T689" s="106"/>
      <c r="U689" s="106">
        <v>0</v>
      </c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G689" s="7">
        <f>IF(Q689&gt;0,RANK(Q689,(N689:P689,Q689:AE689)),0)</f>
        <v>0</v>
      </c>
      <c r="AH689" s="7">
        <f>IF(R689&gt;0,RANK(R689,(N689:P689,Q689:AE689)),0)</f>
        <v>0</v>
      </c>
      <c r="AI689" s="7">
        <f>IF(T689&gt;0,RANK(T689,(N689:P689,Q689:AE689)),0)</f>
        <v>0</v>
      </c>
      <c r="AJ689" s="7">
        <f>IF(S689&gt;0,RANK(S689,(N689:P689,Q689:AE689)),0)</f>
        <v>0</v>
      </c>
      <c r="AK689" s="2">
        <f t="shared" si="245"/>
        <v>0</v>
      </c>
      <c r="AL689" s="2">
        <f t="shared" si="246"/>
        <v>0</v>
      </c>
      <c r="AM689" s="2">
        <f t="shared" si="247"/>
        <v>0</v>
      </c>
      <c r="AN689" s="2">
        <f t="shared" si="248"/>
        <v>0</v>
      </c>
      <c r="AP689" t="s">
        <v>1564</v>
      </c>
      <c r="AQ689" t="s">
        <v>523</v>
      </c>
      <c r="AT689" s="94">
        <v>19</v>
      </c>
      <c r="AU689" s="96">
        <v>59</v>
      </c>
      <c r="AV689" s="100">
        <f t="shared" si="249"/>
        <v>19059</v>
      </c>
      <c r="AX689" s="7" t="s">
        <v>996</v>
      </c>
    </row>
    <row r="690" spans="1:50" ht="13" hidden="1" customHeight="1" outlineLevel="1">
      <c r="A690" t="s">
        <v>1558</v>
      </c>
      <c r="B690" t="s">
        <v>523</v>
      </c>
      <c r="C690" s="1">
        <f t="shared" si="238"/>
        <v>31932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0</v>
      </c>
      <c r="G690" s="1">
        <f t="shared" si="239"/>
        <v>4025</v>
      </c>
      <c r="H690" s="2">
        <f t="shared" si="240"/>
        <v>0.12604910434673683</v>
      </c>
      <c r="I690" s="2"/>
      <c r="J690" s="2">
        <f t="shared" si="241"/>
        <v>0.43652135788550672</v>
      </c>
      <c r="K690" s="2">
        <f t="shared" si="242"/>
        <v>0.5625704622322435</v>
      </c>
      <c r="L690" s="2">
        <f t="shared" si="243"/>
        <v>0</v>
      </c>
      <c r="M690" s="2">
        <f t="shared" si="244"/>
        <v>9.0817988224978219E-4</v>
      </c>
      <c r="N690" s="106">
        <v>13939</v>
      </c>
      <c r="O690" s="106">
        <v>17964</v>
      </c>
      <c r="P690" s="106"/>
      <c r="Q690" s="106"/>
      <c r="R690" s="106"/>
      <c r="S690" s="106"/>
      <c r="T690" s="106"/>
      <c r="U690" s="106">
        <v>29</v>
      </c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G690" s="7">
        <f>IF(Q690&gt;0,RANK(Q690,(N690:P690,Q690:AE690)),0)</f>
        <v>0</v>
      </c>
      <c r="AH690" s="7">
        <f>IF(R690&gt;0,RANK(R690,(N690:P690,Q690:AE690)),0)</f>
        <v>0</v>
      </c>
      <c r="AI690" s="7">
        <f>IF(T690&gt;0,RANK(T690,(N690:P690,Q690:AE690)),0)</f>
        <v>0</v>
      </c>
      <c r="AJ690" s="7">
        <f>IF(S690&gt;0,RANK(S690,(N690:P690,Q690:AE690)),0)</f>
        <v>0</v>
      </c>
      <c r="AK690" s="2">
        <f t="shared" si="245"/>
        <v>0</v>
      </c>
      <c r="AL690" s="2">
        <f t="shared" si="246"/>
        <v>0</v>
      </c>
      <c r="AM690" s="2">
        <f t="shared" si="247"/>
        <v>0</v>
      </c>
      <c r="AN690" s="2">
        <f t="shared" si="248"/>
        <v>0</v>
      </c>
      <c r="AP690" t="s">
        <v>1558</v>
      </c>
      <c r="AQ690" t="s">
        <v>523</v>
      </c>
      <c r="AT690" s="94">
        <v>19</v>
      </c>
      <c r="AU690" s="96">
        <v>61</v>
      </c>
      <c r="AV690" s="100">
        <f t="shared" si="249"/>
        <v>19061</v>
      </c>
      <c r="AX690" s="7" t="s">
        <v>996</v>
      </c>
    </row>
    <row r="691" spans="1:50" ht="13" hidden="1" customHeight="1" outlineLevel="1">
      <c r="A691" t="s">
        <v>1014</v>
      </c>
      <c r="B691" t="s">
        <v>523</v>
      </c>
      <c r="C691" s="1">
        <f t="shared" si="238"/>
        <v>3892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1">
        <f t="shared" si="239"/>
        <v>63</v>
      </c>
      <c r="H691" s="2">
        <f t="shared" si="240"/>
        <v>1.618705035971223E-2</v>
      </c>
      <c r="I691" s="2"/>
      <c r="J691" s="2">
        <f t="shared" si="241"/>
        <v>0.49177800616649536</v>
      </c>
      <c r="K691" s="2">
        <f t="shared" si="242"/>
        <v>0.5079650565262076</v>
      </c>
      <c r="L691" s="2">
        <f t="shared" si="243"/>
        <v>0</v>
      </c>
      <c r="M691" s="2">
        <f t="shared" si="244"/>
        <v>2.5693730729703379E-4</v>
      </c>
      <c r="N691" s="106">
        <v>1914</v>
      </c>
      <c r="O691" s="106">
        <v>1977</v>
      </c>
      <c r="P691" s="106"/>
      <c r="Q691" s="106"/>
      <c r="R691" s="106"/>
      <c r="S691" s="106"/>
      <c r="T691" s="106"/>
      <c r="U691" s="106">
        <v>1</v>
      </c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G691" s="7">
        <f>IF(Q691&gt;0,RANK(Q691,(N691:P691,Q691:AE691)),0)</f>
        <v>0</v>
      </c>
      <c r="AH691" s="7">
        <f>IF(R691&gt;0,RANK(R691,(N691:P691,Q691:AE691)),0)</f>
        <v>0</v>
      </c>
      <c r="AI691" s="7">
        <f>IF(T691&gt;0,RANK(T691,(N691:P691,Q691:AE691)),0)</f>
        <v>0</v>
      </c>
      <c r="AJ691" s="7">
        <f>IF(S691&gt;0,RANK(S691,(N691:P691,Q691:AE691)),0)</f>
        <v>0</v>
      </c>
      <c r="AK691" s="2">
        <f t="shared" si="245"/>
        <v>0</v>
      </c>
      <c r="AL691" s="2">
        <f t="shared" si="246"/>
        <v>0</v>
      </c>
      <c r="AM691" s="2">
        <f t="shared" si="247"/>
        <v>0</v>
      </c>
      <c r="AN691" s="2">
        <f t="shared" si="248"/>
        <v>0</v>
      </c>
      <c r="AP691" t="s">
        <v>1014</v>
      </c>
      <c r="AQ691" t="s">
        <v>523</v>
      </c>
      <c r="AT691" s="94">
        <v>19</v>
      </c>
      <c r="AU691" s="96">
        <v>63</v>
      </c>
      <c r="AV691" s="100">
        <f t="shared" si="249"/>
        <v>19063</v>
      </c>
      <c r="AX691" s="7" t="s">
        <v>996</v>
      </c>
    </row>
    <row r="692" spans="1:50" ht="13" hidden="1" customHeight="1" outlineLevel="1">
      <c r="A692" t="s">
        <v>800</v>
      </c>
      <c r="B692" t="s">
        <v>523</v>
      </c>
      <c r="C692" s="1">
        <f t="shared" ref="C692:C723" si="250">SUM(N692:AE692)</f>
        <v>8975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1">
        <f t="shared" ref="G692:G723" si="251">IF(C692&gt;0,MAX(N692:P692)-LARGE(N692:P692,2),0)</f>
        <v>749</v>
      </c>
      <c r="H692" s="2">
        <f t="shared" ref="H692:H723" si="252">IF(C692&gt;0,G692/C692,0)</f>
        <v>8.3454038997214486E-2</v>
      </c>
      <c r="I692" s="2"/>
      <c r="J692" s="2">
        <f t="shared" ref="J692:J723" si="253">IF($C692=0,"-",N692/$C692)</f>
        <v>0.45816155988857937</v>
      </c>
      <c r="K692" s="2">
        <f t="shared" ref="K692:K723" si="254">IF($C692=0,"-",O692/$C692)</f>
        <v>0.54161559888579391</v>
      </c>
      <c r="L692" s="2">
        <f t="shared" ref="L692:L723" si="255">IF($C692=0,"-",P692/$C692)</f>
        <v>0</v>
      </c>
      <c r="M692" s="2">
        <f t="shared" ref="M692:M723" si="256">IF(C692=0,"-",(1-J692-K692-L692))</f>
        <v>2.2284122562676867E-4</v>
      </c>
      <c r="N692" s="106">
        <v>4112</v>
      </c>
      <c r="O692" s="106">
        <v>4861</v>
      </c>
      <c r="P692" s="106"/>
      <c r="Q692" s="106"/>
      <c r="R692" s="106"/>
      <c r="S692" s="106"/>
      <c r="T692" s="106"/>
      <c r="U692" s="106">
        <v>2</v>
      </c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G692" s="7">
        <f>IF(Q692&gt;0,RANK(Q692,(N692:P692,Q692:AE692)),0)</f>
        <v>0</v>
      </c>
      <c r="AH692" s="7">
        <f>IF(R692&gt;0,RANK(R692,(N692:P692,Q692:AE692)),0)</f>
        <v>0</v>
      </c>
      <c r="AI692" s="7">
        <f>IF(T692&gt;0,RANK(T692,(N692:P692,Q692:AE692)),0)</f>
        <v>0</v>
      </c>
      <c r="AJ692" s="7">
        <f>IF(S692&gt;0,RANK(S692,(N692:P692,Q692:AE692)),0)</f>
        <v>0</v>
      </c>
      <c r="AK692" s="2">
        <f t="shared" ref="AK692:AK723" si="257">IF($C692=0,"-",Q692/$C692)</f>
        <v>0</v>
      </c>
      <c r="AL692" s="2">
        <f t="shared" ref="AL692:AL723" si="258">IF($C692=0,"-",R692/$C692)</f>
        <v>0</v>
      </c>
      <c r="AM692" s="2">
        <f t="shared" ref="AM692:AM723" si="259">IF($C692=0,"-",T692/$C692)</f>
        <v>0</v>
      </c>
      <c r="AN692" s="2">
        <f t="shared" ref="AN692:AN723" si="260">IF($C692=0,"-",S692/$C692)</f>
        <v>0</v>
      </c>
      <c r="AP692" t="s">
        <v>800</v>
      </c>
      <c r="AQ692" t="s">
        <v>523</v>
      </c>
      <c r="AT692" s="94">
        <v>19</v>
      </c>
      <c r="AU692" s="96">
        <v>65</v>
      </c>
      <c r="AV692" s="100">
        <f t="shared" si="249"/>
        <v>19065</v>
      </c>
      <c r="AX692" s="7" t="s">
        <v>996</v>
      </c>
    </row>
    <row r="693" spans="1:50" ht="13" hidden="1" customHeight="1" outlineLevel="1">
      <c r="A693" t="s">
        <v>1071</v>
      </c>
      <c r="B693" t="s">
        <v>523</v>
      </c>
      <c r="C693" s="1">
        <f t="shared" si="250"/>
        <v>6041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>IF(P693&gt;0,RANK(P693,(N693:P693,Q693:AE693)),0)</f>
        <v>0</v>
      </c>
      <c r="G693" s="1">
        <f t="shared" si="251"/>
        <v>180</v>
      </c>
      <c r="H693" s="2">
        <f t="shared" si="252"/>
        <v>2.9796391325939413E-2</v>
      </c>
      <c r="I693" s="2"/>
      <c r="J693" s="2">
        <f t="shared" si="253"/>
        <v>0.51448435689455385</v>
      </c>
      <c r="K693" s="2">
        <f t="shared" si="254"/>
        <v>0.48468796556861449</v>
      </c>
      <c r="L693" s="2">
        <f t="shared" si="255"/>
        <v>0</v>
      </c>
      <c r="M693" s="2">
        <f t="shared" si="256"/>
        <v>8.2767753683166134E-4</v>
      </c>
      <c r="N693" s="106">
        <v>3108</v>
      </c>
      <c r="O693" s="106">
        <v>2928</v>
      </c>
      <c r="P693" s="106"/>
      <c r="Q693" s="106"/>
      <c r="R693" s="106"/>
      <c r="S693" s="106"/>
      <c r="T693" s="106"/>
      <c r="U693" s="106">
        <v>5</v>
      </c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G693" s="7">
        <f>IF(Q693&gt;0,RANK(Q693,(N693:P693,Q693:AE693)),0)</f>
        <v>0</v>
      </c>
      <c r="AH693" s="7">
        <f>IF(R693&gt;0,RANK(R693,(N693:P693,Q693:AE693)),0)</f>
        <v>0</v>
      </c>
      <c r="AI693" s="7">
        <f>IF(T693&gt;0,RANK(T693,(N693:P693,Q693:AE693)),0)</f>
        <v>0</v>
      </c>
      <c r="AJ693" s="7">
        <f>IF(S693&gt;0,RANK(S693,(N693:P693,Q693:AE693)),0)</f>
        <v>0</v>
      </c>
      <c r="AK693" s="2">
        <f t="shared" si="257"/>
        <v>0</v>
      </c>
      <c r="AL693" s="2">
        <f t="shared" si="258"/>
        <v>0</v>
      </c>
      <c r="AM693" s="2">
        <f t="shared" si="259"/>
        <v>0</v>
      </c>
      <c r="AN693" s="2">
        <f t="shared" si="260"/>
        <v>0</v>
      </c>
      <c r="AP693" t="s">
        <v>1071</v>
      </c>
      <c r="AQ693" t="s">
        <v>523</v>
      </c>
      <c r="AT693" s="94">
        <v>19</v>
      </c>
      <c r="AU693" s="96">
        <v>67</v>
      </c>
      <c r="AV693" s="100">
        <f t="shared" si="249"/>
        <v>19067</v>
      </c>
      <c r="AX693" s="7" t="s">
        <v>996</v>
      </c>
    </row>
    <row r="694" spans="1:50" ht="13" hidden="1" customHeight="1" outlineLevel="1">
      <c r="A694" t="s">
        <v>1534</v>
      </c>
      <c r="B694" t="s">
        <v>523</v>
      </c>
      <c r="C694" s="1">
        <f t="shared" si="250"/>
        <v>4259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>IF(P694&gt;0,RANK(P694,(N694:P694,Q694:AE694)),0)</f>
        <v>0</v>
      </c>
      <c r="G694" s="1">
        <f t="shared" si="251"/>
        <v>71</v>
      </c>
      <c r="H694" s="2">
        <f t="shared" si="252"/>
        <v>1.6670579948344682E-2</v>
      </c>
      <c r="I694" s="2"/>
      <c r="J694" s="2">
        <f t="shared" si="253"/>
        <v>0.50833528997417232</v>
      </c>
      <c r="K694" s="2">
        <f t="shared" si="254"/>
        <v>0.49166471002582768</v>
      </c>
      <c r="L694" s="2">
        <f t="shared" si="255"/>
        <v>0</v>
      </c>
      <c r="M694" s="2">
        <f t="shared" si="256"/>
        <v>0</v>
      </c>
      <c r="N694" s="106">
        <v>2165</v>
      </c>
      <c r="O694" s="106">
        <v>2094</v>
      </c>
      <c r="P694" s="106"/>
      <c r="Q694" s="106"/>
      <c r="R694" s="106"/>
      <c r="S694" s="106"/>
      <c r="T694" s="106"/>
      <c r="U694" s="106">
        <v>0</v>
      </c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G694" s="7">
        <f>IF(Q694&gt;0,RANK(Q694,(N694:P694,Q694:AE694)),0)</f>
        <v>0</v>
      </c>
      <c r="AH694" s="7">
        <f>IF(R694&gt;0,RANK(R694,(N694:P694,Q694:AE694)),0)</f>
        <v>0</v>
      </c>
      <c r="AI694" s="7">
        <f>IF(T694&gt;0,RANK(T694,(N694:P694,Q694:AE694)),0)</f>
        <v>0</v>
      </c>
      <c r="AJ694" s="7">
        <f>IF(S694&gt;0,RANK(S694,(N694:P694,Q694:AE694)),0)</f>
        <v>0</v>
      </c>
      <c r="AK694" s="2">
        <f t="shared" si="257"/>
        <v>0</v>
      </c>
      <c r="AL694" s="2">
        <f t="shared" si="258"/>
        <v>0</v>
      </c>
      <c r="AM694" s="2">
        <f t="shared" si="259"/>
        <v>0</v>
      </c>
      <c r="AN694" s="2">
        <f t="shared" si="260"/>
        <v>0</v>
      </c>
      <c r="AP694" t="s">
        <v>1534</v>
      </c>
      <c r="AQ694" t="s">
        <v>523</v>
      </c>
      <c r="AT694" s="94">
        <v>19</v>
      </c>
      <c r="AU694" s="96">
        <v>69</v>
      </c>
      <c r="AV694" s="100">
        <f t="shared" si="249"/>
        <v>19069</v>
      </c>
      <c r="AX694" s="7" t="s">
        <v>996</v>
      </c>
    </row>
    <row r="695" spans="1:50" ht="13" hidden="1" customHeight="1" outlineLevel="1">
      <c r="A695" t="s">
        <v>2194</v>
      </c>
      <c r="B695" t="s">
        <v>523</v>
      </c>
      <c r="C695" s="1">
        <f t="shared" si="250"/>
        <v>3245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1">
        <f t="shared" si="251"/>
        <v>473</v>
      </c>
      <c r="H695" s="2">
        <f t="shared" si="252"/>
        <v>0.14576271186440679</v>
      </c>
      <c r="I695" s="2"/>
      <c r="J695" s="2">
        <f t="shared" si="253"/>
        <v>0.42711864406779659</v>
      </c>
      <c r="K695" s="2">
        <f t="shared" si="254"/>
        <v>0.57288135593220335</v>
      </c>
      <c r="L695" s="2">
        <f t="shared" si="255"/>
        <v>0</v>
      </c>
      <c r="M695" s="2">
        <f t="shared" si="256"/>
        <v>1.1102230246251565E-16</v>
      </c>
      <c r="N695" s="106">
        <v>1386</v>
      </c>
      <c r="O695" s="106">
        <v>1859</v>
      </c>
      <c r="P695" s="106"/>
      <c r="Q695" s="106"/>
      <c r="R695" s="106"/>
      <c r="S695" s="106"/>
      <c r="T695" s="106"/>
      <c r="U695" s="106">
        <v>0</v>
      </c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G695" s="7">
        <f>IF(Q695&gt;0,RANK(Q695,(N695:P695,Q695:AE695)),0)</f>
        <v>0</v>
      </c>
      <c r="AH695" s="7">
        <f>IF(R695&gt;0,RANK(R695,(N695:P695,Q695:AE695)),0)</f>
        <v>0</v>
      </c>
      <c r="AI695" s="7">
        <f>IF(T695&gt;0,RANK(T695,(N695:P695,Q695:AE695)),0)</f>
        <v>0</v>
      </c>
      <c r="AJ695" s="7">
        <f>IF(S695&gt;0,RANK(S695,(N695:P695,Q695:AE695)),0)</f>
        <v>0</v>
      </c>
      <c r="AK695" s="2">
        <f t="shared" si="257"/>
        <v>0</v>
      </c>
      <c r="AL695" s="2">
        <f t="shared" si="258"/>
        <v>0</v>
      </c>
      <c r="AM695" s="2">
        <f t="shared" si="259"/>
        <v>0</v>
      </c>
      <c r="AN695" s="2">
        <f t="shared" si="260"/>
        <v>0</v>
      </c>
      <c r="AP695" t="s">
        <v>2194</v>
      </c>
      <c r="AQ695" t="s">
        <v>523</v>
      </c>
      <c r="AT695" s="94">
        <v>19</v>
      </c>
      <c r="AU695" s="96">
        <v>71</v>
      </c>
      <c r="AV695" s="100">
        <f t="shared" si="249"/>
        <v>19071</v>
      </c>
      <c r="AX695" s="7" t="s">
        <v>996</v>
      </c>
    </row>
    <row r="696" spans="1:50" ht="13" hidden="1" customHeight="1" outlineLevel="1">
      <c r="A696" t="s">
        <v>1525</v>
      </c>
      <c r="B696" t="s">
        <v>523</v>
      </c>
      <c r="C696" s="1">
        <f t="shared" si="250"/>
        <v>4451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>IF(P696&gt;0,RANK(P696,(N696:P696,Q696:AE696)),0)</f>
        <v>0</v>
      </c>
      <c r="G696" s="1">
        <f t="shared" si="251"/>
        <v>1038</v>
      </c>
      <c r="H696" s="2">
        <f t="shared" si="252"/>
        <v>0.23320602111884969</v>
      </c>
      <c r="I696" s="2"/>
      <c r="J696" s="2">
        <f t="shared" si="253"/>
        <v>0.61649067625252751</v>
      </c>
      <c r="K696" s="2">
        <f t="shared" si="254"/>
        <v>0.38328465513367782</v>
      </c>
      <c r="L696" s="2">
        <f t="shared" si="255"/>
        <v>0</v>
      </c>
      <c r="M696" s="2">
        <f t="shared" si="256"/>
        <v>2.2466861379466518E-4</v>
      </c>
      <c r="N696" s="106">
        <v>2744</v>
      </c>
      <c r="O696" s="106">
        <v>1706</v>
      </c>
      <c r="P696" s="106"/>
      <c r="Q696" s="106"/>
      <c r="R696" s="106"/>
      <c r="S696" s="106"/>
      <c r="T696" s="106"/>
      <c r="U696" s="106">
        <v>1</v>
      </c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G696" s="7">
        <f>IF(Q696&gt;0,RANK(Q696,(N696:P696,Q696:AE696)),0)</f>
        <v>0</v>
      </c>
      <c r="AH696" s="7">
        <f>IF(R696&gt;0,RANK(R696,(N696:P696,Q696:AE696)),0)</f>
        <v>0</v>
      </c>
      <c r="AI696" s="7">
        <f>IF(T696&gt;0,RANK(T696,(N696:P696,Q696:AE696)),0)</f>
        <v>0</v>
      </c>
      <c r="AJ696" s="7">
        <f>IF(S696&gt;0,RANK(S696,(N696:P696,Q696:AE696)),0)</f>
        <v>0</v>
      </c>
      <c r="AK696" s="2">
        <f t="shared" si="257"/>
        <v>0</v>
      </c>
      <c r="AL696" s="2">
        <f t="shared" si="258"/>
        <v>0</v>
      </c>
      <c r="AM696" s="2">
        <f t="shared" si="259"/>
        <v>0</v>
      </c>
      <c r="AN696" s="2">
        <f t="shared" si="260"/>
        <v>0</v>
      </c>
      <c r="AP696" t="s">
        <v>1525</v>
      </c>
      <c r="AQ696" t="s">
        <v>523</v>
      </c>
      <c r="AT696" s="94">
        <v>19</v>
      </c>
      <c r="AU696" s="96">
        <v>73</v>
      </c>
      <c r="AV696" s="100">
        <f t="shared" si="249"/>
        <v>19073</v>
      </c>
      <c r="AX696" s="7" t="s">
        <v>996</v>
      </c>
    </row>
    <row r="697" spans="1:50" ht="13" hidden="1" customHeight="1" outlineLevel="1">
      <c r="A697" t="s">
        <v>1444</v>
      </c>
      <c r="B697" t="s">
        <v>523</v>
      </c>
      <c r="C697" s="1">
        <f t="shared" si="250"/>
        <v>4719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1">
        <f t="shared" si="251"/>
        <v>887</v>
      </c>
      <c r="H697" s="2">
        <f t="shared" si="252"/>
        <v>0.18796355159991524</v>
      </c>
      <c r="I697" s="2"/>
      <c r="J697" s="2">
        <f t="shared" si="253"/>
        <v>0.40601822420004235</v>
      </c>
      <c r="K697" s="2">
        <f t="shared" si="254"/>
        <v>0.59398177579995759</v>
      </c>
      <c r="L697" s="2">
        <f t="shared" si="255"/>
        <v>0</v>
      </c>
      <c r="M697" s="2">
        <f t="shared" si="256"/>
        <v>1.1102230246251565E-16</v>
      </c>
      <c r="N697" s="106">
        <v>1916</v>
      </c>
      <c r="O697" s="106">
        <v>2803</v>
      </c>
      <c r="P697" s="106"/>
      <c r="Q697" s="106"/>
      <c r="R697" s="106"/>
      <c r="S697" s="106"/>
      <c r="T697" s="106"/>
      <c r="U697" s="106">
        <v>0</v>
      </c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G697" s="7">
        <f>IF(Q697&gt;0,RANK(Q697,(N697:P697,Q697:AE697)),0)</f>
        <v>0</v>
      </c>
      <c r="AH697" s="7">
        <f>IF(R697&gt;0,RANK(R697,(N697:P697,Q697:AE697)),0)</f>
        <v>0</v>
      </c>
      <c r="AI697" s="7">
        <f>IF(T697&gt;0,RANK(T697,(N697:P697,Q697:AE697)),0)</f>
        <v>0</v>
      </c>
      <c r="AJ697" s="7">
        <f>IF(S697&gt;0,RANK(S697,(N697:P697,Q697:AE697)),0)</f>
        <v>0</v>
      </c>
      <c r="AK697" s="2">
        <f t="shared" si="257"/>
        <v>0</v>
      </c>
      <c r="AL697" s="2">
        <f t="shared" si="258"/>
        <v>0</v>
      </c>
      <c r="AM697" s="2">
        <f t="shared" si="259"/>
        <v>0</v>
      </c>
      <c r="AN697" s="2">
        <f t="shared" si="260"/>
        <v>0</v>
      </c>
      <c r="AP697" t="s">
        <v>1444</v>
      </c>
      <c r="AQ697" t="s">
        <v>523</v>
      </c>
      <c r="AT697" s="94">
        <v>19</v>
      </c>
      <c r="AU697" s="96">
        <v>75</v>
      </c>
      <c r="AV697" s="100">
        <f t="shared" si="249"/>
        <v>19075</v>
      </c>
      <c r="AX697" s="7" t="s">
        <v>996</v>
      </c>
    </row>
    <row r="698" spans="1:50" ht="13" hidden="1" customHeight="1" outlineLevel="1">
      <c r="A698" t="s">
        <v>657</v>
      </c>
      <c r="B698" t="s">
        <v>523</v>
      </c>
      <c r="C698" s="1">
        <f t="shared" si="250"/>
        <v>4101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>IF(P698&gt;0,RANK(P698,(N698:P698,Q698:AE698)),0)</f>
        <v>0</v>
      </c>
      <c r="G698" s="1">
        <f t="shared" si="251"/>
        <v>891</v>
      </c>
      <c r="H698" s="2">
        <f t="shared" si="252"/>
        <v>0.21726408193123628</v>
      </c>
      <c r="I698" s="2"/>
      <c r="J698" s="2">
        <f t="shared" si="253"/>
        <v>0.60863204096561818</v>
      </c>
      <c r="K698" s="2">
        <f t="shared" si="254"/>
        <v>0.39136795903438187</v>
      </c>
      <c r="L698" s="2">
        <f t="shared" si="255"/>
        <v>0</v>
      </c>
      <c r="M698" s="2">
        <f t="shared" si="256"/>
        <v>-5.5511151231257827E-17</v>
      </c>
      <c r="N698" s="106">
        <v>2496</v>
      </c>
      <c r="O698" s="106">
        <v>1605</v>
      </c>
      <c r="P698" s="106"/>
      <c r="Q698" s="106"/>
      <c r="R698" s="106"/>
      <c r="S698" s="106"/>
      <c r="T698" s="106"/>
      <c r="U698" s="106">
        <v>0</v>
      </c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G698" s="7">
        <f>IF(Q698&gt;0,RANK(Q698,(N698:P698,Q698:AE698)),0)</f>
        <v>0</v>
      </c>
      <c r="AH698" s="7">
        <f>IF(R698&gt;0,RANK(R698,(N698:P698,Q698:AE698)),0)</f>
        <v>0</v>
      </c>
      <c r="AI698" s="7">
        <f>IF(T698&gt;0,RANK(T698,(N698:P698,Q698:AE698)),0)</f>
        <v>0</v>
      </c>
      <c r="AJ698" s="7">
        <f>IF(S698&gt;0,RANK(S698,(N698:P698,Q698:AE698)),0)</f>
        <v>0</v>
      </c>
      <c r="AK698" s="2">
        <f t="shared" si="257"/>
        <v>0</v>
      </c>
      <c r="AL698" s="2">
        <f t="shared" si="258"/>
        <v>0</v>
      </c>
      <c r="AM698" s="2">
        <f t="shared" si="259"/>
        <v>0</v>
      </c>
      <c r="AN698" s="2">
        <f t="shared" si="260"/>
        <v>0</v>
      </c>
      <c r="AP698" t="s">
        <v>657</v>
      </c>
      <c r="AQ698" t="s">
        <v>523</v>
      </c>
      <c r="AT698" s="94">
        <v>19</v>
      </c>
      <c r="AU698" s="96">
        <v>77</v>
      </c>
      <c r="AV698" s="100">
        <f t="shared" si="249"/>
        <v>19077</v>
      </c>
      <c r="AX698" s="7" t="s">
        <v>996</v>
      </c>
    </row>
    <row r="699" spans="1:50" ht="13" hidden="1" customHeight="1" outlineLevel="1">
      <c r="A699" t="s">
        <v>953</v>
      </c>
      <c r="B699" t="s">
        <v>523</v>
      </c>
      <c r="C699" s="1">
        <f t="shared" si="250"/>
        <v>6068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>IF(P699&gt;0,RANK(P699,(N699:P699,Q699:AE699)),0)</f>
        <v>0</v>
      </c>
      <c r="G699" s="1">
        <f t="shared" si="251"/>
        <v>772</v>
      </c>
      <c r="H699" s="2">
        <f t="shared" si="252"/>
        <v>0.12722478576137114</v>
      </c>
      <c r="I699" s="2"/>
      <c r="J699" s="2">
        <f t="shared" si="253"/>
        <v>0.56361239288068554</v>
      </c>
      <c r="K699" s="2">
        <f t="shared" si="254"/>
        <v>0.43638760711931446</v>
      </c>
      <c r="L699" s="2">
        <f t="shared" si="255"/>
        <v>0</v>
      </c>
      <c r="M699" s="2">
        <f t="shared" si="256"/>
        <v>0</v>
      </c>
      <c r="N699" s="106">
        <v>3420</v>
      </c>
      <c r="O699" s="106">
        <v>2648</v>
      </c>
      <c r="P699" s="106"/>
      <c r="Q699" s="106"/>
      <c r="R699" s="106"/>
      <c r="S699" s="106"/>
      <c r="T699" s="106"/>
      <c r="U699" s="106">
        <v>0</v>
      </c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G699" s="7">
        <f>IF(Q699&gt;0,RANK(Q699,(N699:P699,Q699:AE699)),0)</f>
        <v>0</v>
      </c>
      <c r="AH699" s="7">
        <f>IF(R699&gt;0,RANK(R699,(N699:P699,Q699:AE699)),0)</f>
        <v>0</v>
      </c>
      <c r="AI699" s="7">
        <f>IF(T699&gt;0,RANK(T699,(N699:P699,Q699:AE699)),0)</f>
        <v>0</v>
      </c>
      <c r="AJ699" s="7">
        <f>IF(S699&gt;0,RANK(S699,(N699:P699,Q699:AE699)),0)</f>
        <v>0</v>
      </c>
      <c r="AK699" s="2">
        <f t="shared" si="257"/>
        <v>0</v>
      </c>
      <c r="AL699" s="2">
        <f t="shared" si="258"/>
        <v>0</v>
      </c>
      <c r="AM699" s="2">
        <f t="shared" si="259"/>
        <v>0</v>
      </c>
      <c r="AN699" s="2">
        <f t="shared" si="260"/>
        <v>0</v>
      </c>
      <c r="AP699" t="s">
        <v>953</v>
      </c>
      <c r="AQ699" t="s">
        <v>523</v>
      </c>
      <c r="AT699" s="94">
        <v>19</v>
      </c>
      <c r="AU699" s="96">
        <v>79</v>
      </c>
      <c r="AV699" s="100">
        <f t="shared" ref="AV699:AV762" si="261">1000*AT699+AU699</f>
        <v>19079</v>
      </c>
      <c r="AX699" s="7" t="s">
        <v>996</v>
      </c>
    </row>
    <row r="700" spans="1:50" ht="13" hidden="1" customHeight="1" outlineLevel="1">
      <c r="A700" t="s">
        <v>2274</v>
      </c>
      <c r="B700" t="s">
        <v>523</v>
      </c>
      <c r="C700" s="1">
        <f t="shared" si="250"/>
        <v>4632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>IF(P700&gt;0,RANK(P700,(N700:P700,Q700:AE700)),0)</f>
        <v>0</v>
      </c>
      <c r="G700" s="1">
        <f t="shared" si="251"/>
        <v>788</v>
      </c>
      <c r="H700" s="2">
        <f t="shared" si="252"/>
        <v>0.17012089810017272</v>
      </c>
      <c r="I700" s="2"/>
      <c r="J700" s="2">
        <f t="shared" si="253"/>
        <v>0.58419689119170981</v>
      </c>
      <c r="K700" s="2">
        <f t="shared" si="254"/>
        <v>0.41407599309153714</v>
      </c>
      <c r="L700" s="2">
        <f t="shared" si="255"/>
        <v>0</v>
      </c>
      <c r="M700" s="2">
        <f t="shared" si="256"/>
        <v>1.7271157167530471E-3</v>
      </c>
      <c r="N700" s="106">
        <v>2706</v>
      </c>
      <c r="O700" s="106">
        <v>1918</v>
      </c>
      <c r="P700" s="106"/>
      <c r="Q700" s="106"/>
      <c r="R700" s="106"/>
      <c r="S700" s="106"/>
      <c r="T700" s="106"/>
      <c r="U700" s="106">
        <v>8</v>
      </c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G700" s="7">
        <f>IF(Q700&gt;0,RANK(Q700,(N700:P700,Q700:AE700)),0)</f>
        <v>0</v>
      </c>
      <c r="AH700" s="7">
        <f>IF(R700&gt;0,RANK(R700,(N700:P700,Q700:AE700)),0)</f>
        <v>0</v>
      </c>
      <c r="AI700" s="7">
        <f>IF(T700&gt;0,RANK(T700,(N700:P700,Q700:AE700)),0)</f>
        <v>0</v>
      </c>
      <c r="AJ700" s="7">
        <f>IF(S700&gt;0,RANK(S700,(N700:P700,Q700:AE700)),0)</f>
        <v>0</v>
      </c>
      <c r="AK700" s="2">
        <f t="shared" si="257"/>
        <v>0</v>
      </c>
      <c r="AL700" s="2">
        <f t="shared" si="258"/>
        <v>0</v>
      </c>
      <c r="AM700" s="2">
        <f t="shared" si="259"/>
        <v>0</v>
      </c>
      <c r="AN700" s="2">
        <f t="shared" si="260"/>
        <v>0</v>
      </c>
      <c r="AP700" t="s">
        <v>2274</v>
      </c>
      <c r="AQ700" t="s">
        <v>523</v>
      </c>
      <c r="AT700" s="94">
        <v>19</v>
      </c>
      <c r="AU700" s="96">
        <v>81</v>
      </c>
      <c r="AV700" s="100">
        <f t="shared" si="261"/>
        <v>19081</v>
      </c>
      <c r="AX700" s="7" t="s">
        <v>996</v>
      </c>
    </row>
    <row r="701" spans="1:50" ht="13" hidden="1" customHeight="1" outlineLevel="1">
      <c r="A701" t="s">
        <v>2393</v>
      </c>
      <c r="B701" t="s">
        <v>523</v>
      </c>
      <c r="C701" s="1">
        <f t="shared" si="250"/>
        <v>7700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>IF(P701&gt;0,RANK(P701,(N701:P701,Q701:AE701)),0)</f>
        <v>0</v>
      </c>
      <c r="G701" s="1">
        <f t="shared" si="251"/>
        <v>964</v>
      </c>
      <c r="H701" s="2">
        <f t="shared" si="252"/>
        <v>0.12519480519480519</v>
      </c>
      <c r="I701" s="2"/>
      <c r="J701" s="2">
        <f t="shared" si="253"/>
        <v>0.56207792207792207</v>
      </c>
      <c r="K701" s="2">
        <f t="shared" si="254"/>
        <v>0.43688311688311687</v>
      </c>
      <c r="L701" s="2">
        <f t="shared" si="255"/>
        <v>0</v>
      </c>
      <c r="M701" s="2">
        <f t="shared" si="256"/>
        <v>1.0389610389610615E-3</v>
      </c>
      <c r="N701" s="106">
        <v>4328</v>
      </c>
      <c r="O701" s="106">
        <v>3364</v>
      </c>
      <c r="P701" s="106"/>
      <c r="Q701" s="106"/>
      <c r="R701" s="106"/>
      <c r="S701" s="106"/>
      <c r="T701" s="106"/>
      <c r="U701" s="106">
        <v>8</v>
      </c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G701" s="7">
        <f>IF(Q701&gt;0,RANK(Q701,(N701:P701,Q701:AE701)),0)</f>
        <v>0</v>
      </c>
      <c r="AH701" s="7">
        <f>IF(R701&gt;0,RANK(R701,(N701:P701,Q701:AE701)),0)</f>
        <v>0</v>
      </c>
      <c r="AI701" s="7">
        <f>IF(T701&gt;0,RANK(T701,(N701:P701,Q701:AE701)),0)</f>
        <v>0</v>
      </c>
      <c r="AJ701" s="7">
        <f>IF(S701&gt;0,RANK(S701,(N701:P701,Q701:AE701)),0)</f>
        <v>0</v>
      </c>
      <c r="AK701" s="2">
        <f t="shared" si="257"/>
        <v>0</v>
      </c>
      <c r="AL701" s="2">
        <f t="shared" si="258"/>
        <v>0</v>
      </c>
      <c r="AM701" s="2">
        <f t="shared" si="259"/>
        <v>0</v>
      </c>
      <c r="AN701" s="2">
        <f t="shared" si="260"/>
        <v>0</v>
      </c>
      <c r="AP701" t="s">
        <v>2393</v>
      </c>
      <c r="AQ701" t="s">
        <v>523</v>
      </c>
      <c r="AT701" s="94">
        <v>19</v>
      </c>
      <c r="AU701" s="96">
        <v>83</v>
      </c>
      <c r="AV701" s="100">
        <f t="shared" si="261"/>
        <v>19083</v>
      </c>
      <c r="AX701" s="7" t="s">
        <v>996</v>
      </c>
    </row>
    <row r="702" spans="1:50" ht="13" hidden="1" customHeight="1" outlineLevel="1">
      <c r="A702" t="s">
        <v>1167</v>
      </c>
      <c r="B702" t="s">
        <v>523</v>
      </c>
      <c r="C702" s="1">
        <f t="shared" si="250"/>
        <v>4538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1">
        <f t="shared" si="251"/>
        <v>337</v>
      </c>
      <c r="H702" s="2">
        <f t="shared" si="252"/>
        <v>7.4261789334508596E-2</v>
      </c>
      <c r="I702" s="2"/>
      <c r="J702" s="2">
        <f t="shared" si="253"/>
        <v>0.46275892463640372</v>
      </c>
      <c r="K702" s="2">
        <f t="shared" si="254"/>
        <v>0.53702071397091233</v>
      </c>
      <c r="L702" s="2">
        <f t="shared" si="255"/>
        <v>0</v>
      </c>
      <c r="M702" s="2">
        <f t="shared" si="256"/>
        <v>2.2036139268399868E-4</v>
      </c>
      <c r="N702" s="106">
        <v>2100</v>
      </c>
      <c r="O702" s="106">
        <v>2437</v>
      </c>
      <c r="P702" s="106"/>
      <c r="Q702" s="106"/>
      <c r="R702" s="106"/>
      <c r="S702" s="106"/>
      <c r="T702" s="106"/>
      <c r="U702" s="106">
        <v>1</v>
      </c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G702" s="7">
        <f>IF(Q702&gt;0,RANK(Q702,(N702:P702,Q702:AE702)),0)</f>
        <v>0</v>
      </c>
      <c r="AH702" s="7">
        <f>IF(R702&gt;0,RANK(R702,(N702:P702,Q702:AE702)),0)</f>
        <v>0</v>
      </c>
      <c r="AI702" s="7">
        <f>IF(T702&gt;0,RANK(T702,(N702:P702,Q702:AE702)),0)</f>
        <v>0</v>
      </c>
      <c r="AJ702" s="7">
        <f>IF(S702&gt;0,RANK(S702,(N702:P702,Q702:AE702)),0)</f>
        <v>0</v>
      </c>
      <c r="AK702" s="2">
        <f t="shared" si="257"/>
        <v>0</v>
      </c>
      <c r="AL702" s="2">
        <f t="shared" si="258"/>
        <v>0</v>
      </c>
      <c r="AM702" s="2">
        <f t="shared" si="259"/>
        <v>0</v>
      </c>
      <c r="AN702" s="2">
        <f t="shared" si="260"/>
        <v>0</v>
      </c>
      <c r="AP702" t="s">
        <v>1167</v>
      </c>
      <c r="AQ702" t="s">
        <v>523</v>
      </c>
      <c r="AT702" s="94">
        <v>19</v>
      </c>
      <c r="AU702" s="96">
        <v>85</v>
      </c>
      <c r="AV702" s="100">
        <f t="shared" si="261"/>
        <v>19085</v>
      </c>
      <c r="AX702" s="7" t="s">
        <v>996</v>
      </c>
    </row>
    <row r="703" spans="1:50" ht="13" hidden="1" customHeight="1" outlineLevel="1">
      <c r="A703" t="s">
        <v>1476</v>
      </c>
      <c r="B703" t="s">
        <v>523</v>
      </c>
      <c r="C703" s="1">
        <f t="shared" si="250"/>
        <v>6400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>IF(P703&gt;0,RANK(P703,(N703:P703,Q703:AE703)),0)</f>
        <v>0</v>
      </c>
      <c r="G703" s="1">
        <f t="shared" si="251"/>
        <v>320</v>
      </c>
      <c r="H703" s="2">
        <f t="shared" si="252"/>
        <v>0.05</v>
      </c>
      <c r="I703" s="2"/>
      <c r="J703" s="2">
        <f t="shared" si="253"/>
        <v>0.52500000000000002</v>
      </c>
      <c r="K703" s="2">
        <f t="shared" si="254"/>
        <v>0.47499999999999998</v>
      </c>
      <c r="L703" s="2">
        <f t="shared" si="255"/>
        <v>0</v>
      </c>
      <c r="M703" s="2">
        <f t="shared" si="256"/>
        <v>0</v>
      </c>
      <c r="N703" s="106">
        <v>3360</v>
      </c>
      <c r="O703" s="106">
        <v>3040</v>
      </c>
      <c r="P703" s="106"/>
      <c r="Q703" s="106"/>
      <c r="R703" s="106"/>
      <c r="S703" s="106"/>
      <c r="T703" s="106"/>
      <c r="U703" s="106">
        <v>0</v>
      </c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G703" s="7">
        <f>IF(Q703&gt;0,RANK(Q703,(N703:P703,Q703:AE703)),0)</f>
        <v>0</v>
      </c>
      <c r="AH703" s="7">
        <f>IF(R703&gt;0,RANK(R703,(N703:P703,Q703:AE703)),0)</f>
        <v>0</v>
      </c>
      <c r="AI703" s="7">
        <f>IF(T703&gt;0,RANK(T703,(N703:P703,Q703:AE703)),0)</f>
        <v>0</v>
      </c>
      <c r="AJ703" s="7">
        <f>IF(S703&gt;0,RANK(S703,(N703:P703,Q703:AE703)),0)</f>
        <v>0</v>
      </c>
      <c r="AK703" s="2">
        <f t="shared" si="257"/>
        <v>0</v>
      </c>
      <c r="AL703" s="2">
        <f t="shared" si="258"/>
        <v>0</v>
      </c>
      <c r="AM703" s="2">
        <f t="shared" si="259"/>
        <v>0</v>
      </c>
      <c r="AN703" s="2">
        <f t="shared" si="260"/>
        <v>0</v>
      </c>
      <c r="AP703" t="s">
        <v>1476</v>
      </c>
      <c r="AQ703" t="s">
        <v>523</v>
      </c>
      <c r="AT703" s="94">
        <v>19</v>
      </c>
      <c r="AU703" s="96">
        <v>87</v>
      </c>
      <c r="AV703" s="100">
        <f t="shared" si="261"/>
        <v>19087</v>
      </c>
      <c r="AX703" s="7" t="s">
        <v>996</v>
      </c>
    </row>
    <row r="704" spans="1:50" ht="13" hidden="1" customHeight="1" outlineLevel="1">
      <c r="A704" t="s">
        <v>2192</v>
      </c>
      <c r="B704" t="s">
        <v>523</v>
      </c>
      <c r="C704" s="1">
        <f t="shared" si="250"/>
        <v>3970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1">
        <f t="shared" si="251"/>
        <v>267</v>
      </c>
      <c r="H704" s="2">
        <f t="shared" si="252"/>
        <v>6.7254408060453394E-2</v>
      </c>
      <c r="I704" s="2"/>
      <c r="J704" s="2">
        <f t="shared" si="253"/>
        <v>0.46599496221662468</v>
      </c>
      <c r="K704" s="2">
        <f t="shared" si="254"/>
        <v>0.53324937027707808</v>
      </c>
      <c r="L704" s="2">
        <f t="shared" si="255"/>
        <v>0</v>
      </c>
      <c r="M704" s="2">
        <f t="shared" si="256"/>
        <v>7.5566750629729729E-4</v>
      </c>
      <c r="N704" s="106">
        <v>1850</v>
      </c>
      <c r="O704" s="106">
        <v>2117</v>
      </c>
      <c r="P704" s="106"/>
      <c r="Q704" s="106"/>
      <c r="R704" s="106"/>
      <c r="S704" s="106"/>
      <c r="T704" s="106"/>
      <c r="U704" s="106">
        <v>3</v>
      </c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G704" s="7">
        <f>IF(Q704&gt;0,RANK(Q704,(N704:P704,Q704:AE704)),0)</f>
        <v>0</v>
      </c>
      <c r="AH704" s="7">
        <f>IF(R704&gt;0,RANK(R704,(N704:P704,Q704:AE704)),0)</f>
        <v>0</v>
      </c>
      <c r="AI704" s="7">
        <f>IF(T704&gt;0,RANK(T704,(N704:P704,Q704:AE704)),0)</f>
        <v>0</v>
      </c>
      <c r="AJ704" s="7">
        <f>IF(S704&gt;0,RANK(S704,(N704:P704,Q704:AE704)),0)</f>
        <v>0</v>
      </c>
      <c r="AK704" s="2">
        <f t="shared" si="257"/>
        <v>0</v>
      </c>
      <c r="AL704" s="2">
        <f t="shared" si="258"/>
        <v>0</v>
      </c>
      <c r="AM704" s="2">
        <f t="shared" si="259"/>
        <v>0</v>
      </c>
      <c r="AN704" s="2">
        <f t="shared" si="260"/>
        <v>0</v>
      </c>
      <c r="AP704" t="s">
        <v>2192</v>
      </c>
      <c r="AQ704" t="s">
        <v>523</v>
      </c>
      <c r="AT704" s="94">
        <v>19</v>
      </c>
      <c r="AU704" s="96">
        <v>89</v>
      </c>
      <c r="AV704" s="100">
        <f t="shared" si="261"/>
        <v>19089</v>
      </c>
      <c r="AX704" s="7" t="s">
        <v>996</v>
      </c>
    </row>
    <row r="705" spans="1:50" ht="13" hidden="1" customHeight="1" outlineLevel="1">
      <c r="A705" t="s">
        <v>2214</v>
      </c>
      <c r="B705" t="s">
        <v>523</v>
      </c>
      <c r="C705" s="1">
        <f t="shared" si="250"/>
        <v>4352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>IF(P705&gt;0,RANK(P705,(N705:P705,Q705:AE705)),0)</f>
        <v>0</v>
      </c>
      <c r="G705" s="1">
        <f t="shared" si="251"/>
        <v>68</v>
      </c>
      <c r="H705" s="2">
        <f t="shared" si="252"/>
        <v>1.5625E-2</v>
      </c>
      <c r="I705" s="2"/>
      <c r="J705" s="2">
        <f t="shared" si="253"/>
        <v>0.5078125</v>
      </c>
      <c r="K705" s="2">
        <f t="shared" si="254"/>
        <v>0.4921875</v>
      </c>
      <c r="L705" s="2">
        <f t="shared" si="255"/>
        <v>0</v>
      </c>
      <c r="M705" s="2">
        <f t="shared" si="256"/>
        <v>0</v>
      </c>
      <c r="N705" s="106">
        <v>2210</v>
      </c>
      <c r="O705" s="106">
        <v>2142</v>
      </c>
      <c r="P705" s="106"/>
      <c r="Q705" s="106"/>
      <c r="R705" s="106"/>
      <c r="S705" s="106"/>
      <c r="T705" s="106"/>
      <c r="U705" s="106">
        <v>0</v>
      </c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G705" s="7">
        <f>IF(Q705&gt;0,RANK(Q705,(N705:P705,Q705:AE705)),0)</f>
        <v>0</v>
      </c>
      <c r="AH705" s="7">
        <f>IF(R705&gt;0,RANK(R705,(N705:P705,Q705:AE705)),0)</f>
        <v>0</v>
      </c>
      <c r="AI705" s="7">
        <f>IF(T705&gt;0,RANK(T705,(N705:P705,Q705:AE705)),0)</f>
        <v>0</v>
      </c>
      <c r="AJ705" s="7">
        <f>IF(S705&gt;0,RANK(S705,(N705:P705,Q705:AE705)),0)</f>
        <v>0</v>
      </c>
      <c r="AK705" s="2">
        <f t="shared" si="257"/>
        <v>0</v>
      </c>
      <c r="AL705" s="2">
        <f t="shared" si="258"/>
        <v>0</v>
      </c>
      <c r="AM705" s="2">
        <f t="shared" si="259"/>
        <v>0</v>
      </c>
      <c r="AN705" s="2">
        <f t="shared" si="260"/>
        <v>0</v>
      </c>
      <c r="AP705" t="s">
        <v>2214</v>
      </c>
      <c r="AQ705" t="s">
        <v>523</v>
      </c>
      <c r="AT705" s="94">
        <v>19</v>
      </c>
      <c r="AU705" s="96">
        <v>91</v>
      </c>
      <c r="AV705" s="100">
        <f t="shared" si="261"/>
        <v>19091</v>
      </c>
      <c r="AX705" s="7" t="s">
        <v>996</v>
      </c>
    </row>
    <row r="706" spans="1:50" ht="13" hidden="1" customHeight="1" outlineLevel="1">
      <c r="A706" t="s">
        <v>825</v>
      </c>
      <c r="B706" t="s">
        <v>523</v>
      </c>
      <c r="C706" s="1">
        <f t="shared" si="250"/>
        <v>3112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>IF(P706&gt;0,RANK(P706,(N706:P706,Q706:AE706)),0)</f>
        <v>0</v>
      </c>
      <c r="G706" s="1">
        <f t="shared" si="251"/>
        <v>63</v>
      </c>
      <c r="H706" s="2">
        <f t="shared" si="252"/>
        <v>2.0244215938303341E-2</v>
      </c>
      <c r="I706" s="2"/>
      <c r="J706" s="2">
        <f t="shared" si="253"/>
        <v>0.50996143958868889</v>
      </c>
      <c r="K706" s="2">
        <f t="shared" si="254"/>
        <v>0.48971722365038561</v>
      </c>
      <c r="L706" s="2">
        <f t="shared" si="255"/>
        <v>0</v>
      </c>
      <c r="M706" s="2">
        <f t="shared" si="256"/>
        <v>3.2133676092549468E-4</v>
      </c>
      <c r="N706" s="106">
        <v>1587</v>
      </c>
      <c r="O706" s="106">
        <v>1524</v>
      </c>
      <c r="P706" s="106"/>
      <c r="Q706" s="106"/>
      <c r="R706" s="106"/>
      <c r="S706" s="106"/>
      <c r="T706" s="106"/>
      <c r="U706" s="106">
        <v>1</v>
      </c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G706" s="7">
        <f>IF(Q706&gt;0,RANK(Q706,(N706:P706,Q706:AE706)),0)</f>
        <v>0</v>
      </c>
      <c r="AH706" s="7">
        <f>IF(R706&gt;0,RANK(R706,(N706:P706,Q706:AE706)),0)</f>
        <v>0</v>
      </c>
      <c r="AI706" s="7">
        <f>IF(T706&gt;0,RANK(T706,(N706:P706,Q706:AE706)),0)</f>
        <v>0</v>
      </c>
      <c r="AJ706" s="7">
        <f>IF(S706&gt;0,RANK(S706,(N706:P706,Q706:AE706)),0)</f>
        <v>0</v>
      </c>
      <c r="AK706" s="2">
        <f t="shared" si="257"/>
        <v>0</v>
      </c>
      <c r="AL706" s="2">
        <f t="shared" si="258"/>
        <v>0</v>
      </c>
      <c r="AM706" s="2">
        <f t="shared" si="259"/>
        <v>0</v>
      </c>
      <c r="AN706" s="2">
        <f t="shared" si="260"/>
        <v>0</v>
      </c>
      <c r="AP706" t="s">
        <v>825</v>
      </c>
      <c r="AQ706" t="s">
        <v>523</v>
      </c>
      <c r="AT706" s="94">
        <v>19</v>
      </c>
      <c r="AU706" s="96">
        <v>93</v>
      </c>
      <c r="AV706" s="100">
        <f t="shared" si="261"/>
        <v>19093</v>
      </c>
      <c r="AX706" s="7" t="s">
        <v>996</v>
      </c>
    </row>
    <row r="707" spans="1:50" ht="13" hidden="1" customHeight="1" outlineLevel="1">
      <c r="A707" t="s">
        <v>522</v>
      </c>
      <c r="B707" t="s">
        <v>523</v>
      </c>
      <c r="C707" s="1">
        <f t="shared" si="250"/>
        <v>5677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>IF(P707&gt;0,RANK(P707,(N707:P707,Q707:AE707)),0)</f>
        <v>0</v>
      </c>
      <c r="G707" s="1">
        <f t="shared" si="251"/>
        <v>160</v>
      </c>
      <c r="H707" s="2">
        <f t="shared" si="252"/>
        <v>2.8183899947155186E-2</v>
      </c>
      <c r="I707" s="2"/>
      <c r="J707" s="2">
        <f t="shared" si="253"/>
        <v>0.5140038752862427</v>
      </c>
      <c r="K707" s="2">
        <f t="shared" si="254"/>
        <v>0.48581997533908755</v>
      </c>
      <c r="L707" s="2">
        <f t="shared" si="255"/>
        <v>0</v>
      </c>
      <c r="M707" s="2">
        <f t="shared" si="256"/>
        <v>1.76149374669754E-4</v>
      </c>
      <c r="N707" s="106">
        <v>2918</v>
      </c>
      <c r="O707" s="106">
        <v>2758</v>
      </c>
      <c r="P707" s="106"/>
      <c r="Q707" s="106"/>
      <c r="R707" s="106"/>
      <c r="S707" s="106"/>
      <c r="T707" s="106"/>
      <c r="U707" s="106">
        <v>1</v>
      </c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G707" s="7">
        <f>IF(Q707&gt;0,RANK(Q707,(N707:P707,Q707:AE707)),0)</f>
        <v>0</v>
      </c>
      <c r="AH707" s="7">
        <f>IF(R707&gt;0,RANK(R707,(N707:P707,Q707:AE707)),0)</f>
        <v>0</v>
      </c>
      <c r="AI707" s="7">
        <f>IF(T707&gt;0,RANK(T707,(N707:P707,Q707:AE707)),0)</f>
        <v>0</v>
      </c>
      <c r="AJ707" s="7">
        <f>IF(S707&gt;0,RANK(S707,(N707:P707,Q707:AE707)),0)</f>
        <v>0</v>
      </c>
      <c r="AK707" s="2">
        <f t="shared" si="257"/>
        <v>0</v>
      </c>
      <c r="AL707" s="2">
        <f t="shared" si="258"/>
        <v>0</v>
      </c>
      <c r="AM707" s="2">
        <f t="shared" si="259"/>
        <v>0</v>
      </c>
      <c r="AN707" s="2">
        <f t="shared" si="260"/>
        <v>0</v>
      </c>
      <c r="AP707" t="s">
        <v>522</v>
      </c>
      <c r="AQ707" t="s">
        <v>523</v>
      </c>
      <c r="AT707" s="94">
        <v>19</v>
      </c>
      <c r="AU707" s="96">
        <v>95</v>
      </c>
      <c r="AV707" s="100">
        <f t="shared" si="261"/>
        <v>19095</v>
      </c>
      <c r="AX707" s="7" t="s">
        <v>996</v>
      </c>
    </row>
    <row r="708" spans="1:50" ht="13" hidden="1" customHeight="1" outlineLevel="1">
      <c r="A708" t="s">
        <v>934</v>
      </c>
      <c r="B708" t="s">
        <v>523</v>
      </c>
      <c r="C708" s="1">
        <f t="shared" si="250"/>
        <v>7296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0</v>
      </c>
      <c r="G708" s="1">
        <f t="shared" si="251"/>
        <v>673</v>
      </c>
      <c r="H708" s="2">
        <f t="shared" si="252"/>
        <v>9.2242324561403508E-2</v>
      </c>
      <c r="I708" s="2"/>
      <c r="J708" s="2">
        <f t="shared" si="253"/>
        <v>0.45353618421052633</v>
      </c>
      <c r="K708" s="2">
        <f t="shared" si="254"/>
        <v>0.54577850877192979</v>
      </c>
      <c r="L708" s="2">
        <f t="shared" si="255"/>
        <v>0</v>
      </c>
      <c r="M708" s="2">
        <f t="shared" si="256"/>
        <v>6.8530701754387913E-4</v>
      </c>
      <c r="N708" s="106">
        <v>3309</v>
      </c>
      <c r="O708" s="106">
        <v>3982</v>
      </c>
      <c r="P708" s="106"/>
      <c r="Q708" s="106"/>
      <c r="R708" s="106"/>
      <c r="S708" s="106"/>
      <c r="T708" s="106"/>
      <c r="U708" s="106">
        <v>5</v>
      </c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G708" s="7">
        <f>IF(Q708&gt;0,RANK(Q708,(N708:P708,Q708:AE708)),0)</f>
        <v>0</v>
      </c>
      <c r="AH708" s="7">
        <f>IF(R708&gt;0,RANK(R708,(N708:P708,Q708:AE708)),0)</f>
        <v>0</v>
      </c>
      <c r="AI708" s="7">
        <f>IF(T708&gt;0,RANK(T708,(N708:P708,Q708:AE708)),0)</f>
        <v>0</v>
      </c>
      <c r="AJ708" s="7">
        <f>IF(S708&gt;0,RANK(S708,(N708:P708,Q708:AE708)),0)</f>
        <v>0</v>
      </c>
      <c r="AK708" s="2">
        <f t="shared" si="257"/>
        <v>0</v>
      </c>
      <c r="AL708" s="2">
        <f t="shared" si="258"/>
        <v>0</v>
      </c>
      <c r="AM708" s="2">
        <f t="shared" si="259"/>
        <v>0</v>
      </c>
      <c r="AN708" s="2">
        <f t="shared" si="260"/>
        <v>0</v>
      </c>
      <c r="AP708" t="s">
        <v>934</v>
      </c>
      <c r="AQ708" t="s">
        <v>523</v>
      </c>
      <c r="AT708" s="94">
        <v>19</v>
      </c>
      <c r="AU708" s="96">
        <v>97</v>
      </c>
      <c r="AV708" s="100">
        <f t="shared" si="261"/>
        <v>19097</v>
      </c>
      <c r="AX708" s="7" t="s">
        <v>996</v>
      </c>
    </row>
    <row r="709" spans="1:50" ht="13" hidden="1" customHeight="1" outlineLevel="1">
      <c r="A709" t="s">
        <v>2695</v>
      </c>
      <c r="B709" t="s">
        <v>523</v>
      </c>
      <c r="C709" s="1">
        <f t="shared" si="250"/>
        <v>13688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>IF(P709&gt;0,RANK(P709,(N709:P709,Q709:AE709)),0)</f>
        <v>0</v>
      </c>
      <c r="G709" s="1">
        <f t="shared" si="251"/>
        <v>3098</v>
      </c>
      <c r="H709" s="2">
        <f t="shared" si="252"/>
        <v>0.22632963179427235</v>
      </c>
      <c r="I709" s="2"/>
      <c r="J709" s="2">
        <f t="shared" si="253"/>
        <v>0.61265341905318527</v>
      </c>
      <c r="K709" s="2">
        <f t="shared" si="254"/>
        <v>0.38632378725891292</v>
      </c>
      <c r="L709" s="2">
        <f t="shared" si="255"/>
        <v>0</v>
      </c>
      <c r="M709" s="2">
        <f t="shared" si="256"/>
        <v>1.0227936879018129E-3</v>
      </c>
      <c r="N709" s="106">
        <v>8386</v>
      </c>
      <c r="O709" s="106">
        <v>5288</v>
      </c>
      <c r="P709" s="106"/>
      <c r="Q709" s="106"/>
      <c r="R709" s="106"/>
      <c r="S709" s="106"/>
      <c r="T709" s="106"/>
      <c r="U709" s="106">
        <v>14</v>
      </c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G709" s="7">
        <f>IF(Q709&gt;0,RANK(Q709,(N709:P709,Q709:AE709)),0)</f>
        <v>0</v>
      </c>
      <c r="AH709" s="7">
        <f>IF(R709&gt;0,RANK(R709,(N709:P709,Q709:AE709)),0)</f>
        <v>0</v>
      </c>
      <c r="AI709" s="7">
        <f>IF(T709&gt;0,RANK(T709,(N709:P709,Q709:AE709)),0)</f>
        <v>0</v>
      </c>
      <c r="AJ709" s="7">
        <f>IF(S709&gt;0,RANK(S709,(N709:P709,Q709:AE709)),0)</f>
        <v>0</v>
      </c>
      <c r="AK709" s="2">
        <f t="shared" si="257"/>
        <v>0</v>
      </c>
      <c r="AL709" s="2">
        <f t="shared" si="258"/>
        <v>0</v>
      </c>
      <c r="AM709" s="2">
        <f t="shared" si="259"/>
        <v>0</v>
      </c>
      <c r="AN709" s="2">
        <f t="shared" si="260"/>
        <v>0</v>
      </c>
      <c r="AP709" t="s">
        <v>2695</v>
      </c>
      <c r="AQ709" t="s">
        <v>523</v>
      </c>
      <c r="AT709" s="94">
        <v>19</v>
      </c>
      <c r="AU709" s="96">
        <v>99</v>
      </c>
      <c r="AV709" s="100">
        <f t="shared" si="261"/>
        <v>19099</v>
      </c>
      <c r="AX709" s="7" t="s">
        <v>996</v>
      </c>
    </row>
    <row r="710" spans="1:50" ht="13" hidden="1" customHeight="1" outlineLevel="1">
      <c r="A710" t="s">
        <v>1625</v>
      </c>
      <c r="B710" t="s">
        <v>523</v>
      </c>
      <c r="C710" s="1">
        <f t="shared" si="250"/>
        <v>5647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>IF(P710&gt;0,RANK(P710,(N710:P710,Q710:AE710)),0)</f>
        <v>0</v>
      </c>
      <c r="G710" s="1">
        <f t="shared" si="251"/>
        <v>280</v>
      </c>
      <c r="H710" s="2">
        <f t="shared" si="252"/>
        <v>4.9583849831769083E-2</v>
      </c>
      <c r="I710" s="2"/>
      <c r="J710" s="2">
        <f t="shared" si="253"/>
        <v>0.52452629714892862</v>
      </c>
      <c r="K710" s="2">
        <f t="shared" si="254"/>
        <v>0.47494244731715957</v>
      </c>
      <c r="L710" s="2">
        <f t="shared" si="255"/>
        <v>0</v>
      </c>
      <c r="M710" s="2">
        <f t="shared" si="256"/>
        <v>5.3125553391181191E-4</v>
      </c>
      <c r="N710" s="106">
        <v>2962</v>
      </c>
      <c r="O710" s="106">
        <v>2682</v>
      </c>
      <c r="P710" s="106"/>
      <c r="Q710" s="106"/>
      <c r="R710" s="106"/>
      <c r="S710" s="106"/>
      <c r="T710" s="106"/>
      <c r="U710" s="106">
        <v>3</v>
      </c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G710" s="7">
        <f>IF(Q710&gt;0,RANK(Q710,(N710:P710,Q710:AE710)),0)</f>
        <v>0</v>
      </c>
      <c r="AH710" s="7">
        <f>IF(R710&gt;0,RANK(R710,(N710:P710,Q710:AE710)),0)</f>
        <v>0</v>
      </c>
      <c r="AI710" s="7">
        <f>IF(T710&gt;0,RANK(T710,(N710:P710,Q710:AE710)),0)</f>
        <v>0</v>
      </c>
      <c r="AJ710" s="7">
        <f>IF(S710&gt;0,RANK(S710,(N710:P710,Q710:AE710)),0)</f>
        <v>0</v>
      </c>
      <c r="AK710" s="2">
        <f t="shared" si="257"/>
        <v>0</v>
      </c>
      <c r="AL710" s="2">
        <f t="shared" si="258"/>
        <v>0</v>
      </c>
      <c r="AM710" s="2">
        <f t="shared" si="259"/>
        <v>0</v>
      </c>
      <c r="AN710" s="2">
        <f t="shared" si="260"/>
        <v>0</v>
      </c>
      <c r="AP710" t="s">
        <v>1625</v>
      </c>
      <c r="AQ710" t="s">
        <v>523</v>
      </c>
      <c r="AT710" s="94">
        <v>19</v>
      </c>
      <c r="AU710" s="96">
        <v>101</v>
      </c>
      <c r="AV710" s="100">
        <f t="shared" si="261"/>
        <v>19101</v>
      </c>
      <c r="AX710" s="7" t="s">
        <v>996</v>
      </c>
    </row>
    <row r="711" spans="1:50" ht="13" hidden="1" customHeight="1" outlineLevel="1">
      <c r="A711" t="s">
        <v>11</v>
      </c>
      <c r="B711" t="s">
        <v>523</v>
      </c>
      <c r="C711" s="1">
        <f t="shared" si="250"/>
        <v>32536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>IF(P711&gt;0,RANK(P711,(N711:P711,Q711:AE711)),0)</f>
        <v>0</v>
      </c>
      <c r="G711" s="1">
        <f t="shared" si="251"/>
        <v>11607</v>
      </c>
      <c r="H711" s="2">
        <f t="shared" si="252"/>
        <v>0.35674329972953034</v>
      </c>
      <c r="I711" s="2"/>
      <c r="J711" s="2">
        <f t="shared" si="253"/>
        <v>0.67700393410376203</v>
      </c>
      <c r="K711" s="2">
        <f t="shared" si="254"/>
        <v>0.32026063437423163</v>
      </c>
      <c r="L711" s="2">
        <f t="shared" si="255"/>
        <v>0</v>
      </c>
      <c r="M711" s="2">
        <f t="shared" si="256"/>
        <v>2.7354315220063374E-3</v>
      </c>
      <c r="N711" s="106">
        <v>22027</v>
      </c>
      <c r="O711" s="106">
        <v>10420</v>
      </c>
      <c r="P711" s="106"/>
      <c r="Q711" s="106"/>
      <c r="R711" s="106"/>
      <c r="S711" s="106"/>
      <c r="T711" s="106"/>
      <c r="U711" s="106">
        <v>89</v>
      </c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G711" s="7">
        <f>IF(Q711&gt;0,RANK(Q711,(N711:P711,Q711:AE711)),0)</f>
        <v>0</v>
      </c>
      <c r="AH711" s="7">
        <f>IF(R711&gt;0,RANK(R711,(N711:P711,Q711:AE711)),0)</f>
        <v>0</v>
      </c>
      <c r="AI711" s="7">
        <f>IF(T711&gt;0,RANK(T711,(N711:P711,Q711:AE711)),0)</f>
        <v>0</v>
      </c>
      <c r="AJ711" s="7">
        <f>IF(S711&gt;0,RANK(S711,(N711:P711,Q711:AE711)),0)</f>
        <v>0</v>
      </c>
      <c r="AK711" s="2">
        <f t="shared" si="257"/>
        <v>0</v>
      </c>
      <c r="AL711" s="2">
        <f t="shared" si="258"/>
        <v>0</v>
      </c>
      <c r="AM711" s="2">
        <f t="shared" si="259"/>
        <v>0</v>
      </c>
      <c r="AN711" s="2">
        <f t="shared" si="260"/>
        <v>0</v>
      </c>
      <c r="AP711" t="s">
        <v>11</v>
      </c>
      <c r="AQ711" t="s">
        <v>523</v>
      </c>
      <c r="AT711" s="94">
        <v>19</v>
      </c>
      <c r="AU711" s="96">
        <v>103</v>
      </c>
      <c r="AV711" s="100">
        <f t="shared" si="261"/>
        <v>19103</v>
      </c>
      <c r="AX711" s="7" t="s">
        <v>996</v>
      </c>
    </row>
    <row r="712" spans="1:50" ht="13" hidden="1" customHeight="1" outlineLevel="1">
      <c r="A712" t="s">
        <v>554</v>
      </c>
      <c r="B712" t="s">
        <v>523</v>
      </c>
      <c r="C712" s="1">
        <f t="shared" si="250"/>
        <v>6951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1">
        <f t="shared" si="251"/>
        <v>347</v>
      </c>
      <c r="H712" s="2">
        <f t="shared" si="252"/>
        <v>4.9920874694288589E-2</v>
      </c>
      <c r="I712" s="2"/>
      <c r="J712" s="2">
        <f t="shared" si="253"/>
        <v>0.47475183426845058</v>
      </c>
      <c r="K712" s="2">
        <f t="shared" si="254"/>
        <v>0.52467270896273921</v>
      </c>
      <c r="L712" s="2">
        <f t="shared" si="255"/>
        <v>0</v>
      </c>
      <c r="M712" s="2">
        <f t="shared" si="256"/>
        <v>5.754567688102119E-4</v>
      </c>
      <c r="N712" s="106">
        <v>3300</v>
      </c>
      <c r="O712" s="106">
        <v>3647</v>
      </c>
      <c r="P712" s="106"/>
      <c r="Q712" s="106"/>
      <c r="R712" s="106"/>
      <c r="S712" s="106"/>
      <c r="T712" s="106"/>
      <c r="U712" s="106">
        <v>4</v>
      </c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G712" s="7">
        <f>IF(Q712&gt;0,RANK(Q712,(N712:P712,Q712:AE712)),0)</f>
        <v>0</v>
      </c>
      <c r="AH712" s="7">
        <f>IF(R712&gt;0,RANK(R712,(N712:P712,Q712:AE712)),0)</f>
        <v>0</v>
      </c>
      <c r="AI712" s="7">
        <f>IF(T712&gt;0,RANK(T712,(N712:P712,Q712:AE712)),0)</f>
        <v>0</v>
      </c>
      <c r="AJ712" s="7">
        <f>IF(S712&gt;0,RANK(S712,(N712:P712,Q712:AE712)),0)</f>
        <v>0</v>
      </c>
      <c r="AK712" s="2">
        <f t="shared" si="257"/>
        <v>0</v>
      </c>
      <c r="AL712" s="2">
        <f t="shared" si="258"/>
        <v>0</v>
      </c>
      <c r="AM712" s="2">
        <f t="shared" si="259"/>
        <v>0</v>
      </c>
      <c r="AN712" s="2">
        <f t="shared" si="260"/>
        <v>0</v>
      </c>
      <c r="AP712" t="s">
        <v>554</v>
      </c>
      <c r="AQ712" t="s">
        <v>523</v>
      </c>
      <c r="AT712" s="94">
        <v>19</v>
      </c>
      <c r="AU712" s="96">
        <v>105</v>
      </c>
      <c r="AV712" s="100">
        <f t="shared" si="261"/>
        <v>19105</v>
      </c>
      <c r="AX712" s="7" t="s">
        <v>996</v>
      </c>
    </row>
    <row r="713" spans="1:50" ht="13" hidden="1" customHeight="1" outlineLevel="1">
      <c r="A713" t="s">
        <v>565</v>
      </c>
      <c r="B713" t="s">
        <v>523</v>
      </c>
      <c r="C713" s="1">
        <f t="shared" si="250"/>
        <v>4378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>IF(P713&gt;0,RANK(P713,(N713:P713,Q713:AE713)),0)</f>
        <v>0</v>
      </c>
      <c r="G713" s="1">
        <f t="shared" si="251"/>
        <v>494</v>
      </c>
      <c r="H713" s="2">
        <f t="shared" si="252"/>
        <v>0.11283691183188671</v>
      </c>
      <c r="I713" s="2"/>
      <c r="J713" s="2">
        <f t="shared" si="253"/>
        <v>0.5564184559159433</v>
      </c>
      <c r="K713" s="2">
        <f t="shared" si="254"/>
        <v>0.44358154408405664</v>
      </c>
      <c r="L713" s="2">
        <f t="shared" si="255"/>
        <v>0</v>
      </c>
      <c r="M713" s="2">
        <f t="shared" si="256"/>
        <v>5.5511151231257827E-17</v>
      </c>
      <c r="N713" s="106">
        <v>2436</v>
      </c>
      <c r="O713" s="106">
        <v>1942</v>
      </c>
      <c r="P713" s="106"/>
      <c r="Q713" s="106"/>
      <c r="R713" s="106"/>
      <c r="S713" s="106"/>
      <c r="T713" s="106"/>
      <c r="U713" s="106">
        <v>0</v>
      </c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G713" s="7">
        <f>IF(Q713&gt;0,RANK(Q713,(N713:P713,Q713:AE713)),0)</f>
        <v>0</v>
      </c>
      <c r="AH713" s="7">
        <f>IF(R713&gt;0,RANK(R713,(N713:P713,Q713:AE713)),0)</f>
        <v>0</v>
      </c>
      <c r="AI713" s="7">
        <f>IF(T713&gt;0,RANK(T713,(N713:P713,Q713:AE713)),0)</f>
        <v>0</v>
      </c>
      <c r="AJ713" s="7">
        <f>IF(S713&gt;0,RANK(S713,(N713:P713,Q713:AE713)),0)</f>
        <v>0</v>
      </c>
      <c r="AK713" s="2">
        <f t="shared" si="257"/>
        <v>0</v>
      </c>
      <c r="AL713" s="2">
        <f t="shared" si="258"/>
        <v>0</v>
      </c>
      <c r="AM713" s="2">
        <f t="shared" si="259"/>
        <v>0</v>
      </c>
      <c r="AN713" s="2">
        <f t="shared" si="260"/>
        <v>0</v>
      </c>
      <c r="AP713" t="s">
        <v>565</v>
      </c>
      <c r="AQ713" t="s">
        <v>523</v>
      </c>
      <c r="AT713" s="94">
        <v>19</v>
      </c>
      <c r="AU713" s="96">
        <v>107</v>
      </c>
      <c r="AV713" s="100">
        <f t="shared" si="261"/>
        <v>19107</v>
      </c>
      <c r="AX713" s="7" t="s">
        <v>996</v>
      </c>
    </row>
    <row r="714" spans="1:50" ht="13" hidden="1" customHeight="1" outlineLevel="1">
      <c r="A714" t="s">
        <v>1718</v>
      </c>
      <c r="B714" t="s">
        <v>523</v>
      </c>
      <c r="C714" s="1">
        <f t="shared" si="250"/>
        <v>7318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1">
        <f t="shared" si="251"/>
        <v>816</v>
      </c>
      <c r="H714" s="2">
        <f t="shared" si="252"/>
        <v>0.11150587592238316</v>
      </c>
      <c r="I714" s="2"/>
      <c r="J714" s="2">
        <f t="shared" si="253"/>
        <v>0.44424706203880843</v>
      </c>
      <c r="K714" s="2">
        <f t="shared" si="254"/>
        <v>0.55575293796119163</v>
      </c>
      <c r="L714" s="2">
        <f t="shared" si="255"/>
        <v>0</v>
      </c>
      <c r="M714" s="2">
        <f t="shared" si="256"/>
        <v>0</v>
      </c>
      <c r="N714" s="106">
        <v>3251</v>
      </c>
      <c r="O714" s="106">
        <v>4067</v>
      </c>
      <c r="P714" s="106"/>
      <c r="Q714" s="106"/>
      <c r="R714" s="106"/>
      <c r="S714" s="106"/>
      <c r="T714" s="106"/>
      <c r="U714" s="106">
        <v>0</v>
      </c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G714" s="7">
        <f>IF(Q714&gt;0,RANK(Q714,(N714:P714,Q714:AE714)),0)</f>
        <v>0</v>
      </c>
      <c r="AH714" s="7">
        <f>IF(R714&gt;0,RANK(R714,(N714:P714,Q714:AE714)),0)</f>
        <v>0</v>
      </c>
      <c r="AI714" s="7">
        <f>IF(T714&gt;0,RANK(T714,(N714:P714,Q714:AE714)),0)</f>
        <v>0</v>
      </c>
      <c r="AJ714" s="7">
        <f>IF(S714&gt;0,RANK(S714,(N714:P714,Q714:AE714)),0)</f>
        <v>0</v>
      </c>
      <c r="AK714" s="2">
        <f t="shared" si="257"/>
        <v>0</v>
      </c>
      <c r="AL714" s="2">
        <f t="shared" si="258"/>
        <v>0</v>
      </c>
      <c r="AM714" s="2">
        <f t="shared" si="259"/>
        <v>0</v>
      </c>
      <c r="AN714" s="2">
        <f t="shared" si="260"/>
        <v>0</v>
      </c>
      <c r="AP714" t="s">
        <v>1718</v>
      </c>
      <c r="AQ714" t="s">
        <v>523</v>
      </c>
      <c r="AT714" s="94">
        <v>19</v>
      </c>
      <c r="AU714" s="96">
        <v>109</v>
      </c>
      <c r="AV714" s="100">
        <f t="shared" si="261"/>
        <v>19109</v>
      </c>
      <c r="AX714" s="7" t="s">
        <v>996</v>
      </c>
    </row>
    <row r="715" spans="1:50" ht="13" hidden="1" customHeight="1" outlineLevel="1">
      <c r="A715" t="s">
        <v>2498</v>
      </c>
      <c r="B715" t="s">
        <v>523</v>
      </c>
      <c r="C715" s="1">
        <f t="shared" si="250"/>
        <v>13000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>IF(P715&gt;0,RANK(P715,(N715:P715,Q715:AE715)),0)</f>
        <v>0</v>
      </c>
      <c r="G715" s="1">
        <f t="shared" si="251"/>
        <v>2396</v>
      </c>
      <c r="H715" s="2">
        <f t="shared" si="252"/>
        <v>0.18430769230769231</v>
      </c>
      <c r="I715" s="2"/>
      <c r="J715" s="2">
        <f t="shared" si="253"/>
        <v>0.59207692307692306</v>
      </c>
      <c r="K715" s="2">
        <f t="shared" si="254"/>
        <v>0.40776923076923077</v>
      </c>
      <c r="L715" s="2">
        <f t="shared" si="255"/>
        <v>0</v>
      </c>
      <c r="M715" s="2">
        <f t="shared" si="256"/>
        <v>1.5384615384617106E-4</v>
      </c>
      <c r="N715" s="106">
        <v>7697</v>
      </c>
      <c r="O715" s="106">
        <v>5301</v>
      </c>
      <c r="P715" s="106"/>
      <c r="Q715" s="106"/>
      <c r="R715" s="106"/>
      <c r="S715" s="106"/>
      <c r="T715" s="106"/>
      <c r="U715" s="106">
        <v>2</v>
      </c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G715" s="7">
        <f>IF(Q715&gt;0,RANK(Q715,(N715:P715,Q715:AE715)),0)</f>
        <v>0</v>
      </c>
      <c r="AH715" s="7">
        <f>IF(R715&gt;0,RANK(R715,(N715:P715,Q715:AE715)),0)</f>
        <v>0</v>
      </c>
      <c r="AI715" s="7">
        <f>IF(T715&gt;0,RANK(T715,(N715:P715,Q715:AE715)),0)</f>
        <v>0</v>
      </c>
      <c r="AJ715" s="7">
        <f>IF(S715&gt;0,RANK(S715,(N715:P715,Q715:AE715)),0)</f>
        <v>0</v>
      </c>
      <c r="AK715" s="2">
        <f t="shared" si="257"/>
        <v>0</v>
      </c>
      <c r="AL715" s="2">
        <f t="shared" si="258"/>
        <v>0</v>
      </c>
      <c r="AM715" s="2">
        <f t="shared" si="259"/>
        <v>0</v>
      </c>
      <c r="AN715" s="2">
        <f t="shared" si="260"/>
        <v>0</v>
      </c>
      <c r="AP715" t="s">
        <v>2498</v>
      </c>
      <c r="AQ715" t="s">
        <v>523</v>
      </c>
      <c r="AT715" s="94">
        <v>19</v>
      </c>
      <c r="AU715" s="96">
        <v>111</v>
      </c>
      <c r="AV715" s="100">
        <f t="shared" si="261"/>
        <v>19111</v>
      </c>
      <c r="AX715" s="7" t="s">
        <v>996</v>
      </c>
    </row>
    <row r="716" spans="1:50" ht="13" hidden="1" customHeight="1" outlineLevel="1">
      <c r="A716" t="s">
        <v>1461</v>
      </c>
      <c r="B716" t="s">
        <v>523</v>
      </c>
      <c r="C716" s="1">
        <f t="shared" si="250"/>
        <v>63547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>IF(P716&gt;0,RANK(P716,(N716:P716,Q716:AE716)),0)</f>
        <v>0</v>
      </c>
      <c r="G716" s="1">
        <f t="shared" si="251"/>
        <v>3019</v>
      </c>
      <c r="H716" s="2">
        <f t="shared" si="252"/>
        <v>4.7508143578768473E-2</v>
      </c>
      <c r="I716" s="2"/>
      <c r="J716" s="2">
        <f t="shared" si="253"/>
        <v>0.52263678851873419</v>
      </c>
      <c r="K716" s="2">
        <f t="shared" si="254"/>
        <v>0.47512864493996571</v>
      </c>
      <c r="L716" s="2">
        <f t="shared" si="255"/>
        <v>0</v>
      </c>
      <c r="M716" s="2">
        <f t="shared" si="256"/>
        <v>2.2345665413001092E-3</v>
      </c>
      <c r="N716" s="106">
        <v>33212</v>
      </c>
      <c r="O716" s="106">
        <v>30193</v>
      </c>
      <c r="P716" s="106"/>
      <c r="Q716" s="106"/>
      <c r="R716" s="106"/>
      <c r="S716" s="106"/>
      <c r="T716" s="106"/>
      <c r="U716" s="106">
        <v>142</v>
      </c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G716" s="7">
        <f>IF(Q716&gt;0,RANK(Q716,(N716:P716,Q716:AE716)),0)</f>
        <v>0</v>
      </c>
      <c r="AH716" s="7">
        <f>IF(R716&gt;0,RANK(R716,(N716:P716,Q716:AE716)),0)</f>
        <v>0</v>
      </c>
      <c r="AI716" s="7">
        <f>IF(T716&gt;0,RANK(T716,(N716:P716,Q716:AE716)),0)</f>
        <v>0</v>
      </c>
      <c r="AJ716" s="7">
        <f>IF(S716&gt;0,RANK(S716,(N716:P716,Q716:AE716)),0)</f>
        <v>0</v>
      </c>
      <c r="AK716" s="2">
        <f t="shared" si="257"/>
        <v>0</v>
      </c>
      <c r="AL716" s="2">
        <f t="shared" si="258"/>
        <v>0</v>
      </c>
      <c r="AM716" s="2">
        <f t="shared" si="259"/>
        <v>0</v>
      </c>
      <c r="AN716" s="2">
        <f t="shared" si="260"/>
        <v>0</v>
      </c>
      <c r="AP716" t="s">
        <v>1461</v>
      </c>
      <c r="AQ716" t="s">
        <v>523</v>
      </c>
      <c r="AT716" s="94">
        <v>19</v>
      </c>
      <c r="AU716" s="96">
        <v>113</v>
      </c>
      <c r="AV716" s="100">
        <f t="shared" si="261"/>
        <v>19113</v>
      </c>
      <c r="AX716" s="7" t="s">
        <v>996</v>
      </c>
    </row>
    <row r="717" spans="1:50" ht="13" hidden="1" customHeight="1" outlineLevel="1">
      <c r="A717" t="s">
        <v>2432</v>
      </c>
      <c r="B717" t="s">
        <v>523</v>
      </c>
      <c r="C717" s="1">
        <f t="shared" si="250"/>
        <v>3764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>IF(P717&gt;0,RANK(P717,(N717:P717,Q717:AE717)),0)</f>
        <v>0</v>
      </c>
      <c r="G717" s="1">
        <f t="shared" si="251"/>
        <v>294</v>
      </c>
      <c r="H717" s="2">
        <f t="shared" si="252"/>
        <v>7.8108395324123267E-2</v>
      </c>
      <c r="I717" s="2"/>
      <c r="J717" s="2">
        <f t="shared" si="253"/>
        <v>0.53852284803400641</v>
      </c>
      <c r="K717" s="2">
        <f t="shared" si="254"/>
        <v>0.46041445270988313</v>
      </c>
      <c r="L717" s="2">
        <f t="shared" si="255"/>
        <v>0</v>
      </c>
      <c r="M717" s="2">
        <f t="shared" si="256"/>
        <v>1.0626992561104665E-3</v>
      </c>
      <c r="N717" s="106">
        <v>2027</v>
      </c>
      <c r="O717" s="106">
        <v>1733</v>
      </c>
      <c r="P717" s="106"/>
      <c r="Q717" s="106"/>
      <c r="R717" s="106"/>
      <c r="S717" s="106"/>
      <c r="T717" s="106"/>
      <c r="U717" s="106">
        <v>4</v>
      </c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G717" s="7">
        <f>IF(Q717&gt;0,RANK(Q717,(N717:P717,Q717:AE717)),0)</f>
        <v>0</v>
      </c>
      <c r="AH717" s="7">
        <f>IF(R717&gt;0,RANK(R717,(N717:P717,Q717:AE717)),0)</f>
        <v>0</v>
      </c>
      <c r="AI717" s="7">
        <f>IF(T717&gt;0,RANK(T717,(N717:P717,Q717:AE717)),0)</f>
        <v>0</v>
      </c>
      <c r="AJ717" s="7">
        <f>IF(S717&gt;0,RANK(S717,(N717:P717,Q717:AE717)),0)</f>
        <v>0</v>
      </c>
      <c r="AK717" s="2">
        <f t="shared" si="257"/>
        <v>0</v>
      </c>
      <c r="AL717" s="2">
        <f t="shared" si="258"/>
        <v>0</v>
      </c>
      <c r="AM717" s="2">
        <f t="shared" si="259"/>
        <v>0</v>
      </c>
      <c r="AN717" s="2">
        <f t="shared" si="260"/>
        <v>0</v>
      </c>
      <c r="AP717" t="s">
        <v>2432</v>
      </c>
      <c r="AQ717" t="s">
        <v>523</v>
      </c>
      <c r="AT717" s="94">
        <v>19</v>
      </c>
      <c r="AU717" s="96">
        <v>115</v>
      </c>
      <c r="AV717" s="100">
        <f t="shared" si="261"/>
        <v>19115</v>
      </c>
      <c r="AX717" s="7" t="s">
        <v>996</v>
      </c>
    </row>
    <row r="718" spans="1:50" ht="13" hidden="1" customHeight="1" outlineLevel="1">
      <c r="A718" t="s">
        <v>936</v>
      </c>
      <c r="B718" t="s">
        <v>523</v>
      </c>
      <c r="C718" s="1">
        <f t="shared" si="250"/>
        <v>3569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>IF(P718&gt;0,RANK(P718,(N718:P718,Q718:AE718)),0)</f>
        <v>0</v>
      </c>
      <c r="G718" s="1">
        <f t="shared" si="251"/>
        <v>895</v>
      </c>
      <c r="H718" s="2">
        <f t="shared" si="252"/>
        <v>0.25077052395629029</v>
      </c>
      <c r="I718" s="2"/>
      <c r="J718" s="2">
        <f t="shared" si="253"/>
        <v>0.62510507144858507</v>
      </c>
      <c r="K718" s="2">
        <f t="shared" si="254"/>
        <v>0.37433454749229478</v>
      </c>
      <c r="L718" s="2">
        <f t="shared" si="255"/>
        <v>0</v>
      </c>
      <c r="M718" s="2">
        <f t="shared" si="256"/>
        <v>5.603810591201519E-4</v>
      </c>
      <c r="N718" s="106">
        <v>2231</v>
      </c>
      <c r="O718" s="106">
        <v>1336</v>
      </c>
      <c r="P718" s="106"/>
      <c r="Q718" s="106"/>
      <c r="R718" s="106"/>
      <c r="S718" s="106"/>
      <c r="T718" s="106"/>
      <c r="U718" s="106">
        <v>2</v>
      </c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G718" s="7">
        <f>IF(Q718&gt;0,RANK(Q718,(N718:P718,Q718:AE718)),0)</f>
        <v>0</v>
      </c>
      <c r="AH718" s="7">
        <f>IF(R718&gt;0,RANK(R718,(N718:P718,Q718:AE718)),0)</f>
        <v>0</v>
      </c>
      <c r="AI718" s="7">
        <f>IF(T718&gt;0,RANK(T718,(N718:P718,Q718:AE718)),0)</f>
        <v>0</v>
      </c>
      <c r="AJ718" s="7">
        <f>IF(S718&gt;0,RANK(S718,(N718:P718,Q718:AE718)),0)</f>
        <v>0</v>
      </c>
      <c r="AK718" s="2">
        <f t="shared" si="257"/>
        <v>0</v>
      </c>
      <c r="AL718" s="2">
        <f t="shared" si="258"/>
        <v>0</v>
      </c>
      <c r="AM718" s="2">
        <f t="shared" si="259"/>
        <v>0</v>
      </c>
      <c r="AN718" s="2">
        <f t="shared" si="260"/>
        <v>0</v>
      </c>
      <c r="AP718" t="s">
        <v>936</v>
      </c>
      <c r="AQ718" t="s">
        <v>523</v>
      </c>
      <c r="AT718" s="94">
        <v>19</v>
      </c>
      <c r="AU718" s="96">
        <v>117</v>
      </c>
      <c r="AV718" s="100">
        <f t="shared" si="261"/>
        <v>19117</v>
      </c>
      <c r="AX718" s="7" t="s">
        <v>996</v>
      </c>
    </row>
    <row r="719" spans="1:50" ht="13" hidden="1" customHeight="1" outlineLevel="1">
      <c r="A719" t="s">
        <v>631</v>
      </c>
      <c r="B719" t="s">
        <v>523</v>
      </c>
      <c r="C719" s="1">
        <f t="shared" si="250"/>
        <v>4050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1">
        <f t="shared" si="251"/>
        <v>1642</v>
      </c>
      <c r="H719" s="2">
        <f t="shared" si="252"/>
        <v>0.40543209876543213</v>
      </c>
      <c r="I719" s="2"/>
      <c r="J719" s="2">
        <f t="shared" si="253"/>
        <v>0.29728395061728397</v>
      </c>
      <c r="K719" s="2">
        <f t="shared" si="254"/>
        <v>0.70271604938271603</v>
      </c>
      <c r="L719" s="2">
        <f t="shared" si="255"/>
        <v>0</v>
      </c>
      <c r="M719" s="2">
        <f t="shared" si="256"/>
        <v>0</v>
      </c>
      <c r="N719" s="106">
        <v>1204</v>
      </c>
      <c r="O719" s="106">
        <v>2846</v>
      </c>
      <c r="P719" s="106"/>
      <c r="Q719" s="106"/>
      <c r="R719" s="106"/>
      <c r="S719" s="106"/>
      <c r="T719" s="106"/>
      <c r="U719" s="106">
        <v>0</v>
      </c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G719" s="7">
        <f>IF(Q719&gt;0,RANK(Q719,(N719:P719,Q719:AE719)),0)</f>
        <v>0</v>
      </c>
      <c r="AH719" s="7">
        <f>IF(R719&gt;0,RANK(R719,(N719:P719,Q719:AE719)),0)</f>
        <v>0</v>
      </c>
      <c r="AI719" s="7">
        <f>IF(T719&gt;0,RANK(T719,(N719:P719,Q719:AE719)),0)</f>
        <v>0</v>
      </c>
      <c r="AJ719" s="7">
        <f>IF(S719&gt;0,RANK(S719,(N719:P719,Q719:AE719)),0)</f>
        <v>0</v>
      </c>
      <c r="AK719" s="2">
        <f t="shared" si="257"/>
        <v>0</v>
      </c>
      <c r="AL719" s="2">
        <f t="shared" si="258"/>
        <v>0</v>
      </c>
      <c r="AM719" s="2">
        <f t="shared" si="259"/>
        <v>0</v>
      </c>
      <c r="AN719" s="2">
        <f t="shared" si="260"/>
        <v>0</v>
      </c>
      <c r="AP719" t="s">
        <v>631</v>
      </c>
      <c r="AQ719" t="s">
        <v>523</v>
      </c>
      <c r="AT719" s="94">
        <v>19</v>
      </c>
      <c r="AU719" s="96">
        <v>119</v>
      </c>
      <c r="AV719" s="100">
        <f t="shared" si="261"/>
        <v>19119</v>
      </c>
      <c r="AX719" s="7" t="s">
        <v>996</v>
      </c>
    </row>
    <row r="720" spans="1:50" ht="13" hidden="1" customHeight="1" outlineLevel="1">
      <c r="A720" t="s">
        <v>2395</v>
      </c>
      <c r="B720" t="s">
        <v>523</v>
      </c>
      <c r="C720" s="1">
        <f t="shared" si="250"/>
        <v>5157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0</v>
      </c>
      <c r="G720" s="1">
        <f t="shared" si="251"/>
        <v>1366</v>
      </c>
      <c r="H720" s="2">
        <f t="shared" si="252"/>
        <v>0.26488268373085128</v>
      </c>
      <c r="I720" s="2"/>
      <c r="J720" s="2">
        <f t="shared" si="253"/>
        <v>0.36707388016288539</v>
      </c>
      <c r="K720" s="2">
        <f t="shared" si="254"/>
        <v>0.63195656389373667</v>
      </c>
      <c r="L720" s="2">
        <f t="shared" si="255"/>
        <v>0</v>
      </c>
      <c r="M720" s="2">
        <f t="shared" si="256"/>
        <v>9.6955594337788664E-4</v>
      </c>
      <c r="N720" s="106">
        <v>1893</v>
      </c>
      <c r="O720" s="106">
        <v>3259</v>
      </c>
      <c r="P720" s="106"/>
      <c r="Q720" s="106"/>
      <c r="R720" s="106"/>
      <c r="S720" s="106"/>
      <c r="T720" s="106"/>
      <c r="U720" s="106">
        <v>5</v>
      </c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G720" s="7">
        <f>IF(Q720&gt;0,RANK(Q720,(N720:P720,Q720:AE720)),0)</f>
        <v>0</v>
      </c>
      <c r="AH720" s="7">
        <f>IF(R720&gt;0,RANK(R720,(N720:P720,Q720:AE720)),0)</f>
        <v>0</v>
      </c>
      <c r="AI720" s="7">
        <f>IF(T720&gt;0,RANK(T720,(N720:P720,Q720:AE720)),0)</f>
        <v>0</v>
      </c>
      <c r="AJ720" s="7">
        <f>IF(S720&gt;0,RANK(S720,(N720:P720,Q720:AE720)),0)</f>
        <v>0</v>
      </c>
      <c r="AK720" s="2">
        <f t="shared" si="257"/>
        <v>0</v>
      </c>
      <c r="AL720" s="2">
        <f t="shared" si="258"/>
        <v>0</v>
      </c>
      <c r="AM720" s="2">
        <f t="shared" si="259"/>
        <v>0</v>
      </c>
      <c r="AN720" s="2">
        <f t="shared" si="260"/>
        <v>0</v>
      </c>
      <c r="AP720" t="s">
        <v>2395</v>
      </c>
      <c r="AQ720" t="s">
        <v>523</v>
      </c>
      <c r="AT720" s="94">
        <v>19</v>
      </c>
      <c r="AU720" s="96">
        <v>121</v>
      </c>
      <c r="AV720" s="100">
        <f t="shared" si="261"/>
        <v>19121</v>
      </c>
      <c r="AX720" s="7" t="s">
        <v>996</v>
      </c>
    </row>
    <row r="721" spans="1:50" ht="13" hidden="1" customHeight="1" outlineLevel="1">
      <c r="A721" t="s">
        <v>401</v>
      </c>
      <c r="B721" t="s">
        <v>523</v>
      </c>
      <c r="C721" s="1">
        <f t="shared" si="250"/>
        <v>7585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0</v>
      </c>
      <c r="G721" s="1">
        <f t="shared" si="251"/>
        <v>587</v>
      </c>
      <c r="H721" s="2">
        <f t="shared" si="252"/>
        <v>7.7389584706657882E-2</v>
      </c>
      <c r="I721" s="2"/>
      <c r="J721" s="2">
        <f t="shared" si="253"/>
        <v>0.46130520764667104</v>
      </c>
      <c r="K721" s="2">
        <f t="shared" si="254"/>
        <v>0.53869479235332896</v>
      </c>
      <c r="L721" s="2">
        <f t="shared" si="255"/>
        <v>0</v>
      </c>
      <c r="M721" s="2">
        <f t="shared" si="256"/>
        <v>0</v>
      </c>
      <c r="N721" s="106">
        <v>3499</v>
      </c>
      <c r="O721" s="106">
        <v>4086</v>
      </c>
      <c r="P721" s="106"/>
      <c r="Q721" s="106"/>
      <c r="R721" s="106"/>
      <c r="S721" s="106"/>
      <c r="T721" s="106"/>
      <c r="U721" s="106">
        <v>0</v>
      </c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G721" s="7">
        <f>IF(Q721&gt;0,RANK(Q721,(N721:P721,Q721:AE721)),0)</f>
        <v>0</v>
      </c>
      <c r="AH721" s="7">
        <f>IF(R721&gt;0,RANK(R721,(N721:P721,Q721:AE721)),0)</f>
        <v>0</v>
      </c>
      <c r="AI721" s="7">
        <f>IF(T721&gt;0,RANK(T721,(N721:P721,Q721:AE721)),0)</f>
        <v>0</v>
      </c>
      <c r="AJ721" s="7">
        <f>IF(S721&gt;0,RANK(S721,(N721:P721,Q721:AE721)),0)</f>
        <v>0</v>
      </c>
      <c r="AK721" s="2">
        <f t="shared" si="257"/>
        <v>0</v>
      </c>
      <c r="AL721" s="2">
        <f t="shared" si="258"/>
        <v>0</v>
      </c>
      <c r="AM721" s="2">
        <f t="shared" si="259"/>
        <v>0</v>
      </c>
      <c r="AN721" s="2">
        <f t="shared" si="260"/>
        <v>0</v>
      </c>
      <c r="AP721" t="s">
        <v>401</v>
      </c>
      <c r="AQ721" t="s">
        <v>523</v>
      </c>
      <c r="AT721" s="94">
        <v>19</v>
      </c>
      <c r="AU721" s="96">
        <v>123</v>
      </c>
      <c r="AV721" s="100">
        <f t="shared" si="261"/>
        <v>19123</v>
      </c>
      <c r="AX721" s="7" t="s">
        <v>996</v>
      </c>
    </row>
    <row r="722" spans="1:50" ht="13" hidden="1" customHeight="1" outlineLevel="1">
      <c r="A722" t="s">
        <v>827</v>
      </c>
      <c r="B722" t="s">
        <v>523</v>
      </c>
      <c r="C722" s="1">
        <f t="shared" si="250"/>
        <v>10789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>IF(P722&gt;0,RANK(P722,(N722:P722,Q722:AE722)),0)</f>
        <v>0</v>
      </c>
      <c r="G722" s="1">
        <f t="shared" si="251"/>
        <v>1242</v>
      </c>
      <c r="H722" s="2">
        <f t="shared" si="252"/>
        <v>0.11511724904995829</v>
      </c>
      <c r="I722" s="2"/>
      <c r="J722" s="2">
        <f t="shared" si="253"/>
        <v>0.55751228102697192</v>
      </c>
      <c r="K722" s="2">
        <f t="shared" si="254"/>
        <v>0.44239503197701363</v>
      </c>
      <c r="L722" s="2">
        <f t="shared" si="255"/>
        <v>0</v>
      </c>
      <c r="M722" s="2">
        <f t="shared" si="256"/>
        <v>9.2686996014446077E-5</v>
      </c>
      <c r="N722" s="106">
        <v>6015</v>
      </c>
      <c r="O722" s="106">
        <v>4773</v>
      </c>
      <c r="P722" s="106"/>
      <c r="Q722" s="106"/>
      <c r="R722" s="106"/>
      <c r="S722" s="106"/>
      <c r="T722" s="106"/>
      <c r="U722" s="106">
        <v>1</v>
      </c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G722" s="7">
        <f>IF(Q722&gt;0,RANK(Q722,(N722:P722,Q722:AE722)),0)</f>
        <v>0</v>
      </c>
      <c r="AH722" s="7">
        <f>IF(R722&gt;0,RANK(R722,(N722:P722,Q722:AE722)),0)</f>
        <v>0</v>
      </c>
      <c r="AI722" s="7">
        <f>IF(T722&gt;0,RANK(T722,(N722:P722,Q722:AE722)),0)</f>
        <v>0</v>
      </c>
      <c r="AJ722" s="7">
        <f>IF(S722&gt;0,RANK(S722,(N722:P722,Q722:AE722)),0)</f>
        <v>0</v>
      </c>
      <c r="AK722" s="2">
        <f t="shared" si="257"/>
        <v>0</v>
      </c>
      <c r="AL722" s="2">
        <f t="shared" si="258"/>
        <v>0</v>
      </c>
      <c r="AM722" s="2">
        <f t="shared" si="259"/>
        <v>0</v>
      </c>
      <c r="AN722" s="2">
        <f t="shared" si="260"/>
        <v>0</v>
      </c>
      <c r="AP722" t="s">
        <v>827</v>
      </c>
      <c r="AQ722" t="s">
        <v>523</v>
      </c>
      <c r="AT722" s="94">
        <v>19</v>
      </c>
      <c r="AU722" s="96">
        <v>125</v>
      </c>
      <c r="AV722" s="100">
        <f t="shared" si="261"/>
        <v>19125</v>
      </c>
      <c r="AX722" s="7" t="s">
        <v>996</v>
      </c>
    </row>
    <row r="723" spans="1:50" ht="13" hidden="1" customHeight="1" outlineLevel="1">
      <c r="A723" t="s">
        <v>980</v>
      </c>
      <c r="B723" t="s">
        <v>523</v>
      </c>
      <c r="C723" s="1">
        <f t="shared" si="250"/>
        <v>14813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>IF(P723&gt;0,RANK(P723,(N723:P723,Q723:AE723)),0)</f>
        <v>0</v>
      </c>
      <c r="G723" s="1">
        <f t="shared" si="251"/>
        <v>2454</v>
      </c>
      <c r="H723" s="2">
        <f t="shared" si="252"/>
        <v>0.16566529399851482</v>
      </c>
      <c r="I723" s="2"/>
      <c r="J723" s="2">
        <f t="shared" si="253"/>
        <v>0.58246135151556067</v>
      </c>
      <c r="K723" s="2">
        <f t="shared" si="254"/>
        <v>0.41679605751704585</v>
      </c>
      <c r="L723" s="2">
        <f t="shared" si="255"/>
        <v>0</v>
      </c>
      <c r="M723" s="2">
        <f t="shared" si="256"/>
        <v>7.4259096739348607E-4</v>
      </c>
      <c r="N723" s="106">
        <v>8628</v>
      </c>
      <c r="O723" s="106">
        <v>6174</v>
      </c>
      <c r="P723" s="106"/>
      <c r="Q723" s="106"/>
      <c r="R723" s="106"/>
      <c r="S723" s="106"/>
      <c r="T723" s="106"/>
      <c r="U723" s="106">
        <v>11</v>
      </c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G723" s="7">
        <f>IF(Q723&gt;0,RANK(Q723,(N723:P723,Q723:AE723)),0)</f>
        <v>0</v>
      </c>
      <c r="AH723" s="7">
        <f>IF(R723&gt;0,RANK(R723,(N723:P723,Q723:AE723)),0)</f>
        <v>0</v>
      </c>
      <c r="AI723" s="7">
        <f>IF(T723&gt;0,RANK(T723,(N723:P723,Q723:AE723)),0)</f>
        <v>0</v>
      </c>
      <c r="AJ723" s="7">
        <f>IF(S723&gt;0,RANK(S723,(N723:P723,Q723:AE723)),0)</f>
        <v>0</v>
      </c>
      <c r="AK723" s="2">
        <f t="shared" si="257"/>
        <v>0</v>
      </c>
      <c r="AL723" s="2">
        <f t="shared" si="258"/>
        <v>0</v>
      </c>
      <c r="AM723" s="2">
        <f t="shared" si="259"/>
        <v>0</v>
      </c>
      <c r="AN723" s="2">
        <f t="shared" si="260"/>
        <v>0</v>
      </c>
      <c r="AP723" t="s">
        <v>980</v>
      </c>
      <c r="AQ723" t="s">
        <v>523</v>
      </c>
      <c r="AT723" s="94">
        <v>19</v>
      </c>
      <c r="AU723" s="96">
        <v>127</v>
      </c>
      <c r="AV723" s="100">
        <f t="shared" si="261"/>
        <v>19127</v>
      </c>
      <c r="AX723" s="7" t="s">
        <v>996</v>
      </c>
    </row>
    <row r="724" spans="1:50" ht="13" hidden="1" customHeight="1" outlineLevel="1">
      <c r="A724" t="s">
        <v>2584</v>
      </c>
      <c r="B724" t="s">
        <v>523</v>
      </c>
      <c r="C724" s="1">
        <f t="shared" ref="C724:C759" si="262">SUM(N724:AE724)</f>
        <v>3842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ref="G724:G759" si="263">IF(C724&gt;0,MAX(N724:P724)-LARGE(N724:P724,2),0)</f>
        <v>722</v>
      </c>
      <c r="H724" s="2">
        <f t="shared" ref="H724:H755" si="264">IF(C724&gt;0,G724/C724,0)</f>
        <v>0.18792295679333682</v>
      </c>
      <c r="I724" s="2"/>
      <c r="J724" s="2">
        <f t="shared" ref="J724:J759" si="265">IF($C724=0,"-",N724/$C724)</f>
        <v>0.40603852160333159</v>
      </c>
      <c r="K724" s="2">
        <f t="shared" ref="K724:K759" si="266">IF($C724=0,"-",O724/$C724)</f>
        <v>0.59396147839666835</v>
      </c>
      <c r="L724" s="2">
        <f t="shared" ref="L724:L759" si="267">IF($C724=0,"-",P724/$C724)</f>
        <v>0</v>
      </c>
      <c r="M724" s="2">
        <f t="shared" ref="M724:M755" si="268">IF(C724=0,"-",(1-J724-K724-L724))</f>
        <v>1.1102230246251565E-16</v>
      </c>
      <c r="N724" s="106">
        <v>1560</v>
      </c>
      <c r="O724" s="106">
        <v>2282</v>
      </c>
      <c r="P724" s="106"/>
      <c r="Q724" s="106"/>
      <c r="R724" s="106"/>
      <c r="S724" s="106"/>
      <c r="T724" s="106"/>
      <c r="U724" s="106">
        <v>0</v>
      </c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G724" s="7">
        <f>IF(Q724&gt;0,RANK(Q724,(N724:P724,Q724:AE724)),0)</f>
        <v>0</v>
      </c>
      <c r="AH724" s="7">
        <f>IF(R724&gt;0,RANK(R724,(N724:P724,Q724:AE724)),0)</f>
        <v>0</v>
      </c>
      <c r="AI724" s="7">
        <f>IF(T724&gt;0,RANK(T724,(N724:P724,Q724:AE724)),0)</f>
        <v>0</v>
      </c>
      <c r="AJ724" s="7">
        <f>IF(S724&gt;0,RANK(S724,(N724:P724,Q724:AE724)),0)</f>
        <v>0</v>
      </c>
      <c r="AK724" s="2">
        <f t="shared" ref="AK724:AK759" si="269">IF($C724=0,"-",Q724/$C724)</f>
        <v>0</v>
      </c>
      <c r="AL724" s="2">
        <f t="shared" ref="AL724:AL759" si="270">IF($C724=0,"-",R724/$C724)</f>
        <v>0</v>
      </c>
      <c r="AM724" s="2">
        <f t="shared" ref="AM724:AM759" si="271">IF($C724=0,"-",T724/$C724)</f>
        <v>0</v>
      </c>
      <c r="AN724" s="2">
        <f t="shared" ref="AN724:AN759" si="272">IF($C724=0,"-",S724/$C724)</f>
        <v>0</v>
      </c>
      <c r="AP724" t="s">
        <v>2584</v>
      </c>
      <c r="AQ724" t="s">
        <v>523</v>
      </c>
      <c r="AT724" s="94">
        <v>19</v>
      </c>
      <c r="AU724" s="96">
        <v>129</v>
      </c>
      <c r="AV724" s="100">
        <f t="shared" si="261"/>
        <v>19129</v>
      </c>
      <c r="AX724" s="7" t="s">
        <v>996</v>
      </c>
    </row>
    <row r="725" spans="1:50" ht="13" hidden="1" customHeight="1" outlineLevel="1">
      <c r="A725" t="s">
        <v>886</v>
      </c>
      <c r="B725" t="s">
        <v>523</v>
      </c>
      <c r="C725" s="1">
        <f t="shared" si="262"/>
        <v>4405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263"/>
        <v>515</v>
      </c>
      <c r="H725" s="2">
        <f t="shared" si="264"/>
        <v>0.11691259931895573</v>
      </c>
      <c r="I725" s="2"/>
      <c r="J725" s="2">
        <f t="shared" si="265"/>
        <v>0.44154370034052215</v>
      </c>
      <c r="K725" s="2">
        <f t="shared" si="266"/>
        <v>0.55845629965947785</v>
      </c>
      <c r="L725" s="2">
        <f t="shared" si="267"/>
        <v>0</v>
      </c>
      <c r="M725" s="2">
        <f t="shared" si="268"/>
        <v>0</v>
      </c>
      <c r="N725" s="106">
        <v>1945</v>
      </c>
      <c r="O725" s="106">
        <v>2460</v>
      </c>
      <c r="P725" s="106"/>
      <c r="Q725" s="106"/>
      <c r="R725" s="106"/>
      <c r="S725" s="106"/>
      <c r="T725" s="106"/>
      <c r="U725" s="106">
        <v>0</v>
      </c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G725" s="7">
        <f>IF(Q725&gt;0,RANK(Q725,(N725:P725,Q725:AE725)),0)</f>
        <v>0</v>
      </c>
      <c r="AH725" s="7">
        <f>IF(R725&gt;0,RANK(R725,(N725:P725,Q725:AE725)),0)</f>
        <v>0</v>
      </c>
      <c r="AI725" s="7">
        <f>IF(T725&gt;0,RANK(T725,(N725:P725,Q725:AE725)),0)</f>
        <v>0</v>
      </c>
      <c r="AJ725" s="7">
        <f>IF(S725&gt;0,RANK(S725,(N725:P725,Q725:AE725)),0)</f>
        <v>0</v>
      </c>
      <c r="AK725" s="2">
        <f t="shared" si="269"/>
        <v>0</v>
      </c>
      <c r="AL725" s="2">
        <f t="shared" si="270"/>
        <v>0</v>
      </c>
      <c r="AM725" s="2">
        <f t="shared" si="271"/>
        <v>0</v>
      </c>
      <c r="AN725" s="2">
        <f t="shared" si="272"/>
        <v>0</v>
      </c>
      <c r="AP725" t="s">
        <v>886</v>
      </c>
      <c r="AQ725" t="s">
        <v>523</v>
      </c>
      <c r="AT725" s="94">
        <v>19</v>
      </c>
      <c r="AU725" s="96">
        <v>131</v>
      </c>
      <c r="AV725" s="100">
        <f t="shared" si="261"/>
        <v>19131</v>
      </c>
      <c r="AX725" s="7" t="s">
        <v>996</v>
      </c>
    </row>
    <row r="726" spans="1:50" ht="13" hidden="1" customHeight="1" outlineLevel="1">
      <c r="A726" t="s">
        <v>1074</v>
      </c>
      <c r="B726" t="s">
        <v>523</v>
      </c>
      <c r="C726" s="1">
        <f t="shared" si="262"/>
        <v>3378</v>
      </c>
      <c r="D726" s="7">
        <f>IF(N726&gt;0, RANK(N726,(N726:P726,Q726:AE726)),0)</f>
        <v>1</v>
      </c>
      <c r="E726" s="7">
        <f>IF(O726&gt;0,RANK(O726,(N726:P726,Q726:AE726)),0)</f>
        <v>2</v>
      </c>
      <c r="F726" s="7">
        <f>IF(P726&gt;0,RANK(P726,(N726:P726,Q726:AE726)),0)</f>
        <v>0</v>
      </c>
      <c r="G726" s="1">
        <f t="shared" si="263"/>
        <v>288</v>
      </c>
      <c r="H726" s="2">
        <f t="shared" si="264"/>
        <v>8.5257548845470696E-2</v>
      </c>
      <c r="I726" s="2"/>
      <c r="J726" s="2">
        <f t="shared" si="265"/>
        <v>0.54233274126702191</v>
      </c>
      <c r="K726" s="2">
        <f t="shared" si="266"/>
        <v>0.4570751924215512</v>
      </c>
      <c r="L726" s="2">
        <f t="shared" si="267"/>
        <v>0</v>
      </c>
      <c r="M726" s="2">
        <f t="shared" si="268"/>
        <v>5.9206631142688648E-4</v>
      </c>
      <c r="N726" s="106">
        <v>1832</v>
      </c>
      <c r="O726" s="106">
        <v>1544</v>
      </c>
      <c r="P726" s="106"/>
      <c r="Q726" s="106"/>
      <c r="R726" s="106"/>
      <c r="S726" s="106"/>
      <c r="T726" s="106"/>
      <c r="U726" s="106">
        <v>2</v>
      </c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G726" s="7">
        <f>IF(Q726&gt;0,RANK(Q726,(N726:P726,Q726:AE726)),0)</f>
        <v>0</v>
      </c>
      <c r="AH726" s="7">
        <f>IF(R726&gt;0,RANK(R726,(N726:P726,Q726:AE726)),0)</f>
        <v>0</v>
      </c>
      <c r="AI726" s="7">
        <f>IF(T726&gt;0,RANK(T726,(N726:P726,Q726:AE726)),0)</f>
        <v>0</v>
      </c>
      <c r="AJ726" s="7">
        <f>IF(S726&gt;0,RANK(S726,(N726:P726,Q726:AE726)),0)</f>
        <v>0</v>
      </c>
      <c r="AK726" s="2">
        <f t="shared" si="269"/>
        <v>0</v>
      </c>
      <c r="AL726" s="2">
        <f t="shared" si="270"/>
        <v>0</v>
      </c>
      <c r="AM726" s="2">
        <f t="shared" si="271"/>
        <v>0</v>
      </c>
      <c r="AN726" s="2">
        <f t="shared" si="272"/>
        <v>0</v>
      </c>
      <c r="AP726" t="s">
        <v>1074</v>
      </c>
      <c r="AQ726" t="s">
        <v>523</v>
      </c>
      <c r="AT726" s="94">
        <v>19</v>
      </c>
      <c r="AU726" s="96">
        <v>133</v>
      </c>
      <c r="AV726" s="100">
        <f t="shared" si="261"/>
        <v>19133</v>
      </c>
      <c r="AX726" s="7" t="s">
        <v>996</v>
      </c>
    </row>
    <row r="727" spans="1:50" ht="13" hidden="1" customHeight="1" outlineLevel="1">
      <c r="A727" t="s">
        <v>298</v>
      </c>
      <c r="B727" t="s">
        <v>523</v>
      </c>
      <c r="C727" s="1">
        <f t="shared" si="262"/>
        <v>3232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>IF(P727&gt;0,RANK(P727,(N727:P727,Q727:AE727)),0)</f>
        <v>0</v>
      </c>
      <c r="G727" s="1">
        <f t="shared" si="263"/>
        <v>745</v>
      </c>
      <c r="H727" s="2">
        <f t="shared" si="264"/>
        <v>0.23050742574257427</v>
      </c>
      <c r="I727" s="2"/>
      <c r="J727" s="2">
        <f t="shared" si="265"/>
        <v>0.61509900990099009</v>
      </c>
      <c r="K727" s="2">
        <f t="shared" si="266"/>
        <v>0.38459158415841582</v>
      </c>
      <c r="L727" s="2">
        <f t="shared" si="267"/>
        <v>0</v>
      </c>
      <c r="M727" s="2">
        <f t="shared" si="268"/>
        <v>3.0940594059408744E-4</v>
      </c>
      <c r="N727" s="106">
        <v>1988</v>
      </c>
      <c r="O727" s="106">
        <v>1243</v>
      </c>
      <c r="P727" s="106"/>
      <c r="Q727" s="106"/>
      <c r="R727" s="106"/>
      <c r="S727" s="106"/>
      <c r="T727" s="106"/>
      <c r="U727" s="106">
        <v>1</v>
      </c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G727" s="7">
        <f>IF(Q727&gt;0,RANK(Q727,(N727:P727,Q727:AE727)),0)</f>
        <v>0</v>
      </c>
      <c r="AH727" s="7">
        <f>IF(R727&gt;0,RANK(R727,(N727:P727,Q727:AE727)),0)</f>
        <v>0</v>
      </c>
      <c r="AI727" s="7">
        <f>IF(T727&gt;0,RANK(T727,(N727:P727,Q727:AE727)),0)</f>
        <v>0</v>
      </c>
      <c r="AJ727" s="7">
        <f>IF(S727&gt;0,RANK(S727,(N727:P727,Q727:AE727)),0)</f>
        <v>0</v>
      </c>
      <c r="AK727" s="2">
        <f t="shared" si="269"/>
        <v>0</v>
      </c>
      <c r="AL727" s="2">
        <f t="shared" si="270"/>
        <v>0</v>
      </c>
      <c r="AM727" s="2">
        <f t="shared" si="271"/>
        <v>0</v>
      </c>
      <c r="AN727" s="2">
        <f t="shared" si="272"/>
        <v>0</v>
      </c>
      <c r="AP727" t="s">
        <v>298</v>
      </c>
      <c r="AQ727" t="s">
        <v>523</v>
      </c>
      <c r="AT727" s="94">
        <v>19</v>
      </c>
      <c r="AU727" s="96">
        <v>135</v>
      </c>
      <c r="AV727" s="100">
        <f t="shared" si="261"/>
        <v>19135</v>
      </c>
      <c r="AX727" s="7" t="s">
        <v>996</v>
      </c>
    </row>
    <row r="728" spans="1:50" ht="13" hidden="1" customHeight="1" outlineLevel="1">
      <c r="A728" t="s">
        <v>1639</v>
      </c>
      <c r="B728" t="s">
        <v>523</v>
      </c>
      <c r="C728" s="1">
        <f t="shared" si="262"/>
        <v>3956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1">
        <f t="shared" si="263"/>
        <v>896</v>
      </c>
      <c r="H728" s="2">
        <f t="shared" si="264"/>
        <v>0.22649140546006066</v>
      </c>
      <c r="I728" s="2"/>
      <c r="J728" s="2">
        <f t="shared" si="265"/>
        <v>0.38624873609706772</v>
      </c>
      <c r="K728" s="2">
        <f t="shared" si="266"/>
        <v>0.61274014155712841</v>
      </c>
      <c r="L728" s="2">
        <f t="shared" si="267"/>
        <v>0</v>
      </c>
      <c r="M728" s="2">
        <f t="shared" si="268"/>
        <v>1.0111223458039165E-3</v>
      </c>
      <c r="N728" s="106">
        <v>1528</v>
      </c>
      <c r="O728" s="106">
        <v>2424</v>
      </c>
      <c r="P728" s="106"/>
      <c r="Q728" s="106"/>
      <c r="R728" s="106"/>
      <c r="S728" s="106"/>
      <c r="T728" s="106"/>
      <c r="U728" s="106">
        <v>4</v>
      </c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G728" s="7">
        <f>IF(Q728&gt;0,RANK(Q728,(N728:P728,Q728:AE728)),0)</f>
        <v>0</v>
      </c>
      <c r="AH728" s="7">
        <f>IF(R728&gt;0,RANK(R728,(N728:P728,Q728:AE728)),0)</f>
        <v>0</v>
      </c>
      <c r="AI728" s="7">
        <f>IF(T728&gt;0,RANK(T728,(N728:P728,Q728:AE728)),0)</f>
        <v>0</v>
      </c>
      <c r="AJ728" s="7">
        <f>IF(S728&gt;0,RANK(S728,(N728:P728,Q728:AE728)),0)</f>
        <v>0</v>
      </c>
      <c r="AK728" s="2">
        <f t="shared" si="269"/>
        <v>0</v>
      </c>
      <c r="AL728" s="2">
        <f t="shared" si="270"/>
        <v>0</v>
      </c>
      <c r="AM728" s="2">
        <f t="shared" si="271"/>
        <v>0</v>
      </c>
      <c r="AN728" s="2">
        <f t="shared" si="272"/>
        <v>0</v>
      </c>
      <c r="AP728" t="s">
        <v>1639</v>
      </c>
      <c r="AQ728" t="s">
        <v>523</v>
      </c>
      <c r="AT728" s="94">
        <v>19</v>
      </c>
      <c r="AU728" s="96">
        <v>137</v>
      </c>
      <c r="AV728" s="100">
        <f t="shared" si="261"/>
        <v>19137</v>
      </c>
      <c r="AX728" s="7" t="s">
        <v>996</v>
      </c>
    </row>
    <row r="729" spans="1:50" ht="13" hidden="1" customHeight="1" outlineLevel="1">
      <c r="A729" t="s">
        <v>982</v>
      </c>
      <c r="B729" t="s">
        <v>523</v>
      </c>
      <c r="C729" s="1">
        <f t="shared" si="262"/>
        <v>11212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>IF(P729&gt;0,RANK(P729,(N729:P729,Q729:AE729)),0)</f>
        <v>0</v>
      </c>
      <c r="G729" s="1">
        <f t="shared" si="263"/>
        <v>81</v>
      </c>
      <c r="H729" s="2">
        <f t="shared" si="264"/>
        <v>7.2244024259721729E-3</v>
      </c>
      <c r="I729" s="2"/>
      <c r="J729" s="2">
        <f t="shared" si="265"/>
        <v>0.5035676061362826</v>
      </c>
      <c r="K729" s="2">
        <f t="shared" si="266"/>
        <v>0.49634320371031038</v>
      </c>
      <c r="L729" s="2">
        <f t="shared" si="267"/>
        <v>0</v>
      </c>
      <c r="M729" s="2">
        <f t="shared" si="268"/>
        <v>8.9190153407026074E-5</v>
      </c>
      <c r="N729" s="106">
        <v>5646</v>
      </c>
      <c r="O729" s="106">
        <v>5565</v>
      </c>
      <c r="P729" s="106"/>
      <c r="Q729" s="106"/>
      <c r="R729" s="106"/>
      <c r="S729" s="106"/>
      <c r="T729" s="106"/>
      <c r="U729" s="106">
        <v>1</v>
      </c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G729" s="7">
        <f>IF(Q729&gt;0,RANK(Q729,(N729:P729,Q729:AE729)),0)</f>
        <v>0</v>
      </c>
      <c r="AH729" s="7">
        <f>IF(R729&gt;0,RANK(R729,(N729:P729,Q729:AE729)),0)</f>
        <v>0</v>
      </c>
      <c r="AI729" s="7">
        <f>IF(T729&gt;0,RANK(T729,(N729:P729,Q729:AE729)),0)</f>
        <v>0</v>
      </c>
      <c r="AJ729" s="7">
        <f>IF(S729&gt;0,RANK(S729,(N729:P729,Q729:AE729)),0)</f>
        <v>0</v>
      </c>
      <c r="AK729" s="2">
        <f t="shared" si="269"/>
        <v>0</v>
      </c>
      <c r="AL729" s="2">
        <f t="shared" si="270"/>
        <v>0</v>
      </c>
      <c r="AM729" s="2">
        <f t="shared" si="271"/>
        <v>0</v>
      </c>
      <c r="AN729" s="2">
        <f t="shared" si="272"/>
        <v>0</v>
      </c>
      <c r="AP729" t="s">
        <v>982</v>
      </c>
      <c r="AQ729" t="s">
        <v>523</v>
      </c>
      <c r="AT729" s="94">
        <v>19</v>
      </c>
      <c r="AU729" s="96">
        <v>139</v>
      </c>
      <c r="AV729" s="100">
        <f t="shared" si="261"/>
        <v>19139</v>
      </c>
      <c r="AX729" s="7" t="s">
        <v>996</v>
      </c>
    </row>
    <row r="730" spans="1:50" ht="13" hidden="1" customHeight="1" outlineLevel="1">
      <c r="A730" t="s">
        <v>2816</v>
      </c>
      <c r="B730" t="s">
        <v>523</v>
      </c>
      <c r="C730" s="1">
        <f t="shared" si="262"/>
        <v>5564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0</v>
      </c>
      <c r="G730" s="1">
        <f t="shared" si="263"/>
        <v>1284</v>
      </c>
      <c r="H730" s="2">
        <f t="shared" si="264"/>
        <v>0.23076923076923078</v>
      </c>
      <c r="I730" s="2"/>
      <c r="J730" s="2">
        <f t="shared" si="265"/>
        <v>0.38461538461538464</v>
      </c>
      <c r="K730" s="2">
        <f t="shared" si="266"/>
        <v>0.61538461538461542</v>
      </c>
      <c r="L730" s="2">
        <f t="shared" si="267"/>
        <v>0</v>
      </c>
      <c r="M730" s="2">
        <f t="shared" si="268"/>
        <v>0</v>
      </c>
      <c r="N730" s="106">
        <v>2140</v>
      </c>
      <c r="O730" s="106">
        <v>3424</v>
      </c>
      <c r="P730" s="106"/>
      <c r="Q730" s="106"/>
      <c r="R730" s="106"/>
      <c r="S730" s="106"/>
      <c r="T730" s="106"/>
      <c r="U730" s="106">
        <v>0</v>
      </c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G730" s="7">
        <f>IF(Q730&gt;0,RANK(Q730,(N730:P730,Q730:AE730)),0)</f>
        <v>0</v>
      </c>
      <c r="AH730" s="7">
        <f>IF(R730&gt;0,RANK(R730,(N730:P730,Q730:AE730)),0)</f>
        <v>0</v>
      </c>
      <c r="AI730" s="7">
        <f>IF(T730&gt;0,RANK(T730,(N730:P730,Q730:AE730)),0)</f>
        <v>0</v>
      </c>
      <c r="AJ730" s="7">
        <f>IF(S730&gt;0,RANK(S730,(N730:P730,Q730:AE730)),0)</f>
        <v>0</v>
      </c>
      <c r="AK730" s="2">
        <f t="shared" si="269"/>
        <v>0</v>
      </c>
      <c r="AL730" s="2">
        <f t="shared" si="270"/>
        <v>0</v>
      </c>
      <c r="AM730" s="2">
        <f t="shared" si="271"/>
        <v>0</v>
      </c>
      <c r="AN730" s="2">
        <f t="shared" si="272"/>
        <v>0</v>
      </c>
      <c r="AP730" t="s">
        <v>2816</v>
      </c>
      <c r="AQ730" t="s">
        <v>523</v>
      </c>
      <c r="AT730" s="94">
        <v>19</v>
      </c>
      <c r="AU730" s="96">
        <v>141</v>
      </c>
      <c r="AV730" s="100">
        <f t="shared" si="261"/>
        <v>19141</v>
      </c>
      <c r="AX730" s="7" t="s">
        <v>996</v>
      </c>
    </row>
    <row r="731" spans="1:50" ht="13" hidden="1" customHeight="1" outlineLevel="1">
      <c r="A731" t="s">
        <v>2175</v>
      </c>
      <c r="B731" t="s">
        <v>523</v>
      </c>
      <c r="C731" s="1">
        <f t="shared" si="262"/>
        <v>2528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63"/>
        <v>550</v>
      </c>
      <c r="H731" s="2">
        <f t="shared" si="264"/>
        <v>0.2175632911392405</v>
      </c>
      <c r="I731" s="2"/>
      <c r="J731" s="2">
        <f t="shared" si="265"/>
        <v>0.39121835443037972</v>
      </c>
      <c r="K731" s="2">
        <f t="shared" si="266"/>
        <v>0.60878164556962022</v>
      </c>
      <c r="L731" s="2">
        <f t="shared" si="267"/>
        <v>0</v>
      </c>
      <c r="M731" s="2">
        <f t="shared" si="268"/>
        <v>0</v>
      </c>
      <c r="N731" s="106">
        <v>989</v>
      </c>
      <c r="O731" s="106">
        <v>1539</v>
      </c>
      <c r="P731" s="106"/>
      <c r="Q731" s="106"/>
      <c r="R731" s="106"/>
      <c r="S731" s="106"/>
      <c r="T731" s="106"/>
      <c r="U731" s="106">
        <v>0</v>
      </c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G731" s="7">
        <f>IF(Q731&gt;0,RANK(Q731,(N731:P731,Q731:AE731)),0)</f>
        <v>0</v>
      </c>
      <c r="AH731" s="7">
        <f>IF(R731&gt;0,RANK(R731,(N731:P731,Q731:AE731)),0)</f>
        <v>0</v>
      </c>
      <c r="AI731" s="7">
        <f>IF(T731&gt;0,RANK(T731,(N731:P731,Q731:AE731)),0)</f>
        <v>0</v>
      </c>
      <c r="AJ731" s="7">
        <f>IF(S731&gt;0,RANK(S731,(N731:P731,Q731:AE731)),0)</f>
        <v>0</v>
      </c>
      <c r="AK731" s="2">
        <f t="shared" si="269"/>
        <v>0</v>
      </c>
      <c r="AL731" s="2">
        <f t="shared" si="270"/>
        <v>0</v>
      </c>
      <c r="AM731" s="2">
        <f t="shared" si="271"/>
        <v>0</v>
      </c>
      <c r="AN731" s="2">
        <f t="shared" si="272"/>
        <v>0</v>
      </c>
      <c r="AP731" t="s">
        <v>2175</v>
      </c>
      <c r="AQ731" t="s">
        <v>523</v>
      </c>
      <c r="AT731" s="94">
        <v>19</v>
      </c>
      <c r="AU731" s="96">
        <v>143</v>
      </c>
      <c r="AV731" s="100">
        <f t="shared" si="261"/>
        <v>19143</v>
      </c>
      <c r="AX731" s="7" t="s">
        <v>996</v>
      </c>
    </row>
    <row r="732" spans="1:50" ht="13" hidden="1" customHeight="1" outlineLevel="1">
      <c r="A732" t="s">
        <v>2108</v>
      </c>
      <c r="B732" t="s">
        <v>523</v>
      </c>
      <c r="C732" s="1">
        <f t="shared" si="262"/>
        <v>5208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63"/>
        <v>1610</v>
      </c>
      <c r="H732" s="2">
        <f t="shared" si="264"/>
        <v>0.30913978494623656</v>
      </c>
      <c r="I732" s="2"/>
      <c r="J732" s="2">
        <f t="shared" si="265"/>
        <v>0.34543010752688175</v>
      </c>
      <c r="K732" s="2">
        <f t="shared" si="266"/>
        <v>0.65456989247311825</v>
      </c>
      <c r="L732" s="2">
        <f t="shared" si="267"/>
        <v>0</v>
      </c>
      <c r="M732" s="2">
        <f t="shared" si="268"/>
        <v>0</v>
      </c>
      <c r="N732" s="106">
        <v>1799</v>
      </c>
      <c r="O732" s="106">
        <v>3409</v>
      </c>
      <c r="P732" s="106"/>
      <c r="Q732" s="106"/>
      <c r="R732" s="106"/>
      <c r="S732" s="106"/>
      <c r="T732" s="106"/>
      <c r="U732" s="106">
        <v>0</v>
      </c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G732" s="7">
        <f>IF(Q732&gt;0,RANK(Q732,(N732:P732,Q732:AE732)),0)</f>
        <v>0</v>
      </c>
      <c r="AH732" s="7">
        <f>IF(R732&gt;0,RANK(R732,(N732:P732,Q732:AE732)),0)</f>
        <v>0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269"/>
        <v>0</v>
      </c>
      <c r="AL732" s="2">
        <f t="shared" si="270"/>
        <v>0</v>
      </c>
      <c r="AM732" s="2">
        <f t="shared" si="271"/>
        <v>0</v>
      </c>
      <c r="AN732" s="2">
        <f t="shared" si="272"/>
        <v>0</v>
      </c>
      <c r="AP732" t="s">
        <v>2108</v>
      </c>
      <c r="AQ732" t="s">
        <v>523</v>
      </c>
      <c r="AT732" s="94">
        <v>19</v>
      </c>
      <c r="AU732" s="96">
        <v>145</v>
      </c>
      <c r="AV732" s="100">
        <f t="shared" si="261"/>
        <v>19145</v>
      </c>
      <c r="AX732" s="7" t="s">
        <v>996</v>
      </c>
    </row>
    <row r="733" spans="1:50" ht="13" hidden="1" customHeight="1" outlineLevel="1">
      <c r="A733" t="s">
        <v>80</v>
      </c>
      <c r="B733" t="s">
        <v>523</v>
      </c>
      <c r="C733" s="1">
        <f t="shared" si="262"/>
        <v>4110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>IF(P733&gt;0,RANK(P733,(N733:P733,Q733:AE733)),0)</f>
        <v>0</v>
      </c>
      <c r="G733" s="1">
        <f t="shared" si="263"/>
        <v>146</v>
      </c>
      <c r="H733" s="2">
        <f t="shared" si="264"/>
        <v>3.5523114355231145E-2</v>
      </c>
      <c r="I733" s="2"/>
      <c r="J733" s="2">
        <f t="shared" si="265"/>
        <v>0.51776155717761552</v>
      </c>
      <c r="K733" s="2">
        <f t="shared" si="266"/>
        <v>0.48223844282238443</v>
      </c>
      <c r="L733" s="2">
        <f t="shared" si="267"/>
        <v>0</v>
      </c>
      <c r="M733" s="2">
        <f t="shared" si="268"/>
        <v>5.5511151231257827E-17</v>
      </c>
      <c r="N733" s="106">
        <v>2128</v>
      </c>
      <c r="O733" s="106">
        <v>1982</v>
      </c>
      <c r="P733" s="106"/>
      <c r="Q733" s="106"/>
      <c r="R733" s="106"/>
      <c r="S733" s="106"/>
      <c r="T733" s="106"/>
      <c r="U733" s="106">
        <v>0</v>
      </c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G733" s="7">
        <f>IF(Q733&gt;0,RANK(Q733,(N733:P733,Q733:AE733)),0)</f>
        <v>0</v>
      </c>
      <c r="AH733" s="7">
        <f>IF(R733&gt;0,RANK(R733,(N733:P733,Q733:AE733)),0)</f>
        <v>0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269"/>
        <v>0</v>
      </c>
      <c r="AL733" s="2">
        <f t="shared" si="270"/>
        <v>0</v>
      </c>
      <c r="AM733" s="2">
        <f t="shared" si="271"/>
        <v>0</v>
      </c>
      <c r="AN733" s="2">
        <f t="shared" si="272"/>
        <v>0</v>
      </c>
      <c r="AP733" t="s">
        <v>80</v>
      </c>
      <c r="AQ733" t="s">
        <v>523</v>
      </c>
      <c r="AT733" s="94">
        <v>19</v>
      </c>
      <c r="AU733" s="96">
        <v>147</v>
      </c>
      <c r="AV733" s="100">
        <f t="shared" si="261"/>
        <v>19147</v>
      </c>
      <c r="AX733" s="7" t="s">
        <v>996</v>
      </c>
    </row>
    <row r="734" spans="1:50" ht="13" hidden="1" customHeight="1" outlineLevel="1">
      <c r="A734" t="s">
        <v>2261</v>
      </c>
      <c r="B734" t="s">
        <v>523</v>
      </c>
      <c r="C734" s="1">
        <f t="shared" si="262"/>
        <v>7212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1">
        <f t="shared" si="263"/>
        <v>994</v>
      </c>
      <c r="H734" s="2">
        <f t="shared" si="264"/>
        <v>0.13782584581253465</v>
      </c>
      <c r="I734" s="2"/>
      <c r="J734" s="2">
        <f t="shared" si="265"/>
        <v>0.43067110371602885</v>
      </c>
      <c r="K734" s="2">
        <f t="shared" si="266"/>
        <v>0.56849694952856356</v>
      </c>
      <c r="L734" s="2">
        <f t="shared" si="267"/>
        <v>0</v>
      </c>
      <c r="M734" s="2">
        <f t="shared" si="268"/>
        <v>8.3194675540754215E-4</v>
      </c>
      <c r="N734" s="106">
        <v>3106</v>
      </c>
      <c r="O734" s="106">
        <v>4100</v>
      </c>
      <c r="P734" s="106"/>
      <c r="Q734" s="106"/>
      <c r="R734" s="106"/>
      <c r="S734" s="106"/>
      <c r="T734" s="106"/>
      <c r="U734" s="106">
        <v>6</v>
      </c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G734" s="7">
        <f>IF(Q734&gt;0,RANK(Q734,(N734:P734,Q734:AE734)),0)</f>
        <v>0</v>
      </c>
      <c r="AH734" s="7">
        <f>IF(R734&gt;0,RANK(R734,(N734:P734,Q734:AE734)),0)</f>
        <v>0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269"/>
        <v>0</v>
      </c>
      <c r="AL734" s="2">
        <f t="shared" si="270"/>
        <v>0</v>
      </c>
      <c r="AM734" s="2">
        <f t="shared" si="271"/>
        <v>0</v>
      </c>
      <c r="AN734" s="2">
        <f t="shared" si="272"/>
        <v>0</v>
      </c>
      <c r="AP734" t="s">
        <v>2261</v>
      </c>
      <c r="AQ734" t="s">
        <v>523</v>
      </c>
      <c r="AT734" s="94">
        <v>19</v>
      </c>
      <c r="AU734" s="96">
        <v>149</v>
      </c>
      <c r="AV734" s="100">
        <f t="shared" si="261"/>
        <v>19149</v>
      </c>
      <c r="AX734" s="7" t="s">
        <v>996</v>
      </c>
    </row>
    <row r="735" spans="1:50" ht="13" hidden="1" customHeight="1" outlineLevel="1">
      <c r="A735" t="s">
        <v>1734</v>
      </c>
      <c r="B735" t="s">
        <v>523</v>
      </c>
      <c r="C735" s="1">
        <f t="shared" si="262"/>
        <v>3648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>IF(P735&gt;0,RANK(P735,(N735:P735,Q735:AE735)),0)</f>
        <v>0</v>
      </c>
      <c r="G735" s="1">
        <f t="shared" si="263"/>
        <v>84</v>
      </c>
      <c r="H735" s="2">
        <f t="shared" si="264"/>
        <v>2.3026315789473683E-2</v>
      </c>
      <c r="I735" s="2"/>
      <c r="J735" s="2">
        <f t="shared" si="265"/>
        <v>0.51151315789473684</v>
      </c>
      <c r="K735" s="2">
        <f t="shared" si="266"/>
        <v>0.48848684210526316</v>
      </c>
      <c r="L735" s="2">
        <f t="shared" si="267"/>
        <v>0</v>
      </c>
      <c r="M735" s="2">
        <f t="shared" si="268"/>
        <v>0</v>
      </c>
      <c r="N735" s="106">
        <v>1866</v>
      </c>
      <c r="O735" s="106">
        <v>1782</v>
      </c>
      <c r="P735" s="106"/>
      <c r="Q735" s="106"/>
      <c r="R735" s="106"/>
      <c r="S735" s="106"/>
      <c r="T735" s="106"/>
      <c r="U735" s="106">
        <v>0</v>
      </c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G735" s="7">
        <f>IF(Q735&gt;0,RANK(Q735,(N735:P735,Q735:AE735)),0)</f>
        <v>0</v>
      </c>
      <c r="AH735" s="7">
        <f>IF(R735&gt;0,RANK(R735,(N735:P735,Q735:AE735)),0)</f>
        <v>0</v>
      </c>
      <c r="AI735" s="7">
        <f>IF(T735&gt;0,RANK(T735,(N735:P735,Q735:AE735)),0)</f>
        <v>0</v>
      </c>
      <c r="AJ735" s="7">
        <f>IF(S735&gt;0,RANK(S735,(N735:P735,Q735:AE735)),0)</f>
        <v>0</v>
      </c>
      <c r="AK735" s="2">
        <f t="shared" si="269"/>
        <v>0</v>
      </c>
      <c r="AL735" s="2">
        <f t="shared" si="270"/>
        <v>0</v>
      </c>
      <c r="AM735" s="2">
        <f t="shared" si="271"/>
        <v>0</v>
      </c>
      <c r="AN735" s="2">
        <f t="shared" si="272"/>
        <v>0</v>
      </c>
      <c r="AP735" t="s">
        <v>1734</v>
      </c>
      <c r="AQ735" t="s">
        <v>523</v>
      </c>
      <c r="AT735" s="94">
        <v>19</v>
      </c>
      <c r="AU735" s="96">
        <v>151</v>
      </c>
      <c r="AV735" s="100">
        <f t="shared" si="261"/>
        <v>19151</v>
      </c>
      <c r="AX735" s="7" t="s">
        <v>996</v>
      </c>
    </row>
    <row r="736" spans="1:50" ht="13" hidden="1" customHeight="1" outlineLevel="1">
      <c r="A736" t="s">
        <v>373</v>
      </c>
      <c r="B736" t="s">
        <v>523</v>
      </c>
      <c r="C736" s="1">
        <f t="shared" si="262"/>
        <v>119469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>IF(P736&gt;0,RANK(P736,(N736:P736,Q736:AE736)),0)</f>
        <v>0</v>
      </c>
      <c r="G736" s="1">
        <f t="shared" si="263"/>
        <v>32603</v>
      </c>
      <c r="H736" s="2">
        <f t="shared" si="264"/>
        <v>0.27289924582946201</v>
      </c>
      <c r="I736" s="2"/>
      <c r="J736" s="2">
        <f t="shared" si="265"/>
        <v>0.63524428931354582</v>
      </c>
      <c r="K736" s="2">
        <f t="shared" si="266"/>
        <v>0.36234504348408375</v>
      </c>
      <c r="L736" s="2">
        <f t="shared" si="267"/>
        <v>0</v>
      </c>
      <c r="M736" s="2">
        <f t="shared" si="268"/>
        <v>2.4106672023704312E-3</v>
      </c>
      <c r="N736" s="106">
        <v>75892</v>
      </c>
      <c r="O736" s="106">
        <v>43289</v>
      </c>
      <c r="P736" s="106"/>
      <c r="Q736" s="106"/>
      <c r="R736" s="106"/>
      <c r="S736" s="106"/>
      <c r="T736" s="106"/>
      <c r="U736" s="106">
        <v>288</v>
      </c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G736" s="7">
        <f>IF(Q736&gt;0,RANK(Q736,(N736:P736,Q736:AE736)),0)</f>
        <v>0</v>
      </c>
      <c r="AH736" s="7">
        <f>IF(R736&gt;0,RANK(R736,(N736:P736,Q736:AE736)),0)</f>
        <v>0</v>
      </c>
      <c r="AI736" s="7">
        <f>IF(T736&gt;0,RANK(T736,(N736:P736,Q736:AE736)),0)</f>
        <v>0</v>
      </c>
      <c r="AJ736" s="7">
        <f>IF(S736&gt;0,RANK(S736,(N736:P736,Q736:AE736)),0)</f>
        <v>0</v>
      </c>
      <c r="AK736" s="2">
        <f t="shared" si="269"/>
        <v>0</v>
      </c>
      <c r="AL736" s="2">
        <f t="shared" si="270"/>
        <v>0</v>
      </c>
      <c r="AM736" s="2">
        <f t="shared" si="271"/>
        <v>0</v>
      </c>
      <c r="AN736" s="2">
        <f t="shared" si="272"/>
        <v>0</v>
      </c>
      <c r="AP736" t="s">
        <v>373</v>
      </c>
      <c r="AQ736" t="s">
        <v>523</v>
      </c>
      <c r="AT736" s="94">
        <v>19</v>
      </c>
      <c r="AU736" s="96">
        <v>153</v>
      </c>
      <c r="AV736" s="100">
        <f t="shared" si="261"/>
        <v>19153</v>
      </c>
      <c r="AX736" s="7" t="s">
        <v>996</v>
      </c>
    </row>
    <row r="737" spans="1:50" ht="13" hidden="1" customHeight="1" outlineLevel="1">
      <c r="A737" t="s">
        <v>2817</v>
      </c>
      <c r="B737" t="s">
        <v>523</v>
      </c>
      <c r="C737" s="1">
        <f t="shared" si="262"/>
        <v>22959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>IF(P737&gt;0,RANK(P737,(N737:P737,Q737:AE737)),0)</f>
        <v>0</v>
      </c>
      <c r="G737" s="1">
        <f t="shared" si="263"/>
        <v>14</v>
      </c>
      <c r="H737" s="2">
        <f t="shared" si="264"/>
        <v>6.0978265603902607E-4</v>
      </c>
      <c r="I737" s="2"/>
      <c r="J737" s="2">
        <f t="shared" si="265"/>
        <v>0.50028311337601816</v>
      </c>
      <c r="K737" s="2">
        <f t="shared" si="266"/>
        <v>0.4996733307199791</v>
      </c>
      <c r="L737" s="2">
        <f t="shared" si="267"/>
        <v>0</v>
      </c>
      <c r="M737" s="2">
        <f t="shared" si="268"/>
        <v>4.3555904002734458E-5</v>
      </c>
      <c r="N737" s="106">
        <v>11486</v>
      </c>
      <c r="O737" s="106">
        <v>11472</v>
      </c>
      <c r="P737" s="106"/>
      <c r="Q737" s="106"/>
      <c r="R737" s="106"/>
      <c r="S737" s="106"/>
      <c r="T737" s="106"/>
      <c r="U737" s="106">
        <v>1</v>
      </c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G737" s="7">
        <f>IF(Q737&gt;0,RANK(Q737,(N737:P737,Q737:AE737)),0)</f>
        <v>0</v>
      </c>
      <c r="AH737" s="7">
        <f>IF(R737&gt;0,RANK(R737,(N737:P737,Q737:AE737)),0)</f>
        <v>0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269"/>
        <v>0</v>
      </c>
      <c r="AL737" s="2">
        <f t="shared" si="270"/>
        <v>0</v>
      </c>
      <c r="AM737" s="2">
        <f t="shared" si="271"/>
        <v>0</v>
      </c>
      <c r="AN737" s="2">
        <f t="shared" si="272"/>
        <v>0</v>
      </c>
      <c r="AP737" t="s">
        <v>2817</v>
      </c>
      <c r="AQ737" t="s">
        <v>523</v>
      </c>
      <c r="AT737" s="94">
        <v>19</v>
      </c>
      <c r="AU737" s="96">
        <v>155</v>
      </c>
      <c r="AV737" s="100">
        <f t="shared" si="261"/>
        <v>19155</v>
      </c>
      <c r="AX737" s="7" t="s">
        <v>996</v>
      </c>
    </row>
    <row r="738" spans="1:50" ht="13" hidden="1" customHeight="1" outlineLevel="1">
      <c r="A738" t="s">
        <v>223</v>
      </c>
      <c r="B738" t="s">
        <v>523</v>
      </c>
      <c r="C738" s="1">
        <f t="shared" si="262"/>
        <v>6784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>IF(P738&gt;0,RANK(P738,(N738:P738,Q738:AE738)),0)</f>
        <v>0</v>
      </c>
      <c r="G738" s="1">
        <f t="shared" si="263"/>
        <v>1370</v>
      </c>
      <c r="H738" s="2">
        <f t="shared" si="264"/>
        <v>0.20194575471698112</v>
      </c>
      <c r="I738" s="2"/>
      <c r="J738" s="2">
        <f t="shared" si="265"/>
        <v>0.60097287735849059</v>
      </c>
      <c r="K738" s="2">
        <f t="shared" si="266"/>
        <v>0.39902712264150941</v>
      </c>
      <c r="L738" s="2">
        <f t="shared" si="267"/>
        <v>0</v>
      </c>
      <c r="M738" s="2">
        <f t="shared" si="268"/>
        <v>0</v>
      </c>
      <c r="N738" s="106">
        <v>4077</v>
      </c>
      <c r="O738" s="106">
        <v>2707</v>
      </c>
      <c r="P738" s="106"/>
      <c r="Q738" s="106"/>
      <c r="R738" s="106"/>
      <c r="S738" s="106"/>
      <c r="T738" s="106"/>
      <c r="U738" s="106">
        <v>0</v>
      </c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G738" s="7">
        <f>IF(Q738&gt;0,RANK(Q738,(N738:P738,Q738:AE738)),0)</f>
        <v>0</v>
      </c>
      <c r="AH738" s="7">
        <f>IF(R738&gt;0,RANK(R738,(N738:P738,Q738:AE738)),0)</f>
        <v>0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si="269"/>
        <v>0</v>
      </c>
      <c r="AL738" s="2">
        <f t="shared" si="270"/>
        <v>0</v>
      </c>
      <c r="AM738" s="2">
        <f t="shared" si="271"/>
        <v>0</v>
      </c>
      <c r="AN738" s="2">
        <f t="shared" si="272"/>
        <v>0</v>
      </c>
      <c r="AP738" t="s">
        <v>223</v>
      </c>
      <c r="AQ738" t="s">
        <v>523</v>
      </c>
      <c r="AT738" s="94">
        <v>19</v>
      </c>
      <c r="AU738" s="96">
        <v>157</v>
      </c>
      <c r="AV738" s="100">
        <f t="shared" si="261"/>
        <v>19157</v>
      </c>
      <c r="AX738" s="7" t="s">
        <v>996</v>
      </c>
    </row>
    <row r="739" spans="1:50" ht="13" hidden="1" customHeight="1" outlineLevel="1">
      <c r="A739" t="s">
        <v>1917</v>
      </c>
      <c r="B739" t="s">
        <v>523</v>
      </c>
      <c r="C739" s="1">
        <f t="shared" si="262"/>
        <v>2523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>IF(P739&gt;0,RANK(P739,(N739:P739,Q739:AE739)),0)</f>
        <v>0</v>
      </c>
      <c r="G739" s="1">
        <f t="shared" si="263"/>
        <v>639</v>
      </c>
      <c r="H739" s="2">
        <f t="shared" si="264"/>
        <v>0.25326991676575505</v>
      </c>
      <c r="I739" s="2"/>
      <c r="J739" s="2">
        <f t="shared" si="265"/>
        <v>0.62663495838287753</v>
      </c>
      <c r="K739" s="2">
        <f t="shared" si="266"/>
        <v>0.37336504161712247</v>
      </c>
      <c r="L739" s="2">
        <f t="shared" si="267"/>
        <v>0</v>
      </c>
      <c r="M739" s="2">
        <f t="shared" si="268"/>
        <v>0</v>
      </c>
      <c r="N739" s="106">
        <v>1581</v>
      </c>
      <c r="O739" s="106">
        <v>942</v>
      </c>
      <c r="P739" s="106"/>
      <c r="Q739" s="106"/>
      <c r="R739" s="106"/>
      <c r="S739" s="106"/>
      <c r="T739" s="106"/>
      <c r="U739" s="106">
        <v>0</v>
      </c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G739" s="7">
        <f>IF(Q739&gt;0,RANK(Q739,(N739:P739,Q739:AE739)),0)</f>
        <v>0</v>
      </c>
      <c r="AH739" s="7">
        <f>IF(R739&gt;0,RANK(R739,(N739:P739,Q739:AE739)),0)</f>
        <v>0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269"/>
        <v>0</v>
      </c>
      <c r="AL739" s="2">
        <f t="shared" si="270"/>
        <v>0</v>
      </c>
      <c r="AM739" s="2">
        <f t="shared" si="271"/>
        <v>0</v>
      </c>
      <c r="AN739" s="2">
        <f t="shared" si="272"/>
        <v>0</v>
      </c>
      <c r="AP739" t="s">
        <v>1917</v>
      </c>
      <c r="AQ739" t="s">
        <v>523</v>
      </c>
      <c r="AT739" s="94">
        <v>19</v>
      </c>
      <c r="AU739" s="96">
        <v>159</v>
      </c>
      <c r="AV739" s="100">
        <f t="shared" si="261"/>
        <v>19159</v>
      </c>
      <c r="AX739" s="7" t="s">
        <v>996</v>
      </c>
    </row>
    <row r="740" spans="1:50" ht="13" hidden="1" customHeight="1" outlineLevel="1">
      <c r="A740" t="s">
        <v>435</v>
      </c>
      <c r="B740" t="s">
        <v>523</v>
      </c>
      <c r="C740" s="1">
        <f t="shared" si="262"/>
        <v>4056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63"/>
        <v>120</v>
      </c>
      <c r="H740" s="2">
        <f t="shared" si="264"/>
        <v>2.9585798816568046E-2</v>
      </c>
      <c r="I740" s="2"/>
      <c r="J740" s="2">
        <f t="shared" si="265"/>
        <v>0.48520710059171596</v>
      </c>
      <c r="K740" s="2">
        <f t="shared" si="266"/>
        <v>0.51479289940828399</v>
      </c>
      <c r="L740" s="2">
        <f t="shared" si="267"/>
        <v>0</v>
      </c>
      <c r="M740" s="2">
        <f t="shared" si="268"/>
        <v>0</v>
      </c>
      <c r="N740" s="106">
        <v>1968</v>
      </c>
      <c r="O740" s="106">
        <v>2088</v>
      </c>
      <c r="P740" s="106"/>
      <c r="Q740" s="106"/>
      <c r="R740" s="106"/>
      <c r="S740" s="106"/>
      <c r="T740" s="106"/>
      <c r="U740" s="106">
        <v>0</v>
      </c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G740" s="7">
        <f>IF(Q740&gt;0,RANK(Q740,(N740:P740,Q740:AE740)),0)</f>
        <v>0</v>
      </c>
      <c r="AH740" s="7">
        <f>IF(R740&gt;0,RANK(R740,(N740:P740,Q740:AE740)),0)</f>
        <v>0</v>
      </c>
      <c r="AI740" s="7">
        <f>IF(T740&gt;0,RANK(T740,(N740:P740,Q740:AE740)),0)</f>
        <v>0</v>
      </c>
      <c r="AJ740" s="7">
        <f>IF(S740&gt;0,RANK(S740,(N740:P740,Q740:AE740)),0)</f>
        <v>0</v>
      </c>
      <c r="AK740" s="2">
        <f t="shared" si="269"/>
        <v>0</v>
      </c>
      <c r="AL740" s="2">
        <f t="shared" si="270"/>
        <v>0</v>
      </c>
      <c r="AM740" s="2">
        <f t="shared" si="271"/>
        <v>0</v>
      </c>
      <c r="AN740" s="2">
        <f t="shared" si="272"/>
        <v>0</v>
      </c>
      <c r="AP740" t="s">
        <v>435</v>
      </c>
      <c r="AQ740" t="s">
        <v>523</v>
      </c>
      <c r="AT740" s="94">
        <v>19</v>
      </c>
      <c r="AU740" s="96">
        <v>161</v>
      </c>
      <c r="AV740" s="100">
        <f t="shared" si="261"/>
        <v>19161</v>
      </c>
      <c r="AX740" s="7" t="s">
        <v>996</v>
      </c>
    </row>
    <row r="741" spans="1:50" ht="13" hidden="1" customHeight="1" outlineLevel="1">
      <c r="A741" t="s">
        <v>504</v>
      </c>
      <c r="B741" t="s">
        <v>523</v>
      </c>
      <c r="C741" s="1">
        <f t="shared" si="262"/>
        <v>46737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>IF(P741&gt;0,RANK(P741,(N741:P741,Q741:AE741)),0)</f>
        <v>0</v>
      </c>
      <c r="G741" s="1">
        <f t="shared" si="263"/>
        <v>2681</v>
      </c>
      <c r="H741" s="2">
        <f t="shared" si="264"/>
        <v>5.7363544942978795E-2</v>
      </c>
      <c r="I741" s="2"/>
      <c r="J741" s="2">
        <f t="shared" si="265"/>
        <v>0.52857479085093184</v>
      </c>
      <c r="K741" s="2">
        <f t="shared" si="266"/>
        <v>0.47121124590795299</v>
      </c>
      <c r="L741" s="2">
        <f t="shared" si="267"/>
        <v>0</v>
      </c>
      <c r="M741" s="2">
        <f t="shared" si="268"/>
        <v>2.1396324111516707E-4</v>
      </c>
      <c r="N741" s="106">
        <v>24704</v>
      </c>
      <c r="O741" s="106">
        <v>22023</v>
      </c>
      <c r="P741" s="106"/>
      <c r="Q741" s="106"/>
      <c r="R741" s="106"/>
      <c r="S741" s="106"/>
      <c r="T741" s="106"/>
      <c r="U741" s="106">
        <v>10</v>
      </c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G741" s="7">
        <f>IF(Q741&gt;0,RANK(Q741,(N741:P741,Q741:AE741)),0)</f>
        <v>0</v>
      </c>
      <c r="AH741" s="7">
        <f>IF(R741&gt;0,RANK(R741,(N741:P741,Q741:AE741)),0)</f>
        <v>0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269"/>
        <v>0</v>
      </c>
      <c r="AL741" s="2">
        <f t="shared" si="270"/>
        <v>0</v>
      </c>
      <c r="AM741" s="2">
        <f t="shared" si="271"/>
        <v>0</v>
      </c>
      <c r="AN741" s="2">
        <f t="shared" si="272"/>
        <v>0</v>
      </c>
      <c r="AP741" t="s">
        <v>504</v>
      </c>
      <c r="AQ741" t="s">
        <v>523</v>
      </c>
      <c r="AT741" s="94">
        <v>19</v>
      </c>
      <c r="AU741" s="96">
        <v>163</v>
      </c>
      <c r="AV741" s="100">
        <f t="shared" si="261"/>
        <v>19163</v>
      </c>
      <c r="AX741" s="7" t="s">
        <v>996</v>
      </c>
    </row>
    <row r="742" spans="1:50" ht="13" hidden="1" customHeight="1" outlineLevel="1">
      <c r="A742" t="s">
        <v>2643</v>
      </c>
      <c r="B742" t="s">
        <v>523</v>
      </c>
      <c r="C742" s="1">
        <f t="shared" si="262"/>
        <v>4816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63"/>
        <v>938</v>
      </c>
      <c r="H742" s="2">
        <f t="shared" si="264"/>
        <v>0.19476744186046513</v>
      </c>
      <c r="I742" s="2"/>
      <c r="J742" s="2">
        <f t="shared" si="265"/>
        <v>0.40261627906976744</v>
      </c>
      <c r="K742" s="2">
        <f t="shared" si="266"/>
        <v>0.59738372093023251</v>
      </c>
      <c r="L742" s="2">
        <f t="shared" si="267"/>
        <v>0</v>
      </c>
      <c r="M742" s="2">
        <f t="shared" si="268"/>
        <v>1.1102230246251565E-16</v>
      </c>
      <c r="N742" s="106">
        <v>1939</v>
      </c>
      <c r="O742" s="106">
        <v>2877</v>
      </c>
      <c r="P742" s="106"/>
      <c r="Q742" s="106"/>
      <c r="R742" s="106"/>
      <c r="S742" s="106"/>
      <c r="T742" s="106"/>
      <c r="U742" s="106">
        <v>0</v>
      </c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G742" s="7">
        <f>IF(Q742&gt;0,RANK(Q742,(N742:P742,Q742:AE742)),0)</f>
        <v>0</v>
      </c>
      <c r="AH742" s="7">
        <f>IF(R742&gt;0,RANK(R742,(N742:P742,Q742:AE742)),0)</f>
        <v>0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269"/>
        <v>0</v>
      </c>
      <c r="AL742" s="2">
        <f t="shared" si="270"/>
        <v>0</v>
      </c>
      <c r="AM742" s="2">
        <f t="shared" si="271"/>
        <v>0</v>
      </c>
      <c r="AN742" s="2">
        <f t="shared" si="272"/>
        <v>0</v>
      </c>
      <c r="AP742" t="s">
        <v>2643</v>
      </c>
      <c r="AQ742" t="s">
        <v>523</v>
      </c>
      <c r="AT742" s="94">
        <v>19</v>
      </c>
      <c r="AU742" s="96">
        <v>165</v>
      </c>
      <c r="AV742" s="100">
        <f t="shared" si="261"/>
        <v>19165</v>
      </c>
      <c r="AX742" s="7" t="s">
        <v>996</v>
      </c>
    </row>
    <row r="743" spans="1:50" ht="13" hidden="1" customHeight="1" outlineLevel="1">
      <c r="A743" t="s">
        <v>1079</v>
      </c>
      <c r="B743" t="s">
        <v>523</v>
      </c>
      <c r="C743" s="1">
        <f t="shared" si="262"/>
        <v>10732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63"/>
        <v>6404</v>
      </c>
      <c r="H743" s="2">
        <f t="shared" si="264"/>
        <v>0.59672008945210586</v>
      </c>
      <c r="I743" s="2"/>
      <c r="J743" s="2">
        <f t="shared" si="265"/>
        <v>0.20163995527394707</v>
      </c>
      <c r="K743" s="2">
        <f t="shared" si="266"/>
        <v>0.79836004472605293</v>
      </c>
      <c r="L743" s="2">
        <f t="shared" si="267"/>
        <v>0</v>
      </c>
      <c r="M743" s="2">
        <f t="shared" si="268"/>
        <v>0</v>
      </c>
      <c r="N743" s="106">
        <v>2164</v>
      </c>
      <c r="O743" s="106">
        <v>8568</v>
      </c>
      <c r="P743" s="106"/>
      <c r="Q743" s="106"/>
      <c r="R743" s="106"/>
      <c r="S743" s="106"/>
      <c r="T743" s="106"/>
      <c r="U743" s="106">
        <v>0</v>
      </c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G743" s="7">
        <f>IF(Q743&gt;0,RANK(Q743,(N743:P743,Q743:AE743)),0)</f>
        <v>0</v>
      </c>
      <c r="AH743" s="7">
        <f>IF(R743&gt;0,RANK(R743,(N743:P743,Q743:AE743)),0)</f>
        <v>0</v>
      </c>
      <c r="AI743" s="7">
        <f>IF(T743&gt;0,RANK(T743,(N743:P743,Q743:AE743)),0)</f>
        <v>0</v>
      </c>
      <c r="AJ743" s="7">
        <f>IF(S743&gt;0,RANK(S743,(N743:P743,Q743:AE743)),0)</f>
        <v>0</v>
      </c>
      <c r="AK743" s="2">
        <f t="shared" si="269"/>
        <v>0</v>
      </c>
      <c r="AL743" s="2">
        <f t="shared" si="270"/>
        <v>0</v>
      </c>
      <c r="AM743" s="2">
        <f t="shared" si="271"/>
        <v>0</v>
      </c>
      <c r="AN743" s="2">
        <f t="shared" si="272"/>
        <v>0</v>
      </c>
      <c r="AP743" t="s">
        <v>1079</v>
      </c>
      <c r="AQ743" t="s">
        <v>523</v>
      </c>
      <c r="AT743" s="94">
        <v>19</v>
      </c>
      <c r="AU743" s="96">
        <v>167</v>
      </c>
      <c r="AV743" s="100">
        <f t="shared" si="261"/>
        <v>19167</v>
      </c>
      <c r="AX743" s="7" t="s">
        <v>996</v>
      </c>
    </row>
    <row r="744" spans="1:50" ht="13" hidden="1" customHeight="1" outlineLevel="1">
      <c r="A744" t="s">
        <v>550</v>
      </c>
      <c r="B744" t="s">
        <v>523</v>
      </c>
      <c r="C744" s="1">
        <f t="shared" si="262"/>
        <v>25277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>IF(P744&gt;0,RANK(P744,(N744:P744,Q744:AE744)),0)</f>
        <v>0</v>
      </c>
      <c r="G744" s="1">
        <f t="shared" si="263"/>
        <v>6870</v>
      </c>
      <c r="H744" s="2">
        <f t="shared" si="264"/>
        <v>0.27178858250583532</v>
      </c>
      <c r="I744" s="2"/>
      <c r="J744" s="2">
        <f t="shared" si="265"/>
        <v>0.6356767021402856</v>
      </c>
      <c r="K744" s="2">
        <f t="shared" si="266"/>
        <v>0.36388811963445028</v>
      </c>
      <c r="L744" s="2">
        <f t="shared" si="267"/>
        <v>0</v>
      </c>
      <c r="M744" s="2">
        <f t="shared" si="268"/>
        <v>4.351782252641212E-4</v>
      </c>
      <c r="N744" s="106">
        <v>16068</v>
      </c>
      <c r="O744" s="106">
        <v>9198</v>
      </c>
      <c r="P744" s="106"/>
      <c r="Q744" s="106"/>
      <c r="R744" s="106"/>
      <c r="S744" s="106"/>
      <c r="T744" s="106"/>
      <c r="U744" s="106">
        <v>11</v>
      </c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G744" s="7">
        <f>IF(Q744&gt;0,RANK(Q744,(N744:P744,Q744:AE744)),0)</f>
        <v>0</v>
      </c>
      <c r="AH744" s="7">
        <f>IF(R744&gt;0,RANK(R744,(N744:P744,Q744:AE744)),0)</f>
        <v>0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269"/>
        <v>0</v>
      </c>
      <c r="AL744" s="2">
        <f t="shared" si="270"/>
        <v>0</v>
      </c>
      <c r="AM744" s="2">
        <f t="shared" si="271"/>
        <v>0</v>
      </c>
      <c r="AN744" s="2">
        <f t="shared" si="272"/>
        <v>0</v>
      </c>
      <c r="AP744" t="s">
        <v>550</v>
      </c>
      <c r="AQ744" t="s">
        <v>523</v>
      </c>
      <c r="AT744" s="94">
        <v>19</v>
      </c>
      <c r="AU744" s="96">
        <v>169</v>
      </c>
      <c r="AV744" s="100">
        <f t="shared" si="261"/>
        <v>19169</v>
      </c>
      <c r="AX744" s="7" t="s">
        <v>996</v>
      </c>
    </row>
    <row r="745" spans="1:50" ht="13" hidden="1" customHeight="1" outlineLevel="1">
      <c r="A745" t="s">
        <v>403</v>
      </c>
      <c r="B745" t="s">
        <v>523</v>
      </c>
      <c r="C745" s="1">
        <f t="shared" si="262"/>
        <v>6551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>IF(P745&gt;0,RANK(P745,(N745:P745,Q745:AE745)),0)</f>
        <v>0</v>
      </c>
      <c r="G745" s="1">
        <f t="shared" si="263"/>
        <v>733</v>
      </c>
      <c r="H745" s="2">
        <f t="shared" si="264"/>
        <v>0.11189131430315982</v>
      </c>
      <c r="I745" s="2"/>
      <c r="J745" s="2">
        <f t="shared" si="265"/>
        <v>0.55594565715157995</v>
      </c>
      <c r="K745" s="2">
        <f t="shared" si="266"/>
        <v>0.4440543428484201</v>
      </c>
      <c r="L745" s="2">
        <f t="shared" si="267"/>
        <v>0</v>
      </c>
      <c r="M745" s="2">
        <f t="shared" si="268"/>
        <v>-5.5511151231257827E-17</v>
      </c>
      <c r="N745" s="106">
        <v>3642</v>
      </c>
      <c r="O745" s="106">
        <v>2909</v>
      </c>
      <c r="P745" s="106"/>
      <c r="Q745" s="106"/>
      <c r="R745" s="106"/>
      <c r="S745" s="106"/>
      <c r="T745" s="106"/>
      <c r="U745" s="106">
        <v>0</v>
      </c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G745" s="7">
        <f>IF(Q745&gt;0,RANK(Q745,(N745:P745,Q745:AE745)),0)</f>
        <v>0</v>
      </c>
      <c r="AH745" s="7">
        <f>IF(R745&gt;0,RANK(R745,(N745:P745,Q745:AE745)),0)</f>
        <v>0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269"/>
        <v>0</v>
      </c>
      <c r="AL745" s="2">
        <f t="shared" si="270"/>
        <v>0</v>
      </c>
      <c r="AM745" s="2">
        <f t="shared" si="271"/>
        <v>0</v>
      </c>
      <c r="AN745" s="2">
        <f t="shared" si="272"/>
        <v>0</v>
      </c>
      <c r="AP745" t="s">
        <v>403</v>
      </c>
      <c r="AQ745" t="s">
        <v>523</v>
      </c>
      <c r="AT745" s="94">
        <v>19</v>
      </c>
      <c r="AU745" s="96">
        <v>171</v>
      </c>
      <c r="AV745" s="100">
        <f t="shared" si="261"/>
        <v>19171</v>
      </c>
      <c r="AX745" s="7" t="s">
        <v>996</v>
      </c>
    </row>
    <row r="746" spans="1:50" ht="13" hidden="1" customHeight="1" outlineLevel="1">
      <c r="A746" t="s">
        <v>1180</v>
      </c>
      <c r="B746" t="s">
        <v>523</v>
      </c>
      <c r="C746" s="1">
        <f t="shared" si="262"/>
        <v>3046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>IF(P746&gt;0,RANK(P746,(N746:P746,Q746:AE746)),0)</f>
        <v>0</v>
      </c>
      <c r="G746" s="1">
        <f t="shared" si="263"/>
        <v>370</v>
      </c>
      <c r="H746" s="2">
        <f t="shared" si="264"/>
        <v>0.12147078135259357</v>
      </c>
      <c r="I746" s="2"/>
      <c r="J746" s="2">
        <f t="shared" si="265"/>
        <v>0.56073539067629674</v>
      </c>
      <c r="K746" s="2">
        <f t="shared" si="266"/>
        <v>0.4392646093237032</v>
      </c>
      <c r="L746" s="2">
        <f t="shared" si="267"/>
        <v>0</v>
      </c>
      <c r="M746" s="2">
        <f t="shared" si="268"/>
        <v>5.5511151231257827E-17</v>
      </c>
      <c r="N746" s="106">
        <v>1708</v>
      </c>
      <c r="O746" s="106">
        <v>1338</v>
      </c>
      <c r="P746" s="106"/>
      <c r="Q746" s="106"/>
      <c r="R746" s="106"/>
      <c r="S746" s="106"/>
      <c r="T746" s="106"/>
      <c r="U746" s="106">
        <v>0</v>
      </c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G746" s="7">
        <f>IF(Q746&gt;0,RANK(Q746,(N746:P746,Q746:AE746)),0)</f>
        <v>0</v>
      </c>
      <c r="AH746" s="7">
        <f>IF(R746&gt;0,RANK(R746,(N746:P746,Q746:AE746)),0)</f>
        <v>0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269"/>
        <v>0</v>
      </c>
      <c r="AL746" s="2">
        <f t="shared" si="270"/>
        <v>0</v>
      </c>
      <c r="AM746" s="2">
        <f t="shared" si="271"/>
        <v>0</v>
      </c>
      <c r="AN746" s="2">
        <f t="shared" si="272"/>
        <v>0</v>
      </c>
      <c r="AP746" t="s">
        <v>1180</v>
      </c>
      <c r="AQ746" t="s">
        <v>523</v>
      </c>
      <c r="AT746" s="94">
        <v>19</v>
      </c>
      <c r="AU746" s="96">
        <v>173</v>
      </c>
      <c r="AV746" s="100">
        <f t="shared" si="261"/>
        <v>19173</v>
      </c>
      <c r="AX746" s="7" t="s">
        <v>996</v>
      </c>
    </row>
    <row r="747" spans="1:50" ht="13" hidden="1" customHeight="1" outlineLevel="1">
      <c r="A747" t="s">
        <v>1683</v>
      </c>
      <c r="B747" t="s">
        <v>523</v>
      </c>
      <c r="C747" s="1">
        <f t="shared" si="262"/>
        <v>4803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>IF(P747&gt;0,RANK(P747,(N747:P747,Q747:AE747)),0)</f>
        <v>0</v>
      </c>
      <c r="G747" s="1">
        <f t="shared" si="263"/>
        <v>1013</v>
      </c>
      <c r="H747" s="2">
        <f t="shared" si="264"/>
        <v>0.21090984801165938</v>
      </c>
      <c r="I747" s="2"/>
      <c r="J747" s="2">
        <f t="shared" si="265"/>
        <v>0.60545492400582968</v>
      </c>
      <c r="K747" s="2">
        <f t="shared" si="266"/>
        <v>0.39454507599417032</v>
      </c>
      <c r="L747" s="2">
        <f t="shared" si="267"/>
        <v>0</v>
      </c>
      <c r="M747" s="2">
        <f t="shared" si="268"/>
        <v>0</v>
      </c>
      <c r="N747" s="106">
        <v>2908</v>
      </c>
      <c r="O747" s="106">
        <v>1895</v>
      </c>
      <c r="P747" s="106"/>
      <c r="Q747" s="106"/>
      <c r="R747" s="106"/>
      <c r="S747" s="106"/>
      <c r="T747" s="106"/>
      <c r="U747" s="106">
        <v>0</v>
      </c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G747" s="7">
        <f>IF(Q747&gt;0,RANK(Q747,(N747:P747,Q747:AE747)),0)</f>
        <v>0</v>
      </c>
      <c r="AH747" s="7">
        <f>IF(R747&gt;0,RANK(R747,(N747:P747,Q747:AE747)),0)</f>
        <v>0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269"/>
        <v>0</v>
      </c>
      <c r="AL747" s="2">
        <f t="shared" si="270"/>
        <v>0</v>
      </c>
      <c r="AM747" s="2">
        <f t="shared" si="271"/>
        <v>0</v>
      </c>
      <c r="AN747" s="2">
        <f t="shared" si="272"/>
        <v>0</v>
      </c>
      <c r="AP747" t="s">
        <v>1683</v>
      </c>
      <c r="AQ747" t="s">
        <v>523</v>
      </c>
      <c r="AT747" s="94">
        <v>19</v>
      </c>
      <c r="AU747" s="96">
        <v>175</v>
      </c>
      <c r="AV747" s="100">
        <f t="shared" si="261"/>
        <v>19175</v>
      </c>
      <c r="AX747" s="7" t="s">
        <v>996</v>
      </c>
    </row>
    <row r="748" spans="1:50" ht="13" hidden="1" customHeight="1" outlineLevel="1">
      <c r="A748" t="s">
        <v>1640</v>
      </c>
      <c r="B748" t="s">
        <v>523</v>
      </c>
      <c r="C748" s="1">
        <f t="shared" si="262"/>
        <v>2908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>IF(P748&gt;0,RANK(P748,(N748:P748,Q748:AE748)),0)</f>
        <v>0</v>
      </c>
      <c r="G748" s="1">
        <f t="shared" si="263"/>
        <v>25</v>
      </c>
      <c r="H748" s="2">
        <f t="shared" si="264"/>
        <v>8.5969738651994494E-3</v>
      </c>
      <c r="I748" s="2"/>
      <c r="J748" s="2">
        <f t="shared" si="265"/>
        <v>0.50378266850068776</v>
      </c>
      <c r="K748" s="2">
        <f t="shared" si="266"/>
        <v>0.49518569463548828</v>
      </c>
      <c r="L748" s="2">
        <f t="shared" si="267"/>
        <v>0</v>
      </c>
      <c r="M748" s="2">
        <f t="shared" si="268"/>
        <v>1.0316368638239592E-3</v>
      </c>
      <c r="N748" s="106">
        <v>1465</v>
      </c>
      <c r="O748" s="106">
        <v>1440</v>
      </c>
      <c r="P748" s="106"/>
      <c r="Q748" s="106"/>
      <c r="R748" s="106"/>
      <c r="S748" s="106"/>
      <c r="T748" s="106"/>
      <c r="U748" s="106">
        <v>3</v>
      </c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G748" s="7">
        <f>IF(Q748&gt;0,RANK(Q748,(N748:P748,Q748:AE748)),0)</f>
        <v>0</v>
      </c>
      <c r="AH748" s="7">
        <f>IF(R748&gt;0,RANK(R748,(N748:P748,Q748:AE748)),0)</f>
        <v>0</v>
      </c>
      <c r="AI748" s="7">
        <f>IF(T748&gt;0,RANK(T748,(N748:P748,Q748:AE748)),0)</f>
        <v>0</v>
      </c>
      <c r="AJ748" s="7">
        <f>IF(S748&gt;0,RANK(S748,(N748:P748,Q748:AE748)),0)</f>
        <v>0</v>
      </c>
      <c r="AK748" s="2">
        <f t="shared" si="269"/>
        <v>0</v>
      </c>
      <c r="AL748" s="2">
        <f t="shared" si="270"/>
        <v>0</v>
      </c>
      <c r="AM748" s="2">
        <f t="shared" si="271"/>
        <v>0</v>
      </c>
      <c r="AN748" s="2">
        <f t="shared" si="272"/>
        <v>0</v>
      </c>
      <c r="AP748" t="s">
        <v>1640</v>
      </c>
      <c r="AQ748" t="s">
        <v>523</v>
      </c>
      <c r="AT748" s="94">
        <v>19</v>
      </c>
      <c r="AU748" s="96">
        <v>177</v>
      </c>
      <c r="AV748" s="100">
        <f t="shared" si="261"/>
        <v>19177</v>
      </c>
      <c r="AX748" s="7" t="s">
        <v>996</v>
      </c>
    </row>
    <row r="749" spans="1:50" ht="13" hidden="1" customHeight="1" outlineLevel="1">
      <c r="A749" t="s">
        <v>2567</v>
      </c>
      <c r="B749" t="s">
        <v>523</v>
      </c>
      <c r="C749" s="1">
        <f t="shared" si="262"/>
        <v>12161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>IF(P749&gt;0,RANK(P749,(N749:P749,Q749:AE749)),0)</f>
        <v>0</v>
      </c>
      <c r="G749" s="1">
        <f t="shared" si="263"/>
        <v>4134</v>
      </c>
      <c r="H749" s="2">
        <f t="shared" si="264"/>
        <v>0.33993914974097522</v>
      </c>
      <c r="I749" s="2"/>
      <c r="J749" s="2">
        <f t="shared" si="265"/>
        <v>0.669928459830606</v>
      </c>
      <c r="K749" s="2">
        <f t="shared" si="266"/>
        <v>0.32998931008963078</v>
      </c>
      <c r="L749" s="2">
        <f t="shared" si="267"/>
        <v>0</v>
      </c>
      <c r="M749" s="2">
        <f t="shared" si="268"/>
        <v>8.2230079763212505E-5</v>
      </c>
      <c r="N749" s="106">
        <v>8147</v>
      </c>
      <c r="O749" s="106">
        <v>4013</v>
      </c>
      <c r="P749" s="106"/>
      <c r="Q749" s="106"/>
      <c r="R749" s="106"/>
      <c r="S749" s="106"/>
      <c r="T749" s="106"/>
      <c r="U749" s="106">
        <v>1</v>
      </c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G749" s="7">
        <f>IF(Q749&gt;0,RANK(Q749,(N749:P749,Q749:AE749)),0)</f>
        <v>0</v>
      </c>
      <c r="AH749" s="7">
        <f>IF(R749&gt;0,RANK(R749,(N749:P749,Q749:AE749)),0)</f>
        <v>0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269"/>
        <v>0</v>
      </c>
      <c r="AL749" s="2">
        <f t="shared" si="270"/>
        <v>0</v>
      </c>
      <c r="AM749" s="2">
        <f t="shared" si="271"/>
        <v>0</v>
      </c>
      <c r="AN749" s="2">
        <f t="shared" si="272"/>
        <v>0</v>
      </c>
      <c r="AP749" t="s">
        <v>2567</v>
      </c>
      <c r="AQ749" t="s">
        <v>523</v>
      </c>
      <c r="AT749" s="94">
        <v>19</v>
      </c>
      <c r="AU749" s="96">
        <v>179</v>
      </c>
      <c r="AV749" s="100">
        <f t="shared" si="261"/>
        <v>19179</v>
      </c>
      <c r="AX749" s="7" t="s">
        <v>996</v>
      </c>
    </row>
    <row r="750" spans="1:50" ht="13" hidden="1" customHeight="1" outlineLevel="1">
      <c r="A750" t="s">
        <v>1037</v>
      </c>
      <c r="B750" t="s">
        <v>523</v>
      </c>
      <c r="C750" s="1">
        <f t="shared" si="262"/>
        <v>13691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>IF(P750&gt;0,RANK(P750,(N750:P750,Q750:AE750)),0)</f>
        <v>0</v>
      </c>
      <c r="G750" s="1">
        <f t="shared" si="263"/>
        <v>4043</v>
      </c>
      <c r="H750" s="2">
        <f t="shared" si="264"/>
        <v>0.29530348404061063</v>
      </c>
      <c r="I750" s="2"/>
      <c r="J750" s="2">
        <f t="shared" si="265"/>
        <v>0.64750566065298376</v>
      </c>
      <c r="K750" s="2">
        <f t="shared" si="266"/>
        <v>0.35220217661237307</v>
      </c>
      <c r="L750" s="2">
        <f t="shared" si="267"/>
        <v>0</v>
      </c>
      <c r="M750" s="2">
        <f t="shared" si="268"/>
        <v>2.9216273464316433E-4</v>
      </c>
      <c r="N750" s="106">
        <v>8865</v>
      </c>
      <c r="O750" s="106">
        <v>4822</v>
      </c>
      <c r="P750" s="106"/>
      <c r="Q750" s="106"/>
      <c r="R750" s="106"/>
      <c r="S750" s="106"/>
      <c r="T750" s="106"/>
      <c r="U750" s="106">
        <v>4</v>
      </c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G750" s="7">
        <f>IF(Q750&gt;0,RANK(Q750,(N750:P750,Q750:AE750)),0)</f>
        <v>0</v>
      </c>
      <c r="AH750" s="7">
        <f>IF(R750&gt;0,RANK(R750,(N750:P750,Q750:AE750)),0)</f>
        <v>0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269"/>
        <v>0</v>
      </c>
      <c r="AL750" s="2">
        <f t="shared" si="270"/>
        <v>0</v>
      </c>
      <c r="AM750" s="2">
        <f t="shared" si="271"/>
        <v>0</v>
      </c>
      <c r="AN750" s="2">
        <f t="shared" si="272"/>
        <v>0</v>
      </c>
      <c r="AP750" t="s">
        <v>1037</v>
      </c>
      <c r="AQ750" t="s">
        <v>523</v>
      </c>
      <c r="AT750" s="94">
        <v>19</v>
      </c>
      <c r="AU750" s="96">
        <v>181</v>
      </c>
      <c r="AV750" s="100">
        <f t="shared" si="261"/>
        <v>19181</v>
      </c>
      <c r="AX750" s="7" t="s">
        <v>996</v>
      </c>
    </row>
    <row r="751" spans="1:50" ht="13" hidden="1" customHeight="1" outlineLevel="1">
      <c r="A751" t="s">
        <v>1242</v>
      </c>
      <c r="B751" t="s">
        <v>523</v>
      </c>
      <c r="C751" s="1">
        <f t="shared" si="262"/>
        <v>6145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>IF(P751&gt;0,RANK(P751,(N751:P751,Q751:AE751)),0)</f>
        <v>0</v>
      </c>
      <c r="G751" s="1">
        <f t="shared" si="263"/>
        <v>70</v>
      </c>
      <c r="H751" s="2">
        <f t="shared" si="264"/>
        <v>1.1391375101708706E-2</v>
      </c>
      <c r="I751" s="2"/>
      <c r="J751" s="2">
        <f t="shared" si="265"/>
        <v>0.5056143205858421</v>
      </c>
      <c r="K751" s="2">
        <f t="shared" si="266"/>
        <v>0.49422294548413342</v>
      </c>
      <c r="L751" s="2">
        <f t="shared" si="267"/>
        <v>0</v>
      </c>
      <c r="M751" s="2">
        <f t="shared" si="268"/>
        <v>1.6273393002447234E-4</v>
      </c>
      <c r="N751" s="106">
        <v>3107</v>
      </c>
      <c r="O751" s="106">
        <v>3037</v>
      </c>
      <c r="P751" s="106"/>
      <c r="Q751" s="106"/>
      <c r="R751" s="106"/>
      <c r="S751" s="106"/>
      <c r="T751" s="106"/>
      <c r="U751" s="106">
        <v>1</v>
      </c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G751" s="7">
        <f>IF(Q751&gt;0,RANK(Q751,(N751:P751,Q751:AE751)),0)</f>
        <v>0</v>
      </c>
      <c r="AH751" s="7">
        <f>IF(R751&gt;0,RANK(R751,(N751:P751,Q751:AE751)),0)</f>
        <v>0</v>
      </c>
      <c r="AI751" s="7">
        <f>IF(T751&gt;0,RANK(T751,(N751:P751,Q751:AE751)),0)</f>
        <v>0</v>
      </c>
      <c r="AJ751" s="7">
        <f>IF(S751&gt;0,RANK(S751,(N751:P751,Q751:AE751)),0)</f>
        <v>0</v>
      </c>
      <c r="AK751" s="2">
        <f t="shared" si="269"/>
        <v>0</v>
      </c>
      <c r="AL751" s="2">
        <f t="shared" si="270"/>
        <v>0</v>
      </c>
      <c r="AM751" s="2">
        <f t="shared" si="271"/>
        <v>0</v>
      </c>
      <c r="AN751" s="2">
        <f t="shared" si="272"/>
        <v>0</v>
      </c>
      <c r="AP751" t="s">
        <v>1242</v>
      </c>
      <c r="AQ751" t="s">
        <v>523</v>
      </c>
      <c r="AT751" s="94">
        <v>19</v>
      </c>
      <c r="AU751" s="96">
        <v>183</v>
      </c>
      <c r="AV751" s="100">
        <f t="shared" si="261"/>
        <v>19183</v>
      </c>
      <c r="AX751" s="7" t="s">
        <v>996</v>
      </c>
    </row>
    <row r="752" spans="1:50" ht="13" hidden="1" customHeight="1" outlineLevel="1">
      <c r="A752" t="s">
        <v>394</v>
      </c>
      <c r="B752" t="s">
        <v>523</v>
      </c>
      <c r="C752" s="1">
        <f t="shared" si="262"/>
        <v>2864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>IF(P752&gt;0,RANK(P752,(N752:P752,Q752:AE752)),0)</f>
        <v>0</v>
      </c>
      <c r="G752" s="1">
        <f t="shared" si="263"/>
        <v>940</v>
      </c>
      <c r="H752" s="2">
        <f t="shared" si="264"/>
        <v>0.32821229050279327</v>
      </c>
      <c r="I752" s="2"/>
      <c r="J752" s="2">
        <f t="shared" si="265"/>
        <v>0.66375698324022347</v>
      </c>
      <c r="K752" s="2">
        <f t="shared" si="266"/>
        <v>0.33554469273743015</v>
      </c>
      <c r="L752" s="2">
        <f t="shared" si="267"/>
        <v>0</v>
      </c>
      <c r="M752" s="2">
        <f t="shared" si="268"/>
        <v>6.9832402234637492E-4</v>
      </c>
      <c r="N752" s="106">
        <v>1901</v>
      </c>
      <c r="O752" s="106">
        <v>961</v>
      </c>
      <c r="P752" s="106"/>
      <c r="Q752" s="106"/>
      <c r="R752" s="106"/>
      <c r="S752" s="106"/>
      <c r="T752" s="106"/>
      <c r="U752" s="106">
        <v>2</v>
      </c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G752" s="7">
        <f>IF(Q752&gt;0,RANK(Q752,(N752:P752,Q752:AE752)),0)</f>
        <v>0</v>
      </c>
      <c r="AH752" s="7">
        <f>IF(R752&gt;0,RANK(R752,(N752:P752,Q752:AE752)),0)</f>
        <v>0</v>
      </c>
      <c r="AI752" s="7">
        <f>IF(T752&gt;0,RANK(T752,(N752:P752,Q752:AE752)),0)</f>
        <v>0</v>
      </c>
      <c r="AJ752" s="7">
        <f>IF(S752&gt;0,RANK(S752,(N752:P752,Q752:AE752)),0)</f>
        <v>0</v>
      </c>
      <c r="AK752" s="2">
        <f t="shared" si="269"/>
        <v>0</v>
      </c>
      <c r="AL752" s="2">
        <f t="shared" si="270"/>
        <v>0</v>
      </c>
      <c r="AM752" s="2">
        <f t="shared" si="271"/>
        <v>0</v>
      </c>
      <c r="AN752" s="2">
        <f t="shared" si="272"/>
        <v>0</v>
      </c>
      <c r="AP752" t="s">
        <v>394</v>
      </c>
      <c r="AQ752" t="s">
        <v>523</v>
      </c>
      <c r="AT752" s="94">
        <v>19</v>
      </c>
      <c r="AU752" s="96">
        <v>185</v>
      </c>
      <c r="AV752" s="100">
        <f t="shared" si="261"/>
        <v>19185</v>
      </c>
      <c r="AX752" s="7" t="s">
        <v>996</v>
      </c>
    </row>
    <row r="753" spans="1:50" ht="13" hidden="1" customHeight="1" outlineLevel="1">
      <c r="A753" t="s">
        <v>42</v>
      </c>
      <c r="B753" t="s">
        <v>523</v>
      </c>
      <c r="C753" s="1">
        <f t="shared" si="262"/>
        <v>13896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>IF(P753&gt;0,RANK(P753,(N753:P753,Q753:AE753)),0)</f>
        <v>0</v>
      </c>
      <c r="G753" s="1">
        <f t="shared" si="263"/>
        <v>2434</v>
      </c>
      <c r="H753" s="2">
        <f t="shared" si="264"/>
        <v>0.17515831894070236</v>
      </c>
      <c r="I753" s="2"/>
      <c r="J753" s="2">
        <f t="shared" si="265"/>
        <v>0.58757915947035122</v>
      </c>
      <c r="K753" s="2">
        <f t="shared" si="266"/>
        <v>0.41242084052964884</v>
      </c>
      <c r="L753" s="2">
        <f t="shared" si="267"/>
        <v>0</v>
      </c>
      <c r="M753" s="2">
        <f t="shared" si="268"/>
        <v>-5.5511151231257827E-17</v>
      </c>
      <c r="N753" s="106">
        <v>8165</v>
      </c>
      <c r="O753" s="106">
        <v>5731</v>
      </c>
      <c r="P753" s="106"/>
      <c r="Q753" s="106"/>
      <c r="R753" s="106"/>
      <c r="S753" s="106"/>
      <c r="T753" s="106"/>
      <c r="U753" s="106">
        <v>0</v>
      </c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G753" s="7">
        <f>IF(Q753&gt;0,RANK(Q753,(N753:P753,Q753:AE753)),0)</f>
        <v>0</v>
      </c>
      <c r="AH753" s="7">
        <f>IF(R753&gt;0,RANK(R753,(N753:P753,Q753:AE753)),0)</f>
        <v>0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269"/>
        <v>0</v>
      </c>
      <c r="AL753" s="2">
        <f t="shared" si="270"/>
        <v>0</v>
      </c>
      <c r="AM753" s="2">
        <f t="shared" si="271"/>
        <v>0</v>
      </c>
      <c r="AN753" s="2">
        <f t="shared" si="272"/>
        <v>0</v>
      </c>
      <c r="AP753" t="s">
        <v>42</v>
      </c>
      <c r="AQ753" t="s">
        <v>523</v>
      </c>
      <c r="AT753" s="94">
        <v>19</v>
      </c>
      <c r="AU753" s="96">
        <v>187</v>
      </c>
      <c r="AV753" s="100">
        <f t="shared" si="261"/>
        <v>19187</v>
      </c>
      <c r="AX753" s="7" t="s">
        <v>996</v>
      </c>
    </row>
    <row r="754" spans="1:50" ht="13" hidden="1" customHeight="1" outlineLevel="1">
      <c r="A754" t="s">
        <v>224</v>
      </c>
      <c r="B754" t="s">
        <v>523</v>
      </c>
      <c r="C754" s="1">
        <f t="shared" si="262"/>
        <v>4970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263"/>
        <v>649</v>
      </c>
      <c r="H754" s="2">
        <f t="shared" si="264"/>
        <v>0.13058350100603622</v>
      </c>
      <c r="I754" s="2"/>
      <c r="J754" s="2">
        <f t="shared" si="265"/>
        <v>0.43460764587525152</v>
      </c>
      <c r="K754" s="2">
        <f t="shared" si="266"/>
        <v>0.56519114688128769</v>
      </c>
      <c r="L754" s="2">
        <f t="shared" si="267"/>
        <v>0</v>
      </c>
      <c r="M754" s="2">
        <f t="shared" si="268"/>
        <v>2.0120724346084362E-4</v>
      </c>
      <c r="N754" s="106">
        <v>2160</v>
      </c>
      <c r="O754" s="106">
        <v>2809</v>
      </c>
      <c r="P754" s="106"/>
      <c r="Q754" s="106"/>
      <c r="R754" s="106"/>
      <c r="S754" s="106"/>
      <c r="T754" s="106"/>
      <c r="U754" s="106">
        <v>1</v>
      </c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G754" s="7">
        <f>IF(Q754&gt;0,RANK(Q754,(N754:P754,Q754:AE754)),0)</f>
        <v>0</v>
      </c>
      <c r="AH754" s="7">
        <f>IF(R754&gt;0,RANK(R754,(N754:P754,Q754:AE754)),0)</f>
        <v>0</v>
      </c>
      <c r="AI754" s="7">
        <f>IF(T754&gt;0,RANK(T754,(N754:P754,Q754:AE754)),0)</f>
        <v>0</v>
      </c>
      <c r="AJ754" s="7">
        <f>IF(S754&gt;0,RANK(S754,(N754:P754,Q754:AE754)),0)</f>
        <v>0</v>
      </c>
      <c r="AK754" s="2">
        <f t="shared" si="269"/>
        <v>0</v>
      </c>
      <c r="AL754" s="2">
        <f t="shared" si="270"/>
        <v>0</v>
      </c>
      <c r="AM754" s="2">
        <f t="shared" si="271"/>
        <v>0</v>
      </c>
      <c r="AN754" s="2">
        <f t="shared" si="272"/>
        <v>0</v>
      </c>
      <c r="AP754" t="s">
        <v>224</v>
      </c>
      <c r="AQ754" t="s">
        <v>523</v>
      </c>
      <c r="AT754" s="94">
        <v>19</v>
      </c>
      <c r="AU754" s="96">
        <v>189</v>
      </c>
      <c r="AV754" s="100">
        <f t="shared" si="261"/>
        <v>19189</v>
      </c>
      <c r="AX754" s="7" t="s">
        <v>996</v>
      </c>
    </row>
    <row r="755" spans="1:50" ht="13" hidden="1" customHeight="1" outlineLevel="1">
      <c r="A755" t="s">
        <v>37</v>
      </c>
      <c r="B755" t="s">
        <v>523</v>
      </c>
      <c r="C755" s="1">
        <f t="shared" si="262"/>
        <v>7274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263"/>
        <v>146</v>
      </c>
      <c r="H755" s="2">
        <f t="shared" si="264"/>
        <v>2.0071487489689305E-2</v>
      </c>
      <c r="I755" s="2"/>
      <c r="J755" s="2">
        <f t="shared" si="265"/>
        <v>0.48996425625515533</v>
      </c>
      <c r="K755" s="2">
        <f t="shared" si="266"/>
        <v>0.51003574374484462</v>
      </c>
      <c r="L755" s="2">
        <f t="shared" si="267"/>
        <v>0</v>
      </c>
      <c r="M755" s="2">
        <f t="shared" si="268"/>
        <v>0</v>
      </c>
      <c r="N755" s="106">
        <v>3564</v>
      </c>
      <c r="O755" s="106">
        <v>3710</v>
      </c>
      <c r="P755" s="106"/>
      <c r="Q755" s="106"/>
      <c r="R755" s="106"/>
      <c r="S755" s="106"/>
      <c r="T755" s="106"/>
      <c r="U755" s="106">
        <v>0</v>
      </c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G755" s="7">
        <f>IF(Q755&gt;0,RANK(Q755,(N755:P755,Q755:AE755)),0)</f>
        <v>0</v>
      </c>
      <c r="AH755" s="7">
        <f>IF(R755&gt;0,RANK(R755,(N755:P755,Q755:AE755)),0)</f>
        <v>0</v>
      </c>
      <c r="AI755" s="7">
        <f>IF(T755&gt;0,RANK(T755,(N755:P755,Q755:AE755)),0)</f>
        <v>0</v>
      </c>
      <c r="AJ755" s="7">
        <f>IF(S755&gt;0,RANK(S755,(N755:P755,Q755:AE755)),0)</f>
        <v>0</v>
      </c>
      <c r="AK755" s="2">
        <f t="shared" si="269"/>
        <v>0</v>
      </c>
      <c r="AL755" s="2">
        <f t="shared" si="270"/>
        <v>0</v>
      </c>
      <c r="AM755" s="2">
        <f t="shared" si="271"/>
        <v>0</v>
      </c>
      <c r="AN755" s="2">
        <f t="shared" si="272"/>
        <v>0</v>
      </c>
      <c r="AP755" t="s">
        <v>37</v>
      </c>
      <c r="AQ755" t="s">
        <v>523</v>
      </c>
      <c r="AT755" s="94">
        <v>19</v>
      </c>
      <c r="AU755" s="96">
        <v>191</v>
      </c>
      <c r="AV755" s="100">
        <f t="shared" si="261"/>
        <v>19191</v>
      </c>
      <c r="AX755" s="7" t="s">
        <v>996</v>
      </c>
    </row>
    <row r="756" spans="1:50" ht="13" hidden="1" customHeight="1" outlineLevel="1">
      <c r="A756" t="s">
        <v>1504</v>
      </c>
      <c r="B756" t="s">
        <v>523</v>
      </c>
      <c r="C756" s="1">
        <f t="shared" si="262"/>
        <v>30405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>IF(P756&gt;0,RANK(P756,(N756:P756,Q756:AE756)),0)</f>
        <v>0</v>
      </c>
      <c r="G756" s="1">
        <f t="shared" si="263"/>
        <v>1109</v>
      </c>
      <c r="H756" s="2">
        <f>IF(C756&gt;0,G756/C756,0)</f>
        <v>3.6474264101299128E-2</v>
      </c>
      <c r="I756" s="2"/>
      <c r="J756" s="2">
        <f t="shared" si="265"/>
        <v>0.51290906100970235</v>
      </c>
      <c r="K756" s="2">
        <f t="shared" si="266"/>
        <v>0.47643479690840324</v>
      </c>
      <c r="L756" s="2">
        <f t="shared" si="267"/>
        <v>0</v>
      </c>
      <c r="M756" s="2">
        <f>IF(C756=0,"-",(1-J756-K756-L756))</f>
        <v>1.0656142081894415E-2</v>
      </c>
      <c r="N756" s="106">
        <v>15595</v>
      </c>
      <c r="O756" s="106">
        <v>14486</v>
      </c>
      <c r="P756" s="106"/>
      <c r="Q756" s="106"/>
      <c r="R756" s="106"/>
      <c r="S756" s="106"/>
      <c r="T756" s="106"/>
      <c r="U756" s="106">
        <v>324</v>
      </c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G756" s="7">
        <f>IF(Q756&gt;0,RANK(Q756,(N756:P756,Q756:AE756)),0)</f>
        <v>0</v>
      </c>
      <c r="AH756" s="7">
        <f>IF(R756&gt;0,RANK(R756,(N756:P756,Q756:AE756)),0)</f>
        <v>0</v>
      </c>
      <c r="AI756" s="7">
        <f>IF(T756&gt;0,RANK(T756,(N756:P756,Q756:AE756)),0)</f>
        <v>0</v>
      </c>
      <c r="AJ756" s="7">
        <f>IF(S756&gt;0,RANK(S756,(N756:P756,Q756:AE756)),0)</f>
        <v>0</v>
      </c>
      <c r="AK756" s="2">
        <f t="shared" si="269"/>
        <v>0</v>
      </c>
      <c r="AL756" s="2">
        <f t="shared" si="270"/>
        <v>0</v>
      </c>
      <c r="AM756" s="2">
        <f t="shared" si="271"/>
        <v>0</v>
      </c>
      <c r="AN756" s="2">
        <f t="shared" si="272"/>
        <v>0</v>
      </c>
      <c r="AP756" t="s">
        <v>1504</v>
      </c>
      <c r="AQ756" t="s">
        <v>523</v>
      </c>
      <c r="AT756" s="94">
        <v>19</v>
      </c>
      <c r="AU756" s="96">
        <v>193</v>
      </c>
      <c r="AV756" s="100">
        <f t="shared" si="261"/>
        <v>19193</v>
      </c>
      <c r="AX756" s="7" t="s">
        <v>996</v>
      </c>
    </row>
    <row r="757" spans="1:50" ht="13" hidden="1" customHeight="1" outlineLevel="1">
      <c r="A757" t="s">
        <v>363</v>
      </c>
      <c r="B757" t="s">
        <v>523</v>
      </c>
      <c r="C757" s="1">
        <f t="shared" si="262"/>
        <v>3489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263"/>
        <v>166</v>
      </c>
      <c r="H757" s="2">
        <f>IF(C757&gt;0,G757/C757,0)</f>
        <v>4.7578102608197191E-2</v>
      </c>
      <c r="I757" s="2"/>
      <c r="J757" s="2">
        <f t="shared" si="265"/>
        <v>0.47578102608197193</v>
      </c>
      <c r="K757" s="2">
        <f t="shared" si="266"/>
        <v>0.5233591286901691</v>
      </c>
      <c r="L757" s="2">
        <f t="shared" si="267"/>
        <v>0</v>
      </c>
      <c r="M757" s="2">
        <f>IF(C757=0,"-",(1-J757-K757-L757))</f>
        <v>8.5984522785897965E-4</v>
      </c>
      <c r="N757" s="106">
        <v>1660</v>
      </c>
      <c r="O757" s="106">
        <v>1826</v>
      </c>
      <c r="P757" s="106"/>
      <c r="Q757" s="106"/>
      <c r="R757" s="106"/>
      <c r="S757" s="106"/>
      <c r="T757" s="106"/>
      <c r="U757" s="106">
        <v>3</v>
      </c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G757" s="7">
        <f>IF(Q757&gt;0,RANK(Q757,(N757:P757,Q757:AE757)),0)</f>
        <v>0</v>
      </c>
      <c r="AH757" s="7">
        <f>IF(R757&gt;0,RANK(R757,(N757:P757,Q757:AE757)),0)</f>
        <v>0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269"/>
        <v>0</v>
      </c>
      <c r="AL757" s="2">
        <f t="shared" si="270"/>
        <v>0</v>
      </c>
      <c r="AM757" s="2">
        <f t="shared" si="271"/>
        <v>0</v>
      </c>
      <c r="AN757" s="2">
        <f t="shared" si="272"/>
        <v>0</v>
      </c>
      <c r="AP757" t="s">
        <v>363</v>
      </c>
      <c r="AQ757" t="s">
        <v>523</v>
      </c>
      <c r="AT757" s="94">
        <v>19</v>
      </c>
      <c r="AU757" s="96">
        <v>195</v>
      </c>
      <c r="AV757" s="100">
        <f t="shared" si="261"/>
        <v>19195</v>
      </c>
      <c r="AX757" s="7" t="s">
        <v>996</v>
      </c>
    </row>
    <row r="758" spans="1:50" ht="13" hidden="1" customHeight="1" outlineLevel="1">
      <c r="A758" t="s">
        <v>227</v>
      </c>
      <c r="B758" t="s">
        <v>523</v>
      </c>
      <c r="C758" s="1">
        <f t="shared" si="262"/>
        <v>4881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>IF(P758&gt;0,RANK(P758,(N758:P758,Q758:AE758)),0)</f>
        <v>0</v>
      </c>
      <c r="G758" s="1">
        <f t="shared" si="263"/>
        <v>222</v>
      </c>
      <c r="H758" s="2">
        <f>IF(C758&gt;0,G758/C758,0)</f>
        <v>4.5482483097725873E-2</v>
      </c>
      <c r="I758" s="2"/>
      <c r="J758" s="2">
        <f t="shared" si="265"/>
        <v>0.52243392747387829</v>
      </c>
      <c r="K758" s="2">
        <f t="shared" si="266"/>
        <v>0.47695144437615244</v>
      </c>
      <c r="L758" s="2">
        <f t="shared" si="267"/>
        <v>0</v>
      </c>
      <c r="M758" s="2">
        <f>IF(C758=0,"-",(1-J758-K758-L758))</f>
        <v>6.1462814996926518E-4</v>
      </c>
      <c r="N758" s="106">
        <v>2550</v>
      </c>
      <c r="O758" s="106">
        <v>2328</v>
      </c>
      <c r="P758" s="106"/>
      <c r="Q758" s="106"/>
      <c r="R758" s="106"/>
      <c r="S758" s="106"/>
      <c r="T758" s="106"/>
      <c r="U758" s="106">
        <v>3</v>
      </c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G758" s="7">
        <f>IF(Q758&gt;0,RANK(Q758,(N758:P758,Q758:AE758)),0)</f>
        <v>0</v>
      </c>
      <c r="AH758" s="7">
        <f>IF(R758&gt;0,RANK(R758,(N758:P758,Q758:AE758)),0)</f>
        <v>0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269"/>
        <v>0</v>
      </c>
      <c r="AL758" s="2">
        <f t="shared" si="270"/>
        <v>0</v>
      </c>
      <c r="AM758" s="2">
        <f t="shared" si="271"/>
        <v>0</v>
      </c>
      <c r="AN758" s="2">
        <f t="shared" si="272"/>
        <v>0</v>
      </c>
      <c r="AP758" t="s">
        <v>227</v>
      </c>
      <c r="AQ758" t="s">
        <v>523</v>
      </c>
      <c r="AT758" s="94">
        <v>19</v>
      </c>
      <c r="AU758" s="96">
        <v>197</v>
      </c>
      <c r="AV758" s="100">
        <f t="shared" si="261"/>
        <v>19197</v>
      </c>
      <c r="AX758" s="7" t="s">
        <v>996</v>
      </c>
    </row>
    <row r="759" spans="1:50" ht="13" customHeight="1" collapsed="1">
      <c r="A759" t="s">
        <v>522</v>
      </c>
      <c r="B759" t="s">
        <v>15</v>
      </c>
      <c r="C759" s="1">
        <f t="shared" si="262"/>
        <v>983933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>IF(P759&gt;0,RANK(P759,(N759:P759,Q759:AE759)),0)</f>
        <v>0</v>
      </c>
      <c r="G759" s="1">
        <f t="shared" si="263"/>
        <v>76298</v>
      </c>
      <c r="H759" s="2">
        <f>IF(C759&gt;0,G759/C759,0)</f>
        <v>7.7543897806049797E-2</v>
      </c>
      <c r="I759" s="2"/>
      <c r="J759" s="2">
        <f t="shared" si="265"/>
        <v>0.53821855756438697</v>
      </c>
      <c r="K759" s="2">
        <f t="shared" si="266"/>
        <v>0.46067465975833721</v>
      </c>
      <c r="L759" s="2">
        <f t="shared" si="267"/>
        <v>0</v>
      </c>
      <c r="M759" s="2">
        <f>IF(C759=0,"-",(1-J759-K759-L759))</f>
        <v>1.1067826772758194E-3</v>
      </c>
      <c r="N759" s="106">
        <f>SUM(N660:N758)</f>
        <v>529571</v>
      </c>
      <c r="O759" s="106">
        <f>SUM(O660:O758)</f>
        <v>453273</v>
      </c>
      <c r="P759" s="106"/>
      <c r="Q759" s="106"/>
      <c r="R759" s="106"/>
      <c r="S759" s="106"/>
      <c r="T759" s="106"/>
      <c r="U759" s="106">
        <f>SUM(U660:U758)</f>
        <v>1089</v>
      </c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>
        <f>SUM(AE660:AE758)</f>
        <v>0</v>
      </c>
      <c r="AG759" s="7">
        <f>IF(Q759&gt;0,RANK(Q759,(N759:P759,Q759:AE759)),0)</f>
        <v>0</v>
      </c>
      <c r="AH759" s="7">
        <f>IF(R759&gt;0,RANK(R759,(N759:P759,Q759:AE759)),0)</f>
        <v>0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si="269"/>
        <v>0</v>
      </c>
      <c r="AL759" s="2">
        <f t="shared" si="270"/>
        <v>0</v>
      </c>
      <c r="AM759" s="2">
        <f t="shared" si="271"/>
        <v>0</v>
      </c>
      <c r="AN759" s="2">
        <f t="shared" si="272"/>
        <v>0</v>
      </c>
      <c r="AP759" t="s">
        <v>522</v>
      </c>
      <c r="AQ759" t="s">
        <v>15</v>
      </c>
      <c r="AT759" s="94">
        <v>19</v>
      </c>
      <c r="AU759" s="96"/>
      <c r="AV759" s="94">
        <v>19</v>
      </c>
      <c r="AX759" s="7" t="s">
        <v>775</v>
      </c>
    </row>
    <row r="760" spans="1:50" ht="13" customHeight="1">
      <c r="C760" s="1"/>
      <c r="E760" s="7"/>
      <c r="F760" s="7"/>
      <c r="I760" s="2"/>
      <c r="N760" s="106"/>
      <c r="O760" s="106"/>
      <c r="P760" s="106"/>
      <c r="Q760" s="106"/>
      <c r="R760" s="106"/>
      <c r="S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G760" s="7"/>
      <c r="AH760" s="7"/>
      <c r="AI760" s="7"/>
      <c r="AJ760" s="7"/>
      <c r="AT760" s="94"/>
      <c r="AU760" s="96"/>
      <c r="AV760" s="100"/>
    </row>
    <row r="761" spans="1:50" ht="13" hidden="1" customHeight="1" outlineLevel="1">
      <c r="A761" s="23" t="s">
        <v>383</v>
      </c>
      <c r="B761" t="s">
        <v>1692</v>
      </c>
      <c r="C761" s="1">
        <f t="shared" ref="C761:C792" si="273">SUM(N761:AE761)</f>
        <v>4886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ref="G761:G792" si="274">IF(C761&gt;0,MAX(N761:U761)-LARGE(N761:U761,2),0)</f>
        <v>2454</v>
      </c>
      <c r="H761" s="2">
        <f t="shared" ref="H761:H792" si="275">IF(C761&gt;0,G761/C761,0)</f>
        <v>0.50225133033155955</v>
      </c>
      <c r="I761" s="2"/>
      <c r="J761" s="2">
        <f t="shared" ref="J761:J792" si="276">IF($C761=0,"-",N761/$C761)</f>
        <v>0.24887433483422022</v>
      </c>
      <c r="K761" s="2">
        <f t="shared" ref="K761:K792" si="277">IF($C761=0,"-",O761/$C761)</f>
        <v>0.75112566516577983</v>
      </c>
      <c r="L761" s="2">
        <f t="shared" ref="L761:L792" si="278">IF($C761=0,"-",P761/$C761)</f>
        <v>0</v>
      </c>
      <c r="M761" s="2">
        <f t="shared" ref="M761:M792" si="279">IF(C761=0,"-",(1-J761-K761-L761))</f>
        <v>0</v>
      </c>
      <c r="N761" s="108">
        <v>1216</v>
      </c>
      <c r="O761" s="108">
        <v>3670</v>
      </c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  <c r="AA761" s="108"/>
      <c r="AB761" s="108"/>
      <c r="AC761" s="108"/>
      <c r="AD761" s="108"/>
      <c r="AE761" s="108"/>
      <c r="AG761" s="7">
        <f>IF(Q761&gt;0,RANK(Q761,(N761:P761,Q761:AE761)),0)</f>
        <v>0</v>
      </c>
      <c r="AH761" s="7">
        <f>IF(R761&gt;0,RANK(R761,(N761:P761,Q761:AE761)),0)</f>
        <v>0</v>
      </c>
      <c r="AI761" s="7">
        <f>IF(T761&gt;0,RANK(T761,(N761:P761,Q761:AE761)),0)</f>
        <v>0</v>
      </c>
      <c r="AJ761" s="7">
        <f>IF(S761&gt;0,RANK(S761,(N761:P761,Q761:AE761)),0)</f>
        <v>0</v>
      </c>
      <c r="AK761" s="2">
        <f t="shared" ref="AK761:AK792" si="280">IF($C761=0,"-",Q761/$C761)</f>
        <v>0</v>
      </c>
      <c r="AL761" s="2">
        <f t="shared" ref="AL761:AL792" si="281">IF($C761=0,"-",R761/$C761)</f>
        <v>0</v>
      </c>
      <c r="AM761" s="2">
        <f t="shared" ref="AM761:AM792" si="282">IF($C761=0,"-",T761/$C761)</f>
        <v>0</v>
      </c>
      <c r="AN761" s="2">
        <f t="shared" ref="AN761:AN792" si="283">IF($C761=0,"-",S761/$C761)</f>
        <v>0</v>
      </c>
      <c r="AP761" t="s">
        <v>383</v>
      </c>
      <c r="AQ761" t="s">
        <v>1692</v>
      </c>
      <c r="AT761" s="94">
        <v>20</v>
      </c>
      <c r="AU761" s="96">
        <v>1</v>
      </c>
      <c r="AV761" s="100">
        <f t="shared" si="261"/>
        <v>20001</v>
      </c>
      <c r="AX761" s="7" t="s">
        <v>996</v>
      </c>
    </row>
    <row r="762" spans="1:50" ht="13" hidden="1" customHeight="1" outlineLevel="1">
      <c r="A762" t="s">
        <v>1110</v>
      </c>
      <c r="B762" t="s">
        <v>1692</v>
      </c>
      <c r="C762" s="1">
        <f t="shared" si="273"/>
        <v>3065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274"/>
        <v>1243</v>
      </c>
      <c r="H762" s="2">
        <f t="shared" si="275"/>
        <v>0.40554649265905385</v>
      </c>
      <c r="I762" s="2"/>
      <c r="J762" s="2">
        <f t="shared" si="276"/>
        <v>0.29722675367047308</v>
      </c>
      <c r="K762" s="2">
        <f t="shared" si="277"/>
        <v>0.70277324632952687</v>
      </c>
      <c r="L762" s="2">
        <f t="shared" si="278"/>
        <v>0</v>
      </c>
      <c r="M762" s="2">
        <f t="shared" si="279"/>
        <v>0</v>
      </c>
      <c r="N762" s="108">
        <v>911</v>
      </c>
      <c r="O762" s="108">
        <v>2154</v>
      </c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  <c r="AA762" s="108"/>
      <c r="AB762" s="108"/>
      <c r="AC762" s="108"/>
      <c r="AD762" s="108"/>
      <c r="AE762" s="108"/>
      <c r="AG762" s="7">
        <f>IF(Q762&gt;0,RANK(Q762,(N762:P762,Q762:AE762)),0)</f>
        <v>0</v>
      </c>
      <c r="AH762" s="7">
        <f>IF(R762&gt;0,RANK(R762,(N762:P762,Q762:AE762)),0)</f>
        <v>0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si="280"/>
        <v>0</v>
      </c>
      <c r="AL762" s="2">
        <f t="shared" si="281"/>
        <v>0</v>
      </c>
      <c r="AM762" s="2">
        <f t="shared" si="282"/>
        <v>0</v>
      </c>
      <c r="AN762" s="2">
        <f t="shared" si="283"/>
        <v>0</v>
      </c>
      <c r="AP762" t="s">
        <v>1110</v>
      </c>
      <c r="AQ762" t="s">
        <v>1692</v>
      </c>
      <c r="AT762" s="94">
        <v>20</v>
      </c>
      <c r="AU762" s="96">
        <v>3</v>
      </c>
      <c r="AV762" s="100">
        <f t="shared" si="261"/>
        <v>20003</v>
      </c>
      <c r="AX762" s="7" t="s">
        <v>996</v>
      </c>
    </row>
    <row r="763" spans="1:50" ht="13" hidden="1" customHeight="1" outlineLevel="1">
      <c r="A763" t="s">
        <v>1552</v>
      </c>
      <c r="B763" t="s">
        <v>1692</v>
      </c>
      <c r="C763" s="1">
        <f t="shared" si="273"/>
        <v>5099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74"/>
        <v>1833</v>
      </c>
      <c r="H763" s="2">
        <f t="shared" si="275"/>
        <v>0.35948225142184742</v>
      </c>
      <c r="I763" s="2"/>
      <c r="J763" s="2">
        <f t="shared" si="276"/>
        <v>0.32025887428907629</v>
      </c>
      <c r="K763" s="2">
        <f t="shared" si="277"/>
        <v>0.67974112571092371</v>
      </c>
      <c r="L763" s="2">
        <f t="shared" si="278"/>
        <v>0</v>
      </c>
      <c r="M763" s="2">
        <f t="shared" si="279"/>
        <v>0</v>
      </c>
      <c r="N763" s="108">
        <v>1633</v>
      </c>
      <c r="O763" s="108">
        <v>3466</v>
      </c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  <c r="AA763" s="108"/>
      <c r="AB763" s="108"/>
      <c r="AC763" s="108"/>
      <c r="AD763" s="108"/>
      <c r="AE763" s="108"/>
      <c r="AG763" s="7">
        <f>IF(Q763&gt;0,RANK(Q763,(N763:P763,Q763:AE763)),0)</f>
        <v>0</v>
      </c>
      <c r="AH763" s="7">
        <f>IF(R763&gt;0,RANK(R763,(N763:P763,Q763:AE763)),0)</f>
        <v>0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280"/>
        <v>0</v>
      </c>
      <c r="AL763" s="2">
        <f t="shared" si="281"/>
        <v>0</v>
      </c>
      <c r="AM763" s="2">
        <f t="shared" si="282"/>
        <v>0</v>
      </c>
      <c r="AN763" s="2">
        <f t="shared" si="283"/>
        <v>0</v>
      </c>
      <c r="AP763" t="s">
        <v>1552</v>
      </c>
      <c r="AQ763" t="s">
        <v>1692</v>
      </c>
      <c r="AT763" s="94">
        <v>20</v>
      </c>
      <c r="AU763" s="96">
        <v>5</v>
      </c>
      <c r="AV763" s="100">
        <f t="shared" ref="AV763:AV826" si="284">1000*AT763+AU763</f>
        <v>20005</v>
      </c>
      <c r="AX763" s="7" t="s">
        <v>996</v>
      </c>
    </row>
    <row r="764" spans="1:50" ht="13" hidden="1" customHeight="1" outlineLevel="1">
      <c r="A764" t="s">
        <v>1111</v>
      </c>
      <c r="B764" t="s">
        <v>1692</v>
      </c>
      <c r="C764" s="1">
        <f t="shared" si="273"/>
        <v>2225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74"/>
        <v>1057</v>
      </c>
      <c r="H764" s="2">
        <f t="shared" si="275"/>
        <v>0.47505617977528092</v>
      </c>
      <c r="I764" s="2"/>
      <c r="J764" s="2">
        <f t="shared" si="276"/>
        <v>0.26247191011235954</v>
      </c>
      <c r="K764" s="2">
        <f t="shared" si="277"/>
        <v>0.7375280898876404</v>
      </c>
      <c r="L764" s="2">
        <f t="shared" si="278"/>
        <v>0</v>
      </c>
      <c r="M764" s="2">
        <f t="shared" si="279"/>
        <v>0</v>
      </c>
      <c r="N764" s="108">
        <v>584</v>
      </c>
      <c r="O764" s="108">
        <v>1641</v>
      </c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  <c r="AA764" s="108"/>
      <c r="AB764" s="108"/>
      <c r="AC764" s="108"/>
      <c r="AD764" s="108"/>
      <c r="AE764" s="108"/>
      <c r="AG764" s="7">
        <f>IF(Q764&gt;0,RANK(Q764,(N764:P764,Q764:AE764)),0)</f>
        <v>0</v>
      </c>
      <c r="AH764" s="7">
        <f>IF(R764&gt;0,RANK(R764,(N764:P764,Q764:AE764)),0)</f>
        <v>0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280"/>
        <v>0</v>
      </c>
      <c r="AL764" s="2">
        <f t="shared" si="281"/>
        <v>0</v>
      </c>
      <c r="AM764" s="2">
        <f t="shared" si="282"/>
        <v>0</v>
      </c>
      <c r="AN764" s="2">
        <f t="shared" si="283"/>
        <v>0</v>
      </c>
      <c r="AP764" t="s">
        <v>1111</v>
      </c>
      <c r="AQ764" t="s">
        <v>1692</v>
      </c>
      <c r="AT764" s="94">
        <v>20</v>
      </c>
      <c r="AU764" s="96">
        <v>7</v>
      </c>
      <c r="AV764" s="100">
        <f t="shared" si="284"/>
        <v>20007</v>
      </c>
      <c r="AX764" s="7" t="s">
        <v>996</v>
      </c>
    </row>
    <row r="765" spans="1:50" ht="13" hidden="1" customHeight="1" outlineLevel="1">
      <c r="A765" t="s">
        <v>2056</v>
      </c>
      <c r="B765" t="s">
        <v>1692</v>
      </c>
      <c r="C765" s="1">
        <f t="shared" si="273"/>
        <v>10339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274"/>
        <v>5637</v>
      </c>
      <c r="H765" s="2">
        <f t="shared" si="275"/>
        <v>0.54521713898829671</v>
      </c>
      <c r="I765" s="2"/>
      <c r="J765" s="2">
        <f t="shared" si="276"/>
        <v>0.22739143050585162</v>
      </c>
      <c r="K765" s="2">
        <f t="shared" si="277"/>
        <v>0.77260856949414836</v>
      </c>
      <c r="L765" s="2">
        <f t="shared" si="278"/>
        <v>0</v>
      </c>
      <c r="M765" s="2">
        <f t="shared" si="279"/>
        <v>0</v>
      </c>
      <c r="N765" s="108">
        <v>2351</v>
      </c>
      <c r="O765" s="108">
        <v>7988</v>
      </c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  <c r="AA765" s="108"/>
      <c r="AB765" s="108"/>
      <c r="AC765" s="108"/>
      <c r="AD765" s="108"/>
      <c r="AE765" s="108"/>
      <c r="AG765" s="7">
        <f>IF(Q765&gt;0,RANK(Q765,(N765:P765,Q765:AE765)),0)</f>
        <v>0</v>
      </c>
      <c r="AH765" s="7">
        <f>IF(R765&gt;0,RANK(R765,(N765:P765,Q765:AE765)),0)</f>
        <v>0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280"/>
        <v>0</v>
      </c>
      <c r="AL765" s="2">
        <f t="shared" si="281"/>
        <v>0</v>
      </c>
      <c r="AM765" s="2">
        <f t="shared" si="282"/>
        <v>0</v>
      </c>
      <c r="AN765" s="2">
        <f t="shared" si="283"/>
        <v>0</v>
      </c>
      <c r="AP765" t="s">
        <v>2056</v>
      </c>
      <c r="AQ765" t="s">
        <v>1692</v>
      </c>
      <c r="AT765" s="94">
        <v>20</v>
      </c>
      <c r="AU765" s="96">
        <v>9</v>
      </c>
      <c r="AV765" s="100">
        <f t="shared" si="284"/>
        <v>20009</v>
      </c>
      <c r="AX765" s="7" t="s">
        <v>996</v>
      </c>
    </row>
    <row r="766" spans="1:50" ht="13" hidden="1" customHeight="1" outlineLevel="1">
      <c r="A766" t="s">
        <v>2057</v>
      </c>
      <c r="B766" t="s">
        <v>1692</v>
      </c>
      <c r="C766" s="1">
        <f t="shared" si="273"/>
        <v>5040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74"/>
        <v>2158</v>
      </c>
      <c r="H766" s="2">
        <f t="shared" si="275"/>
        <v>0.42817460317460315</v>
      </c>
      <c r="I766" s="2"/>
      <c r="J766" s="2">
        <f t="shared" si="276"/>
        <v>0.2859126984126984</v>
      </c>
      <c r="K766" s="2">
        <f t="shared" si="277"/>
        <v>0.7140873015873016</v>
      </c>
      <c r="L766" s="2">
        <f t="shared" si="278"/>
        <v>0</v>
      </c>
      <c r="M766" s="2">
        <f t="shared" si="279"/>
        <v>0</v>
      </c>
      <c r="N766" s="108">
        <v>1441</v>
      </c>
      <c r="O766" s="108">
        <v>3599</v>
      </c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  <c r="AA766" s="108"/>
      <c r="AB766" s="108"/>
      <c r="AC766" s="108"/>
      <c r="AD766" s="108"/>
      <c r="AE766" s="108"/>
      <c r="AG766" s="7">
        <f>IF(Q766&gt;0,RANK(Q766,(N766:P766,Q766:AE766)),0)</f>
        <v>0</v>
      </c>
      <c r="AH766" s="7">
        <f>IF(R766&gt;0,RANK(R766,(N766:P766,Q766:AE766)),0)</f>
        <v>0</v>
      </c>
      <c r="AI766" s="7">
        <f>IF(T766&gt;0,RANK(T766,(N766:P766,Q766:AE766)),0)</f>
        <v>0</v>
      </c>
      <c r="AJ766" s="7">
        <f>IF(S766&gt;0,RANK(S766,(N766:P766,Q766:AE766)),0)</f>
        <v>0</v>
      </c>
      <c r="AK766" s="2">
        <f t="shared" si="280"/>
        <v>0</v>
      </c>
      <c r="AL766" s="2">
        <f t="shared" si="281"/>
        <v>0</v>
      </c>
      <c r="AM766" s="2">
        <f t="shared" si="282"/>
        <v>0</v>
      </c>
      <c r="AN766" s="2">
        <f t="shared" si="283"/>
        <v>0</v>
      </c>
      <c r="AP766" t="s">
        <v>2057</v>
      </c>
      <c r="AQ766" t="s">
        <v>1692</v>
      </c>
      <c r="AT766" s="94">
        <v>20</v>
      </c>
      <c r="AU766" s="96">
        <v>11</v>
      </c>
      <c r="AV766" s="100">
        <f t="shared" si="284"/>
        <v>20011</v>
      </c>
      <c r="AX766" s="7" t="s">
        <v>996</v>
      </c>
    </row>
    <row r="767" spans="1:50" ht="13" hidden="1" customHeight="1" outlineLevel="1">
      <c r="A767" t="s">
        <v>1515</v>
      </c>
      <c r="B767" t="s">
        <v>1692</v>
      </c>
      <c r="C767" s="1">
        <f t="shared" si="273"/>
        <v>4114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74"/>
        <v>2334</v>
      </c>
      <c r="H767" s="2">
        <f t="shared" si="275"/>
        <v>0.5673310646572679</v>
      </c>
      <c r="I767" s="2"/>
      <c r="J767" s="2">
        <f t="shared" si="276"/>
        <v>0.21633446767136608</v>
      </c>
      <c r="K767" s="2">
        <f t="shared" si="277"/>
        <v>0.7836655323286339</v>
      </c>
      <c r="L767" s="2">
        <f t="shared" si="278"/>
        <v>0</v>
      </c>
      <c r="M767" s="2">
        <f t="shared" si="279"/>
        <v>0</v>
      </c>
      <c r="N767" s="108">
        <v>890</v>
      </c>
      <c r="O767" s="108">
        <v>3224</v>
      </c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  <c r="AA767" s="108"/>
      <c r="AB767" s="108"/>
      <c r="AC767" s="108"/>
      <c r="AD767" s="108"/>
      <c r="AE767" s="108"/>
      <c r="AG767" s="7">
        <f>IF(Q767&gt;0,RANK(Q767,(N767:P767,Q767:AE767)),0)</f>
        <v>0</v>
      </c>
      <c r="AH767" s="7">
        <f>IF(R767&gt;0,RANK(R767,(N767:P767,Q767:AE767)),0)</f>
        <v>0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si="280"/>
        <v>0</v>
      </c>
      <c r="AL767" s="2">
        <f t="shared" si="281"/>
        <v>0</v>
      </c>
      <c r="AM767" s="2">
        <f t="shared" si="282"/>
        <v>0</v>
      </c>
      <c r="AN767" s="2">
        <f t="shared" si="283"/>
        <v>0</v>
      </c>
      <c r="AP767" t="s">
        <v>1515</v>
      </c>
      <c r="AQ767" t="s">
        <v>1692</v>
      </c>
      <c r="AT767" s="94">
        <v>20</v>
      </c>
      <c r="AU767" s="96">
        <v>13</v>
      </c>
      <c r="AV767" s="100">
        <f t="shared" si="284"/>
        <v>20013</v>
      </c>
      <c r="AX767" s="7" t="s">
        <v>996</v>
      </c>
    </row>
    <row r="768" spans="1:50" ht="13" hidden="1" customHeight="1" outlineLevel="1">
      <c r="A768" t="s">
        <v>1203</v>
      </c>
      <c r="B768" t="s">
        <v>1692</v>
      </c>
      <c r="C768" s="1">
        <f t="shared" si="273"/>
        <v>16814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si="274"/>
        <v>8036</v>
      </c>
      <c r="H768" s="2">
        <f t="shared" si="275"/>
        <v>0.47793505412156534</v>
      </c>
      <c r="I768" s="2"/>
      <c r="J768" s="2">
        <f t="shared" si="276"/>
        <v>0.26103247293921733</v>
      </c>
      <c r="K768" s="2">
        <f t="shared" si="277"/>
        <v>0.73896752706078273</v>
      </c>
      <c r="L768" s="2">
        <f t="shared" si="278"/>
        <v>0</v>
      </c>
      <c r="M768" s="2">
        <f t="shared" si="279"/>
        <v>0</v>
      </c>
      <c r="N768" s="108">
        <v>4389</v>
      </c>
      <c r="O768" s="108">
        <v>12425</v>
      </c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  <c r="AA768" s="108"/>
      <c r="AB768" s="108"/>
      <c r="AC768" s="108"/>
      <c r="AD768" s="108"/>
      <c r="AE768" s="108"/>
      <c r="AG768" s="7">
        <f>IF(Q768&gt;0,RANK(Q768,(N768:P768,Q768:AE768)),0)</f>
        <v>0</v>
      </c>
      <c r="AH768" s="7">
        <f>IF(R768&gt;0,RANK(R768,(N768:P768,Q768:AE768)),0)</f>
        <v>0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280"/>
        <v>0</v>
      </c>
      <c r="AL768" s="2">
        <f t="shared" si="281"/>
        <v>0</v>
      </c>
      <c r="AM768" s="2">
        <f t="shared" si="282"/>
        <v>0</v>
      </c>
      <c r="AN768" s="2">
        <f t="shared" si="283"/>
        <v>0</v>
      </c>
      <c r="AP768" t="s">
        <v>1203</v>
      </c>
      <c r="AQ768" t="s">
        <v>1692</v>
      </c>
      <c r="AT768" s="94">
        <v>20</v>
      </c>
      <c r="AU768" s="96">
        <v>15</v>
      </c>
      <c r="AV768" s="100">
        <f t="shared" si="284"/>
        <v>20015</v>
      </c>
      <c r="AX768" s="7" t="s">
        <v>996</v>
      </c>
    </row>
    <row r="769" spans="1:50" ht="13" hidden="1" customHeight="1" outlineLevel="1">
      <c r="A769" t="s">
        <v>2344</v>
      </c>
      <c r="B769" t="s">
        <v>1692</v>
      </c>
      <c r="C769" s="1">
        <f t="shared" si="273"/>
        <v>1205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274"/>
        <v>767</v>
      </c>
      <c r="H769" s="2">
        <f t="shared" si="275"/>
        <v>0.63651452282157672</v>
      </c>
      <c r="I769" s="2"/>
      <c r="J769" s="2">
        <f t="shared" si="276"/>
        <v>0.18174273858921161</v>
      </c>
      <c r="K769" s="2">
        <f t="shared" si="277"/>
        <v>0.81825726141078836</v>
      </c>
      <c r="L769" s="2">
        <f t="shared" si="278"/>
        <v>0</v>
      </c>
      <c r="M769" s="2">
        <f t="shared" si="279"/>
        <v>0</v>
      </c>
      <c r="N769" s="108">
        <v>219</v>
      </c>
      <c r="O769" s="108">
        <v>986</v>
      </c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  <c r="AA769" s="108"/>
      <c r="AB769" s="108"/>
      <c r="AC769" s="108"/>
      <c r="AD769" s="108"/>
      <c r="AE769" s="108"/>
      <c r="AG769" s="7">
        <f>IF(Q769&gt;0,RANK(Q769,(N769:P769,Q769:AE769)),0)</f>
        <v>0</v>
      </c>
      <c r="AH769" s="7">
        <f>IF(R769&gt;0,RANK(R769,(N769:P769,Q769:AE769)),0)</f>
        <v>0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280"/>
        <v>0</v>
      </c>
      <c r="AL769" s="2">
        <f t="shared" si="281"/>
        <v>0</v>
      </c>
      <c r="AM769" s="2">
        <f t="shared" si="282"/>
        <v>0</v>
      </c>
      <c r="AN769" s="2">
        <f t="shared" si="283"/>
        <v>0</v>
      </c>
      <c r="AP769" t="s">
        <v>2344</v>
      </c>
      <c r="AQ769" t="s">
        <v>1692</v>
      </c>
      <c r="AT769" s="94">
        <v>20</v>
      </c>
      <c r="AU769" s="96">
        <v>17</v>
      </c>
      <c r="AV769" s="100">
        <f t="shared" si="284"/>
        <v>20017</v>
      </c>
      <c r="AX769" s="7" t="s">
        <v>996</v>
      </c>
    </row>
    <row r="770" spans="1:50" ht="13" hidden="1" customHeight="1" outlineLevel="1">
      <c r="A770" t="s">
        <v>2495</v>
      </c>
      <c r="B770" t="s">
        <v>1692</v>
      </c>
      <c r="C770" s="1">
        <f t="shared" si="273"/>
        <v>1417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si="274"/>
        <v>601</v>
      </c>
      <c r="H770" s="2">
        <f t="shared" si="275"/>
        <v>0.42413549752999297</v>
      </c>
      <c r="I770" s="2"/>
      <c r="J770" s="2">
        <f t="shared" si="276"/>
        <v>0.28793225123500354</v>
      </c>
      <c r="K770" s="2">
        <f t="shared" si="277"/>
        <v>0.71206774876499646</v>
      </c>
      <c r="L770" s="2">
        <f t="shared" si="278"/>
        <v>0</v>
      </c>
      <c r="M770" s="2">
        <f t="shared" si="279"/>
        <v>0</v>
      </c>
      <c r="N770" s="108">
        <v>408</v>
      </c>
      <c r="O770" s="108">
        <v>1009</v>
      </c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  <c r="AA770" s="108"/>
      <c r="AB770" s="108"/>
      <c r="AC770" s="108"/>
      <c r="AD770" s="108"/>
      <c r="AE770" s="108"/>
      <c r="AG770" s="7">
        <f>IF(Q770&gt;0,RANK(Q770,(N770:P770,Q770:AE770)),0)</f>
        <v>0</v>
      </c>
      <c r="AH770" s="7">
        <f>IF(R770&gt;0,RANK(R770,(N770:P770,Q770:AE770)),0)</f>
        <v>0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si="280"/>
        <v>0</v>
      </c>
      <c r="AL770" s="2">
        <f t="shared" si="281"/>
        <v>0</v>
      </c>
      <c r="AM770" s="2">
        <f t="shared" si="282"/>
        <v>0</v>
      </c>
      <c r="AN770" s="2">
        <f t="shared" si="283"/>
        <v>0</v>
      </c>
      <c r="AP770" t="s">
        <v>2495</v>
      </c>
      <c r="AQ770" t="s">
        <v>1692</v>
      </c>
      <c r="AT770" s="94">
        <v>20</v>
      </c>
      <c r="AU770" s="96">
        <v>19</v>
      </c>
      <c r="AV770" s="100">
        <f t="shared" si="284"/>
        <v>20019</v>
      </c>
      <c r="AX770" s="7" t="s">
        <v>996</v>
      </c>
    </row>
    <row r="771" spans="1:50" ht="13" hidden="1" customHeight="1" outlineLevel="1">
      <c r="A771" t="s">
        <v>1551</v>
      </c>
      <c r="B771" t="s">
        <v>1692</v>
      </c>
      <c r="C771" s="1">
        <f t="shared" si="273"/>
        <v>6582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274"/>
        <v>1780</v>
      </c>
      <c r="H771" s="2">
        <f t="shared" si="275"/>
        <v>0.27043451838347005</v>
      </c>
      <c r="I771" s="2"/>
      <c r="J771" s="2">
        <f t="shared" si="276"/>
        <v>0.36478274080826495</v>
      </c>
      <c r="K771" s="2">
        <f t="shared" si="277"/>
        <v>0.635217259191735</v>
      </c>
      <c r="L771" s="2">
        <f t="shared" si="278"/>
        <v>0</v>
      </c>
      <c r="M771" s="2">
        <f t="shared" si="279"/>
        <v>1.1102230246251565E-16</v>
      </c>
      <c r="N771" s="108">
        <v>2401</v>
      </c>
      <c r="O771" s="108">
        <v>4181</v>
      </c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  <c r="AA771" s="108"/>
      <c r="AB771" s="108"/>
      <c r="AC771" s="108"/>
      <c r="AD771" s="108"/>
      <c r="AE771" s="108"/>
      <c r="AG771" s="7">
        <f>IF(Q771&gt;0,RANK(Q771,(N771:P771,Q771:AE771)),0)</f>
        <v>0</v>
      </c>
      <c r="AH771" s="7">
        <f>IF(R771&gt;0,RANK(R771,(N771:P771,Q771:AE771)),0)</f>
        <v>0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280"/>
        <v>0</v>
      </c>
      <c r="AL771" s="2">
        <f t="shared" si="281"/>
        <v>0</v>
      </c>
      <c r="AM771" s="2">
        <f t="shared" si="282"/>
        <v>0</v>
      </c>
      <c r="AN771" s="2">
        <f t="shared" si="283"/>
        <v>0</v>
      </c>
      <c r="AP771" t="s">
        <v>1551</v>
      </c>
      <c r="AQ771" t="s">
        <v>1692</v>
      </c>
      <c r="AT771" s="94">
        <v>20</v>
      </c>
      <c r="AU771" s="96">
        <v>21</v>
      </c>
      <c r="AV771" s="100">
        <f t="shared" si="284"/>
        <v>20021</v>
      </c>
      <c r="AX771" s="7" t="s">
        <v>996</v>
      </c>
    </row>
    <row r="772" spans="1:50" ht="13" hidden="1" customHeight="1" outlineLevel="1">
      <c r="A772" t="s">
        <v>1452</v>
      </c>
      <c r="B772" t="s">
        <v>1692</v>
      </c>
      <c r="C772" s="1">
        <f t="shared" si="273"/>
        <v>1241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274"/>
        <v>665</v>
      </c>
      <c r="H772" s="2">
        <f t="shared" si="275"/>
        <v>0.53585817888799359</v>
      </c>
      <c r="I772" s="2"/>
      <c r="J772" s="2">
        <f t="shared" si="276"/>
        <v>0.23207091055600323</v>
      </c>
      <c r="K772" s="2">
        <f t="shared" si="277"/>
        <v>0.76792908944399674</v>
      </c>
      <c r="L772" s="2">
        <f t="shared" si="278"/>
        <v>0</v>
      </c>
      <c r="M772" s="2">
        <f t="shared" si="279"/>
        <v>0</v>
      </c>
      <c r="N772" s="108">
        <v>288</v>
      </c>
      <c r="O772" s="108">
        <v>953</v>
      </c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  <c r="AA772" s="108"/>
      <c r="AB772" s="108"/>
      <c r="AC772" s="108"/>
      <c r="AD772" s="108"/>
      <c r="AE772" s="108"/>
      <c r="AG772" s="7">
        <f>IF(Q772&gt;0,RANK(Q772,(N772:P772,Q772:AE772)),0)</f>
        <v>0</v>
      </c>
      <c r="AH772" s="7">
        <f>IF(R772&gt;0,RANK(R772,(N772:P772,Q772:AE772)),0)</f>
        <v>0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280"/>
        <v>0</v>
      </c>
      <c r="AL772" s="2">
        <f t="shared" si="281"/>
        <v>0</v>
      </c>
      <c r="AM772" s="2">
        <f t="shared" si="282"/>
        <v>0</v>
      </c>
      <c r="AN772" s="2">
        <f t="shared" si="283"/>
        <v>0</v>
      </c>
      <c r="AP772" t="s">
        <v>1452</v>
      </c>
      <c r="AQ772" t="s">
        <v>1692</v>
      </c>
      <c r="AT772" s="94">
        <v>20</v>
      </c>
      <c r="AU772" s="96">
        <v>23</v>
      </c>
      <c r="AV772" s="100">
        <f t="shared" si="284"/>
        <v>20023</v>
      </c>
      <c r="AX772" s="7" t="s">
        <v>996</v>
      </c>
    </row>
    <row r="773" spans="1:50" ht="13" hidden="1" customHeight="1" outlineLevel="1">
      <c r="A773" t="s">
        <v>2362</v>
      </c>
      <c r="B773" t="s">
        <v>1692</v>
      </c>
      <c r="C773" s="1">
        <f t="shared" si="273"/>
        <v>1123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274"/>
        <v>661</v>
      </c>
      <c r="H773" s="2">
        <f t="shared" si="275"/>
        <v>0.58860195903829027</v>
      </c>
      <c r="I773" s="2"/>
      <c r="J773" s="2">
        <f t="shared" si="276"/>
        <v>0.20569902048085487</v>
      </c>
      <c r="K773" s="2">
        <f t="shared" si="277"/>
        <v>0.79430097951914513</v>
      </c>
      <c r="L773" s="2">
        <f t="shared" si="278"/>
        <v>0</v>
      </c>
      <c r="M773" s="2">
        <f t="shared" si="279"/>
        <v>0</v>
      </c>
      <c r="N773" s="108">
        <v>231</v>
      </c>
      <c r="O773" s="108">
        <v>892</v>
      </c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  <c r="AA773" s="108"/>
      <c r="AB773" s="108"/>
      <c r="AC773" s="108"/>
      <c r="AD773" s="108"/>
      <c r="AE773" s="108"/>
      <c r="AG773" s="7">
        <f>IF(Q773&gt;0,RANK(Q773,(N773:P773,Q773:AE773)),0)</f>
        <v>0</v>
      </c>
      <c r="AH773" s="7">
        <f>IF(R773&gt;0,RANK(R773,(N773:P773,Q773:AE773)),0)</f>
        <v>0</v>
      </c>
      <c r="AI773" s="7">
        <f>IF(T773&gt;0,RANK(T773,(N773:P773,Q773:AE773)),0)</f>
        <v>0</v>
      </c>
      <c r="AJ773" s="7">
        <f>IF(S773&gt;0,RANK(S773,(N773:P773,Q773:AE773)),0)</f>
        <v>0</v>
      </c>
      <c r="AK773" s="2">
        <f t="shared" si="280"/>
        <v>0</v>
      </c>
      <c r="AL773" s="2">
        <f t="shared" si="281"/>
        <v>0</v>
      </c>
      <c r="AM773" s="2">
        <f t="shared" si="282"/>
        <v>0</v>
      </c>
      <c r="AN773" s="2">
        <f t="shared" si="283"/>
        <v>0</v>
      </c>
      <c r="AP773" t="s">
        <v>2362</v>
      </c>
      <c r="AQ773" t="s">
        <v>1692</v>
      </c>
      <c r="AT773" s="94">
        <v>20</v>
      </c>
      <c r="AU773" s="96">
        <v>25</v>
      </c>
      <c r="AV773" s="100">
        <f t="shared" si="284"/>
        <v>20025</v>
      </c>
      <c r="AX773" s="7" t="s">
        <v>996</v>
      </c>
    </row>
    <row r="774" spans="1:50" ht="13" hidden="1" customHeight="1" outlineLevel="1">
      <c r="A774" t="s">
        <v>2540</v>
      </c>
      <c r="B774" t="s">
        <v>1692</v>
      </c>
      <c r="C774" s="1">
        <f t="shared" si="273"/>
        <v>3782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274"/>
        <v>2754</v>
      </c>
      <c r="H774" s="2">
        <f t="shared" si="275"/>
        <v>0.72818614489687994</v>
      </c>
      <c r="I774" s="2"/>
      <c r="J774" s="2">
        <f t="shared" si="276"/>
        <v>0.13590692755156003</v>
      </c>
      <c r="K774" s="2">
        <f t="shared" si="277"/>
        <v>0.86409307244844002</v>
      </c>
      <c r="L774" s="2">
        <f t="shared" si="278"/>
        <v>0</v>
      </c>
      <c r="M774" s="2">
        <f t="shared" si="279"/>
        <v>-1.1102230246251565E-16</v>
      </c>
      <c r="N774" s="108">
        <v>514</v>
      </c>
      <c r="O774" s="108">
        <v>3268</v>
      </c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  <c r="AA774" s="108"/>
      <c r="AB774" s="108"/>
      <c r="AC774" s="108"/>
      <c r="AD774" s="108"/>
      <c r="AE774" s="108"/>
      <c r="AG774" s="7">
        <f>IF(Q774&gt;0,RANK(Q774,(N774:P774,Q774:AE774)),0)</f>
        <v>0</v>
      </c>
      <c r="AH774" s="7">
        <f>IF(R774&gt;0,RANK(R774,(N774:P774,Q774:AE774)),0)</f>
        <v>0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280"/>
        <v>0</v>
      </c>
      <c r="AL774" s="2">
        <f t="shared" si="281"/>
        <v>0</v>
      </c>
      <c r="AM774" s="2">
        <f t="shared" si="282"/>
        <v>0</v>
      </c>
      <c r="AN774" s="2">
        <f t="shared" si="283"/>
        <v>0</v>
      </c>
      <c r="AP774" t="s">
        <v>2540</v>
      </c>
      <c r="AQ774" t="s">
        <v>1692</v>
      </c>
      <c r="AT774" s="94">
        <v>20</v>
      </c>
      <c r="AU774" s="96">
        <v>27</v>
      </c>
      <c r="AV774" s="100">
        <f t="shared" si="284"/>
        <v>20027</v>
      </c>
      <c r="AX774" s="7" t="s">
        <v>996</v>
      </c>
    </row>
    <row r="775" spans="1:50" ht="13" hidden="1" customHeight="1" outlineLevel="1">
      <c r="A775" t="s">
        <v>2055</v>
      </c>
      <c r="B775" t="s">
        <v>1692</v>
      </c>
      <c r="C775" s="1">
        <f t="shared" si="273"/>
        <v>4078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274"/>
        <v>1882</v>
      </c>
      <c r="H775" s="2">
        <f t="shared" si="275"/>
        <v>0.46150073565473271</v>
      </c>
      <c r="I775" s="2"/>
      <c r="J775" s="2">
        <f t="shared" si="276"/>
        <v>0.26924963217263365</v>
      </c>
      <c r="K775" s="2">
        <f t="shared" si="277"/>
        <v>0.73075036782736635</v>
      </c>
      <c r="L775" s="2">
        <f t="shared" si="278"/>
        <v>0</v>
      </c>
      <c r="M775" s="2">
        <f t="shared" si="279"/>
        <v>0</v>
      </c>
      <c r="N775" s="108">
        <v>1098</v>
      </c>
      <c r="O775" s="108">
        <v>2980</v>
      </c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  <c r="AA775" s="108"/>
      <c r="AB775" s="108"/>
      <c r="AC775" s="108"/>
      <c r="AD775" s="108"/>
      <c r="AE775" s="108"/>
      <c r="AG775" s="7">
        <f>IF(Q775&gt;0,RANK(Q775,(N775:P775,Q775:AE775)),0)</f>
        <v>0</v>
      </c>
      <c r="AH775" s="7">
        <f>IF(R775&gt;0,RANK(R775,(N775:P775,Q775:AE775)),0)</f>
        <v>0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280"/>
        <v>0</v>
      </c>
      <c r="AL775" s="2">
        <f t="shared" si="281"/>
        <v>0</v>
      </c>
      <c r="AM775" s="2">
        <f t="shared" si="282"/>
        <v>0</v>
      </c>
      <c r="AN775" s="2">
        <f t="shared" si="283"/>
        <v>0</v>
      </c>
      <c r="AP775" t="s">
        <v>2055</v>
      </c>
      <c r="AQ775" t="s">
        <v>1692</v>
      </c>
      <c r="AT775" s="94">
        <v>20</v>
      </c>
      <c r="AU775" s="96">
        <v>29</v>
      </c>
      <c r="AV775" s="100">
        <f t="shared" si="284"/>
        <v>20029</v>
      </c>
      <c r="AX775" s="7" t="s">
        <v>996</v>
      </c>
    </row>
    <row r="776" spans="1:50" ht="13" hidden="1" customHeight="1" outlineLevel="1">
      <c r="A776" t="s">
        <v>1208</v>
      </c>
      <c r="B776" t="s">
        <v>1692</v>
      </c>
      <c r="C776" s="1">
        <f t="shared" si="273"/>
        <v>3600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274"/>
        <v>2198</v>
      </c>
      <c r="H776" s="2">
        <f t="shared" si="275"/>
        <v>0.61055555555555552</v>
      </c>
      <c r="I776" s="2"/>
      <c r="J776" s="2">
        <f t="shared" si="276"/>
        <v>0.19472222222222221</v>
      </c>
      <c r="K776" s="2">
        <f t="shared" si="277"/>
        <v>0.80527777777777776</v>
      </c>
      <c r="L776" s="2">
        <f t="shared" si="278"/>
        <v>0</v>
      </c>
      <c r="M776" s="2">
        <f t="shared" si="279"/>
        <v>0</v>
      </c>
      <c r="N776" s="108">
        <v>701</v>
      </c>
      <c r="O776" s="108">
        <v>2899</v>
      </c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  <c r="AA776" s="108"/>
      <c r="AB776" s="108"/>
      <c r="AC776" s="108"/>
      <c r="AD776" s="108"/>
      <c r="AE776" s="108"/>
      <c r="AG776" s="7">
        <f>IF(Q776&gt;0,RANK(Q776,(N776:P776,Q776:AE776)),0)</f>
        <v>0</v>
      </c>
      <c r="AH776" s="7">
        <f>IF(R776&gt;0,RANK(R776,(N776:P776,Q776:AE776)),0)</f>
        <v>0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280"/>
        <v>0</v>
      </c>
      <c r="AL776" s="2">
        <f t="shared" si="281"/>
        <v>0</v>
      </c>
      <c r="AM776" s="2">
        <f t="shared" si="282"/>
        <v>0</v>
      </c>
      <c r="AN776" s="2">
        <f t="shared" si="283"/>
        <v>0</v>
      </c>
      <c r="AP776" t="s">
        <v>1208</v>
      </c>
      <c r="AQ776" t="s">
        <v>1692</v>
      </c>
      <c r="AT776" s="94">
        <v>20</v>
      </c>
      <c r="AU776" s="96">
        <v>31</v>
      </c>
      <c r="AV776" s="100">
        <f t="shared" si="284"/>
        <v>20031</v>
      </c>
      <c r="AX776" s="7" t="s">
        <v>996</v>
      </c>
    </row>
    <row r="777" spans="1:50" ht="13" hidden="1" customHeight="1" outlineLevel="1">
      <c r="A777" t="s">
        <v>104</v>
      </c>
      <c r="B777" t="s">
        <v>1692</v>
      </c>
      <c r="C777" s="1">
        <f t="shared" si="273"/>
        <v>970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274"/>
        <v>606</v>
      </c>
      <c r="H777" s="2">
        <f t="shared" si="275"/>
        <v>0.62474226804123711</v>
      </c>
      <c r="I777" s="2"/>
      <c r="J777" s="2">
        <f t="shared" si="276"/>
        <v>0.18762886597938144</v>
      </c>
      <c r="K777" s="2">
        <f t="shared" si="277"/>
        <v>0.81237113402061856</v>
      </c>
      <c r="L777" s="2">
        <f t="shared" si="278"/>
        <v>0</v>
      </c>
      <c r="M777" s="2">
        <f t="shared" si="279"/>
        <v>0</v>
      </c>
      <c r="N777" s="108">
        <v>182</v>
      </c>
      <c r="O777" s="108">
        <v>788</v>
      </c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  <c r="AA777" s="108"/>
      <c r="AB777" s="108"/>
      <c r="AC777" s="108"/>
      <c r="AD777" s="108"/>
      <c r="AE777" s="108"/>
      <c r="AG777" s="7">
        <f>IF(Q777&gt;0,RANK(Q777,(N777:P777,Q777:AE777)),0)</f>
        <v>0</v>
      </c>
      <c r="AH777" s="7">
        <f>IF(R777&gt;0,RANK(R777,(N777:P777,Q777:AE777)),0)</f>
        <v>0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280"/>
        <v>0</v>
      </c>
      <c r="AL777" s="2">
        <f t="shared" si="281"/>
        <v>0</v>
      </c>
      <c r="AM777" s="2">
        <f t="shared" si="282"/>
        <v>0</v>
      </c>
      <c r="AN777" s="2">
        <f t="shared" si="283"/>
        <v>0</v>
      </c>
      <c r="AP777" t="s">
        <v>104</v>
      </c>
      <c r="AQ777" t="s">
        <v>1692</v>
      </c>
      <c r="AT777" s="94">
        <v>20</v>
      </c>
      <c r="AU777" s="96">
        <v>33</v>
      </c>
      <c r="AV777" s="100">
        <f t="shared" si="284"/>
        <v>20033</v>
      </c>
      <c r="AX777" s="7" t="s">
        <v>996</v>
      </c>
    </row>
    <row r="778" spans="1:50" ht="13" hidden="1" customHeight="1" outlineLevel="1">
      <c r="A778" t="s">
        <v>1817</v>
      </c>
      <c r="B778" t="s">
        <v>1692</v>
      </c>
      <c r="C778" s="1">
        <f t="shared" si="273"/>
        <v>11344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0</v>
      </c>
      <c r="G778" s="1">
        <f t="shared" si="274"/>
        <v>5278</v>
      </c>
      <c r="H778" s="2">
        <f t="shared" si="275"/>
        <v>0.4652679830747532</v>
      </c>
      <c r="I778" s="2"/>
      <c r="J778" s="2">
        <f t="shared" si="276"/>
        <v>0.26736600846262343</v>
      </c>
      <c r="K778" s="2">
        <f t="shared" si="277"/>
        <v>0.73263399153737663</v>
      </c>
      <c r="L778" s="2">
        <f t="shared" si="278"/>
        <v>0</v>
      </c>
      <c r="M778" s="2">
        <f t="shared" si="279"/>
        <v>-1.1102230246251565E-16</v>
      </c>
      <c r="N778" s="108">
        <v>3033</v>
      </c>
      <c r="O778" s="108">
        <v>8311</v>
      </c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  <c r="AA778" s="108"/>
      <c r="AB778" s="108"/>
      <c r="AC778" s="108"/>
      <c r="AD778" s="108"/>
      <c r="AE778" s="108"/>
      <c r="AG778" s="7">
        <f>IF(Q778&gt;0,RANK(Q778,(N778:P778,Q778:AE778)),0)</f>
        <v>0</v>
      </c>
      <c r="AH778" s="7">
        <f>IF(R778&gt;0,RANK(R778,(N778:P778,Q778:AE778)),0)</f>
        <v>0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280"/>
        <v>0</v>
      </c>
      <c r="AL778" s="2">
        <f t="shared" si="281"/>
        <v>0</v>
      </c>
      <c r="AM778" s="2">
        <f t="shared" si="282"/>
        <v>0</v>
      </c>
      <c r="AN778" s="2">
        <f t="shared" si="283"/>
        <v>0</v>
      </c>
      <c r="AP778" t="s">
        <v>1817</v>
      </c>
      <c r="AQ778" t="s">
        <v>1692</v>
      </c>
      <c r="AT778" s="94">
        <v>20</v>
      </c>
      <c r="AU778" s="96">
        <v>35</v>
      </c>
      <c r="AV778" s="100">
        <f t="shared" si="284"/>
        <v>20035</v>
      </c>
      <c r="AX778" s="7" t="s">
        <v>996</v>
      </c>
    </row>
    <row r="779" spans="1:50" ht="13" hidden="1" customHeight="1" outlineLevel="1">
      <c r="A779" t="s">
        <v>2276</v>
      </c>
      <c r="B779" t="s">
        <v>1692</v>
      </c>
      <c r="C779" s="1">
        <f t="shared" si="273"/>
        <v>11908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274"/>
        <v>4118</v>
      </c>
      <c r="H779" s="2">
        <f t="shared" si="275"/>
        <v>0.34581793752099427</v>
      </c>
      <c r="I779" s="2"/>
      <c r="J779" s="2">
        <f t="shared" si="276"/>
        <v>0.32709103123950284</v>
      </c>
      <c r="K779" s="2">
        <f t="shared" si="277"/>
        <v>0.67290896876049711</v>
      </c>
      <c r="L779" s="2">
        <f t="shared" si="278"/>
        <v>0</v>
      </c>
      <c r="M779" s="2">
        <f t="shared" si="279"/>
        <v>1.1102230246251565E-16</v>
      </c>
      <c r="N779" s="108">
        <v>3895</v>
      </c>
      <c r="O779" s="108">
        <v>8013</v>
      </c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  <c r="AA779" s="108"/>
      <c r="AB779" s="108"/>
      <c r="AC779" s="108"/>
      <c r="AD779" s="108"/>
      <c r="AE779" s="108"/>
      <c r="AG779" s="7">
        <f>IF(Q779&gt;0,RANK(Q779,(N779:P779,Q779:AE779)),0)</f>
        <v>0</v>
      </c>
      <c r="AH779" s="7">
        <f>IF(R779&gt;0,RANK(R779,(N779:P779,Q779:AE779)),0)</f>
        <v>0</v>
      </c>
      <c r="AI779" s="7">
        <f>IF(T779&gt;0,RANK(T779,(N779:P779,Q779:AE779)),0)</f>
        <v>0</v>
      </c>
      <c r="AJ779" s="7">
        <f>IF(S779&gt;0,RANK(S779,(N779:P779,Q779:AE779)),0)</f>
        <v>0</v>
      </c>
      <c r="AK779" s="2">
        <f t="shared" si="280"/>
        <v>0</v>
      </c>
      <c r="AL779" s="2">
        <f t="shared" si="281"/>
        <v>0</v>
      </c>
      <c r="AM779" s="2">
        <f t="shared" si="282"/>
        <v>0</v>
      </c>
      <c r="AN779" s="2">
        <f t="shared" si="283"/>
        <v>0</v>
      </c>
      <c r="AP779" t="s">
        <v>2276</v>
      </c>
      <c r="AQ779" t="s">
        <v>1692</v>
      </c>
      <c r="AT779" s="94">
        <v>20</v>
      </c>
      <c r="AU779" s="96">
        <v>37</v>
      </c>
      <c r="AV779" s="100">
        <f t="shared" si="284"/>
        <v>20037</v>
      </c>
      <c r="AX779" s="7" t="s">
        <v>996</v>
      </c>
    </row>
    <row r="780" spans="1:50" ht="13" hidden="1" customHeight="1" outlineLevel="1">
      <c r="A780" t="s">
        <v>595</v>
      </c>
      <c r="B780" t="s">
        <v>1692</v>
      </c>
      <c r="C780" s="1">
        <f t="shared" si="273"/>
        <v>1720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>IF(P780&gt;0,RANK(P780,(N780:P780,Q780:AE780)),0)</f>
        <v>0</v>
      </c>
      <c r="G780" s="1">
        <f t="shared" si="274"/>
        <v>1014</v>
      </c>
      <c r="H780" s="2">
        <f t="shared" si="275"/>
        <v>0.58953488372093021</v>
      </c>
      <c r="I780" s="2"/>
      <c r="J780" s="2">
        <f t="shared" si="276"/>
        <v>0.20523255813953489</v>
      </c>
      <c r="K780" s="2">
        <f t="shared" si="277"/>
        <v>0.79476744186046511</v>
      </c>
      <c r="L780" s="2">
        <f t="shared" si="278"/>
        <v>0</v>
      </c>
      <c r="M780" s="2">
        <f t="shared" si="279"/>
        <v>0</v>
      </c>
      <c r="N780" s="108">
        <v>353</v>
      </c>
      <c r="O780" s="108">
        <v>1367</v>
      </c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  <c r="AA780" s="108"/>
      <c r="AB780" s="108"/>
      <c r="AC780" s="108"/>
      <c r="AD780" s="108"/>
      <c r="AE780" s="108"/>
      <c r="AG780" s="7">
        <f>IF(Q780&gt;0,RANK(Q780,(N780:P780,Q780:AE780)),0)</f>
        <v>0</v>
      </c>
      <c r="AH780" s="7">
        <f>IF(R780&gt;0,RANK(R780,(N780:P780,Q780:AE780)),0)</f>
        <v>0</v>
      </c>
      <c r="AI780" s="7">
        <f>IF(T780&gt;0,RANK(T780,(N780:P780,Q780:AE780)),0)</f>
        <v>0</v>
      </c>
      <c r="AJ780" s="7">
        <f>IF(S780&gt;0,RANK(S780,(N780:P780,Q780:AE780)),0)</f>
        <v>0</v>
      </c>
      <c r="AK780" s="2">
        <f t="shared" si="280"/>
        <v>0</v>
      </c>
      <c r="AL780" s="2">
        <f t="shared" si="281"/>
        <v>0</v>
      </c>
      <c r="AM780" s="2">
        <f t="shared" si="282"/>
        <v>0</v>
      </c>
      <c r="AN780" s="2">
        <f t="shared" si="283"/>
        <v>0</v>
      </c>
      <c r="AP780" t="s">
        <v>595</v>
      </c>
      <c r="AQ780" t="s">
        <v>1692</v>
      </c>
      <c r="AT780" s="94">
        <v>20</v>
      </c>
      <c r="AU780" s="96">
        <v>39</v>
      </c>
      <c r="AV780" s="100">
        <f t="shared" si="284"/>
        <v>20039</v>
      </c>
      <c r="AX780" s="7" t="s">
        <v>996</v>
      </c>
    </row>
    <row r="781" spans="1:50" ht="13" hidden="1" customHeight="1" outlineLevel="1">
      <c r="A781" t="s">
        <v>1564</v>
      </c>
      <c r="B781" t="s">
        <v>1692</v>
      </c>
      <c r="C781" s="1">
        <f t="shared" si="273"/>
        <v>6849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0</v>
      </c>
      <c r="G781" s="1">
        <f t="shared" si="274"/>
        <v>4285</v>
      </c>
      <c r="H781" s="2">
        <f t="shared" si="275"/>
        <v>0.62563877938385171</v>
      </c>
      <c r="I781" s="2"/>
      <c r="J781" s="2">
        <f t="shared" si="276"/>
        <v>0.18718061030807417</v>
      </c>
      <c r="K781" s="2">
        <f t="shared" si="277"/>
        <v>0.8128193896919258</v>
      </c>
      <c r="L781" s="2">
        <f t="shared" si="278"/>
        <v>0</v>
      </c>
      <c r="M781" s="2">
        <f t="shared" si="279"/>
        <v>0</v>
      </c>
      <c r="N781" s="108">
        <v>1282</v>
      </c>
      <c r="O781" s="108">
        <v>5567</v>
      </c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  <c r="AA781" s="108"/>
      <c r="AB781" s="108"/>
      <c r="AC781" s="108"/>
      <c r="AD781" s="108"/>
      <c r="AE781" s="108"/>
      <c r="AG781" s="7">
        <f>IF(Q781&gt;0,RANK(Q781,(N781:P781,Q781:AE781)),0)</f>
        <v>0</v>
      </c>
      <c r="AH781" s="7">
        <f>IF(R781&gt;0,RANK(R781,(N781:P781,Q781:AE781)),0)</f>
        <v>0</v>
      </c>
      <c r="AI781" s="7">
        <f>IF(T781&gt;0,RANK(T781,(N781:P781,Q781:AE781)),0)</f>
        <v>0</v>
      </c>
      <c r="AJ781" s="7">
        <f>IF(S781&gt;0,RANK(S781,(N781:P781,Q781:AE781)),0)</f>
        <v>0</v>
      </c>
      <c r="AK781" s="2">
        <f t="shared" si="280"/>
        <v>0</v>
      </c>
      <c r="AL781" s="2">
        <f t="shared" si="281"/>
        <v>0</v>
      </c>
      <c r="AM781" s="2">
        <f t="shared" si="282"/>
        <v>0</v>
      </c>
      <c r="AN781" s="2">
        <f t="shared" si="283"/>
        <v>0</v>
      </c>
      <c r="AP781" t="s">
        <v>1564</v>
      </c>
      <c r="AQ781" t="s">
        <v>1692</v>
      </c>
      <c r="AT781" s="94">
        <v>20</v>
      </c>
      <c r="AU781" s="96">
        <v>41</v>
      </c>
      <c r="AV781" s="100">
        <f t="shared" si="284"/>
        <v>20041</v>
      </c>
      <c r="AX781" s="7" t="s">
        <v>996</v>
      </c>
    </row>
    <row r="782" spans="1:50" ht="13" hidden="1" customHeight="1" outlineLevel="1">
      <c r="A782" t="s">
        <v>1478</v>
      </c>
      <c r="B782" t="s">
        <v>1692</v>
      </c>
      <c r="C782" s="1">
        <f t="shared" si="273"/>
        <v>2957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274"/>
        <v>887</v>
      </c>
      <c r="H782" s="2">
        <f t="shared" si="275"/>
        <v>0.2999661819411566</v>
      </c>
      <c r="I782" s="2"/>
      <c r="J782" s="2">
        <f t="shared" si="276"/>
        <v>0.35001690902942173</v>
      </c>
      <c r="K782" s="2">
        <f t="shared" si="277"/>
        <v>0.64998309097057827</v>
      </c>
      <c r="L782" s="2">
        <f t="shared" si="278"/>
        <v>0</v>
      </c>
      <c r="M782" s="2">
        <f t="shared" si="279"/>
        <v>0</v>
      </c>
      <c r="N782" s="108">
        <v>1035</v>
      </c>
      <c r="O782" s="108">
        <v>1922</v>
      </c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  <c r="AA782" s="108"/>
      <c r="AB782" s="108"/>
      <c r="AC782" s="108"/>
      <c r="AD782" s="108"/>
      <c r="AE782" s="108"/>
      <c r="AG782" s="7">
        <f>IF(Q782&gt;0,RANK(Q782,(N782:P782,Q782:AE782)),0)</f>
        <v>0</v>
      </c>
      <c r="AH782" s="7">
        <f>IF(R782&gt;0,RANK(R782,(N782:P782,Q782:AE782)),0)</f>
        <v>0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280"/>
        <v>0</v>
      </c>
      <c r="AL782" s="2">
        <f t="shared" si="281"/>
        <v>0</v>
      </c>
      <c r="AM782" s="2">
        <f t="shared" si="282"/>
        <v>0</v>
      </c>
      <c r="AN782" s="2">
        <f t="shared" si="283"/>
        <v>0</v>
      </c>
      <c r="AP782" t="s">
        <v>1478</v>
      </c>
      <c r="AQ782" t="s">
        <v>1692</v>
      </c>
      <c r="AT782" s="94">
        <v>20</v>
      </c>
      <c r="AU782" s="96">
        <v>43</v>
      </c>
      <c r="AV782" s="100">
        <f t="shared" si="284"/>
        <v>20043</v>
      </c>
      <c r="AX782" s="7" t="s">
        <v>996</v>
      </c>
    </row>
    <row r="783" spans="1:50" ht="13" hidden="1" customHeight="1" outlineLevel="1">
      <c r="A783" t="s">
        <v>978</v>
      </c>
      <c r="B783" t="s">
        <v>1692</v>
      </c>
      <c r="C783" s="1">
        <f t="shared" si="273"/>
        <v>25188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274"/>
        <v>12030</v>
      </c>
      <c r="H783" s="2">
        <f t="shared" si="275"/>
        <v>0.47760838494521202</v>
      </c>
      <c r="I783" s="2"/>
      <c r="J783" s="2">
        <f t="shared" si="276"/>
        <v>0.26119580752739402</v>
      </c>
      <c r="K783" s="2">
        <f t="shared" si="277"/>
        <v>0.73880419247260598</v>
      </c>
      <c r="L783" s="2">
        <f t="shared" si="278"/>
        <v>0</v>
      </c>
      <c r="M783" s="2">
        <f t="shared" si="279"/>
        <v>0</v>
      </c>
      <c r="N783" s="108">
        <v>6579</v>
      </c>
      <c r="O783" s="108">
        <v>18609</v>
      </c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  <c r="AA783" s="108"/>
      <c r="AB783" s="108"/>
      <c r="AC783" s="108"/>
      <c r="AD783" s="108"/>
      <c r="AE783" s="108"/>
      <c r="AG783" s="7">
        <f>IF(Q783&gt;0,RANK(Q783,(N783:P783,Q783:AE783)),0)</f>
        <v>0</v>
      </c>
      <c r="AH783" s="7">
        <f>IF(R783&gt;0,RANK(R783,(N783:P783,Q783:AE783)),0)</f>
        <v>0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280"/>
        <v>0</v>
      </c>
      <c r="AL783" s="2">
        <f t="shared" si="281"/>
        <v>0</v>
      </c>
      <c r="AM783" s="2">
        <f t="shared" si="282"/>
        <v>0</v>
      </c>
      <c r="AN783" s="2">
        <f t="shared" si="283"/>
        <v>0</v>
      </c>
      <c r="AP783" t="s">
        <v>978</v>
      </c>
      <c r="AQ783" t="s">
        <v>1692</v>
      </c>
      <c r="AT783" s="94">
        <v>20</v>
      </c>
      <c r="AU783" s="96">
        <v>45</v>
      </c>
      <c r="AV783" s="100">
        <f t="shared" si="284"/>
        <v>20045</v>
      </c>
      <c r="AX783" s="7" t="s">
        <v>996</v>
      </c>
    </row>
    <row r="784" spans="1:50" ht="13" hidden="1" customHeight="1" outlineLevel="1">
      <c r="A784" t="s">
        <v>1050</v>
      </c>
      <c r="B784" t="s">
        <v>1692</v>
      </c>
      <c r="C784" s="1">
        <f t="shared" si="273"/>
        <v>1538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1">
        <f t="shared" si="274"/>
        <v>678</v>
      </c>
      <c r="H784" s="2">
        <f t="shared" si="275"/>
        <v>0.44083224967490248</v>
      </c>
      <c r="I784" s="2"/>
      <c r="J784" s="2">
        <f t="shared" si="276"/>
        <v>0.27958387516254879</v>
      </c>
      <c r="K784" s="2">
        <f t="shared" si="277"/>
        <v>0.72041612483745121</v>
      </c>
      <c r="L784" s="2">
        <f t="shared" si="278"/>
        <v>0</v>
      </c>
      <c r="M784" s="2">
        <f t="shared" si="279"/>
        <v>0</v>
      </c>
      <c r="N784" s="108">
        <v>430</v>
      </c>
      <c r="O784" s="108">
        <v>1108</v>
      </c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  <c r="AA784" s="108"/>
      <c r="AB784" s="108"/>
      <c r="AC784" s="108"/>
      <c r="AD784" s="108"/>
      <c r="AE784" s="108"/>
      <c r="AG784" s="7">
        <f>IF(Q784&gt;0,RANK(Q784,(N784:P784,Q784:AE784)),0)</f>
        <v>0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80"/>
        <v>0</v>
      </c>
      <c r="AL784" s="2">
        <f t="shared" si="281"/>
        <v>0</v>
      </c>
      <c r="AM784" s="2">
        <f t="shared" si="282"/>
        <v>0</v>
      </c>
      <c r="AN784" s="2">
        <f t="shared" si="283"/>
        <v>0</v>
      </c>
      <c r="AP784" t="s">
        <v>1050</v>
      </c>
      <c r="AQ784" t="s">
        <v>1692</v>
      </c>
      <c r="AT784" s="94">
        <v>20</v>
      </c>
      <c r="AU784" s="96">
        <v>47</v>
      </c>
      <c r="AV784" s="100">
        <f t="shared" si="284"/>
        <v>20047</v>
      </c>
      <c r="AX784" s="7" t="s">
        <v>996</v>
      </c>
    </row>
    <row r="785" spans="1:50" ht="13" hidden="1" customHeight="1" outlineLevel="1">
      <c r="A785" t="s">
        <v>1051</v>
      </c>
      <c r="B785" t="s">
        <v>1692</v>
      </c>
      <c r="C785" s="1">
        <f t="shared" si="273"/>
        <v>1423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1">
        <f t="shared" si="274"/>
        <v>719</v>
      </c>
      <c r="H785" s="2">
        <f t="shared" si="275"/>
        <v>0.50527055516514408</v>
      </c>
      <c r="I785" s="2"/>
      <c r="J785" s="2">
        <f t="shared" si="276"/>
        <v>0.24736472241742796</v>
      </c>
      <c r="K785" s="2">
        <f t="shared" si="277"/>
        <v>0.75263527758257198</v>
      </c>
      <c r="L785" s="2">
        <f t="shared" si="278"/>
        <v>0</v>
      </c>
      <c r="M785" s="2">
        <f t="shared" si="279"/>
        <v>0</v>
      </c>
      <c r="N785" s="108">
        <v>352</v>
      </c>
      <c r="O785" s="108">
        <v>1071</v>
      </c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  <c r="AA785" s="108"/>
      <c r="AB785" s="108"/>
      <c r="AC785" s="108"/>
      <c r="AD785" s="108"/>
      <c r="AE785" s="108"/>
      <c r="AG785" s="7">
        <f>IF(Q785&gt;0,RANK(Q785,(N785:P785,Q785:AE785)),0)</f>
        <v>0</v>
      </c>
      <c r="AH785" s="7">
        <f>IF(R785&gt;0,RANK(R785,(N785:P785,Q785:AE785)),0)</f>
        <v>0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280"/>
        <v>0</v>
      </c>
      <c r="AL785" s="2">
        <f t="shared" si="281"/>
        <v>0</v>
      </c>
      <c r="AM785" s="2">
        <f t="shared" si="282"/>
        <v>0</v>
      </c>
      <c r="AN785" s="2">
        <f t="shared" si="283"/>
        <v>0</v>
      </c>
      <c r="AP785" t="s">
        <v>1051</v>
      </c>
      <c r="AQ785" t="s">
        <v>1692</v>
      </c>
      <c r="AT785" s="94">
        <v>20</v>
      </c>
      <c r="AU785" s="96">
        <v>49</v>
      </c>
      <c r="AV785" s="100">
        <f t="shared" si="284"/>
        <v>20049</v>
      </c>
      <c r="AX785" s="7" t="s">
        <v>996</v>
      </c>
    </row>
    <row r="786" spans="1:50" ht="13" hidden="1" customHeight="1" outlineLevel="1">
      <c r="A786" t="s">
        <v>971</v>
      </c>
      <c r="B786" t="s">
        <v>1692</v>
      </c>
      <c r="C786" s="1">
        <f t="shared" si="273"/>
        <v>9124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>IF(P786&gt;0,RANK(P786,(N786:P786,Q786:AE786)),0)</f>
        <v>0</v>
      </c>
      <c r="G786" s="1">
        <f t="shared" si="274"/>
        <v>4300</v>
      </c>
      <c r="H786" s="2">
        <f t="shared" si="275"/>
        <v>0.47128452433143359</v>
      </c>
      <c r="I786" s="2"/>
      <c r="J786" s="2">
        <f t="shared" si="276"/>
        <v>0.26435773783428324</v>
      </c>
      <c r="K786" s="2">
        <f t="shared" si="277"/>
        <v>0.73564226216571682</v>
      </c>
      <c r="L786" s="2">
        <f t="shared" si="278"/>
        <v>0</v>
      </c>
      <c r="M786" s="2">
        <f t="shared" si="279"/>
        <v>0</v>
      </c>
      <c r="N786" s="108">
        <v>2412</v>
      </c>
      <c r="O786" s="108">
        <v>6712</v>
      </c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  <c r="AA786" s="108"/>
      <c r="AB786" s="108"/>
      <c r="AC786" s="108"/>
      <c r="AD786" s="108"/>
      <c r="AE786" s="108"/>
      <c r="AG786" s="7">
        <f>IF(Q786&gt;0,RANK(Q786,(N786:P786,Q786:AE786)),0)</f>
        <v>0</v>
      </c>
      <c r="AH786" s="7">
        <f>IF(R786&gt;0,RANK(R786,(N786:P786,Q786:AE786)),0)</f>
        <v>0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280"/>
        <v>0</v>
      </c>
      <c r="AL786" s="2">
        <f t="shared" si="281"/>
        <v>0</v>
      </c>
      <c r="AM786" s="2">
        <f t="shared" si="282"/>
        <v>0</v>
      </c>
      <c r="AN786" s="2">
        <f t="shared" si="283"/>
        <v>0</v>
      </c>
      <c r="AP786" t="s">
        <v>971</v>
      </c>
      <c r="AQ786" t="s">
        <v>1692</v>
      </c>
      <c r="AT786" s="94">
        <v>20</v>
      </c>
      <c r="AU786" s="96">
        <v>51</v>
      </c>
      <c r="AV786" s="100">
        <f t="shared" si="284"/>
        <v>20051</v>
      </c>
      <c r="AX786" s="7" t="s">
        <v>996</v>
      </c>
    </row>
    <row r="787" spans="1:50" ht="13" hidden="1" customHeight="1" outlineLevel="1">
      <c r="A787" t="s">
        <v>715</v>
      </c>
      <c r="B787" t="s">
        <v>1692</v>
      </c>
      <c r="C787" s="1">
        <f t="shared" si="273"/>
        <v>2634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274"/>
        <v>1440</v>
      </c>
      <c r="H787" s="2">
        <f t="shared" si="275"/>
        <v>0.54669703872437359</v>
      </c>
      <c r="I787" s="2"/>
      <c r="J787" s="2">
        <f t="shared" si="276"/>
        <v>0.22665148063781321</v>
      </c>
      <c r="K787" s="2">
        <f t="shared" si="277"/>
        <v>0.77334851936218674</v>
      </c>
      <c r="L787" s="2">
        <f t="shared" si="278"/>
        <v>0</v>
      </c>
      <c r="M787" s="2">
        <f t="shared" si="279"/>
        <v>0</v>
      </c>
      <c r="N787" s="108">
        <v>597</v>
      </c>
      <c r="O787" s="108">
        <v>2037</v>
      </c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  <c r="AA787" s="108"/>
      <c r="AB787" s="108"/>
      <c r="AC787" s="108"/>
      <c r="AD787" s="108"/>
      <c r="AE787" s="108"/>
      <c r="AG787" s="7">
        <f>IF(Q787&gt;0,RANK(Q787,(N787:P787,Q787:AE787)),0)</f>
        <v>0</v>
      </c>
      <c r="AH787" s="7">
        <f>IF(R787&gt;0,RANK(R787,(N787:P787,Q787:AE787)),0)</f>
        <v>0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280"/>
        <v>0</v>
      </c>
      <c r="AL787" s="2">
        <f t="shared" si="281"/>
        <v>0</v>
      </c>
      <c r="AM787" s="2">
        <f t="shared" si="282"/>
        <v>0</v>
      </c>
      <c r="AN787" s="2">
        <f t="shared" si="283"/>
        <v>0</v>
      </c>
      <c r="AP787" t="s">
        <v>715</v>
      </c>
      <c r="AQ787" t="s">
        <v>1692</v>
      </c>
      <c r="AT787" s="94">
        <v>20</v>
      </c>
      <c r="AU787" s="96">
        <v>53</v>
      </c>
      <c r="AV787" s="100">
        <f t="shared" si="284"/>
        <v>20053</v>
      </c>
      <c r="AX787" s="7" t="s">
        <v>996</v>
      </c>
    </row>
    <row r="788" spans="1:50" ht="13" hidden="1" customHeight="1" outlineLevel="1">
      <c r="A788" t="s">
        <v>2697</v>
      </c>
      <c r="B788" t="s">
        <v>1692</v>
      </c>
      <c r="C788" s="1">
        <f t="shared" si="273"/>
        <v>7223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274"/>
        <v>4397</v>
      </c>
      <c r="H788" s="2">
        <f t="shared" si="275"/>
        <v>0.60874982694171398</v>
      </c>
      <c r="I788" s="2"/>
      <c r="J788" s="2">
        <f t="shared" si="276"/>
        <v>0.19562508652914301</v>
      </c>
      <c r="K788" s="2">
        <f t="shared" si="277"/>
        <v>0.80437491347085699</v>
      </c>
      <c r="L788" s="2">
        <f t="shared" si="278"/>
        <v>0</v>
      </c>
      <c r="M788" s="2">
        <f t="shared" si="279"/>
        <v>0</v>
      </c>
      <c r="N788" s="108">
        <v>1413</v>
      </c>
      <c r="O788" s="108">
        <v>5810</v>
      </c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  <c r="AA788" s="108"/>
      <c r="AB788" s="108"/>
      <c r="AC788" s="108"/>
      <c r="AD788" s="108"/>
      <c r="AE788" s="108"/>
      <c r="AG788" s="7">
        <f>IF(Q788&gt;0,RANK(Q788,(N788:P788,Q788:AE788)),0)</f>
        <v>0</v>
      </c>
      <c r="AH788" s="7">
        <f>IF(R788&gt;0,RANK(R788,(N788:P788,Q788:AE788)),0)</f>
        <v>0</v>
      </c>
      <c r="AI788" s="7">
        <f>IF(T788&gt;0,RANK(T788,(N788:P788,Q788:AE788)),0)</f>
        <v>0</v>
      </c>
      <c r="AJ788" s="7">
        <f>IF(S788&gt;0,RANK(S788,(N788:P788,Q788:AE788)),0)</f>
        <v>0</v>
      </c>
      <c r="AK788" s="2">
        <f t="shared" si="280"/>
        <v>0</v>
      </c>
      <c r="AL788" s="2">
        <f t="shared" si="281"/>
        <v>0</v>
      </c>
      <c r="AM788" s="2">
        <f t="shared" si="282"/>
        <v>0</v>
      </c>
      <c r="AN788" s="2">
        <f t="shared" si="283"/>
        <v>0</v>
      </c>
      <c r="AP788" t="s">
        <v>2697</v>
      </c>
      <c r="AQ788" t="s">
        <v>1692</v>
      </c>
      <c r="AT788" s="94">
        <v>20</v>
      </c>
      <c r="AU788" s="96">
        <v>55</v>
      </c>
      <c r="AV788" s="100">
        <f t="shared" si="284"/>
        <v>20055</v>
      </c>
      <c r="AX788" s="7" t="s">
        <v>996</v>
      </c>
    </row>
    <row r="789" spans="1:50" ht="13" hidden="1" customHeight="1" outlineLevel="1">
      <c r="A789" t="s">
        <v>2288</v>
      </c>
      <c r="B789" t="s">
        <v>1692</v>
      </c>
      <c r="C789" s="1">
        <f t="shared" si="273"/>
        <v>7971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274"/>
        <v>4481</v>
      </c>
      <c r="H789" s="2">
        <f t="shared" si="275"/>
        <v>0.56216284029607322</v>
      </c>
      <c r="I789" s="2"/>
      <c r="J789" s="2">
        <f t="shared" si="276"/>
        <v>0.21891857985196336</v>
      </c>
      <c r="K789" s="2">
        <f t="shared" si="277"/>
        <v>0.78108142014803661</v>
      </c>
      <c r="L789" s="2">
        <f t="shared" si="278"/>
        <v>0</v>
      </c>
      <c r="M789" s="2">
        <f t="shared" si="279"/>
        <v>0</v>
      </c>
      <c r="N789" s="108">
        <v>1745</v>
      </c>
      <c r="O789" s="108">
        <v>6226</v>
      </c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  <c r="AA789" s="108"/>
      <c r="AB789" s="108"/>
      <c r="AC789" s="108"/>
      <c r="AD789" s="108"/>
      <c r="AE789" s="108"/>
      <c r="AG789" s="7">
        <f>IF(Q789&gt;0,RANK(Q789,(N789:P789,Q789:AE789)),0)</f>
        <v>0</v>
      </c>
      <c r="AH789" s="7">
        <f>IF(R789&gt;0,RANK(R789,(N789:P789,Q789:AE789)),0)</f>
        <v>0</v>
      </c>
      <c r="AI789" s="7">
        <f>IF(T789&gt;0,RANK(T789,(N789:P789,Q789:AE789)),0)</f>
        <v>0</v>
      </c>
      <c r="AJ789" s="7">
        <f>IF(S789&gt;0,RANK(S789,(N789:P789,Q789:AE789)),0)</f>
        <v>0</v>
      </c>
      <c r="AK789" s="2">
        <f t="shared" si="280"/>
        <v>0</v>
      </c>
      <c r="AL789" s="2">
        <f t="shared" si="281"/>
        <v>0</v>
      </c>
      <c r="AM789" s="2">
        <f t="shared" si="282"/>
        <v>0</v>
      </c>
      <c r="AN789" s="2">
        <f t="shared" si="283"/>
        <v>0</v>
      </c>
      <c r="AP789" t="s">
        <v>2288</v>
      </c>
      <c r="AQ789" t="s">
        <v>1692</v>
      </c>
      <c r="AT789" s="94">
        <v>20</v>
      </c>
      <c r="AU789" s="96">
        <v>57</v>
      </c>
      <c r="AV789" s="100">
        <f t="shared" si="284"/>
        <v>20057</v>
      </c>
      <c r="AX789" s="7" t="s">
        <v>996</v>
      </c>
    </row>
    <row r="790" spans="1:50" ht="13" hidden="1" customHeight="1" outlineLevel="1">
      <c r="A790" t="s">
        <v>1534</v>
      </c>
      <c r="B790" t="s">
        <v>1692</v>
      </c>
      <c r="C790" s="1">
        <f t="shared" si="273"/>
        <v>6815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274"/>
        <v>2723</v>
      </c>
      <c r="H790" s="2">
        <f t="shared" si="275"/>
        <v>0.39955979457079971</v>
      </c>
      <c r="I790" s="2"/>
      <c r="J790" s="2">
        <f t="shared" si="276"/>
        <v>0.30022010271460015</v>
      </c>
      <c r="K790" s="2">
        <f t="shared" si="277"/>
        <v>0.6997798972853998</v>
      </c>
      <c r="L790" s="2">
        <f t="shared" si="278"/>
        <v>0</v>
      </c>
      <c r="M790" s="2">
        <f t="shared" si="279"/>
        <v>1.1102230246251565E-16</v>
      </c>
      <c r="N790" s="108">
        <v>2046</v>
      </c>
      <c r="O790" s="108">
        <v>4769</v>
      </c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  <c r="AA790" s="108"/>
      <c r="AB790" s="108"/>
      <c r="AC790" s="108"/>
      <c r="AD790" s="108"/>
      <c r="AE790" s="108"/>
      <c r="AG790" s="7">
        <f>IF(Q790&gt;0,RANK(Q790,(N790:P790,Q790:AE790)),0)</f>
        <v>0</v>
      </c>
      <c r="AH790" s="7">
        <f>IF(R790&gt;0,RANK(R790,(N790:P790,Q790:AE790)),0)</f>
        <v>0</v>
      </c>
      <c r="AI790" s="7">
        <f>IF(T790&gt;0,RANK(T790,(N790:P790,Q790:AE790)),0)</f>
        <v>0</v>
      </c>
      <c r="AJ790" s="7">
        <f>IF(S790&gt;0,RANK(S790,(N790:P790,Q790:AE790)),0)</f>
        <v>0</v>
      </c>
      <c r="AK790" s="2">
        <f t="shared" si="280"/>
        <v>0</v>
      </c>
      <c r="AL790" s="2">
        <f t="shared" si="281"/>
        <v>0</v>
      </c>
      <c r="AM790" s="2">
        <f t="shared" si="282"/>
        <v>0</v>
      </c>
      <c r="AN790" s="2">
        <f t="shared" si="283"/>
        <v>0</v>
      </c>
      <c r="AP790" t="s">
        <v>1534</v>
      </c>
      <c r="AQ790" t="s">
        <v>1692</v>
      </c>
      <c r="AT790" s="94">
        <v>20</v>
      </c>
      <c r="AU790" s="96">
        <v>59</v>
      </c>
      <c r="AV790" s="100">
        <f t="shared" si="284"/>
        <v>20059</v>
      </c>
      <c r="AX790" s="7" t="s">
        <v>996</v>
      </c>
    </row>
    <row r="791" spans="1:50" ht="13" hidden="1" customHeight="1" outlineLevel="1">
      <c r="A791" t="s">
        <v>1991</v>
      </c>
      <c r="B791" t="s">
        <v>1692</v>
      </c>
      <c r="C791" s="1">
        <f t="shared" si="273"/>
        <v>4980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274"/>
        <v>2000</v>
      </c>
      <c r="H791" s="2">
        <f t="shared" si="275"/>
        <v>0.40160642570281124</v>
      </c>
      <c r="I791" s="2"/>
      <c r="J791" s="2">
        <f t="shared" si="276"/>
        <v>0.29919678714859438</v>
      </c>
      <c r="K791" s="2">
        <f t="shared" si="277"/>
        <v>0.70080321285140568</v>
      </c>
      <c r="L791" s="2">
        <f t="shared" si="278"/>
        <v>0</v>
      </c>
      <c r="M791" s="2">
        <f t="shared" si="279"/>
        <v>0</v>
      </c>
      <c r="N791" s="108">
        <v>1490</v>
      </c>
      <c r="O791" s="108">
        <v>3490</v>
      </c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  <c r="AA791" s="108"/>
      <c r="AB791" s="108"/>
      <c r="AC791" s="108"/>
      <c r="AD791" s="108"/>
      <c r="AE791" s="108"/>
      <c r="AG791" s="7">
        <f>IF(Q791&gt;0,RANK(Q791,(N791:P791,Q791:AE791)),0)</f>
        <v>0</v>
      </c>
      <c r="AH791" s="7">
        <f>IF(R791&gt;0,RANK(R791,(N791:P791,Q791:AE791)),0)</f>
        <v>0</v>
      </c>
      <c r="AI791" s="7">
        <f>IF(T791&gt;0,RANK(T791,(N791:P791,Q791:AE791)),0)</f>
        <v>0</v>
      </c>
      <c r="AJ791" s="7">
        <f>IF(S791&gt;0,RANK(S791,(N791:P791,Q791:AE791)),0)</f>
        <v>0</v>
      </c>
      <c r="AK791" s="2">
        <f t="shared" si="280"/>
        <v>0</v>
      </c>
      <c r="AL791" s="2">
        <f t="shared" si="281"/>
        <v>0</v>
      </c>
      <c r="AM791" s="2">
        <f t="shared" si="282"/>
        <v>0</v>
      </c>
      <c r="AN791" s="2">
        <f t="shared" si="283"/>
        <v>0</v>
      </c>
      <c r="AP791" t="s">
        <v>1991</v>
      </c>
      <c r="AQ791" t="s">
        <v>1692</v>
      </c>
      <c r="AT791" s="94">
        <v>20</v>
      </c>
      <c r="AU791" s="96">
        <v>61</v>
      </c>
      <c r="AV791" s="100">
        <f t="shared" si="284"/>
        <v>20061</v>
      </c>
      <c r="AX791" s="7" t="s">
        <v>996</v>
      </c>
    </row>
    <row r="792" spans="1:50" ht="13" hidden="1" customHeight="1" outlineLevel="1">
      <c r="A792" t="s">
        <v>1992</v>
      </c>
      <c r="B792" t="s">
        <v>1692</v>
      </c>
      <c r="C792" s="1">
        <f t="shared" si="273"/>
        <v>1458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274"/>
        <v>820</v>
      </c>
      <c r="H792" s="2">
        <f t="shared" si="275"/>
        <v>0.56241426611796985</v>
      </c>
      <c r="I792" s="2"/>
      <c r="J792" s="2">
        <f t="shared" si="276"/>
        <v>0.2187928669410151</v>
      </c>
      <c r="K792" s="2">
        <f t="shared" si="277"/>
        <v>0.78120713305898493</v>
      </c>
      <c r="L792" s="2">
        <f t="shared" si="278"/>
        <v>0</v>
      </c>
      <c r="M792" s="2">
        <f t="shared" si="279"/>
        <v>0</v>
      </c>
      <c r="N792" s="108">
        <v>319</v>
      </c>
      <c r="O792" s="108">
        <v>1139</v>
      </c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  <c r="AA792" s="108"/>
      <c r="AB792" s="108"/>
      <c r="AC792" s="108"/>
      <c r="AD792" s="108"/>
      <c r="AE792" s="108"/>
      <c r="AG792" s="7">
        <f>IF(Q792&gt;0,RANK(Q792,(N792:P792,Q792:AE792)),0)</f>
        <v>0</v>
      </c>
      <c r="AH792" s="7">
        <f>IF(R792&gt;0,RANK(R792,(N792:P792,Q792:AE792)),0)</f>
        <v>0</v>
      </c>
      <c r="AI792" s="7">
        <f>IF(T792&gt;0,RANK(T792,(N792:P792,Q792:AE792)),0)</f>
        <v>0</v>
      </c>
      <c r="AJ792" s="7">
        <f>IF(S792&gt;0,RANK(S792,(N792:P792,Q792:AE792)),0)</f>
        <v>0</v>
      </c>
      <c r="AK792" s="2">
        <f t="shared" si="280"/>
        <v>0</v>
      </c>
      <c r="AL792" s="2">
        <f t="shared" si="281"/>
        <v>0</v>
      </c>
      <c r="AM792" s="2">
        <f t="shared" si="282"/>
        <v>0</v>
      </c>
      <c r="AN792" s="2">
        <f t="shared" si="283"/>
        <v>0</v>
      </c>
      <c r="AP792" t="s">
        <v>1992</v>
      </c>
      <c r="AQ792" t="s">
        <v>1692</v>
      </c>
      <c r="AT792" s="94">
        <v>20</v>
      </c>
      <c r="AU792" s="96">
        <v>63</v>
      </c>
      <c r="AV792" s="100">
        <f t="shared" si="284"/>
        <v>20063</v>
      </c>
      <c r="AX792" s="7" t="s">
        <v>996</v>
      </c>
    </row>
    <row r="793" spans="1:50" ht="13" hidden="1" customHeight="1" outlineLevel="1">
      <c r="A793" t="s">
        <v>937</v>
      </c>
      <c r="B793" t="s">
        <v>1692</v>
      </c>
      <c r="C793" s="1">
        <f t="shared" ref="C793:C824" si="285">SUM(N793:AE793)</f>
        <v>1423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ref="G793:G824" si="286">IF(C793&gt;0,MAX(N793:U793)-LARGE(N793:U793,2),0)</f>
        <v>781</v>
      </c>
      <c r="H793" s="2">
        <f t="shared" ref="H793:H824" si="287">IF(C793&gt;0,G793/C793,0)</f>
        <v>0.5488404778636683</v>
      </c>
      <c r="I793" s="2"/>
      <c r="J793" s="2">
        <f t="shared" ref="J793:J824" si="288">IF($C793=0,"-",N793/$C793)</f>
        <v>0.22557976106816585</v>
      </c>
      <c r="K793" s="2">
        <f t="shared" ref="K793:K824" si="289">IF($C793=0,"-",O793/$C793)</f>
        <v>0.7744202389318342</v>
      </c>
      <c r="L793" s="2">
        <f t="shared" ref="L793:L824" si="290">IF($C793=0,"-",P793/$C793)</f>
        <v>0</v>
      </c>
      <c r="M793" s="2">
        <f t="shared" ref="M793:M824" si="291">IF(C793=0,"-",(1-J793-K793-L793))</f>
        <v>0</v>
      </c>
      <c r="N793" s="108">
        <v>321</v>
      </c>
      <c r="O793" s="108">
        <v>1102</v>
      </c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  <c r="AA793" s="108"/>
      <c r="AB793" s="108"/>
      <c r="AC793" s="108"/>
      <c r="AD793" s="108"/>
      <c r="AE793" s="108"/>
      <c r="AG793" s="7">
        <f>IF(Q793&gt;0,RANK(Q793,(N793:P793,Q793:AE793)),0)</f>
        <v>0</v>
      </c>
      <c r="AH793" s="7">
        <f>IF(R793&gt;0,RANK(R793,(N793:P793,Q793:AE793)),0)</f>
        <v>0</v>
      </c>
      <c r="AI793" s="7">
        <f>IF(T793&gt;0,RANK(T793,(N793:P793,Q793:AE793)),0)</f>
        <v>0</v>
      </c>
      <c r="AJ793" s="7">
        <f>IF(S793&gt;0,RANK(S793,(N793:P793,Q793:AE793)),0)</f>
        <v>0</v>
      </c>
      <c r="AK793" s="2">
        <f t="shared" ref="AK793:AK824" si="292">IF($C793=0,"-",Q793/$C793)</f>
        <v>0</v>
      </c>
      <c r="AL793" s="2">
        <f t="shared" ref="AL793:AL824" si="293">IF($C793=0,"-",R793/$C793)</f>
        <v>0</v>
      </c>
      <c r="AM793" s="2">
        <f t="shared" ref="AM793:AM824" si="294">IF($C793=0,"-",T793/$C793)</f>
        <v>0</v>
      </c>
      <c r="AN793" s="2">
        <f t="shared" ref="AN793:AN824" si="295">IF($C793=0,"-",S793/$C793)</f>
        <v>0</v>
      </c>
      <c r="AP793" t="s">
        <v>937</v>
      </c>
      <c r="AQ793" t="s">
        <v>1692</v>
      </c>
      <c r="AT793" s="94">
        <v>20</v>
      </c>
      <c r="AU793" s="96">
        <v>65</v>
      </c>
      <c r="AV793" s="100">
        <f t="shared" si="284"/>
        <v>20065</v>
      </c>
      <c r="AX793" s="7" t="s">
        <v>996</v>
      </c>
    </row>
    <row r="794" spans="1:50" ht="13" hidden="1" customHeight="1" outlineLevel="1">
      <c r="A794" t="s">
        <v>562</v>
      </c>
      <c r="B794" t="s">
        <v>1692</v>
      </c>
      <c r="C794" s="1">
        <f t="shared" si="285"/>
        <v>2148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286"/>
        <v>866</v>
      </c>
      <c r="H794" s="2">
        <f t="shared" si="287"/>
        <v>0.4031657355679702</v>
      </c>
      <c r="I794" s="2"/>
      <c r="J794" s="2">
        <f t="shared" si="288"/>
        <v>0.2984171322160149</v>
      </c>
      <c r="K794" s="2">
        <f t="shared" si="289"/>
        <v>0.70158286778398515</v>
      </c>
      <c r="L794" s="2">
        <f t="shared" si="290"/>
        <v>0</v>
      </c>
      <c r="M794" s="2">
        <f t="shared" si="291"/>
        <v>-1.1102230246251565E-16</v>
      </c>
      <c r="N794" s="108">
        <v>641</v>
      </c>
      <c r="O794" s="108">
        <v>1507</v>
      </c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  <c r="AA794" s="108"/>
      <c r="AB794" s="108"/>
      <c r="AC794" s="108"/>
      <c r="AD794" s="108"/>
      <c r="AE794" s="108"/>
      <c r="AG794" s="7">
        <f>IF(Q794&gt;0,RANK(Q794,(N794:P794,Q794:AE794)),0)</f>
        <v>0</v>
      </c>
      <c r="AH794" s="7">
        <f>IF(R794&gt;0,RANK(R794,(N794:P794,Q794:AE794)),0)</f>
        <v>0</v>
      </c>
      <c r="AI794" s="7">
        <f>IF(T794&gt;0,RANK(T794,(N794:P794,Q794:AE794)),0)</f>
        <v>0</v>
      </c>
      <c r="AJ794" s="7">
        <f>IF(S794&gt;0,RANK(S794,(N794:P794,Q794:AE794)),0)</f>
        <v>0</v>
      </c>
      <c r="AK794" s="2">
        <f t="shared" si="292"/>
        <v>0</v>
      </c>
      <c r="AL794" s="2">
        <f t="shared" si="293"/>
        <v>0</v>
      </c>
      <c r="AM794" s="2">
        <f t="shared" si="294"/>
        <v>0</v>
      </c>
      <c r="AN794" s="2">
        <f t="shared" si="295"/>
        <v>0</v>
      </c>
      <c r="AP794" t="s">
        <v>562</v>
      </c>
      <c r="AQ794" t="s">
        <v>1692</v>
      </c>
      <c r="AT794" s="94">
        <v>20</v>
      </c>
      <c r="AU794" s="96">
        <v>67</v>
      </c>
      <c r="AV794" s="100">
        <f t="shared" si="284"/>
        <v>20067</v>
      </c>
      <c r="AX794" s="7" t="s">
        <v>996</v>
      </c>
    </row>
    <row r="795" spans="1:50" ht="13" hidden="1" customHeight="1" outlineLevel="1">
      <c r="A795" t="s">
        <v>987</v>
      </c>
      <c r="B795" t="s">
        <v>1692</v>
      </c>
      <c r="C795" s="1">
        <f t="shared" si="285"/>
        <v>1745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286"/>
        <v>1161</v>
      </c>
      <c r="H795" s="2">
        <f t="shared" si="287"/>
        <v>0.66532951289398279</v>
      </c>
      <c r="I795" s="2"/>
      <c r="J795" s="2">
        <f t="shared" si="288"/>
        <v>0.16733524355300861</v>
      </c>
      <c r="K795" s="2">
        <f t="shared" si="289"/>
        <v>0.83266475644699145</v>
      </c>
      <c r="L795" s="2">
        <f t="shared" si="290"/>
        <v>0</v>
      </c>
      <c r="M795" s="2">
        <f t="shared" si="291"/>
        <v>-1.1102230246251565E-16</v>
      </c>
      <c r="N795" s="108">
        <v>292</v>
      </c>
      <c r="O795" s="108">
        <v>1453</v>
      </c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  <c r="AA795" s="108"/>
      <c r="AB795" s="108"/>
      <c r="AC795" s="108"/>
      <c r="AD795" s="108"/>
      <c r="AE795" s="108"/>
      <c r="AG795" s="7">
        <f>IF(Q795&gt;0,RANK(Q795,(N795:P795,Q795:AE795)),0)</f>
        <v>0</v>
      </c>
      <c r="AH795" s="7">
        <f>IF(R795&gt;0,RANK(R795,(N795:P795,Q795:AE795)),0)</f>
        <v>0</v>
      </c>
      <c r="AI795" s="7">
        <f>IF(T795&gt;0,RANK(T795,(N795:P795,Q795:AE795)),0)</f>
        <v>0</v>
      </c>
      <c r="AJ795" s="7">
        <f>IF(S795&gt;0,RANK(S795,(N795:P795,Q795:AE795)),0)</f>
        <v>0</v>
      </c>
      <c r="AK795" s="2">
        <f t="shared" si="292"/>
        <v>0</v>
      </c>
      <c r="AL795" s="2">
        <f t="shared" si="293"/>
        <v>0</v>
      </c>
      <c r="AM795" s="2">
        <f t="shared" si="294"/>
        <v>0</v>
      </c>
      <c r="AN795" s="2">
        <f t="shared" si="295"/>
        <v>0</v>
      </c>
      <c r="AP795" t="s">
        <v>987</v>
      </c>
      <c r="AQ795" t="s">
        <v>1692</v>
      </c>
      <c r="AT795" s="94">
        <v>20</v>
      </c>
      <c r="AU795" s="96">
        <v>69</v>
      </c>
      <c r="AV795" s="100">
        <f t="shared" si="284"/>
        <v>20069</v>
      </c>
      <c r="AX795" s="7" t="s">
        <v>996</v>
      </c>
    </row>
    <row r="796" spans="1:50" ht="13" hidden="1" customHeight="1" outlineLevel="1">
      <c r="A796" t="s">
        <v>1714</v>
      </c>
      <c r="B796" t="s">
        <v>1692</v>
      </c>
      <c r="C796" s="1">
        <f t="shared" si="285"/>
        <v>680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286"/>
        <v>368</v>
      </c>
      <c r="H796" s="2">
        <f t="shared" si="287"/>
        <v>0.54117647058823526</v>
      </c>
      <c r="I796" s="2"/>
      <c r="J796" s="2">
        <f t="shared" si="288"/>
        <v>0.22941176470588234</v>
      </c>
      <c r="K796" s="2">
        <f t="shared" si="289"/>
        <v>0.77058823529411768</v>
      </c>
      <c r="L796" s="2">
        <f t="shared" si="290"/>
        <v>0</v>
      </c>
      <c r="M796" s="2">
        <f t="shared" si="291"/>
        <v>0</v>
      </c>
      <c r="N796" s="108">
        <v>156</v>
      </c>
      <c r="O796" s="108">
        <v>524</v>
      </c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  <c r="AA796" s="108"/>
      <c r="AB796" s="108"/>
      <c r="AC796" s="108"/>
      <c r="AD796" s="108"/>
      <c r="AE796" s="108"/>
      <c r="AG796" s="7">
        <f>IF(Q796&gt;0,RANK(Q796,(N796:P796,Q796:AE796)),0)</f>
        <v>0</v>
      </c>
      <c r="AH796" s="7">
        <f>IF(R796&gt;0,RANK(R796,(N796:P796,Q796:AE796)),0)</f>
        <v>0</v>
      </c>
      <c r="AI796" s="7">
        <f>IF(T796&gt;0,RANK(T796,(N796:P796,Q796:AE796)),0)</f>
        <v>0</v>
      </c>
      <c r="AJ796" s="7">
        <f>IF(S796&gt;0,RANK(S796,(N796:P796,Q796:AE796)),0)</f>
        <v>0</v>
      </c>
      <c r="AK796" s="2">
        <f t="shared" si="292"/>
        <v>0</v>
      </c>
      <c r="AL796" s="2">
        <f t="shared" si="293"/>
        <v>0</v>
      </c>
      <c r="AM796" s="2">
        <f t="shared" si="294"/>
        <v>0</v>
      </c>
      <c r="AN796" s="2">
        <f t="shared" si="295"/>
        <v>0</v>
      </c>
      <c r="AP796" t="s">
        <v>1714</v>
      </c>
      <c r="AQ796" t="s">
        <v>1692</v>
      </c>
      <c r="AT796" s="94">
        <v>20</v>
      </c>
      <c r="AU796" s="96">
        <v>71</v>
      </c>
      <c r="AV796" s="100">
        <f t="shared" si="284"/>
        <v>20071</v>
      </c>
      <c r="AX796" s="7" t="s">
        <v>996</v>
      </c>
    </row>
    <row r="797" spans="1:50" ht="13" hidden="1" customHeight="1" outlineLevel="1">
      <c r="A797" t="s">
        <v>917</v>
      </c>
      <c r="B797" t="s">
        <v>1692</v>
      </c>
      <c r="C797" s="1">
        <f t="shared" si="285"/>
        <v>3193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286"/>
        <v>1527</v>
      </c>
      <c r="H797" s="2">
        <f t="shared" si="287"/>
        <v>0.47823363607892266</v>
      </c>
      <c r="I797" s="2"/>
      <c r="J797" s="2">
        <f t="shared" si="288"/>
        <v>0.26088318196053867</v>
      </c>
      <c r="K797" s="2">
        <f t="shared" si="289"/>
        <v>0.73911681803946128</v>
      </c>
      <c r="L797" s="2">
        <f t="shared" si="290"/>
        <v>0</v>
      </c>
      <c r="M797" s="2">
        <f t="shared" si="291"/>
        <v>1.1102230246251565E-16</v>
      </c>
      <c r="N797" s="108">
        <v>833</v>
      </c>
      <c r="O797" s="108">
        <v>2360</v>
      </c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  <c r="AA797" s="108"/>
      <c r="AB797" s="108"/>
      <c r="AC797" s="108"/>
      <c r="AD797" s="108"/>
      <c r="AE797" s="108"/>
      <c r="AG797" s="7">
        <f>IF(Q797&gt;0,RANK(Q797,(N797:P797,Q797:AE797)),0)</f>
        <v>0</v>
      </c>
      <c r="AH797" s="7">
        <f>IF(R797&gt;0,RANK(R797,(N797:P797,Q797:AE797)),0)</f>
        <v>0</v>
      </c>
      <c r="AI797" s="7">
        <f>IF(T797&gt;0,RANK(T797,(N797:P797,Q797:AE797)),0)</f>
        <v>0</v>
      </c>
      <c r="AJ797" s="7">
        <f>IF(S797&gt;0,RANK(S797,(N797:P797,Q797:AE797)),0)</f>
        <v>0</v>
      </c>
      <c r="AK797" s="2">
        <f t="shared" si="292"/>
        <v>0</v>
      </c>
      <c r="AL797" s="2">
        <f t="shared" si="293"/>
        <v>0</v>
      </c>
      <c r="AM797" s="2">
        <f t="shared" si="294"/>
        <v>0</v>
      </c>
      <c r="AN797" s="2">
        <f t="shared" si="295"/>
        <v>0</v>
      </c>
      <c r="AP797" t="s">
        <v>917</v>
      </c>
      <c r="AQ797" t="s">
        <v>1692</v>
      </c>
      <c r="AT797" s="94">
        <v>20</v>
      </c>
      <c r="AU797" s="96">
        <v>73</v>
      </c>
      <c r="AV797" s="100">
        <f t="shared" si="284"/>
        <v>20073</v>
      </c>
      <c r="AX797" s="7" t="s">
        <v>996</v>
      </c>
    </row>
    <row r="798" spans="1:50" ht="13" hidden="1" customHeight="1" outlineLevel="1">
      <c r="A798" t="s">
        <v>953</v>
      </c>
      <c r="B798" t="s">
        <v>1692</v>
      </c>
      <c r="C798" s="1">
        <f t="shared" si="285"/>
        <v>1038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286"/>
        <v>570</v>
      </c>
      <c r="H798" s="2">
        <f t="shared" si="287"/>
        <v>0.54913294797687862</v>
      </c>
      <c r="I798" s="2"/>
      <c r="J798" s="2">
        <f t="shared" si="288"/>
        <v>0.22543352601156069</v>
      </c>
      <c r="K798" s="2">
        <f t="shared" si="289"/>
        <v>0.77456647398843925</v>
      </c>
      <c r="L798" s="2">
        <f t="shared" si="290"/>
        <v>0</v>
      </c>
      <c r="M798" s="2">
        <f t="shared" si="291"/>
        <v>0</v>
      </c>
      <c r="N798" s="108">
        <v>234</v>
      </c>
      <c r="O798" s="108">
        <v>804</v>
      </c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  <c r="AA798" s="108"/>
      <c r="AB798" s="108"/>
      <c r="AC798" s="108"/>
      <c r="AD798" s="108"/>
      <c r="AE798" s="108"/>
      <c r="AG798" s="7">
        <f>IF(Q798&gt;0,RANK(Q798,(N798:P798,Q798:AE798)),0)</f>
        <v>0</v>
      </c>
      <c r="AH798" s="7">
        <f>IF(R798&gt;0,RANK(R798,(N798:P798,Q798:AE798)),0)</f>
        <v>0</v>
      </c>
      <c r="AI798" s="7">
        <f>IF(T798&gt;0,RANK(T798,(N798:P798,Q798:AE798)),0)</f>
        <v>0</v>
      </c>
      <c r="AJ798" s="7">
        <f>IF(S798&gt;0,RANK(S798,(N798:P798,Q798:AE798)),0)</f>
        <v>0</v>
      </c>
      <c r="AK798" s="2">
        <f t="shared" si="292"/>
        <v>0</v>
      </c>
      <c r="AL798" s="2">
        <f t="shared" si="293"/>
        <v>0</v>
      </c>
      <c r="AM798" s="2">
        <f t="shared" si="294"/>
        <v>0</v>
      </c>
      <c r="AN798" s="2">
        <f t="shared" si="295"/>
        <v>0</v>
      </c>
      <c r="AP798" t="s">
        <v>953</v>
      </c>
      <c r="AQ798" t="s">
        <v>1692</v>
      </c>
      <c r="AT798" s="94">
        <v>20</v>
      </c>
      <c r="AU798" s="96">
        <v>75</v>
      </c>
      <c r="AV798" s="100">
        <f t="shared" si="284"/>
        <v>20075</v>
      </c>
      <c r="AX798" s="7" t="s">
        <v>996</v>
      </c>
    </row>
    <row r="799" spans="1:50" ht="13" hidden="1" customHeight="1" outlineLevel="1">
      <c r="A799" t="s">
        <v>1486</v>
      </c>
      <c r="B799" t="s">
        <v>1692</v>
      </c>
      <c r="C799" s="1">
        <f t="shared" si="285"/>
        <v>2754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286"/>
        <v>1400</v>
      </c>
      <c r="H799" s="2">
        <f t="shared" si="287"/>
        <v>0.50835148874364555</v>
      </c>
      <c r="I799" s="2"/>
      <c r="J799" s="2">
        <f t="shared" si="288"/>
        <v>0.2458242556281772</v>
      </c>
      <c r="K799" s="2">
        <f t="shared" si="289"/>
        <v>0.75417574437182278</v>
      </c>
      <c r="L799" s="2">
        <f t="shared" si="290"/>
        <v>0</v>
      </c>
      <c r="M799" s="2">
        <f t="shared" si="291"/>
        <v>0</v>
      </c>
      <c r="N799" s="108">
        <v>677</v>
      </c>
      <c r="O799" s="108">
        <v>2077</v>
      </c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  <c r="AA799" s="108"/>
      <c r="AB799" s="108"/>
      <c r="AC799" s="108"/>
      <c r="AD799" s="108"/>
      <c r="AE799" s="108"/>
      <c r="AG799" s="7">
        <f>IF(Q799&gt;0,RANK(Q799,(N799:P799,Q799:AE799)),0)</f>
        <v>0</v>
      </c>
      <c r="AH799" s="7">
        <f>IF(R799&gt;0,RANK(R799,(N799:P799,Q799:AE799)),0)</f>
        <v>0</v>
      </c>
      <c r="AI799" s="7">
        <f>IF(T799&gt;0,RANK(T799,(N799:P799,Q799:AE799)),0)</f>
        <v>0</v>
      </c>
      <c r="AJ799" s="7">
        <f>IF(S799&gt;0,RANK(S799,(N799:P799,Q799:AE799)),0)</f>
        <v>0</v>
      </c>
      <c r="AK799" s="2">
        <f t="shared" si="292"/>
        <v>0</v>
      </c>
      <c r="AL799" s="2">
        <f t="shared" si="293"/>
        <v>0</v>
      </c>
      <c r="AM799" s="2">
        <f t="shared" si="294"/>
        <v>0</v>
      </c>
      <c r="AN799" s="2">
        <f t="shared" si="295"/>
        <v>0</v>
      </c>
      <c r="AP799" t="s">
        <v>1486</v>
      </c>
      <c r="AQ799" t="s">
        <v>1692</v>
      </c>
      <c r="AT799" s="94">
        <v>20</v>
      </c>
      <c r="AU799" s="96">
        <v>77</v>
      </c>
      <c r="AV799" s="100">
        <f t="shared" si="284"/>
        <v>20077</v>
      </c>
      <c r="AX799" s="7" t="s">
        <v>996</v>
      </c>
    </row>
    <row r="800" spans="1:50" ht="13" hidden="1" customHeight="1" outlineLevel="1">
      <c r="A800" t="s">
        <v>53</v>
      </c>
      <c r="B800" t="s">
        <v>1692</v>
      </c>
      <c r="C800" s="1">
        <f t="shared" si="285"/>
        <v>10724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286"/>
        <v>5848</v>
      </c>
      <c r="H800" s="2">
        <f t="shared" si="287"/>
        <v>0.54531891085415884</v>
      </c>
      <c r="I800" s="2"/>
      <c r="J800" s="2">
        <f t="shared" si="288"/>
        <v>0.22734054457292055</v>
      </c>
      <c r="K800" s="2">
        <f t="shared" si="289"/>
        <v>0.77265945542707948</v>
      </c>
      <c r="L800" s="2">
        <f t="shared" si="290"/>
        <v>0</v>
      </c>
      <c r="M800" s="2">
        <f t="shared" si="291"/>
        <v>0</v>
      </c>
      <c r="N800" s="108">
        <v>2438</v>
      </c>
      <c r="O800" s="108">
        <v>8286</v>
      </c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  <c r="AA800" s="108"/>
      <c r="AB800" s="108"/>
      <c r="AC800" s="108"/>
      <c r="AD800" s="108"/>
      <c r="AE800" s="108"/>
      <c r="AG800" s="7">
        <f>IF(Q800&gt;0,RANK(Q800,(N800:P800,Q800:AE800)),0)</f>
        <v>0</v>
      </c>
      <c r="AH800" s="7">
        <f>IF(R800&gt;0,RANK(R800,(N800:P800,Q800:AE800)),0)</f>
        <v>0</v>
      </c>
      <c r="AI800" s="7">
        <f>IF(T800&gt;0,RANK(T800,(N800:P800,Q800:AE800)),0)</f>
        <v>0</v>
      </c>
      <c r="AJ800" s="7">
        <f>IF(S800&gt;0,RANK(S800,(N800:P800,Q800:AE800)),0)</f>
        <v>0</v>
      </c>
      <c r="AK800" s="2">
        <f t="shared" si="292"/>
        <v>0</v>
      </c>
      <c r="AL800" s="2">
        <f t="shared" si="293"/>
        <v>0</v>
      </c>
      <c r="AM800" s="2">
        <f t="shared" si="294"/>
        <v>0</v>
      </c>
      <c r="AN800" s="2">
        <f t="shared" si="295"/>
        <v>0</v>
      </c>
      <c r="AP800" t="s">
        <v>53</v>
      </c>
      <c r="AQ800" t="s">
        <v>1692</v>
      </c>
      <c r="AT800" s="94">
        <v>20</v>
      </c>
      <c r="AU800" s="96">
        <v>79</v>
      </c>
      <c r="AV800" s="100">
        <f t="shared" si="284"/>
        <v>20079</v>
      </c>
      <c r="AX800" s="7" t="s">
        <v>996</v>
      </c>
    </row>
    <row r="801" spans="1:50" ht="13" hidden="1" customHeight="1" outlineLevel="1">
      <c r="A801" t="s">
        <v>351</v>
      </c>
      <c r="B801" t="s">
        <v>1692</v>
      </c>
      <c r="C801" s="1">
        <f t="shared" si="285"/>
        <v>1210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286"/>
        <v>730</v>
      </c>
      <c r="H801" s="2">
        <f t="shared" si="287"/>
        <v>0.60330578512396693</v>
      </c>
      <c r="I801" s="2"/>
      <c r="J801" s="2">
        <f t="shared" si="288"/>
        <v>0.19834710743801653</v>
      </c>
      <c r="K801" s="2">
        <f t="shared" si="289"/>
        <v>0.80165289256198347</v>
      </c>
      <c r="L801" s="2">
        <f t="shared" si="290"/>
        <v>0</v>
      </c>
      <c r="M801" s="2">
        <f t="shared" si="291"/>
        <v>0</v>
      </c>
      <c r="N801" s="108">
        <v>240</v>
      </c>
      <c r="O801" s="108">
        <v>970</v>
      </c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  <c r="AA801" s="108"/>
      <c r="AB801" s="108"/>
      <c r="AC801" s="108"/>
      <c r="AD801" s="108"/>
      <c r="AE801" s="108"/>
      <c r="AG801" s="7">
        <f>IF(Q801&gt;0,RANK(Q801,(N801:P801,Q801:AE801)),0)</f>
        <v>0</v>
      </c>
      <c r="AH801" s="7">
        <f>IF(R801&gt;0,RANK(R801,(N801:P801,Q801:AE801)),0)</f>
        <v>0</v>
      </c>
      <c r="AI801" s="7">
        <f>IF(T801&gt;0,RANK(T801,(N801:P801,Q801:AE801)),0)</f>
        <v>0</v>
      </c>
      <c r="AJ801" s="7">
        <f>IF(S801&gt;0,RANK(S801,(N801:P801,Q801:AE801)),0)</f>
        <v>0</v>
      </c>
      <c r="AK801" s="2">
        <f t="shared" si="292"/>
        <v>0</v>
      </c>
      <c r="AL801" s="2">
        <f t="shared" si="293"/>
        <v>0</v>
      </c>
      <c r="AM801" s="2">
        <f t="shared" si="294"/>
        <v>0</v>
      </c>
      <c r="AN801" s="2">
        <f t="shared" si="295"/>
        <v>0</v>
      </c>
      <c r="AP801" t="s">
        <v>351</v>
      </c>
      <c r="AQ801" t="s">
        <v>1692</v>
      </c>
      <c r="AT801" s="94">
        <v>20</v>
      </c>
      <c r="AU801" s="96">
        <v>81</v>
      </c>
      <c r="AV801" s="100">
        <f t="shared" si="284"/>
        <v>20081</v>
      </c>
      <c r="AX801" s="7" t="s">
        <v>996</v>
      </c>
    </row>
    <row r="802" spans="1:50" ht="13" hidden="1" customHeight="1" outlineLevel="1">
      <c r="A802" t="s">
        <v>894</v>
      </c>
      <c r="B802" t="s">
        <v>1692</v>
      </c>
      <c r="C802" s="1">
        <f t="shared" si="285"/>
        <v>1002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286"/>
        <v>580</v>
      </c>
      <c r="H802" s="2">
        <f t="shared" si="287"/>
        <v>0.57884231536926145</v>
      </c>
      <c r="I802" s="2"/>
      <c r="J802" s="2">
        <f t="shared" si="288"/>
        <v>0.21057884231536927</v>
      </c>
      <c r="K802" s="2">
        <f t="shared" si="289"/>
        <v>0.78942115768463073</v>
      </c>
      <c r="L802" s="2">
        <f t="shared" si="290"/>
        <v>0</v>
      </c>
      <c r="M802" s="2">
        <f t="shared" si="291"/>
        <v>0</v>
      </c>
      <c r="N802" s="108">
        <v>211</v>
      </c>
      <c r="O802" s="108">
        <v>791</v>
      </c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  <c r="AA802" s="108"/>
      <c r="AB802" s="108"/>
      <c r="AC802" s="108"/>
      <c r="AD802" s="108"/>
      <c r="AE802" s="108"/>
      <c r="AG802" s="7">
        <f>IF(Q802&gt;0,RANK(Q802,(N802:P802,Q802:AE802)),0)</f>
        <v>0</v>
      </c>
      <c r="AH802" s="7">
        <f>IF(R802&gt;0,RANK(R802,(N802:P802,Q802:AE802)),0)</f>
        <v>0</v>
      </c>
      <c r="AI802" s="7">
        <f>IF(T802&gt;0,RANK(T802,(N802:P802,Q802:AE802)),0)</f>
        <v>0</v>
      </c>
      <c r="AJ802" s="7">
        <f>IF(S802&gt;0,RANK(S802,(N802:P802,Q802:AE802)),0)</f>
        <v>0</v>
      </c>
      <c r="AK802" s="2">
        <f t="shared" si="292"/>
        <v>0</v>
      </c>
      <c r="AL802" s="2">
        <f t="shared" si="293"/>
        <v>0</v>
      </c>
      <c r="AM802" s="2">
        <f t="shared" si="294"/>
        <v>0</v>
      </c>
      <c r="AN802" s="2">
        <f t="shared" si="295"/>
        <v>0</v>
      </c>
      <c r="AP802" t="s">
        <v>894</v>
      </c>
      <c r="AQ802" t="s">
        <v>1692</v>
      </c>
      <c r="AT802" s="94">
        <v>20</v>
      </c>
      <c r="AU802" s="96">
        <v>83</v>
      </c>
      <c r="AV802" s="100">
        <f t="shared" si="284"/>
        <v>20083</v>
      </c>
      <c r="AX802" s="7" t="s">
        <v>996</v>
      </c>
    </row>
    <row r="803" spans="1:50" ht="13" hidden="1" customHeight="1" outlineLevel="1">
      <c r="A803" t="s">
        <v>934</v>
      </c>
      <c r="B803" t="s">
        <v>1692</v>
      </c>
      <c r="C803" s="1">
        <f t="shared" si="285"/>
        <v>4476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286"/>
        <v>2634</v>
      </c>
      <c r="H803" s="2">
        <f t="shared" si="287"/>
        <v>0.58847184986595169</v>
      </c>
      <c r="I803" s="2"/>
      <c r="J803" s="2">
        <f t="shared" si="288"/>
        <v>0.20576407506702413</v>
      </c>
      <c r="K803" s="2">
        <f t="shared" si="289"/>
        <v>0.7942359249329759</v>
      </c>
      <c r="L803" s="2">
        <f t="shared" si="290"/>
        <v>0</v>
      </c>
      <c r="M803" s="2">
        <f t="shared" si="291"/>
        <v>0</v>
      </c>
      <c r="N803" s="108">
        <v>921</v>
      </c>
      <c r="O803" s="108">
        <v>3555</v>
      </c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  <c r="AA803" s="108"/>
      <c r="AB803" s="108"/>
      <c r="AC803" s="108"/>
      <c r="AD803" s="108"/>
      <c r="AE803" s="108"/>
      <c r="AG803" s="7">
        <f>IF(Q803&gt;0,RANK(Q803,(N803:P803,Q803:AE803)),0)</f>
        <v>0</v>
      </c>
      <c r="AH803" s="7">
        <f>IF(R803&gt;0,RANK(R803,(N803:P803,Q803:AE803)),0)</f>
        <v>0</v>
      </c>
      <c r="AI803" s="7">
        <f>IF(T803&gt;0,RANK(T803,(N803:P803,Q803:AE803)),0)</f>
        <v>0</v>
      </c>
      <c r="AJ803" s="7">
        <f>IF(S803&gt;0,RANK(S803,(N803:P803,Q803:AE803)),0)</f>
        <v>0</v>
      </c>
      <c r="AK803" s="2">
        <f t="shared" si="292"/>
        <v>0</v>
      </c>
      <c r="AL803" s="2">
        <f t="shared" si="293"/>
        <v>0</v>
      </c>
      <c r="AM803" s="2">
        <f t="shared" si="294"/>
        <v>0</v>
      </c>
      <c r="AN803" s="2">
        <f t="shared" si="295"/>
        <v>0</v>
      </c>
      <c r="AP803" t="s">
        <v>934</v>
      </c>
      <c r="AQ803" t="s">
        <v>1692</v>
      </c>
      <c r="AT803" s="94">
        <v>20</v>
      </c>
      <c r="AU803" s="96">
        <v>85</v>
      </c>
      <c r="AV803" s="100">
        <f t="shared" si="284"/>
        <v>20085</v>
      </c>
      <c r="AX803" s="7" t="s">
        <v>996</v>
      </c>
    </row>
    <row r="804" spans="1:50" ht="13" hidden="1" customHeight="1" outlineLevel="1">
      <c r="A804" t="s">
        <v>1625</v>
      </c>
      <c r="B804" t="s">
        <v>1692</v>
      </c>
      <c r="C804" s="1">
        <f t="shared" si="285"/>
        <v>5815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286"/>
        <v>2631</v>
      </c>
      <c r="H804" s="2">
        <f t="shared" si="287"/>
        <v>0.45245055889939811</v>
      </c>
      <c r="I804" s="2"/>
      <c r="J804" s="2">
        <f t="shared" si="288"/>
        <v>0.27377472055030094</v>
      </c>
      <c r="K804" s="2">
        <f t="shared" si="289"/>
        <v>0.72622527944969906</v>
      </c>
      <c r="L804" s="2">
        <f t="shared" si="290"/>
        <v>0</v>
      </c>
      <c r="M804" s="2">
        <f t="shared" si="291"/>
        <v>0</v>
      </c>
      <c r="N804" s="108">
        <v>1592</v>
      </c>
      <c r="O804" s="108">
        <v>4223</v>
      </c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  <c r="AA804" s="108"/>
      <c r="AB804" s="108"/>
      <c r="AC804" s="108"/>
      <c r="AD804" s="108"/>
      <c r="AE804" s="108"/>
      <c r="AG804" s="7">
        <f>IF(Q804&gt;0,RANK(Q804,(N804:P804,Q804:AE804)),0)</f>
        <v>0</v>
      </c>
      <c r="AH804" s="7">
        <f>IF(R804&gt;0,RANK(R804,(N804:P804,Q804:AE804)),0)</f>
        <v>0</v>
      </c>
      <c r="AI804" s="7">
        <f>IF(T804&gt;0,RANK(T804,(N804:P804,Q804:AE804)),0)</f>
        <v>0</v>
      </c>
      <c r="AJ804" s="7">
        <f>IF(S804&gt;0,RANK(S804,(N804:P804,Q804:AE804)),0)</f>
        <v>0</v>
      </c>
      <c r="AK804" s="2">
        <f t="shared" si="292"/>
        <v>0</v>
      </c>
      <c r="AL804" s="2">
        <f t="shared" si="293"/>
        <v>0</v>
      </c>
      <c r="AM804" s="2">
        <f t="shared" si="294"/>
        <v>0</v>
      </c>
      <c r="AN804" s="2">
        <f t="shared" si="295"/>
        <v>0</v>
      </c>
      <c r="AP804" t="s">
        <v>1625</v>
      </c>
      <c r="AQ804" t="s">
        <v>1692</v>
      </c>
      <c r="AT804" s="94">
        <v>20</v>
      </c>
      <c r="AU804" s="96">
        <v>87</v>
      </c>
      <c r="AV804" s="100">
        <f t="shared" si="284"/>
        <v>20087</v>
      </c>
      <c r="AX804" s="7" t="s">
        <v>996</v>
      </c>
    </row>
    <row r="805" spans="1:50" ht="13" hidden="1" customHeight="1" outlineLevel="1">
      <c r="A805" t="s">
        <v>1346</v>
      </c>
      <c r="B805" t="s">
        <v>1692</v>
      </c>
      <c r="C805" s="1">
        <f t="shared" si="285"/>
        <v>1761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286"/>
        <v>1027</v>
      </c>
      <c r="H805" s="2">
        <f t="shared" si="287"/>
        <v>0.58319136854060194</v>
      </c>
      <c r="I805" s="2"/>
      <c r="J805" s="2">
        <f t="shared" si="288"/>
        <v>0.20840431572969903</v>
      </c>
      <c r="K805" s="2">
        <f t="shared" si="289"/>
        <v>0.79159568427030091</v>
      </c>
      <c r="L805" s="2">
        <f t="shared" si="290"/>
        <v>0</v>
      </c>
      <c r="M805" s="2">
        <f t="shared" si="291"/>
        <v>0</v>
      </c>
      <c r="N805" s="108">
        <v>367</v>
      </c>
      <c r="O805" s="108">
        <v>1394</v>
      </c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  <c r="AA805" s="108"/>
      <c r="AB805" s="108"/>
      <c r="AC805" s="108"/>
      <c r="AD805" s="108"/>
      <c r="AE805" s="108"/>
      <c r="AG805" s="7">
        <f>IF(Q805&gt;0,RANK(Q805,(N805:P805,Q805:AE805)),0)</f>
        <v>0</v>
      </c>
      <c r="AH805" s="7">
        <f>IF(R805&gt;0,RANK(R805,(N805:P805,Q805:AE805)),0)</f>
        <v>0</v>
      </c>
      <c r="AI805" s="7">
        <f>IF(T805&gt;0,RANK(T805,(N805:P805,Q805:AE805)),0)</f>
        <v>0</v>
      </c>
      <c r="AJ805" s="7">
        <f>IF(S805&gt;0,RANK(S805,(N805:P805,Q805:AE805)),0)</f>
        <v>0</v>
      </c>
      <c r="AK805" s="2">
        <f t="shared" si="292"/>
        <v>0</v>
      </c>
      <c r="AL805" s="2">
        <f t="shared" si="293"/>
        <v>0</v>
      </c>
      <c r="AM805" s="2">
        <f t="shared" si="294"/>
        <v>0</v>
      </c>
      <c r="AN805" s="2">
        <f t="shared" si="295"/>
        <v>0</v>
      </c>
      <c r="AP805" t="s">
        <v>1346</v>
      </c>
      <c r="AQ805" t="s">
        <v>1692</v>
      </c>
      <c r="AT805" s="94">
        <v>20</v>
      </c>
      <c r="AU805" s="96">
        <v>89</v>
      </c>
      <c r="AV805" s="100">
        <f t="shared" si="284"/>
        <v>20089</v>
      </c>
      <c r="AX805" s="7" t="s">
        <v>996</v>
      </c>
    </row>
    <row r="806" spans="1:50" ht="13" hidden="1" customHeight="1" outlineLevel="1">
      <c r="A806" t="s">
        <v>11</v>
      </c>
      <c r="B806" t="s">
        <v>1692</v>
      </c>
      <c r="C806" s="1">
        <f t="shared" si="285"/>
        <v>104282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286"/>
        <v>50616</v>
      </c>
      <c r="H806" s="2">
        <f t="shared" si="287"/>
        <v>0.48537619148079247</v>
      </c>
      <c r="I806" s="2"/>
      <c r="J806" s="2">
        <f t="shared" si="288"/>
        <v>0.25731190425960376</v>
      </c>
      <c r="K806" s="2">
        <f t="shared" si="289"/>
        <v>0.74268809574039618</v>
      </c>
      <c r="L806" s="2">
        <f t="shared" si="290"/>
        <v>0</v>
      </c>
      <c r="M806" s="2">
        <f t="shared" si="291"/>
        <v>1.1102230246251565E-16</v>
      </c>
      <c r="N806" s="108">
        <v>26833</v>
      </c>
      <c r="O806" s="108">
        <v>77449</v>
      </c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  <c r="AA806" s="108"/>
      <c r="AB806" s="108"/>
      <c r="AC806" s="108"/>
      <c r="AD806" s="108"/>
      <c r="AE806" s="108"/>
      <c r="AG806" s="7">
        <f>IF(Q806&gt;0,RANK(Q806,(N806:P806,Q806:AE806)),0)</f>
        <v>0</v>
      </c>
      <c r="AH806" s="7">
        <f>IF(R806&gt;0,RANK(R806,(N806:P806,Q806:AE806)),0)</f>
        <v>0</v>
      </c>
      <c r="AI806" s="7">
        <f>IF(T806&gt;0,RANK(T806,(N806:P806,Q806:AE806)),0)</f>
        <v>0</v>
      </c>
      <c r="AJ806" s="7">
        <f>IF(S806&gt;0,RANK(S806,(N806:P806,Q806:AE806)),0)</f>
        <v>0</v>
      </c>
      <c r="AK806" s="2">
        <f t="shared" si="292"/>
        <v>0</v>
      </c>
      <c r="AL806" s="2">
        <f t="shared" si="293"/>
        <v>0</v>
      </c>
      <c r="AM806" s="2">
        <f t="shared" si="294"/>
        <v>0</v>
      </c>
      <c r="AN806" s="2">
        <f t="shared" si="295"/>
        <v>0</v>
      </c>
      <c r="AP806" t="s">
        <v>11</v>
      </c>
      <c r="AQ806" t="s">
        <v>1692</v>
      </c>
      <c r="AT806" s="94">
        <v>20</v>
      </c>
      <c r="AU806" s="96">
        <v>91</v>
      </c>
      <c r="AV806" s="100">
        <f t="shared" si="284"/>
        <v>20091</v>
      </c>
      <c r="AX806" s="7" t="s">
        <v>996</v>
      </c>
    </row>
    <row r="807" spans="1:50" ht="13" hidden="1" customHeight="1" outlineLevel="1">
      <c r="A807" t="s">
        <v>1029</v>
      </c>
      <c r="B807" t="s">
        <v>1692</v>
      </c>
      <c r="C807" s="1">
        <f t="shared" si="285"/>
        <v>1321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286"/>
        <v>827</v>
      </c>
      <c r="H807" s="2">
        <f t="shared" si="287"/>
        <v>0.62604087812263431</v>
      </c>
      <c r="I807" s="2"/>
      <c r="J807" s="2">
        <f t="shared" si="288"/>
        <v>0.18697956093868282</v>
      </c>
      <c r="K807" s="2">
        <f t="shared" si="289"/>
        <v>0.81302043906131716</v>
      </c>
      <c r="L807" s="2">
        <f t="shared" si="290"/>
        <v>0</v>
      </c>
      <c r="M807" s="2">
        <f t="shared" si="291"/>
        <v>0</v>
      </c>
      <c r="N807" s="108">
        <v>247</v>
      </c>
      <c r="O807" s="108">
        <v>1074</v>
      </c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  <c r="AA807" s="108"/>
      <c r="AB807" s="108"/>
      <c r="AC807" s="108"/>
      <c r="AD807" s="108"/>
      <c r="AE807" s="108"/>
      <c r="AG807" s="7">
        <f>IF(Q807&gt;0,RANK(Q807,(N807:P807,Q807:AE807)),0)</f>
        <v>0</v>
      </c>
      <c r="AH807" s="7">
        <f>IF(R807&gt;0,RANK(R807,(N807:P807,Q807:AE807)),0)</f>
        <v>0</v>
      </c>
      <c r="AI807" s="7">
        <f>IF(T807&gt;0,RANK(T807,(N807:P807,Q807:AE807)),0)</f>
        <v>0</v>
      </c>
      <c r="AJ807" s="7">
        <f>IF(S807&gt;0,RANK(S807,(N807:P807,Q807:AE807)),0)</f>
        <v>0</v>
      </c>
      <c r="AK807" s="2">
        <f t="shared" si="292"/>
        <v>0</v>
      </c>
      <c r="AL807" s="2">
        <f t="shared" si="293"/>
        <v>0</v>
      </c>
      <c r="AM807" s="2">
        <f t="shared" si="294"/>
        <v>0</v>
      </c>
      <c r="AN807" s="2">
        <f t="shared" si="295"/>
        <v>0</v>
      </c>
      <c r="AP807" t="s">
        <v>1029</v>
      </c>
      <c r="AQ807" t="s">
        <v>1692</v>
      </c>
      <c r="AT807" s="94">
        <v>20</v>
      </c>
      <c r="AU807" s="96">
        <v>93</v>
      </c>
      <c r="AV807" s="100">
        <f t="shared" si="284"/>
        <v>20093</v>
      </c>
      <c r="AX807" s="7" t="s">
        <v>996</v>
      </c>
    </row>
    <row r="808" spans="1:50" ht="13" hidden="1" customHeight="1" outlineLevel="1">
      <c r="A808" t="s">
        <v>587</v>
      </c>
      <c r="B808" t="s">
        <v>1692</v>
      </c>
      <c r="C808" s="1">
        <f t="shared" si="285"/>
        <v>3429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286"/>
        <v>1725</v>
      </c>
      <c r="H808" s="2">
        <f t="shared" si="287"/>
        <v>0.50306211723534555</v>
      </c>
      <c r="I808" s="2"/>
      <c r="J808" s="2">
        <f t="shared" si="288"/>
        <v>0.2484689413823272</v>
      </c>
      <c r="K808" s="2">
        <f t="shared" si="289"/>
        <v>0.75153105861767278</v>
      </c>
      <c r="L808" s="2">
        <f t="shared" si="290"/>
        <v>0</v>
      </c>
      <c r="M808" s="2">
        <f t="shared" si="291"/>
        <v>0</v>
      </c>
      <c r="N808" s="108">
        <v>852</v>
      </c>
      <c r="O808" s="108">
        <v>2577</v>
      </c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  <c r="AA808" s="108"/>
      <c r="AB808" s="108"/>
      <c r="AC808" s="108"/>
      <c r="AD808" s="108"/>
      <c r="AE808" s="108"/>
      <c r="AG808" s="7">
        <f>IF(Q808&gt;0,RANK(Q808,(N808:P808,Q808:AE808)),0)</f>
        <v>0</v>
      </c>
      <c r="AH808" s="7">
        <f>IF(R808&gt;0,RANK(R808,(N808:P808,Q808:AE808)),0)</f>
        <v>0</v>
      </c>
      <c r="AI808" s="7">
        <f>IF(T808&gt;0,RANK(T808,(N808:P808,Q808:AE808)),0)</f>
        <v>0</v>
      </c>
      <c r="AJ808" s="7">
        <f>IF(S808&gt;0,RANK(S808,(N808:P808,Q808:AE808)),0)</f>
        <v>0</v>
      </c>
      <c r="AK808" s="2">
        <f t="shared" si="292"/>
        <v>0</v>
      </c>
      <c r="AL808" s="2">
        <f t="shared" si="293"/>
        <v>0</v>
      </c>
      <c r="AM808" s="2">
        <f t="shared" si="294"/>
        <v>0</v>
      </c>
      <c r="AN808" s="2">
        <f t="shared" si="295"/>
        <v>0</v>
      </c>
      <c r="AP808" t="s">
        <v>587</v>
      </c>
      <c r="AQ808" t="s">
        <v>1692</v>
      </c>
      <c r="AT808" s="94">
        <v>20</v>
      </c>
      <c r="AU808" s="96">
        <v>95</v>
      </c>
      <c r="AV808" s="100">
        <f t="shared" si="284"/>
        <v>20095</v>
      </c>
      <c r="AX808" s="7" t="s">
        <v>996</v>
      </c>
    </row>
    <row r="809" spans="1:50" ht="13" hidden="1" customHeight="1" outlineLevel="1">
      <c r="A809" t="s">
        <v>1371</v>
      </c>
      <c r="B809" t="s">
        <v>1692</v>
      </c>
      <c r="C809" s="1">
        <f t="shared" si="285"/>
        <v>1417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286"/>
        <v>835</v>
      </c>
      <c r="H809" s="2">
        <f t="shared" si="287"/>
        <v>0.589273112208892</v>
      </c>
      <c r="I809" s="2"/>
      <c r="J809" s="2">
        <f t="shared" si="288"/>
        <v>0.205363443895554</v>
      </c>
      <c r="K809" s="2">
        <f t="shared" si="289"/>
        <v>0.79463655610444606</v>
      </c>
      <c r="L809" s="2">
        <f t="shared" si="290"/>
        <v>0</v>
      </c>
      <c r="M809" s="2">
        <f t="shared" si="291"/>
        <v>-1.1102230246251565E-16</v>
      </c>
      <c r="N809" s="108">
        <v>291</v>
      </c>
      <c r="O809" s="108">
        <v>1126</v>
      </c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  <c r="AA809" s="108"/>
      <c r="AB809" s="108"/>
      <c r="AC809" s="108"/>
      <c r="AD809" s="108"/>
      <c r="AE809" s="108"/>
      <c r="AG809" s="7">
        <f>IF(Q809&gt;0,RANK(Q809,(N809:P809,Q809:AE809)),0)</f>
        <v>0</v>
      </c>
      <c r="AH809" s="7">
        <f>IF(R809&gt;0,RANK(R809,(N809:P809,Q809:AE809)),0)</f>
        <v>0</v>
      </c>
      <c r="AI809" s="7">
        <f>IF(T809&gt;0,RANK(T809,(N809:P809,Q809:AE809)),0)</f>
        <v>0</v>
      </c>
      <c r="AJ809" s="7">
        <f>IF(S809&gt;0,RANK(S809,(N809:P809,Q809:AE809)),0)</f>
        <v>0</v>
      </c>
      <c r="AK809" s="2">
        <f t="shared" si="292"/>
        <v>0</v>
      </c>
      <c r="AL809" s="2">
        <f t="shared" si="293"/>
        <v>0</v>
      </c>
      <c r="AM809" s="2">
        <f t="shared" si="294"/>
        <v>0</v>
      </c>
      <c r="AN809" s="2">
        <f t="shared" si="295"/>
        <v>0</v>
      </c>
      <c r="AP809" t="s">
        <v>1371</v>
      </c>
      <c r="AQ809" t="s">
        <v>1692</v>
      </c>
      <c r="AT809" s="94">
        <v>20</v>
      </c>
      <c r="AU809" s="96">
        <v>97</v>
      </c>
      <c r="AV809" s="100">
        <f t="shared" si="284"/>
        <v>20097</v>
      </c>
      <c r="AX809" s="7" t="s">
        <v>996</v>
      </c>
    </row>
    <row r="810" spans="1:50" ht="13" hidden="1" customHeight="1" outlineLevel="1">
      <c r="A810" t="s">
        <v>1573</v>
      </c>
      <c r="B810" t="s">
        <v>1692</v>
      </c>
      <c r="C810" s="1">
        <f t="shared" si="285"/>
        <v>7711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286"/>
        <v>3381</v>
      </c>
      <c r="H810" s="2">
        <f t="shared" si="287"/>
        <v>0.43846453118921019</v>
      </c>
      <c r="I810" s="2"/>
      <c r="J810" s="2">
        <f t="shared" si="288"/>
        <v>0.28076773440539488</v>
      </c>
      <c r="K810" s="2">
        <f t="shared" si="289"/>
        <v>0.71923226559460507</v>
      </c>
      <c r="L810" s="2">
        <f t="shared" si="290"/>
        <v>0</v>
      </c>
      <c r="M810" s="2">
        <f t="shared" si="291"/>
        <v>0</v>
      </c>
      <c r="N810" s="10">
        <v>2165</v>
      </c>
      <c r="O810" s="10">
        <v>5546</v>
      </c>
      <c r="P810" s="10"/>
      <c r="Q810" s="10"/>
      <c r="R810" s="10"/>
      <c r="S810" s="10"/>
      <c r="T810" s="108"/>
      <c r="U810" s="108"/>
      <c r="V810" s="108"/>
      <c r="W810" s="108"/>
      <c r="X810" s="108"/>
      <c r="Y810" s="108"/>
      <c r="Z810" s="108"/>
      <c r="AA810" s="108"/>
      <c r="AB810" s="108"/>
      <c r="AC810" s="108"/>
      <c r="AD810" s="108"/>
      <c r="AE810" s="10"/>
      <c r="AG810" s="7">
        <f>IF(Q810&gt;0,RANK(Q810,(N810:P810,Q810:AE810)),0)</f>
        <v>0</v>
      </c>
      <c r="AH810" s="7">
        <f>IF(R810&gt;0,RANK(R810,(N810:P810,Q810:AE810)),0)</f>
        <v>0</v>
      </c>
      <c r="AI810" s="7">
        <f>IF(T810&gt;0,RANK(T810,(N810:P810,Q810:AE810)),0)</f>
        <v>0</v>
      </c>
      <c r="AJ810" s="7">
        <f>IF(S810&gt;0,RANK(S810,(N810:P810,Q810:AE810)),0)</f>
        <v>0</v>
      </c>
      <c r="AK810" s="2">
        <f t="shared" si="292"/>
        <v>0</v>
      </c>
      <c r="AL810" s="2">
        <f t="shared" si="293"/>
        <v>0</v>
      </c>
      <c r="AM810" s="2">
        <f t="shared" si="294"/>
        <v>0</v>
      </c>
      <c r="AN810" s="2">
        <f t="shared" si="295"/>
        <v>0</v>
      </c>
      <c r="AP810" t="s">
        <v>1573</v>
      </c>
      <c r="AQ810" t="s">
        <v>1692</v>
      </c>
      <c r="AT810" s="94">
        <v>20</v>
      </c>
      <c r="AU810" s="96">
        <v>99</v>
      </c>
      <c r="AV810" s="100">
        <f t="shared" si="284"/>
        <v>20099</v>
      </c>
      <c r="AX810" s="7" t="s">
        <v>996</v>
      </c>
    </row>
    <row r="811" spans="1:50" ht="13" hidden="1" customHeight="1" outlineLevel="1">
      <c r="A811" t="s">
        <v>2368</v>
      </c>
      <c r="B811" t="s">
        <v>1692</v>
      </c>
      <c r="C811" s="1">
        <f t="shared" si="285"/>
        <v>1062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286"/>
        <v>772</v>
      </c>
      <c r="H811" s="2">
        <f t="shared" si="287"/>
        <v>0.72693032015065917</v>
      </c>
      <c r="I811" s="2"/>
      <c r="J811" s="2">
        <f t="shared" si="288"/>
        <v>0.13653483992467044</v>
      </c>
      <c r="K811" s="2">
        <f t="shared" si="289"/>
        <v>0.86346516007532959</v>
      </c>
      <c r="L811" s="2">
        <f t="shared" si="290"/>
        <v>0</v>
      </c>
      <c r="M811" s="2">
        <f t="shared" si="291"/>
        <v>0</v>
      </c>
      <c r="N811" s="108">
        <v>145</v>
      </c>
      <c r="O811" s="108">
        <v>917</v>
      </c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  <c r="AA811" s="108"/>
      <c r="AB811" s="108"/>
      <c r="AC811" s="108"/>
      <c r="AD811" s="108"/>
      <c r="AE811" s="108"/>
      <c r="AG811" s="7">
        <f>IF(Q811&gt;0,RANK(Q811,(N811:P811,Q811:AE811)),0)</f>
        <v>0</v>
      </c>
      <c r="AH811" s="7">
        <f>IF(R811&gt;0,RANK(R811,(N811:P811,Q811:AE811)),0)</f>
        <v>0</v>
      </c>
      <c r="AI811" s="7">
        <f>IF(T811&gt;0,RANK(T811,(N811:P811,Q811:AE811)),0)</f>
        <v>0</v>
      </c>
      <c r="AJ811" s="7">
        <f>IF(S811&gt;0,RANK(S811,(N811:P811,Q811:AE811)),0)</f>
        <v>0</v>
      </c>
      <c r="AK811" s="2">
        <f t="shared" si="292"/>
        <v>0</v>
      </c>
      <c r="AL811" s="2">
        <f t="shared" si="293"/>
        <v>0</v>
      </c>
      <c r="AM811" s="2">
        <f t="shared" si="294"/>
        <v>0</v>
      </c>
      <c r="AN811" s="2">
        <f t="shared" si="295"/>
        <v>0</v>
      </c>
      <c r="AP811" t="s">
        <v>2368</v>
      </c>
      <c r="AQ811" t="s">
        <v>1692</v>
      </c>
      <c r="AT811" s="94">
        <v>20</v>
      </c>
      <c r="AU811" s="96">
        <v>101</v>
      </c>
      <c r="AV811" s="100">
        <f t="shared" si="284"/>
        <v>20101</v>
      </c>
      <c r="AX811" s="7" t="s">
        <v>996</v>
      </c>
    </row>
    <row r="812" spans="1:50" ht="13" hidden="1" customHeight="1" outlineLevel="1">
      <c r="A812" t="s">
        <v>1393</v>
      </c>
      <c r="B812" t="s">
        <v>1692</v>
      </c>
      <c r="C812" s="1">
        <f t="shared" si="285"/>
        <v>14005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1">
        <f t="shared" si="286"/>
        <v>3207</v>
      </c>
      <c r="H812" s="2">
        <f t="shared" si="287"/>
        <v>0.22898964655480186</v>
      </c>
      <c r="I812" s="2"/>
      <c r="J812" s="2">
        <f t="shared" si="288"/>
        <v>0.3855051767225991</v>
      </c>
      <c r="K812" s="2">
        <f t="shared" si="289"/>
        <v>0.6144948232774009</v>
      </c>
      <c r="L812" s="2">
        <f t="shared" si="290"/>
        <v>0</v>
      </c>
      <c r="M812" s="2">
        <f t="shared" si="291"/>
        <v>0</v>
      </c>
      <c r="N812" s="108">
        <v>5399</v>
      </c>
      <c r="O812" s="108">
        <v>8606</v>
      </c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  <c r="AA812" s="108"/>
      <c r="AB812" s="108"/>
      <c r="AC812" s="108"/>
      <c r="AD812" s="108"/>
      <c r="AE812" s="108"/>
      <c r="AG812" s="7">
        <f>IF(Q812&gt;0,RANK(Q812,(N812:P812,Q812:AE812)),0)</f>
        <v>0</v>
      </c>
      <c r="AH812" s="7">
        <f>IF(R812&gt;0,RANK(R812,(N812:P812,Q812:AE812)),0)</f>
        <v>0</v>
      </c>
      <c r="AI812" s="7">
        <f>IF(T812&gt;0,RANK(T812,(N812:P812,Q812:AE812)),0)</f>
        <v>0</v>
      </c>
      <c r="AJ812" s="7">
        <f>IF(S812&gt;0,RANK(S812,(N812:P812,Q812:AE812)),0)</f>
        <v>0</v>
      </c>
      <c r="AK812" s="2">
        <f t="shared" si="292"/>
        <v>0</v>
      </c>
      <c r="AL812" s="2">
        <f t="shared" si="293"/>
        <v>0</v>
      </c>
      <c r="AM812" s="2">
        <f t="shared" si="294"/>
        <v>0</v>
      </c>
      <c r="AN812" s="2">
        <f t="shared" si="295"/>
        <v>0</v>
      </c>
      <c r="AP812" t="s">
        <v>1393</v>
      </c>
      <c r="AQ812" t="s">
        <v>1692</v>
      </c>
      <c r="AT812" s="94">
        <v>20</v>
      </c>
      <c r="AU812" s="96">
        <v>103</v>
      </c>
      <c r="AV812" s="100">
        <f t="shared" si="284"/>
        <v>20103</v>
      </c>
      <c r="AX812" s="7" t="s">
        <v>996</v>
      </c>
    </row>
    <row r="813" spans="1:50" ht="13" hidden="1" customHeight="1" outlineLevel="1">
      <c r="A813" t="s">
        <v>1794</v>
      </c>
      <c r="B813" t="s">
        <v>1692</v>
      </c>
      <c r="C813" s="1">
        <f t="shared" si="285"/>
        <v>2075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286"/>
        <v>1455</v>
      </c>
      <c r="H813" s="2">
        <f t="shared" si="287"/>
        <v>0.70120481927710843</v>
      </c>
      <c r="I813" s="2"/>
      <c r="J813" s="2">
        <f t="shared" si="288"/>
        <v>0.14939759036144579</v>
      </c>
      <c r="K813" s="2">
        <f t="shared" si="289"/>
        <v>0.85060240963855427</v>
      </c>
      <c r="L813" s="2">
        <f t="shared" si="290"/>
        <v>0</v>
      </c>
      <c r="M813" s="2">
        <f t="shared" si="291"/>
        <v>0</v>
      </c>
      <c r="N813" s="108">
        <v>310</v>
      </c>
      <c r="O813" s="108">
        <v>1765</v>
      </c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  <c r="AA813" s="108"/>
      <c r="AB813" s="108"/>
      <c r="AC813" s="108"/>
      <c r="AD813" s="108"/>
      <c r="AE813" s="108"/>
      <c r="AG813" s="7">
        <f>IF(Q813&gt;0,RANK(Q813,(N813:P813,Q813:AE813)),0)</f>
        <v>0</v>
      </c>
      <c r="AH813" s="7">
        <f>IF(R813&gt;0,RANK(R813,(N813:P813,Q813:AE813)),0)</f>
        <v>0</v>
      </c>
      <c r="AI813" s="7">
        <f>IF(T813&gt;0,RANK(T813,(N813:P813,Q813:AE813)),0)</f>
        <v>0</v>
      </c>
      <c r="AJ813" s="7">
        <f>IF(S813&gt;0,RANK(S813,(N813:P813,Q813:AE813)),0)</f>
        <v>0</v>
      </c>
      <c r="AK813" s="2">
        <f t="shared" si="292"/>
        <v>0</v>
      </c>
      <c r="AL813" s="2">
        <f t="shared" si="293"/>
        <v>0</v>
      </c>
      <c r="AM813" s="2">
        <f t="shared" si="294"/>
        <v>0</v>
      </c>
      <c r="AN813" s="2">
        <f t="shared" si="295"/>
        <v>0</v>
      </c>
      <c r="AP813" t="s">
        <v>1794</v>
      </c>
      <c r="AQ813" t="s">
        <v>1692</v>
      </c>
      <c r="AT813" s="94">
        <v>20</v>
      </c>
      <c r="AU813" s="96">
        <v>105</v>
      </c>
      <c r="AV813" s="100">
        <f t="shared" si="284"/>
        <v>20105</v>
      </c>
      <c r="AX813" s="7" t="s">
        <v>996</v>
      </c>
    </row>
    <row r="814" spans="1:50" ht="13" hidden="1" customHeight="1" outlineLevel="1">
      <c r="A814" t="s">
        <v>1461</v>
      </c>
      <c r="B814" t="s">
        <v>1692</v>
      </c>
      <c r="C814" s="1">
        <f t="shared" si="285"/>
        <v>2823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0</v>
      </c>
      <c r="G814" s="1">
        <f t="shared" si="286"/>
        <v>921</v>
      </c>
      <c r="H814" s="2">
        <f t="shared" si="287"/>
        <v>0.32624867162592985</v>
      </c>
      <c r="I814" s="2"/>
      <c r="J814" s="2">
        <f t="shared" si="288"/>
        <v>0.33687566418703507</v>
      </c>
      <c r="K814" s="2">
        <f t="shared" si="289"/>
        <v>0.66312433581296493</v>
      </c>
      <c r="L814" s="2">
        <f t="shared" si="290"/>
        <v>0</v>
      </c>
      <c r="M814" s="2">
        <f t="shared" si="291"/>
        <v>0</v>
      </c>
      <c r="N814" s="108">
        <v>951</v>
      </c>
      <c r="O814" s="108">
        <v>1872</v>
      </c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  <c r="AA814" s="108"/>
      <c r="AB814" s="108"/>
      <c r="AC814" s="108"/>
      <c r="AD814" s="108"/>
      <c r="AE814" s="108"/>
      <c r="AG814" s="7">
        <f>IF(Q814&gt;0,RANK(Q814,(N814:P814,Q814:AE814)),0)</f>
        <v>0</v>
      </c>
      <c r="AH814" s="7">
        <f>IF(R814&gt;0,RANK(R814,(N814:P814,Q814:AE814)),0)</f>
        <v>0</v>
      </c>
      <c r="AI814" s="7">
        <f>IF(T814&gt;0,RANK(T814,(N814:P814,Q814:AE814)),0)</f>
        <v>0</v>
      </c>
      <c r="AJ814" s="7">
        <f>IF(S814&gt;0,RANK(S814,(N814:P814,Q814:AE814)),0)</f>
        <v>0</v>
      </c>
      <c r="AK814" s="2">
        <f t="shared" si="292"/>
        <v>0</v>
      </c>
      <c r="AL814" s="2">
        <f t="shared" si="293"/>
        <v>0</v>
      </c>
      <c r="AM814" s="2">
        <f t="shared" si="294"/>
        <v>0</v>
      </c>
      <c r="AN814" s="2">
        <f t="shared" si="295"/>
        <v>0</v>
      </c>
      <c r="AP814" t="s">
        <v>1461</v>
      </c>
      <c r="AQ814" t="s">
        <v>1692</v>
      </c>
      <c r="AT814" s="94">
        <v>20</v>
      </c>
      <c r="AU814" s="96">
        <v>107</v>
      </c>
      <c r="AV814" s="100">
        <f t="shared" si="284"/>
        <v>20107</v>
      </c>
      <c r="AX814" s="7" t="s">
        <v>996</v>
      </c>
    </row>
    <row r="815" spans="1:50" ht="13" hidden="1" customHeight="1" outlineLevel="1">
      <c r="A815" t="s">
        <v>503</v>
      </c>
      <c r="B815" t="s">
        <v>1692</v>
      </c>
      <c r="C815" s="1">
        <f t="shared" si="285"/>
        <v>1223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286"/>
        <v>615</v>
      </c>
      <c r="H815" s="2">
        <f t="shared" si="287"/>
        <v>0.5028618152085037</v>
      </c>
      <c r="I815" s="2"/>
      <c r="J815" s="2">
        <f t="shared" si="288"/>
        <v>0.24856909239574815</v>
      </c>
      <c r="K815" s="2">
        <f t="shared" si="289"/>
        <v>0.7514309076042518</v>
      </c>
      <c r="L815" s="2">
        <f t="shared" si="290"/>
        <v>0</v>
      </c>
      <c r="M815" s="2">
        <f t="shared" si="291"/>
        <v>0</v>
      </c>
      <c r="N815" s="108">
        <v>304</v>
      </c>
      <c r="O815" s="108">
        <v>919</v>
      </c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  <c r="AA815" s="108"/>
      <c r="AB815" s="108"/>
      <c r="AC815" s="108"/>
      <c r="AD815" s="108"/>
      <c r="AE815" s="108"/>
      <c r="AG815" s="7">
        <f>IF(Q815&gt;0,RANK(Q815,(N815:P815,Q815:AE815)),0)</f>
        <v>0</v>
      </c>
      <c r="AH815" s="7">
        <f>IF(R815&gt;0,RANK(R815,(N815:P815,Q815:AE815)),0)</f>
        <v>0</v>
      </c>
      <c r="AI815" s="7">
        <f>IF(T815&gt;0,RANK(T815,(N815:P815,Q815:AE815)),0)</f>
        <v>0</v>
      </c>
      <c r="AJ815" s="7">
        <f>IF(S815&gt;0,RANK(S815,(N815:P815,Q815:AE815)),0)</f>
        <v>0</v>
      </c>
      <c r="AK815" s="2">
        <f t="shared" si="292"/>
        <v>0</v>
      </c>
      <c r="AL815" s="2">
        <f t="shared" si="293"/>
        <v>0</v>
      </c>
      <c r="AM815" s="2">
        <f t="shared" si="294"/>
        <v>0</v>
      </c>
      <c r="AN815" s="2">
        <f t="shared" si="295"/>
        <v>0</v>
      </c>
      <c r="AP815" t="s">
        <v>503</v>
      </c>
      <c r="AQ815" t="s">
        <v>1692</v>
      </c>
      <c r="AT815" s="94">
        <v>20</v>
      </c>
      <c r="AU815" s="96">
        <v>109</v>
      </c>
      <c r="AV815" s="100">
        <f t="shared" si="284"/>
        <v>20109</v>
      </c>
      <c r="AX815" s="7" t="s">
        <v>996</v>
      </c>
    </row>
    <row r="816" spans="1:50" ht="13" hidden="1" customHeight="1" outlineLevel="1">
      <c r="A816" t="s">
        <v>631</v>
      </c>
      <c r="B816" t="s">
        <v>1692</v>
      </c>
      <c r="C816" s="1">
        <f t="shared" si="285"/>
        <v>10442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286"/>
        <v>5194</v>
      </c>
      <c r="H816" s="2">
        <f t="shared" si="287"/>
        <v>0.49741428845048841</v>
      </c>
      <c r="I816" s="2"/>
      <c r="J816" s="2">
        <f t="shared" si="288"/>
        <v>0.2512928557747558</v>
      </c>
      <c r="K816" s="2">
        <f t="shared" si="289"/>
        <v>0.7487071442252442</v>
      </c>
      <c r="L816" s="2">
        <f t="shared" si="290"/>
        <v>0</v>
      </c>
      <c r="M816" s="2">
        <f t="shared" si="291"/>
        <v>0</v>
      </c>
      <c r="N816" s="108">
        <v>2624</v>
      </c>
      <c r="O816" s="108">
        <v>7818</v>
      </c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  <c r="AA816" s="108"/>
      <c r="AB816" s="108"/>
      <c r="AC816" s="108"/>
      <c r="AD816" s="108"/>
      <c r="AE816" s="108"/>
      <c r="AG816" s="7">
        <f>IF(Q816&gt;0,RANK(Q816,(N816:P816,Q816:AE816)),0)</f>
        <v>0</v>
      </c>
      <c r="AH816" s="7">
        <f>IF(R816&gt;0,RANK(R816,(N816:P816,Q816:AE816)),0)</f>
        <v>0</v>
      </c>
      <c r="AI816" s="7">
        <f>IF(T816&gt;0,RANK(T816,(N816:P816,Q816:AE816)),0)</f>
        <v>0</v>
      </c>
      <c r="AJ816" s="7">
        <f>IF(S816&gt;0,RANK(S816,(N816:P816,Q816:AE816)),0)</f>
        <v>0</v>
      </c>
      <c r="AK816" s="2">
        <f t="shared" si="292"/>
        <v>0</v>
      </c>
      <c r="AL816" s="2">
        <f t="shared" si="293"/>
        <v>0</v>
      </c>
      <c r="AM816" s="2">
        <f t="shared" si="294"/>
        <v>0</v>
      </c>
      <c r="AN816" s="2">
        <f t="shared" si="295"/>
        <v>0</v>
      </c>
      <c r="AP816" t="s">
        <v>631</v>
      </c>
      <c r="AQ816" t="s">
        <v>1692</v>
      </c>
      <c r="AT816" s="94">
        <v>20</v>
      </c>
      <c r="AU816" s="96">
        <v>111</v>
      </c>
      <c r="AV816" s="100">
        <f t="shared" si="284"/>
        <v>20111</v>
      </c>
      <c r="AX816" s="7" t="s">
        <v>996</v>
      </c>
    </row>
    <row r="817" spans="1:50" ht="13" hidden="1" customHeight="1" outlineLevel="1">
      <c r="A817" t="s">
        <v>2287</v>
      </c>
      <c r="B817" t="s">
        <v>1692</v>
      </c>
      <c r="C817" s="1">
        <f t="shared" si="285"/>
        <v>9895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286"/>
        <v>6187</v>
      </c>
      <c r="H817" s="2">
        <f t="shared" si="287"/>
        <v>0.62526528549772609</v>
      </c>
      <c r="I817" s="2"/>
      <c r="J817" s="2">
        <f t="shared" si="288"/>
        <v>0.18736735725113693</v>
      </c>
      <c r="K817" s="2">
        <f t="shared" si="289"/>
        <v>0.81263264274886304</v>
      </c>
      <c r="L817" s="2">
        <f t="shared" si="290"/>
        <v>0</v>
      </c>
      <c r="M817" s="2">
        <f t="shared" si="291"/>
        <v>0</v>
      </c>
      <c r="N817" s="108">
        <v>1854</v>
      </c>
      <c r="O817" s="108">
        <v>8041</v>
      </c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  <c r="AA817" s="108"/>
      <c r="AB817" s="108"/>
      <c r="AC817" s="108"/>
      <c r="AD817" s="108"/>
      <c r="AE817" s="108"/>
      <c r="AG817" s="7">
        <f>IF(Q817&gt;0,RANK(Q817,(N817:P817,Q817:AE817)),0)</f>
        <v>0</v>
      </c>
      <c r="AH817" s="7">
        <f>IF(R817&gt;0,RANK(R817,(N817:P817,Q817:AE817)),0)</f>
        <v>0</v>
      </c>
      <c r="AI817" s="7">
        <f>IF(T817&gt;0,RANK(T817,(N817:P817,Q817:AE817)),0)</f>
        <v>0</v>
      </c>
      <c r="AJ817" s="7">
        <f>IF(S817&gt;0,RANK(S817,(N817:P817,Q817:AE817)),0)</f>
        <v>0</v>
      </c>
      <c r="AK817" s="2">
        <f t="shared" si="292"/>
        <v>0</v>
      </c>
      <c r="AL817" s="2">
        <f t="shared" si="293"/>
        <v>0</v>
      </c>
      <c r="AM817" s="2">
        <f t="shared" si="294"/>
        <v>0</v>
      </c>
      <c r="AN817" s="2">
        <f t="shared" si="295"/>
        <v>0</v>
      </c>
      <c r="AP817" t="s">
        <v>2287</v>
      </c>
      <c r="AQ817" t="s">
        <v>1692</v>
      </c>
      <c r="AT817" s="94">
        <v>20</v>
      </c>
      <c r="AU817" s="96">
        <v>113</v>
      </c>
      <c r="AV817" s="100">
        <f t="shared" si="284"/>
        <v>20113</v>
      </c>
      <c r="AX817" s="7" t="s">
        <v>996</v>
      </c>
    </row>
    <row r="818" spans="1:50" ht="13" hidden="1" customHeight="1" outlineLevel="1">
      <c r="A818" t="s">
        <v>827</v>
      </c>
      <c r="B818" t="s">
        <v>1692</v>
      </c>
      <c r="C818" s="1">
        <f t="shared" si="285"/>
        <v>4973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1">
        <f t="shared" si="286"/>
        <v>3381</v>
      </c>
      <c r="H818" s="2">
        <f t="shared" si="287"/>
        <v>0.67987130504725513</v>
      </c>
      <c r="I818" s="2"/>
      <c r="J818" s="2">
        <f t="shared" si="288"/>
        <v>0.16006434747637241</v>
      </c>
      <c r="K818" s="2">
        <f t="shared" si="289"/>
        <v>0.83993565252362756</v>
      </c>
      <c r="L818" s="2">
        <f t="shared" si="290"/>
        <v>0</v>
      </c>
      <c r="M818" s="2">
        <f t="shared" si="291"/>
        <v>0</v>
      </c>
      <c r="N818" s="108">
        <v>796</v>
      </c>
      <c r="O818" s="108">
        <v>4177</v>
      </c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  <c r="AA818" s="108"/>
      <c r="AB818" s="108"/>
      <c r="AC818" s="108"/>
      <c r="AD818" s="108"/>
      <c r="AE818" s="108"/>
      <c r="AG818" s="7">
        <f>IF(Q818&gt;0,RANK(Q818,(N818:P818,Q818:AE818)),0)</f>
        <v>0</v>
      </c>
      <c r="AH818" s="7">
        <f>IF(R818&gt;0,RANK(R818,(N818:P818,Q818:AE818)),0)</f>
        <v>0</v>
      </c>
      <c r="AI818" s="7">
        <f>IF(T818&gt;0,RANK(T818,(N818:P818,Q818:AE818)),0)</f>
        <v>0</v>
      </c>
      <c r="AJ818" s="7">
        <f>IF(S818&gt;0,RANK(S818,(N818:P818,Q818:AE818)),0)</f>
        <v>0</v>
      </c>
      <c r="AK818" s="2">
        <f t="shared" si="292"/>
        <v>0</v>
      </c>
      <c r="AL818" s="2">
        <f t="shared" si="293"/>
        <v>0</v>
      </c>
      <c r="AM818" s="2">
        <f t="shared" si="294"/>
        <v>0</v>
      </c>
      <c r="AN818" s="2">
        <f t="shared" si="295"/>
        <v>0</v>
      </c>
      <c r="AP818" t="s">
        <v>827</v>
      </c>
      <c r="AQ818" t="s">
        <v>1692</v>
      </c>
      <c r="AT818" s="94">
        <v>20</v>
      </c>
      <c r="AU818" s="96">
        <v>115</v>
      </c>
      <c r="AV818" s="100">
        <f t="shared" si="284"/>
        <v>20115</v>
      </c>
      <c r="AX818" s="7" t="s">
        <v>996</v>
      </c>
    </row>
    <row r="819" spans="1:50" ht="13" hidden="1" customHeight="1" outlineLevel="1">
      <c r="A819" t="s">
        <v>980</v>
      </c>
      <c r="B819" t="s">
        <v>1692</v>
      </c>
      <c r="C819" s="1">
        <f t="shared" si="285"/>
        <v>4812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286"/>
        <v>2058</v>
      </c>
      <c r="H819" s="2">
        <f t="shared" si="287"/>
        <v>0.42768079800498754</v>
      </c>
      <c r="I819" s="2"/>
      <c r="J819" s="2">
        <f t="shared" si="288"/>
        <v>0.28615960099750626</v>
      </c>
      <c r="K819" s="2">
        <f t="shared" si="289"/>
        <v>0.71384039900249374</v>
      </c>
      <c r="L819" s="2">
        <f t="shared" si="290"/>
        <v>0</v>
      </c>
      <c r="M819" s="2">
        <f t="shared" si="291"/>
        <v>0</v>
      </c>
      <c r="N819" s="108">
        <v>1377</v>
      </c>
      <c r="O819" s="108">
        <v>3435</v>
      </c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  <c r="AA819" s="108"/>
      <c r="AB819" s="108"/>
      <c r="AC819" s="108"/>
      <c r="AD819" s="108"/>
      <c r="AE819" s="108"/>
      <c r="AG819" s="7">
        <f>IF(Q819&gt;0,RANK(Q819,(N819:P819,Q819:AE819)),0)</f>
        <v>0</v>
      </c>
      <c r="AH819" s="7">
        <f>IF(R819&gt;0,RANK(R819,(N819:P819,Q819:AE819)),0)</f>
        <v>0</v>
      </c>
      <c r="AI819" s="7">
        <f>IF(T819&gt;0,RANK(T819,(N819:P819,Q819:AE819)),0)</f>
        <v>0</v>
      </c>
      <c r="AJ819" s="7">
        <f>IF(S819&gt;0,RANK(S819,(N819:P819,Q819:AE819)),0)</f>
        <v>0</v>
      </c>
      <c r="AK819" s="2">
        <f t="shared" si="292"/>
        <v>0</v>
      </c>
      <c r="AL819" s="2">
        <f t="shared" si="293"/>
        <v>0</v>
      </c>
      <c r="AM819" s="2">
        <f t="shared" si="294"/>
        <v>0</v>
      </c>
      <c r="AN819" s="2">
        <f t="shared" si="295"/>
        <v>0</v>
      </c>
      <c r="AP819" t="s">
        <v>980</v>
      </c>
      <c r="AQ819" t="s">
        <v>1692</v>
      </c>
      <c r="AT819" s="94">
        <v>20</v>
      </c>
      <c r="AU819" s="96">
        <v>117</v>
      </c>
      <c r="AV819" s="100">
        <f t="shared" si="284"/>
        <v>20117</v>
      </c>
      <c r="AX819" s="7" t="s">
        <v>996</v>
      </c>
    </row>
    <row r="820" spans="1:50" ht="13" hidden="1" customHeight="1" outlineLevel="1">
      <c r="A820" t="s">
        <v>1519</v>
      </c>
      <c r="B820" t="s">
        <v>1692</v>
      </c>
      <c r="C820" s="1">
        <f t="shared" si="285"/>
        <v>1649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286"/>
        <v>1009</v>
      </c>
      <c r="H820" s="2">
        <f t="shared" si="287"/>
        <v>0.61188599151000611</v>
      </c>
      <c r="I820" s="2"/>
      <c r="J820" s="2">
        <f t="shared" si="288"/>
        <v>0.19405700424499697</v>
      </c>
      <c r="K820" s="2">
        <f t="shared" si="289"/>
        <v>0.80594299575500306</v>
      </c>
      <c r="L820" s="2">
        <f t="shared" si="290"/>
        <v>0</v>
      </c>
      <c r="M820" s="2">
        <f t="shared" si="291"/>
        <v>0</v>
      </c>
      <c r="N820" s="108">
        <v>320</v>
      </c>
      <c r="O820" s="108">
        <v>1329</v>
      </c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  <c r="AA820" s="108"/>
      <c r="AB820" s="108"/>
      <c r="AC820" s="108"/>
      <c r="AD820" s="108"/>
      <c r="AE820" s="108"/>
      <c r="AG820" s="7">
        <f>IF(Q820&gt;0,RANK(Q820,(N820:P820,Q820:AE820)),0)</f>
        <v>0</v>
      </c>
      <c r="AH820" s="7">
        <f>IF(R820&gt;0,RANK(R820,(N820:P820,Q820:AE820)),0)</f>
        <v>0</v>
      </c>
      <c r="AI820" s="7">
        <f>IF(T820&gt;0,RANK(T820,(N820:P820,Q820:AE820)),0)</f>
        <v>0</v>
      </c>
      <c r="AJ820" s="7">
        <f>IF(S820&gt;0,RANK(S820,(N820:P820,Q820:AE820)),0)</f>
        <v>0</v>
      </c>
      <c r="AK820" s="2">
        <f t="shared" si="292"/>
        <v>0</v>
      </c>
      <c r="AL820" s="2">
        <f t="shared" si="293"/>
        <v>0</v>
      </c>
      <c r="AM820" s="2">
        <f t="shared" si="294"/>
        <v>0</v>
      </c>
      <c r="AN820" s="2">
        <f t="shared" si="295"/>
        <v>0</v>
      </c>
      <c r="AP820" t="s">
        <v>1519</v>
      </c>
      <c r="AQ820" t="s">
        <v>1692</v>
      </c>
      <c r="AT820" s="94">
        <v>20</v>
      </c>
      <c r="AU820" s="96">
        <v>119</v>
      </c>
      <c r="AV820" s="100">
        <f t="shared" si="284"/>
        <v>20119</v>
      </c>
      <c r="AX820" s="7" t="s">
        <v>996</v>
      </c>
    </row>
    <row r="821" spans="1:50" ht="13" hidden="1" customHeight="1" outlineLevel="1">
      <c r="A821" t="s">
        <v>1370</v>
      </c>
      <c r="B821" t="s">
        <v>1692</v>
      </c>
      <c r="C821" s="1">
        <f t="shared" si="285"/>
        <v>6903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286"/>
        <v>1655</v>
      </c>
      <c r="H821" s="2">
        <f t="shared" si="287"/>
        <v>0.23975083297117195</v>
      </c>
      <c r="I821" s="2"/>
      <c r="J821" s="2">
        <f t="shared" si="288"/>
        <v>0.38012458351441403</v>
      </c>
      <c r="K821" s="2">
        <f t="shared" si="289"/>
        <v>0.61987541648558597</v>
      </c>
      <c r="L821" s="2">
        <f t="shared" si="290"/>
        <v>0</v>
      </c>
      <c r="M821" s="2">
        <f t="shared" si="291"/>
        <v>0</v>
      </c>
      <c r="N821" s="108">
        <v>2624</v>
      </c>
      <c r="O821" s="108">
        <v>4279</v>
      </c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  <c r="AA821" s="108"/>
      <c r="AB821" s="108"/>
      <c r="AC821" s="108"/>
      <c r="AD821" s="108"/>
      <c r="AE821" s="108"/>
      <c r="AG821" s="7">
        <f>IF(Q821&gt;0,RANK(Q821,(N821:P821,Q821:AE821)),0)</f>
        <v>0</v>
      </c>
      <c r="AH821" s="7">
        <f>IF(R821&gt;0,RANK(R821,(N821:P821,Q821:AE821)),0)</f>
        <v>0</v>
      </c>
      <c r="AI821" s="7">
        <f>IF(T821&gt;0,RANK(T821,(N821:P821,Q821:AE821)),0)</f>
        <v>0</v>
      </c>
      <c r="AJ821" s="7">
        <f>IF(S821&gt;0,RANK(S821,(N821:P821,Q821:AE821)),0)</f>
        <v>0</v>
      </c>
      <c r="AK821" s="2">
        <f t="shared" si="292"/>
        <v>0</v>
      </c>
      <c r="AL821" s="2">
        <f t="shared" si="293"/>
        <v>0</v>
      </c>
      <c r="AM821" s="2">
        <f t="shared" si="294"/>
        <v>0</v>
      </c>
      <c r="AN821" s="2">
        <f t="shared" si="295"/>
        <v>0</v>
      </c>
      <c r="AP821" t="s">
        <v>1370</v>
      </c>
      <c r="AQ821" t="s">
        <v>1692</v>
      </c>
      <c r="AT821" s="94">
        <v>20</v>
      </c>
      <c r="AU821" s="96">
        <v>121</v>
      </c>
      <c r="AV821" s="100">
        <f t="shared" si="284"/>
        <v>20121</v>
      </c>
      <c r="AX821" s="7" t="s">
        <v>996</v>
      </c>
    </row>
    <row r="822" spans="1:50" ht="13" hidden="1" customHeight="1" outlineLevel="1">
      <c r="A822" t="s">
        <v>886</v>
      </c>
      <c r="B822" t="s">
        <v>1692</v>
      </c>
      <c r="C822" s="1">
        <f t="shared" si="285"/>
        <v>3078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286"/>
        <v>2058</v>
      </c>
      <c r="H822" s="2">
        <f t="shared" si="287"/>
        <v>0.66861598440545811</v>
      </c>
      <c r="I822" s="2"/>
      <c r="J822" s="2">
        <f t="shared" si="288"/>
        <v>0.16569200779727095</v>
      </c>
      <c r="K822" s="2">
        <f t="shared" si="289"/>
        <v>0.834307992202729</v>
      </c>
      <c r="L822" s="2">
        <f t="shared" si="290"/>
        <v>0</v>
      </c>
      <c r="M822" s="2">
        <f t="shared" si="291"/>
        <v>0</v>
      </c>
      <c r="N822" s="108">
        <v>510</v>
      </c>
      <c r="O822" s="108">
        <v>2568</v>
      </c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  <c r="AA822" s="108"/>
      <c r="AB822" s="108"/>
      <c r="AC822" s="108"/>
      <c r="AD822" s="108"/>
      <c r="AE822" s="108"/>
      <c r="AG822" s="7">
        <f>IF(Q822&gt;0,RANK(Q822,(N822:P822,Q822:AE822)),0)</f>
        <v>0</v>
      </c>
      <c r="AH822" s="7">
        <f>IF(R822&gt;0,RANK(R822,(N822:P822,Q822:AE822)),0)</f>
        <v>0</v>
      </c>
      <c r="AI822" s="7">
        <f>IF(T822&gt;0,RANK(T822,(N822:P822,Q822:AE822)),0)</f>
        <v>0</v>
      </c>
      <c r="AJ822" s="7">
        <f>IF(S822&gt;0,RANK(S822,(N822:P822,Q822:AE822)),0)</f>
        <v>0</v>
      </c>
      <c r="AK822" s="2">
        <f t="shared" si="292"/>
        <v>0</v>
      </c>
      <c r="AL822" s="2">
        <f t="shared" si="293"/>
        <v>0</v>
      </c>
      <c r="AM822" s="2">
        <f t="shared" si="294"/>
        <v>0</v>
      </c>
      <c r="AN822" s="2">
        <f t="shared" si="295"/>
        <v>0</v>
      </c>
      <c r="AP822" t="s">
        <v>886</v>
      </c>
      <c r="AQ822" t="s">
        <v>1692</v>
      </c>
      <c r="AT822" s="94">
        <v>20</v>
      </c>
      <c r="AU822" s="96">
        <v>123</v>
      </c>
      <c r="AV822" s="100">
        <f t="shared" si="284"/>
        <v>20123</v>
      </c>
      <c r="AX822" s="7" t="s">
        <v>996</v>
      </c>
    </row>
    <row r="823" spans="1:50" ht="13" hidden="1" customHeight="1" outlineLevel="1">
      <c r="A823" t="s">
        <v>1639</v>
      </c>
      <c r="B823" t="s">
        <v>1692</v>
      </c>
      <c r="C823" s="1">
        <f t="shared" si="285"/>
        <v>11896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286"/>
        <v>4746</v>
      </c>
      <c r="H823" s="2">
        <f t="shared" si="287"/>
        <v>0.39895763281775387</v>
      </c>
      <c r="I823" s="2"/>
      <c r="J823" s="2">
        <f t="shared" si="288"/>
        <v>0.30052118359112306</v>
      </c>
      <c r="K823" s="2">
        <f t="shared" si="289"/>
        <v>0.69947881640887688</v>
      </c>
      <c r="L823" s="2">
        <f t="shared" si="290"/>
        <v>0</v>
      </c>
      <c r="M823" s="2">
        <f t="shared" si="291"/>
        <v>1.1102230246251565E-16</v>
      </c>
      <c r="N823" s="108">
        <v>3575</v>
      </c>
      <c r="O823" s="108">
        <v>8321</v>
      </c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  <c r="AA823" s="108"/>
      <c r="AB823" s="108"/>
      <c r="AC823" s="108"/>
      <c r="AD823" s="108"/>
      <c r="AE823" s="108"/>
      <c r="AG823" s="7">
        <f>IF(Q823&gt;0,RANK(Q823,(N823:P823,Q823:AE823)),0)</f>
        <v>0</v>
      </c>
      <c r="AH823" s="7">
        <f>IF(R823&gt;0,RANK(R823,(N823:P823,Q823:AE823)),0)</f>
        <v>0</v>
      </c>
      <c r="AI823" s="7">
        <f>IF(T823&gt;0,RANK(T823,(N823:P823,Q823:AE823)),0)</f>
        <v>0</v>
      </c>
      <c r="AJ823" s="7">
        <f>IF(S823&gt;0,RANK(S823,(N823:P823,Q823:AE823)),0)</f>
        <v>0</v>
      </c>
      <c r="AK823" s="2">
        <f t="shared" si="292"/>
        <v>0</v>
      </c>
      <c r="AL823" s="2">
        <f t="shared" si="293"/>
        <v>0</v>
      </c>
      <c r="AM823" s="2">
        <f t="shared" si="294"/>
        <v>0</v>
      </c>
      <c r="AN823" s="2">
        <f t="shared" si="295"/>
        <v>0</v>
      </c>
      <c r="AP823" t="s">
        <v>1639</v>
      </c>
      <c r="AQ823" t="s">
        <v>1692</v>
      </c>
      <c r="AT823" s="94">
        <v>20</v>
      </c>
      <c r="AU823" s="96">
        <v>125</v>
      </c>
      <c r="AV823" s="100">
        <f t="shared" si="284"/>
        <v>20125</v>
      </c>
      <c r="AX823" s="7" t="s">
        <v>996</v>
      </c>
    </row>
    <row r="824" spans="1:50" ht="13" hidden="1" customHeight="1" outlineLevel="1">
      <c r="A824" t="s">
        <v>1520</v>
      </c>
      <c r="B824" t="s">
        <v>1692</v>
      </c>
      <c r="C824" s="1">
        <f t="shared" si="285"/>
        <v>2496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286"/>
        <v>1590</v>
      </c>
      <c r="H824" s="2">
        <f t="shared" si="287"/>
        <v>0.63701923076923073</v>
      </c>
      <c r="I824" s="2"/>
      <c r="J824" s="2">
        <f t="shared" si="288"/>
        <v>0.18149038461538461</v>
      </c>
      <c r="K824" s="2">
        <f t="shared" si="289"/>
        <v>0.81850961538461542</v>
      </c>
      <c r="L824" s="2">
        <f t="shared" si="290"/>
        <v>0</v>
      </c>
      <c r="M824" s="2">
        <f t="shared" si="291"/>
        <v>0</v>
      </c>
      <c r="N824" s="108">
        <v>453</v>
      </c>
      <c r="O824" s="108">
        <v>2043</v>
      </c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  <c r="AA824" s="108"/>
      <c r="AB824" s="108"/>
      <c r="AC824" s="108"/>
      <c r="AD824" s="108"/>
      <c r="AE824" s="108"/>
      <c r="AG824" s="7">
        <f>IF(Q824&gt;0,RANK(Q824,(N824:P824,Q824:AE824)),0)</f>
        <v>0</v>
      </c>
      <c r="AH824" s="7">
        <f>IF(R824&gt;0,RANK(R824,(N824:P824,Q824:AE824)),0)</f>
        <v>0</v>
      </c>
      <c r="AI824" s="7">
        <f>IF(T824&gt;0,RANK(T824,(N824:P824,Q824:AE824)),0)</f>
        <v>0</v>
      </c>
      <c r="AJ824" s="7">
        <f>IF(S824&gt;0,RANK(S824,(N824:P824,Q824:AE824)),0)</f>
        <v>0</v>
      </c>
      <c r="AK824" s="2">
        <f t="shared" si="292"/>
        <v>0</v>
      </c>
      <c r="AL824" s="2">
        <f t="shared" si="293"/>
        <v>0</v>
      </c>
      <c r="AM824" s="2">
        <f t="shared" si="294"/>
        <v>0</v>
      </c>
      <c r="AN824" s="2">
        <f t="shared" si="295"/>
        <v>0</v>
      </c>
      <c r="AP824" t="s">
        <v>1520</v>
      </c>
      <c r="AQ824" t="s">
        <v>1692</v>
      </c>
      <c r="AT824" s="94">
        <v>20</v>
      </c>
      <c r="AU824" s="96">
        <v>127</v>
      </c>
      <c r="AV824" s="100">
        <f t="shared" si="284"/>
        <v>20127</v>
      </c>
      <c r="AX824" s="7" t="s">
        <v>996</v>
      </c>
    </row>
    <row r="825" spans="1:50" ht="13" hidden="1" customHeight="1" outlineLevel="1">
      <c r="A825" t="s">
        <v>1406</v>
      </c>
      <c r="B825" t="s">
        <v>1692</v>
      </c>
      <c r="C825" s="1">
        <f t="shared" ref="C825:C856" si="296">SUM(N825:AE825)</f>
        <v>1303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ref="G825:G856" si="297">IF(C825&gt;0,MAX(N825:U825)-LARGE(N825:U825,2),0)</f>
        <v>531</v>
      </c>
      <c r="H825" s="2">
        <f t="shared" ref="H825:H856" si="298">IF(C825&gt;0,G825/C825,0)</f>
        <v>0.40752110514198003</v>
      </c>
      <c r="I825" s="2"/>
      <c r="J825" s="2">
        <f t="shared" ref="J825:J856" si="299">IF($C825=0,"-",N825/$C825)</f>
        <v>0.29623944742900998</v>
      </c>
      <c r="K825" s="2">
        <f t="shared" ref="K825:K856" si="300">IF($C825=0,"-",O825/$C825)</f>
        <v>0.70376055257099002</v>
      </c>
      <c r="L825" s="2">
        <f t="shared" ref="L825:L856" si="301">IF($C825=0,"-",P825/$C825)</f>
        <v>0</v>
      </c>
      <c r="M825" s="2">
        <f t="shared" ref="M825:M856" si="302">IF(C825=0,"-",(1-J825-K825-L825))</f>
        <v>0</v>
      </c>
      <c r="N825" s="108">
        <v>386</v>
      </c>
      <c r="O825" s="108">
        <v>917</v>
      </c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  <c r="AA825" s="108"/>
      <c r="AB825" s="108"/>
      <c r="AC825" s="108"/>
      <c r="AD825" s="108"/>
      <c r="AE825" s="108"/>
      <c r="AG825" s="7">
        <f>IF(Q825&gt;0,RANK(Q825,(N825:P825,Q825:AE825)),0)</f>
        <v>0</v>
      </c>
      <c r="AH825" s="7">
        <f>IF(R825&gt;0,RANK(R825,(N825:P825,Q825:AE825)),0)</f>
        <v>0</v>
      </c>
      <c r="AI825" s="7">
        <f>IF(T825&gt;0,RANK(T825,(N825:P825,Q825:AE825)),0)</f>
        <v>0</v>
      </c>
      <c r="AJ825" s="7">
        <f>IF(S825&gt;0,RANK(S825,(N825:P825,Q825:AE825)),0)</f>
        <v>0</v>
      </c>
      <c r="AK825" s="2">
        <f t="shared" ref="AK825:AK856" si="303">IF($C825=0,"-",Q825/$C825)</f>
        <v>0</v>
      </c>
      <c r="AL825" s="2">
        <f t="shared" ref="AL825:AL856" si="304">IF($C825=0,"-",R825/$C825)</f>
        <v>0</v>
      </c>
      <c r="AM825" s="2">
        <f t="shared" ref="AM825:AM856" si="305">IF($C825=0,"-",T825/$C825)</f>
        <v>0</v>
      </c>
      <c r="AN825" s="2">
        <f t="shared" ref="AN825:AN856" si="306">IF($C825=0,"-",S825/$C825)</f>
        <v>0</v>
      </c>
      <c r="AP825" t="s">
        <v>1406</v>
      </c>
      <c r="AQ825" t="s">
        <v>1692</v>
      </c>
      <c r="AT825" s="94">
        <v>20</v>
      </c>
      <c r="AU825" s="96">
        <v>129</v>
      </c>
      <c r="AV825" s="100">
        <f t="shared" si="284"/>
        <v>20129</v>
      </c>
      <c r="AX825" s="7" t="s">
        <v>996</v>
      </c>
    </row>
    <row r="826" spans="1:50" ht="13" hidden="1" customHeight="1" outlineLevel="1">
      <c r="A826" t="s">
        <v>2113</v>
      </c>
      <c r="B826" t="s">
        <v>1692</v>
      </c>
      <c r="C826" s="1">
        <f t="shared" si="296"/>
        <v>4659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297"/>
        <v>2727</v>
      </c>
      <c r="H826" s="2">
        <f t="shared" si="298"/>
        <v>0.58531873792659372</v>
      </c>
      <c r="I826" s="2"/>
      <c r="J826" s="2">
        <f t="shared" si="299"/>
        <v>0.20734063103670317</v>
      </c>
      <c r="K826" s="2">
        <f t="shared" si="300"/>
        <v>0.79265936896329681</v>
      </c>
      <c r="L826" s="2">
        <f t="shared" si="301"/>
        <v>0</v>
      </c>
      <c r="M826" s="2">
        <f t="shared" si="302"/>
        <v>0</v>
      </c>
      <c r="N826" s="108">
        <v>966</v>
      </c>
      <c r="O826" s="108">
        <v>3693</v>
      </c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  <c r="AA826" s="108"/>
      <c r="AB826" s="108"/>
      <c r="AC826" s="108"/>
      <c r="AD826" s="108"/>
      <c r="AE826" s="108"/>
      <c r="AG826" s="7">
        <f>IF(Q826&gt;0,RANK(Q826,(N826:P826,Q826:AE826)),0)</f>
        <v>0</v>
      </c>
      <c r="AH826" s="7">
        <f>IF(R826&gt;0,RANK(R826,(N826:P826,Q826:AE826)),0)</f>
        <v>0</v>
      </c>
      <c r="AI826" s="7">
        <f>IF(T826&gt;0,RANK(T826,(N826:P826,Q826:AE826)),0)</f>
        <v>0</v>
      </c>
      <c r="AJ826" s="7">
        <f>IF(S826&gt;0,RANK(S826,(N826:P826,Q826:AE826)),0)</f>
        <v>0</v>
      </c>
      <c r="AK826" s="2">
        <f t="shared" si="303"/>
        <v>0</v>
      </c>
      <c r="AL826" s="2">
        <f t="shared" si="304"/>
        <v>0</v>
      </c>
      <c r="AM826" s="2">
        <f t="shared" si="305"/>
        <v>0</v>
      </c>
      <c r="AN826" s="2">
        <f t="shared" si="306"/>
        <v>0</v>
      </c>
      <c r="AP826" t="s">
        <v>2113</v>
      </c>
      <c r="AQ826" t="s">
        <v>1692</v>
      </c>
      <c r="AT826" s="94">
        <v>20</v>
      </c>
      <c r="AU826" s="96">
        <v>131</v>
      </c>
      <c r="AV826" s="100">
        <f t="shared" si="284"/>
        <v>20131</v>
      </c>
      <c r="AX826" s="7" t="s">
        <v>996</v>
      </c>
    </row>
    <row r="827" spans="1:50" ht="13" hidden="1" customHeight="1" outlineLevel="1">
      <c r="A827" t="s">
        <v>965</v>
      </c>
      <c r="B827" t="s">
        <v>1692</v>
      </c>
      <c r="C827" s="1">
        <f t="shared" si="296"/>
        <v>6012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297"/>
        <v>2814</v>
      </c>
      <c r="H827" s="2">
        <f t="shared" si="298"/>
        <v>0.46806387225548901</v>
      </c>
      <c r="I827" s="2"/>
      <c r="J827" s="2">
        <f t="shared" si="299"/>
        <v>0.26596806387225547</v>
      </c>
      <c r="K827" s="2">
        <f t="shared" si="300"/>
        <v>0.73403193612774453</v>
      </c>
      <c r="L827" s="2">
        <f t="shared" si="301"/>
        <v>0</v>
      </c>
      <c r="M827" s="2">
        <f t="shared" si="302"/>
        <v>0</v>
      </c>
      <c r="N827" s="108">
        <v>1599</v>
      </c>
      <c r="O827" s="108">
        <v>4413</v>
      </c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  <c r="AA827" s="108"/>
      <c r="AB827" s="108"/>
      <c r="AC827" s="108"/>
      <c r="AD827" s="108"/>
      <c r="AE827" s="108"/>
      <c r="AG827" s="7">
        <f>IF(Q827&gt;0,RANK(Q827,(N827:P827,Q827:AE827)),0)</f>
        <v>0</v>
      </c>
      <c r="AH827" s="7">
        <f>IF(R827&gt;0,RANK(R827,(N827:P827,Q827:AE827)),0)</f>
        <v>0</v>
      </c>
      <c r="AI827" s="7">
        <f>IF(T827&gt;0,RANK(T827,(N827:P827,Q827:AE827)),0)</f>
        <v>0</v>
      </c>
      <c r="AJ827" s="7">
        <f>IF(S827&gt;0,RANK(S827,(N827:P827,Q827:AE827)),0)</f>
        <v>0</v>
      </c>
      <c r="AK827" s="2">
        <f t="shared" si="303"/>
        <v>0</v>
      </c>
      <c r="AL827" s="2">
        <f t="shared" si="304"/>
        <v>0</v>
      </c>
      <c r="AM827" s="2">
        <f t="shared" si="305"/>
        <v>0</v>
      </c>
      <c r="AN827" s="2">
        <f t="shared" si="306"/>
        <v>0</v>
      </c>
      <c r="AP827" t="s">
        <v>965</v>
      </c>
      <c r="AQ827" t="s">
        <v>1692</v>
      </c>
      <c r="AT827" s="94">
        <v>20</v>
      </c>
      <c r="AU827" s="96">
        <v>133</v>
      </c>
      <c r="AV827" s="100">
        <f t="shared" ref="AV827:AV890" si="307">1000*AT827+AU827</f>
        <v>20133</v>
      </c>
      <c r="AX827" s="7" t="s">
        <v>996</v>
      </c>
    </row>
    <row r="828" spans="1:50" ht="13" hidden="1" customHeight="1" outlineLevel="1">
      <c r="A828" t="s">
        <v>1977</v>
      </c>
      <c r="B828" t="s">
        <v>1692</v>
      </c>
      <c r="C828" s="1">
        <f t="shared" si="296"/>
        <v>1892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297"/>
        <v>944</v>
      </c>
      <c r="H828" s="2">
        <f t="shared" si="298"/>
        <v>0.4989429175475687</v>
      </c>
      <c r="I828" s="2"/>
      <c r="J828" s="2">
        <f t="shared" si="299"/>
        <v>0.25052854122621565</v>
      </c>
      <c r="K828" s="2">
        <f t="shared" si="300"/>
        <v>0.7494714587737844</v>
      </c>
      <c r="L828" s="2">
        <f t="shared" si="301"/>
        <v>0</v>
      </c>
      <c r="M828" s="2">
        <f t="shared" si="302"/>
        <v>-1.1102230246251565E-16</v>
      </c>
      <c r="N828" s="108">
        <v>474</v>
      </c>
      <c r="O828" s="108">
        <v>1418</v>
      </c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  <c r="AA828" s="108"/>
      <c r="AB828" s="108"/>
      <c r="AC828" s="108"/>
      <c r="AD828" s="108"/>
      <c r="AE828" s="108"/>
      <c r="AG828" s="7">
        <f>IF(Q828&gt;0,RANK(Q828,(N828:P828,Q828:AE828)),0)</f>
        <v>0</v>
      </c>
      <c r="AH828" s="7">
        <f>IF(R828&gt;0,RANK(R828,(N828:P828,Q828:AE828)),0)</f>
        <v>0</v>
      </c>
      <c r="AI828" s="7">
        <f>IF(T828&gt;0,RANK(T828,(N828:P828,Q828:AE828)),0)</f>
        <v>0</v>
      </c>
      <c r="AJ828" s="7">
        <f>IF(S828&gt;0,RANK(S828,(N828:P828,Q828:AE828)),0)</f>
        <v>0</v>
      </c>
      <c r="AK828" s="2">
        <f t="shared" si="303"/>
        <v>0</v>
      </c>
      <c r="AL828" s="2">
        <f t="shared" si="304"/>
        <v>0</v>
      </c>
      <c r="AM828" s="2">
        <f t="shared" si="305"/>
        <v>0</v>
      </c>
      <c r="AN828" s="2">
        <f t="shared" si="306"/>
        <v>0</v>
      </c>
      <c r="AP828" t="s">
        <v>1977</v>
      </c>
      <c r="AQ828" t="s">
        <v>1692</v>
      </c>
      <c r="AT828" s="94">
        <v>20</v>
      </c>
      <c r="AU828" s="96">
        <v>135</v>
      </c>
      <c r="AV828" s="100">
        <f t="shared" si="307"/>
        <v>20135</v>
      </c>
      <c r="AX828" s="7" t="s">
        <v>996</v>
      </c>
    </row>
    <row r="829" spans="1:50" ht="13" hidden="1" customHeight="1" outlineLevel="1">
      <c r="A829" t="s">
        <v>2087</v>
      </c>
      <c r="B829" t="s">
        <v>1692</v>
      </c>
      <c r="C829" s="1">
        <f t="shared" si="296"/>
        <v>2572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297"/>
        <v>1350</v>
      </c>
      <c r="H829" s="2">
        <f t="shared" si="298"/>
        <v>0.52488335925349927</v>
      </c>
      <c r="I829" s="2"/>
      <c r="J829" s="2">
        <f t="shared" si="299"/>
        <v>0.23755832037325039</v>
      </c>
      <c r="K829" s="2">
        <f t="shared" si="300"/>
        <v>0.76244167962674958</v>
      </c>
      <c r="L829" s="2">
        <f t="shared" si="301"/>
        <v>0</v>
      </c>
      <c r="M829" s="2">
        <f t="shared" si="302"/>
        <v>0</v>
      </c>
      <c r="N829" s="108">
        <v>611</v>
      </c>
      <c r="O829" s="108">
        <v>1961</v>
      </c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  <c r="AA829" s="108"/>
      <c r="AB829" s="108"/>
      <c r="AC829" s="108"/>
      <c r="AD829" s="108"/>
      <c r="AE829" s="108"/>
      <c r="AG829" s="7">
        <f>IF(Q829&gt;0,RANK(Q829,(N829:P829,Q829:AE829)),0)</f>
        <v>0</v>
      </c>
      <c r="AH829" s="7">
        <f>IF(R829&gt;0,RANK(R829,(N829:P829,Q829:AE829)),0)</f>
        <v>0</v>
      </c>
      <c r="AI829" s="7">
        <f>IF(T829&gt;0,RANK(T829,(N829:P829,Q829:AE829)),0)</f>
        <v>0</v>
      </c>
      <c r="AJ829" s="7">
        <f>IF(S829&gt;0,RANK(S829,(N829:P829,Q829:AE829)),0)</f>
        <v>0</v>
      </c>
      <c r="AK829" s="2">
        <f t="shared" si="303"/>
        <v>0</v>
      </c>
      <c r="AL829" s="2">
        <f t="shared" si="304"/>
        <v>0</v>
      </c>
      <c r="AM829" s="2">
        <f t="shared" si="305"/>
        <v>0</v>
      </c>
      <c r="AN829" s="2">
        <f t="shared" si="306"/>
        <v>0</v>
      </c>
      <c r="AP829" t="s">
        <v>2087</v>
      </c>
      <c r="AQ829" t="s">
        <v>1692</v>
      </c>
      <c r="AT829" s="94">
        <v>20</v>
      </c>
      <c r="AU829" s="96">
        <v>137</v>
      </c>
      <c r="AV829" s="100">
        <f t="shared" si="307"/>
        <v>20137</v>
      </c>
      <c r="AX829" s="7" t="s">
        <v>996</v>
      </c>
    </row>
    <row r="830" spans="1:50" ht="13" hidden="1" customHeight="1" outlineLevel="1">
      <c r="A830" t="s">
        <v>492</v>
      </c>
      <c r="B830" t="s">
        <v>1692</v>
      </c>
      <c r="C830" s="1">
        <f t="shared" si="296"/>
        <v>5779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si="297"/>
        <v>2535</v>
      </c>
      <c r="H830" s="2">
        <f t="shared" si="298"/>
        <v>0.4386572071292611</v>
      </c>
      <c r="I830" s="2"/>
      <c r="J830" s="2">
        <f t="shared" si="299"/>
        <v>0.28067139643536942</v>
      </c>
      <c r="K830" s="2">
        <f t="shared" si="300"/>
        <v>0.71932860356463058</v>
      </c>
      <c r="L830" s="2">
        <f t="shared" si="301"/>
        <v>0</v>
      </c>
      <c r="M830" s="2">
        <f t="shared" si="302"/>
        <v>0</v>
      </c>
      <c r="N830" s="108">
        <v>1622</v>
      </c>
      <c r="O830" s="108">
        <v>4157</v>
      </c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  <c r="AA830" s="108"/>
      <c r="AB830" s="108"/>
      <c r="AC830" s="108"/>
      <c r="AD830" s="108"/>
      <c r="AE830" s="108"/>
      <c r="AG830" s="7">
        <f>IF(Q830&gt;0,RANK(Q830,(N830:P830,Q830:AE830)),0)</f>
        <v>0</v>
      </c>
      <c r="AH830" s="7">
        <f>IF(R830&gt;0,RANK(R830,(N830:P830,Q830:AE830)),0)</f>
        <v>0</v>
      </c>
      <c r="AI830" s="7">
        <f>IF(T830&gt;0,RANK(T830,(N830:P830,Q830:AE830)),0)</f>
        <v>0</v>
      </c>
      <c r="AJ830" s="7">
        <f>IF(S830&gt;0,RANK(S830,(N830:P830,Q830:AE830)),0)</f>
        <v>0</v>
      </c>
      <c r="AK830" s="2">
        <f t="shared" si="303"/>
        <v>0</v>
      </c>
      <c r="AL830" s="2">
        <f t="shared" si="304"/>
        <v>0</v>
      </c>
      <c r="AM830" s="2">
        <f t="shared" si="305"/>
        <v>0</v>
      </c>
      <c r="AN830" s="2">
        <f t="shared" si="306"/>
        <v>0</v>
      </c>
      <c r="AP830" t="s">
        <v>492</v>
      </c>
      <c r="AQ830" t="s">
        <v>1692</v>
      </c>
      <c r="AT830" s="94">
        <v>20</v>
      </c>
      <c r="AU830" s="96">
        <v>139</v>
      </c>
      <c r="AV830" s="100">
        <f t="shared" si="307"/>
        <v>20139</v>
      </c>
      <c r="AX830" s="7" t="s">
        <v>996</v>
      </c>
    </row>
    <row r="831" spans="1:50" ht="13" hidden="1" customHeight="1" outlineLevel="1">
      <c r="A831" t="s">
        <v>2203</v>
      </c>
      <c r="B831" t="s">
        <v>1692</v>
      </c>
      <c r="C831" s="1">
        <f t="shared" si="296"/>
        <v>2195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0</v>
      </c>
      <c r="G831" s="1">
        <f t="shared" si="297"/>
        <v>1371</v>
      </c>
      <c r="H831" s="2">
        <f t="shared" si="298"/>
        <v>0.62460136674259681</v>
      </c>
      <c r="I831" s="2"/>
      <c r="J831" s="2">
        <f t="shared" si="299"/>
        <v>0.1876993166287016</v>
      </c>
      <c r="K831" s="2">
        <f t="shared" si="300"/>
        <v>0.81230068337129846</v>
      </c>
      <c r="L831" s="2">
        <f t="shared" si="301"/>
        <v>0</v>
      </c>
      <c r="M831" s="2">
        <f t="shared" si="302"/>
        <v>0</v>
      </c>
      <c r="N831" s="108">
        <v>412</v>
      </c>
      <c r="O831" s="108">
        <v>1783</v>
      </c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  <c r="AA831" s="108"/>
      <c r="AB831" s="108"/>
      <c r="AC831" s="108"/>
      <c r="AD831" s="108"/>
      <c r="AE831" s="108"/>
      <c r="AG831" s="7">
        <f>IF(Q831&gt;0,RANK(Q831,(N831:P831,Q831:AE831)),0)</f>
        <v>0</v>
      </c>
      <c r="AH831" s="7">
        <f>IF(R831&gt;0,RANK(R831,(N831:P831,Q831:AE831)),0)</f>
        <v>0</v>
      </c>
      <c r="AI831" s="7">
        <f>IF(T831&gt;0,RANK(T831,(N831:P831,Q831:AE831)),0)</f>
        <v>0</v>
      </c>
      <c r="AJ831" s="7">
        <f>IF(S831&gt;0,RANK(S831,(N831:P831,Q831:AE831)),0)</f>
        <v>0</v>
      </c>
      <c r="AK831" s="2">
        <f t="shared" si="303"/>
        <v>0</v>
      </c>
      <c r="AL831" s="2">
        <f t="shared" si="304"/>
        <v>0</v>
      </c>
      <c r="AM831" s="2">
        <f t="shared" si="305"/>
        <v>0</v>
      </c>
      <c r="AN831" s="2">
        <f t="shared" si="306"/>
        <v>0</v>
      </c>
      <c r="AP831" t="s">
        <v>2203</v>
      </c>
      <c r="AQ831" t="s">
        <v>1692</v>
      </c>
      <c r="AT831" s="94">
        <v>20</v>
      </c>
      <c r="AU831" s="96">
        <v>141</v>
      </c>
      <c r="AV831" s="100">
        <f t="shared" si="307"/>
        <v>20141</v>
      </c>
      <c r="AX831" s="7" t="s">
        <v>996</v>
      </c>
    </row>
    <row r="832" spans="1:50" ht="13" hidden="1" customHeight="1" outlineLevel="1">
      <c r="A832" t="s">
        <v>632</v>
      </c>
      <c r="B832" t="s">
        <v>1692</v>
      </c>
      <c r="C832" s="1">
        <f t="shared" si="296"/>
        <v>2263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297"/>
        <v>1495</v>
      </c>
      <c r="H832" s="2">
        <f t="shared" si="298"/>
        <v>0.66062748563853291</v>
      </c>
      <c r="I832" s="2"/>
      <c r="J832" s="2">
        <f t="shared" si="299"/>
        <v>0.16968625718073355</v>
      </c>
      <c r="K832" s="2">
        <f t="shared" si="300"/>
        <v>0.83031374281926651</v>
      </c>
      <c r="L832" s="2">
        <f t="shared" si="301"/>
        <v>0</v>
      </c>
      <c r="M832" s="2">
        <f t="shared" si="302"/>
        <v>-1.1102230246251565E-16</v>
      </c>
      <c r="N832" s="108">
        <v>384</v>
      </c>
      <c r="O832" s="108">
        <v>1879</v>
      </c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  <c r="AA832" s="108"/>
      <c r="AB832" s="108"/>
      <c r="AC832" s="108"/>
      <c r="AD832" s="108"/>
      <c r="AE832" s="108"/>
      <c r="AG832" s="7">
        <f>IF(Q832&gt;0,RANK(Q832,(N832:P832,Q832:AE832)),0)</f>
        <v>0</v>
      </c>
      <c r="AH832" s="7">
        <f>IF(R832&gt;0,RANK(R832,(N832:P832,Q832:AE832)),0)</f>
        <v>0</v>
      </c>
      <c r="AI832" s="7">
        <f>IF(T832&gt;0,RANK(T832,(N832:P832,Q832:AE832)),0)</f>
        <v>0</v>
      </c>
      <c r="AJ832" s="7">
        <f>IF(S832&gt;0,RANK(S832,(N832:P832,Q832:AE832)),0)</f>
        <v>0</v>
      </c>
      <c r="AK832" s="2">
        <f t="shared" si="303"/>
        <v>0</v>
      </c>
      <c r="AL832" s="2">
        <f t="shared" si="304"/>
        <v>0</v>
      </c>
      <c r="AM832" s="2">
        <f t="shared" si="305"/>
        <v>0</v>
      </c>
      <c r="AN832" s="2">
        <f t="shared" si="306"/>
        <v>0</v>
      </c>
      <c r="AP832" t="s">
        <v>632</v>
      </c>
      <c r="AQ832" t="s">
        <v>1692</v>
      </c>
      <c r="AT832" s="94">
        <v>20</v>
      </c>
      <c r="AU832" s="96">
        <v>143</v>
      </c>
      <c r="AV832" s="100">
        <f t="shared" si="307"/>
        <v>20143</v>
      </c>
      <c r="AX832" s="7" t="s">
        <v>996</v>
      </c>
    </row>
    <row r="833" spans="1:50" ht="13" hidden="1" customHeight="1" outlineLevel="1">
      <c r="A833" t="s">
        <v>194</v>
      </c>
      <c r="B833" t="s">
        <v>1692</v>
      </c>
      <c r="C833" s="1">
        <f t="shared" si="296"/>
        <v>2780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297"/>
        <v>1526</v>
      </c>
      <c r="H833" s="2">
        <f t="shared" si="298"/>
        <v>0.54892086330935252</v>
      </c>
      <c r="I833" s="2"/>
      <c r="J833" s="2">
        <f t="shared" si="299"/>
        <v>0.22553956834532374</v>
      </c>
      <c r="K833" s="2">
        <f t="shared" si="300"/>
        <v>0.77446043165467626</v>
      </c>
      <c r="L833" s="2">
        <f t="shared" si="301"/>
        <v>0</v>
      </c>
      <c r="M833" s="2">
        <f t="shared" si="302"/>
        <v>0</v>
      </c>
      <c r="N833" s="108">
        <v>627</v>
      </c>
      <c r="O833" s="108">
        <v>2153</v>
      </c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  <c r="AA833" s="108"/>
      <c r="AB833" s="108"/>
      <c r="AC833" s="108"/>
      <c r="AD833" s="108"/>
      <c r="AE833" s="108"/>
      <c r="AG833" s="7">
        <f>IF(Q833&gt;0,RANK(Q833,(N833:P833,Q833:AE833)),0)</f>
        <v>0</v>
      </c>
      <c r="AH833" s="7">
        <f>IF(R833&gt;0,RANK(R833,(N833:P833,Q833:AE833)),0)</f>
        <v>0</v>
      </c>
      <c r="AI833" s="7">
        <f>IF(T833&gt;0,RANK(T833,(N833:P833,Q833:AE833)),0)</f>
        <v>0</v>
      </c>
      <c r="AJ833" s="7">
        <f>IF(S833&gt;0,RANK(S833,(N833:P833,Q833:AE833)),0)</f>
        <v>0</v>
      </c>
      <c r="AK833" s="2">
        <f t="shared" si="303"/>
        <v>0</v>
      </c>
      <c r="AL833" s="2">
        <f t="shared" si="304"/>
        <v>0</v>
      </c>
      <c r="AM833" s="2">
        <f t="shared" si="305"/>
        <v>0</v>
      </c>
      <c r="AN833" s="2">
        <f t="shared" si="306"/>
        <v>0</v>
      </c>
      <c r="AP833" t="s">
        <v>194</v>
      </c>
      <c r="AQ833" t="s">
        <v>1692</v>
      </c>
      <c r="AT833" s="94">
        <v>20</v>
      </c>
      <c r="AU833" s="96">
        <v>145</v>
      </c>
      <c r="AV833" s="100">
        <f t="shared" si="307"/>
        <v>20145</v>
      </c>
      <c r="AX833" s="7" t="s">
        <v>996</v>
      </c>
    </row>
    <row r="834" spans="1:50" ht="13" hidden="1" customHeight="1" outlineLevel="1">
      <c r="A834" t="s">
        <v>1585</v>
      </c>
      <c r="B834" t="s">
        <v>1692</v>
      </c>
      <c r="C834" s="1">
        <f t="shared" si="296"/>
        <v>2653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297"/>
        <v>1625</v>
      </c>
      <c r="H834" s="2">
        <f t="shared" si="298"/>
        <v>0.61251413494157558</v>
      </c>
      <c r="I834" s="2"/>
      <c r="J834" s="2">
        <f t="shared" si="299"/>
        <v>0.19374293252921221</v>
      </c>
      <c r="K834" s="2">
        <f t="shared" si="300"/>
        <v>0.80625706747078774</v>
      </c>
      <c r="L834" s="2">
        <f t="shared" si="301"/>
        <v>0</v>
      </c>
      <c r="M834" s="2">
        <f t="shared" si="302"/>
        <v>1.1102230246251565E-16</v>
      </c>
      <c r="N834" s="108">
        <v>514</v>
      </c>
      <c r="O834" s="108">
        <v>2139</v>
      </c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  <c r="AA834" s="108"/>
      <c r="AB834" s="108"/>
      <c r="AC834" s="108"/>
      <c r="AD834" s="108"/>
      <c r="AE834" s="108"/>
      <c r="AG834" s="7">
        <f>IF(Q834&gt;0,RANK(Q834,(N834:P834,Q834:AE834)),0)</f>
        <v>0</v>
      </c>
      <c r="AH834" s="7">
        <f>IF(R834&gt;0,RANK(R834,(N834:P834,Q834:AE834)),0)</f>
        <v>0</v>
      </c>
      <c r="AI834" s="7">
        <f>IF(T834&gt;0,RANK(T834,(N834:P834,Q834:AE834)),0)</f>
        <v>0</v>
      </c>
      <c r="AJ834" s="7">
        <f>IF(S834&gt;0,RANK(S834,(N834:P834,Q834:AE834)),0)</f>
        <v>0</v>
      </c>
      <c r="AK834" s="2">
        <f t="shared" si="303"/>
        <v>0</v>
      </c>
      <c r="AL834" s="2">
        <f t="shared" si="304"/>
        <v>0</v>
      </c>
      <c r="AM834" s="2">
        <f t="shared" si="305"/>
        <v>0</v>
      </c>
      <c r="AN834" s="2">
        <f t="shared" si="306"/>
        <v>0</v>
      </c>
      <c r="AP834" t="s">
        <v>1585</v>
      </c>
      <c r="AQ834" t="s">
        <v>1692</v>
      </c>
      <c r="AT834" s="94">
        <v>20</v>
      </c>
      <c r="AU834" s="96">
        <v>147</v>
      </c>
      <c r="AV834" s="100">
        <f t="shared" si="307"/>
        <v>20147</v>
      </c>
      <c r="AX834" s="7" t="s">
        <v>996</v>
      </c>
    </row>
    <row r="835" spans="1:50" ht="13" hidden="1" customHeight="1" outlineLevel="1">
      <c r="A835" t="s">
        <v>342</v>
      </c>
      <c r="B835" t="s">
        <v>1692</v>
      </c>
      <c r="C835" s="1">
        <f t="shared" si="296"/>
        <v>5674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si="297"/>
        <v>3278</v>
      </c>
      <c r="H835" s="2">
        <f t="shared" si="298"/>
        <v>0.5777229467747621</v>
      </c>
      <c r="I835" s="2"/>
      <c r="J835" s="2">
        <f t="shared" si="299"/>
        <v>0.21113852661261898</v>
      </c>
      <c r="K835" s="2">
        <f t="shared" si="300"/>
        <v>0.788861473387381</v>
      </c>
      <c r="L835" s="2">
        <f t="shared" si="301"/>
        <v>0</v>
      </c>
      <c r="M835" s="2">
        <f t="shared" si="302"/>
        <v>0</v>
      </c>
      <c r="N835" s="108">
        <v>1198</v>
      </c>
      <c r="O835" s="108">
        <v>4476</v>
      </c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  <c r="AA835" s="108"/>
      <c r="AB835" s="108"/>
      <c r="AC835" s="108"/>
      <c r="AD835" s="108"/>
      <c r="AE835" s="108"/>
      <c r="AG835" s="7">
        <f>IF(Q835&gt;0,RANK(Q835,(N835:P835,Q835:AE835)),0)</f>
        <v>0</v>
      </c>
      <c r="AH835" s="7">
        <f>IF(R835&gt;0,RANK(R835,(N835:P835,Q835:AE835)),0)</f>
        <v>0</v>
      </c>
      <c r="AI835" s="7">
        <f>IF(T835&gt;0,RANK(T835,(N835:P835,Q835:AE835)),0)</f>
        <v>0</v>
      </c>
      <c r="AJ835" s="7">
        <f>IF(S835&gt;0,RANK(S835,(N835:P835,Q835:AE835)),0)</f>
        <v>0</v>
      </c>
      <c r="AK835" s="2">
        <f t="shared" si="303"/>
        <v>0</v>
      </c>
      <c r="AL835" s="2">
        <f t="shared" si="304"/>
        <v>0</v>
      </c>
      <c r="AM835" s="2">
        <f t="shared" si="305"/>
        <v>0</v>
      </c>
      <c r="AN835" s="2">
        <f t="shared" si="306"/>
        <v>0</v>
      </c>
      <c r="AP835" t="s">
        <v>342</v>
      </c>
      <c r="AQ835" t="s">
        <v>1692</v>
      </c>
      <c r="AT835" s="94">
        <v>20</v>
      </c>
      <c r="AU835" s="96">
        <v>149</v>
      </c>
      <c r="AV835" s="100">
        <f t="shared" si="307"/>
        <v>20149</v>
      </c>
      <c r="AX835" s="7" t="s">
        <v>996</v>
      </c>
    </row>
    <row r="836" spans="1:50" ht="13" hidden="1" customHeight="1" outlineLevel="1">
      <c r="A836" t="s">
        <v>2763</v>
      </c>
      <c r="B836" t="s">
        <v>1692</v>
      </c>
      <c r="C836" s="1">
        <f t="shared" si="296"/>
        <v>3701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si="297"/>
        <v>1817</v>
      </c>
      <c r="H836" s="2">
        <f t="shared" si="298"/>
        <v>0.49094839232639825</v>
      </c>
      <c r="I836" s="2"/>
      <c r="J836" s="2">
        <f t="shared" si="299"/>
        <v>0.25452580383680085</v>
      </c>
      <c r="K836" s="2">
        <f t="shared" si="300"/>
        <v>0.7454741961631991</v>
      </c>
      <c r="L836" s="2">
        <f t="shared" si="301"/>
        <v>0</v>
      </c>
      <c r="M836" s="2">
        <f t="shared" si="302"/>
        <v>1.1102230246251565E-16</v>
      </c>
      <c r="N836" s="108">
        <v>942</v>
      </c>
      <c r="O836" s="108">
        <v>2759</v>
      </c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  <c r="AA836" s="108"/>
      <c r="AB836" s="108"/>
      <c r="AC836" s="108"/>
      <c r="AD836" s="108"/>
      <c r="AE836" s="108"/>
      <c r="AG836" s="7">
        <f>IF(Q836&gt;0,RANK(Q836,(N836:P836,Q836:AE836)),0)</f>
        <v>0</v>
      </c>
      <c r="AH836" s="7">
        <f>IF(R836&gt;0,RANK(R836,(N836:P836,Q836:AE836)),0)</f>
        <v>0</v>
      </c>
      <c r="AI836" s="7">
        <f>IF(T836&gt;0,RANK(T836,(N836:P836,Q836:AE836)),0)</f>
        <v>0</v>
      </c>
      <c r="AJ836" s="7">
        <f>IF(S836&gt;0,RANK(S836,(N836:P836,Q836:AE836)),0)</f>
        <v>0</v>
      </c>
      <c r="AK836" s="2">
        <f t="shared" si="303"/>
        <v>0</v>
      </c>
      <c r="AL836" s="2">
        <f t="shared" si="304"/>
        <v>0</v>
      </c>
      <c r="AM836" s="2">
        <f t="shared" si="305"/>
        <v>0</v>
      </c>
      <c r="AN836" s="2">
        <f t="shared" si="306"/>
        <v>0</v>
      </c>
      <c r="AP836" t="s">
        <v>2763</v>
      </c>
      <c r="AQ836" t="s">
        <v>1692</v>
      </c>
      <c r="AT836" s="94">
        <v>20</v>
      </c>
      <c r="AU836" s="96">
        <v>151</v>
      </c>
      <c r="AV836" s="100">
        <f t="shared" si="307"/>
        <v>20151</v>
      </c>
      <c r="AX836" s="7" t="s">
        <v>996</v>
      </c>
    </row>
    <row r="837" spans="1:50" ht="13" hidden="1" customHeight="1" outlineLevel="1">
      <c r="A837" t="s">
        <v>1978</v>
      </c>
      <c r="B837" t="s">
        <v>1692</v>
      </c>
      <c r="C837" s="1">
        <f t="shared" si="296"/>
        <v>1821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297"/>
        <v>1031</v>
      </c>
      <c r="H837" s="2">
        <f t="shared" si="298"/>
        <v>0.56617243272926965</v>
      </c>
      <c r="I837" s="2"/>
      <c r="J837" s="2">
        <f t="shared" si="299"/>
        <v>0.21691378363536518</v>
      </c>
      <c r="K837" s="2">
        <f t="shared" si="300"/>
        <v>0.78308621636463482</v>
      </c>
      <c r="L837" s="2">
        <f t="shared" si="301"/>
        <v>0</v>
      </c>
      <c r="M837" s="2">
        <f t="shared" si="302"/>
        <v>0</v>
      </c>
      <c r="N837" s="108">
        <v>395</v>
      </c>
      <c r="O837" s="108">
        <v>1426</v>
      </c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  <c r="AA837" s="108"/>
      <c r="AB837" s="108"/>
      <c r="AC837" s="108"/>
      <c r="AD837" s="108"/>
      <c r="AE837" s="108"/>
      <c r="AG837" s="7">
        <f>IF(Q837&gt;0,RANK(Q837,(N837:P837,Q837:AE837)),0)</f>
        <v>0</v>
      </c>
      <c r="AH837" s="7">
        <f>IF(R837&gt;0,RANK(R837,(N837:P837,Q837:AE837)),0)</f>
        <v>0</v>
      </c>
      <c r="AI837" s="7">
        <f>IF(T837&gt;0,RANK(T837,(N837:P837,Q837:AE837)),0)</f>
        <v>0</v>
      </c>
      <c r="AJ837" s="7">
        <f>IF(S837&gt;0,RANK(S837,(N837:P837,Q837:AE837)),0)</f>
        <v>0</v>
      </c>
      <c r="AK837" s="2">
        <f t="shared" si="303"/>
        <v>0</v>
      </c>
      <c r="AL837" s="2">
        <f t="shared" si="304"/>
        <v>0</v>
      </c>
      <c r="AM837" s="2">
        <f t="shared" si="305"/>
        <v>0</v>
      </c>
      <c r="AN837" s="2">
        <f t="shared" si="306"/>
        <v>0</v>
      </c>
      <c r="AP837" t="s">
        <v>1978</v>
      </c>
      <c r="AQ837" t="s">
        <v>1692</v>
      </c>
      <c r="AT837" s="94">
        <v>20</v>
      </c>
      <c r="AU837" s="96">
        <v>153</v>
      </c>
      <c r="AV837" s="100">
        <f t="shared" si="307"/>
        <v>20153</v>
      </c>
      <c r="AX837" s="7" t="s">
        <v>996</v>
      </c>
    </row>
    <row r="838" spans="1:50" ht="13" hidden="1" customHeight="1" outlineLevel="1">
      <c r="A838" t="s">
        <v>1979</v>
      </c>
      <c r="B838" t="s">
        <v>1692</v>
      </c>
      <c r="C838" s="1">
        <f t="shared" si="296"/>
        <v>20785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297"/>
        <v>8839</v>
      </c>
      <c r="H838" s="2">
        <f t="shared" si="298"/>
        <v>0.42525859995188836</v>
      </c>
      <c r="I838" s="2"/>
      <c r="J838" s="2">
        <f t="shared" si="299"/>
        <v>0.28737070002405579</v>
      </c>
      <c r="K838" s="2">
        <f t="shared" si="300"/>
        <v>0.71262929997594415</v>
      </c>
      <c r="L838" s="2">
        <f t="shared" si="301"/>
        <v>0</v>
      </c>
      <c r="M838" s="2">
        <f t="shared" si="302"/>
        <v>1.1102230246251565E-16</v>
      </c>
      <c r="N838" s="108">
        <v>5973</v>
      </c>
      <c r="O838" s="108">
        <v>14812</v>
      </c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  <c r="AA838" s="108"/>
      <c r="AB838" s="108"/>
      <c r="AC838" s="108"/>
      <c r="AD838" s="108"/>
      <c r="AE838" s="108"/>
      <c r="AG838" s="7">
        <f>IF(Q838&gt;0,RANK(Q838,(N838:P838,Q838:AE838)),0)</f>
        <v>0</v>
      </c>
      <c r="AH838" s="7">
        <f>IF(R838&gt;0,RANK(R838,(N838:P838,Q838:AE838)),0)</f>
        <v>0</v>
      </c>
      <c r="AI838" s="7">
        <f>IF(T838&gt;0,RANK(T838,(N838:P838,Q838:AE838)),0)</f>
        <v>0</v>
      </c>
      <c r="AJ838" s="7">
        <f>IF(S838&gt;0,RANK(S838,(N838:P838,Q838:AE838)),0)</f>
        <v>0</v>
      </c>
      <c r="AK838" s="2">
        <f t="shared" si="303"/>
        <v>0</v>
      </c>
      <c r="AL838" s="2">
        <f t="shared" si="304"/>
        <v>0</v>
      </c>
      <c r="AM838" s="2">
        <f t="shared" si="305"/>
        <v>0</v>
      </c>
      <c r="AN838" s="2">
        <f t="shared" si="306"/>
        <v>0</v>
      </c>
      <c r="AP838" t="s">
        <v>1979</v>
      </c>
      <c r="AQ838" t="s">
        <v>1692</v>
      </c>
      <c r="AT838" s="94">
        <v>20</v>
      </c>
      <c r="AU838" s="96">
        <v>155</v>
      </c>
      <c r="AV838" s="100">
        <f t="shared" si="307"/>
        <v>20155</v>
      </c>
      <c r="AX838" s="7" t="s">
        <v>996</v>
      </c>
    </row>
    <row r="839" spans="1:50" ht="13" hidden="1" customHeight="1" outlineLevel="1">
      <c r="A839" t="s">
        <v>1354</v>
      </c>
      <c r="B839" t="s">
        <v>1692</v>
      </c>
      <c r="C839" s="1">
        <f t="shared" si="296"/>
        <v>2964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297"/>
        <v>1506</v>
      </c>
      <c r="H839" s="2">
        <f t="shared" si="298"/>
        <v>0.5080971659919028</v>
      </c>
      <c r="I839" s="2"/>
      <c r="J839" s="2">
        <f t="shared" si="299"/>
        <v>0.24595141700404857</v>
      </c>
      <c r="K839" s="2">
        <f t="shared" si="300"/>
        <v>0.75404858299595146</v>
      </c>
      <c r="L839" s="2">
        <f t="shared" si="301"/>
        <v>0</v>
      </c>
      <c r="M839" s="2">
        <f t="shared" si="302"/>
        <v>0</v>
      </c>
      <c r="N839" s="108">
        <v>729</v>
      </c>
      <c r="O839" s="108">
        <v>2235</v>
      </c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  <c r="AA839" s="108"/>
      <c r="AB839" s="108"/>
      <c r="AC839" s="108"/>
      <c r="AD839" s="108"/>
      <c r="AE839" s="108"/>
      <c r="AG839" s="7">
        <f>IF(Q839&gt;0,RANK(Q839,(N839:P839,Q839:AE839)),0)</f>
        <v>0</v>
      </c>
      <c r="AH839" s="7">
        <f>IF(R839&gt;0,RANK(R839,(N839:P839,Q839:AE839)),0)</f>
        <v>0</v>
      </c>
      <c r="AI839" s="7">
        <f>IF(T839&gt;0,RANK(T839,(N839:P839,Q839:AE839)),0)</f>
        <v>0</v>
      </c>
      <c r="AJ839" s="7">
        <f>IF(S839&gt;0,RANK(S839,(N839:P839,Q839:AE839)),0)</f>
        <v>0</v>
      </c>
      <c r="AK839" s="2">
        <f t="shared" si="303"/>
        <v>0</v>
      </c>
      <c r="AL839" s="2">
        <f t="shared" si="304"/>
        <v>0</v>
      </c>
      <c r="AM839" s="2">
        <f t="shared" si="305"/>
        <v>0</v>
      </c>
      <c r="AN839" s="2">
        <f t="shared" si="306"/>
        <v>0</v>
      </c>
      <c r="AP839" t="s">
        <v>1354</v>
      </c>
      <c r="AQ839" t="s">
        <v>1692</v>
      </c>
      <c r="AT839" s="94">
        <v>20</v>
      </c>
      <c r="AU839" s="96">
        <v>157</v>
      </c>
      <c r="AV839" s="100">
        <f t="shared" si="307"/>
        <v>20157</v>
      </c>
      <c r="AX839" s="7" t="s">
        <v>996</v>
      </c>
    </row>
    <row r="840" spans="1:50" ht="13" hidden="1" customHeight="1" outlineLevel="1">
      <c r="A840" t="s">
        <v>861</v>
      </c>
      <c r="B840" t="s">
        <v>1692</v>
      </c>
      <c r="C840" s="1">
        <f t="shared" si="296"/>
        <v>4132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0</v>
      </c>
      <c r="G840" s="1">
        <f t="shared" si="297"/>
        <v>2134</v>
      </c>
      <c r="H840" s="2">
        <f t="shared" si="298"/>
        <v>0.51645692158760892</v>
      </c>
      <c r="I840" s="2"/>
      <c r="J840" s="2">
        <f t="shared" si="299"/>
        <v>0.24177153920619554</v>
      </c>
      <c r="K840" s="2">
        <f t="shared" si="300"/>
        <v>0.75822846079380446</v>
      </c>
      <c r="L840" s="2">
        <f t="shared" si="301"/>
        <v>0</v>
      </c>
      <c r="M840" s="2">
        <f t="shared" si="302"/>
        <v>0</v>
      </c>
      <c r="N840" s="108">
        <v>999</v>
      </c>
      <c r="O840" s="108">
        <v>3133</v>
      </c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  <c r="AA840" s="108"/>
      <c r="AB840" s="108"/>
      <c r="AC840" s="108"/>
      <c r="AD840" s="108"/>
      <c r="AE840" s="108"/>
      <c r="AG840" s="7">
        <f>IF(Q840&gt;0,RANK(Q840,(N840:P840,Q840:AE840)),0)</f>
        <v>0</v>
      </c>
      <c r="AH840" s="7">
        <f>IF(R840&gt;0,RANK(R840,(N840:P840,Q840:AE840)),0)</f>
        <v>0</v>
      </c>
      <c r="AI840" s="7">
        <f>IF(T840&gt;0,RANK(T840,(N840:P840,Q840:AE840)),0)</f>
        <v>0</v>
      </c>
      <c r="AJ840" s="7">
        <f>IF(S840&gt;0,RANK(S840,(N840:P840,Q840:AE840)),0)</f>
        <v>0</v>
      </c>
      <c r="AK840" s="2">
        <f t="shared" si="303"/>
        <v>0</v>
      </c>
      <c r="AL840" s="2">
        <f t="shared" si="304"/>
        <v>0</v>
      </c>
      <c r="AM840" s="2">
        <f t="shared" si="305"/>
        <v>0</v>
      </c>
      <c r="AN840" s="2">
        <f t="shared" si="306"/>
        <v>0</v>
      </c>
      <c r="AP840" t="s">
        <v>861</v>
      </c>
      <c r="AQ840" t="s">
        <v>1692</v>
      </c>
      <c r="AT840" s="94">
        <v>20</v>
      </c>
      <c r="AU840" s="96">
        <v>159</v>
      </c>
      <c r="AV840" s="100">
        <f t="shared" si="307"/>
        <v>20159</v>
      </c>
      <c r="AX840" s="7" t="s">
        <v>996</v>
      </c>
    </row>
    <row r="841" spans="1:50" ht="13" hidden="1" customHeight="1" outlineLevel="1">
      <c r="A841" t="s">
        <v>318</v>
      </c>
      <c r="B841" t="s">
        <v>1692</v>
      </c>
      <c r="C841" s="1">
        <f t="shared" si="296"/>
        <v>12719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297"/>
        <v>7915</v>
      </c>
      <c r="H841" s="2">
        <f t="shared" si="298"/>
        <v>0.6222973504206305</v>
      </c>
      <c r="I841" s="2"/>
      <c r="J841" s="2">
        <f t="shared" si="299"/>
        <v>0.18885132478968472</v>
      </c>
      <c r="K841" s="2">
        <f t="shared" si="300"/>
        <v>0.81114867521031531</v>
      </c>
      <c r="L841" s="2">
        <f t="shared" si="301"/>
        <v>0</v>
      </c>
      <c r="M841" s="2">
        <f t="shared" si="302"/>
        <v>0</v>
      </c>
      <c r="N841" s="108">
        <v>2402</v>
      </c>
      <c r="O841" s="108">
        <v>10317</v>
      </c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  <c r="AA841" s="108"/>
      <c r="AB841" s="108"/>
      <c r="AC841" s="108"/>
      <c r="AD841" s="108"/>
      <c r="AE841" s="108"/>
      <c r="AG841" s="7">
        <f>IF(Q841&gt;0,RANK(Q841,(N841:P841,Q841:AE841)),0)</f>
        <v>0</v>
      </c>
      <c r="AH841" s="7">
        <f>IF(R841&gt;0,RANK(R841,(N841:P841,Q841:AE841)),0)</f>
        <v>0</v>
      </c>
      <c r="AI841" s="7">
        <f>IF(T841&gt;0,RANK(T841,(N841:P841,Q841:AE841)),0)</f>
        <v>0</v>
      </c>
      <c r="AJ841" s="7">
        <f>IF(S841&gt;0,RANK(S841,(N841:P841,Q841:AE841)),0)</f>
        <v>0</v>
      </c>
      <c r="AK841" s="2">
        <f t="shared" si="303"/>
        <v>0</v>
      </c>
      <c r="AL841" s="2">
        <f t="shared" si="304"/>
        <v>0</v>
      </c>
      <c r="AM841" s="2">
        <f t="shared" si="305"/>
        <v>0</v>
      </c>
      <c r="AN841" s="2">
        <f t="shared" si="306"/>
        <v>0</v>
      </c>
      <c r="AP841" t="s">
        <v>318</v>
      </c>
      <c r="AQ841" t="s">
        <v>1692</v>
      </c>
      <c r="AT841" s="94">
        <v>20</v>
      </c>
      <c r="AU841" s="96">
        <v>161</v>
      </c>
      <c r="AV841" s="100">
        <f t="shared" si="307"/>
        <v>20161</v>
      </c>
      <c r="AX841" s="7" t="s">
        <v>996</v>
      </c>
    </row>
    <row r="842" spans="1:50" ht="13" hidden="1" customHeight="1" outlineLevel="1">
      <c r="A842" t="s">
        <v>1259</v>
      </c>
      <c r="B842" t="s">
        <v>1692</v>
      </c>
      <c r="C842" s="1">
        <f t="shared" si="296"/>
        <v>2555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297"/>
        <v>1323</v>
      </c>
      <c r="H842" s="2">
        <f t="shared" si="298"/>
        <v>0.51780821917808217</v>
      </c>
      <c r="I842" s="2"/>
      <c r="J842" s="2">
        <f t="shared" si="299"/>
        <v>0.24109589041095891</v>
      </c>
      <c r="K842" s="2">
        <f t="shared" si="300"/>
        <v>0.75890410958904109</v>
      </c>
      <c r="L842" s="2">
        <f t="shared" si="301"/>
        <v>0</v>
      </c>
      <c r="M842" s="2">
        <f t="shared" si="302"/>
        <v>0</v>
      </c>
      <c r="N842" s="108">
        <v>616</v>
      </c>
      <c r="O842" s="108">
        <v>1939</v>
      </c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  <c r="AA842" s="108"/>
      <c r="AB842" s="108"/>
      <c r="AC842" s="108"/>
      <c r="AD842" s="108"/>
      <c r="AE842" s="108"/>
      <c r="AG842" s="7">
        <f>IF(Q842&gt;0,RANK(Q842,(N842:P842,Q842:AE842)),0)</f>
        <v>0</v>
      </c>
      <c r="AH842" s="7">
        <f>IF(R842&gt;0,RANK(R842,(N842:P842,Q842:AE842)),0)</f>
        <v>0</v>
      </c>
      <c r="AI842" s="7">
        <f>IF(T842&gt;0,RANK(T842,(N842:P842,Q842:AE842)),0)</f>
        <v>0</v>
      </c>
      <c r="AJ842" s="7">
        <f>IF(S842&gt;0,RANK(S842,(N842:P842,Q842:AE842)),0)</f>
        <v>0</v>
      </c>
      <c r="AK842" s="2">
        <f t="shared" si="303"/>
        <v>0</v>
      </c>
      <c r="AL842" s="2">
        <f t="shared" si="304"/>
        <v>0</v>
      </c>
      <c r="AM842" s="2">
        <f t="shared" si="305"/>
        <v>0</v>
      </c>
      <c r="AN842" s="2">
        <f t="shared" si="306"/>
        <v>0</v>
      </c>
      <c r="AP842" t="s">
        <v>1259</v>
      </c>
      <c r="AQ842" t="s">
        <v>1692</v>
      </c>
      <c r="AT842" s="94">
        <v>20</v>
      </c>
      <c r="AU842" s="96">
        <v>163</v>
      </c>
      <c r="AV842" s="100">
        <f t="shared" si="307"/>
        <v>20163</v>
      </c>
      <c r="AX842" s="7" t="s">
        <v>996</v>
      </c>
    </row>
    <row r="843" spans="1:50" ht="13" hidden="1" customHeight="1" outlineLevel="1">
      <c r="A843" t="s">
        <v>1709</v>
      </c>
      <c r="B843" t="s">
        <v>1692</v>
      </c>
      <c r="C843" s="1">
        <f t="shared" si="296"/>
        <v>1837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297"/>
        <v>897</v>
      </c>
      <c r="H843" s="2">
        <f t="shared" si="298"/>
        <v>0.48829613500272184</v>
      </c>
      <c r="I843" s="2"/>
      <c r="J843" s="2">
        <f t="shared" si="299"/>
        <v>0.25585193249863908</v>
      </c>
      <c r="K843" s="2">
        <f t="shared" si="300"/>
        <v>0.74414806750136087</v>
      </c>
      <c r="L843" s="2">
        <f t="shared" si="301"/>
        <v>0</v>
      </c>
      <c r="M843" s="2">
        <f t="shared" si="302"/>
        <v>1.1102230246251565E-16</v>
      </c>
      <c r="N843" s="108">
        <v>470</v>
      </c>
      <c r="O843" s="108">
        <v>1367</v>
      </c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  <c r="AA843" s="108"/>
      <c r="AB843" s="108"/>
      <c r="AC843" s="108"/>
      <c r="AD843" s="108"/>
      <c r="AE843" s="108"/>
      <c r="AG843" s="7">
        <f>IF(Q843&gt;0,RANK(Q843,(N843:P843,Q843:AE843)),0)</f>
        <v>0</v>
      </c>
      <c r="AH843" s="7">
        <f>IF(R843&gt;0,RANK(R843,(N843:P843,Q843:AE843)),0)</f>
        <v>0</v>
      </c>
      <c r="AI843" s="7">
        <f>IF(T843&gt;0,RANK(T843,(N843:P843,Q843:AE843)),0)</f>
        <v>0</v>
      </c>
      <c r="AJ843" s="7">
        <f>IF(S843&gt;0,RANK(S843,(N843:P843,Q843:AE843)),0)</f>
        <v>0</v>
      </c>
      <c r="AK843" s="2">
        <f t="shared" si="303"/>
        <v>0</v>
      </c>
      <c r="AL843" s="2">
        <f t="shared" si="304"/>
        <v>0</v>
      </c>
      <c r="AM843" s="2">
        <f t="shared" si="305"/>
        <v>0</v>
      </c>
      <c r="AN843" s="2">
        <f t="shared" si="306"/>
        <v>0</v>
      </c>
      <c r="AP843" t="s">
        <v>1709</v>
      </c>
      <c r="AQ843" t="s">
        <v>1692</v>
      </c>
      <c r="AT843" s="94">
        <v>20</v>
      </c>
      <c r="AU843" s="96">
        <v>165</v>
      </c>
      <c r="AV843" s="100">
        <f t="shared" si="307"/>
        <v>20165</v>
      </c>
      <c r="AX843" s="7" t="s">
        <v>996</v>
      </c>
    </row>
    <row r="844" spans="1:50" ht="13" hidden="1" customHeight="1" outlineLevel="1">
      <c r="A844" t="s">
        <v>1810</v>
      </c>
      <c r="B844" t="s">
        <v>1692</v>
      </c>
      <c r="C844" s="1">
        <f t="shared" si="296"/>
        <v>3453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297"/>
        <v>1805</v>
      </c>
      <c r="H844" s="2">
        <f t="shared" si="298"/>
        <v>0.52273385461917177</v>
      </c>
      <c r="I844" s="2"/>
      <c r="J844" s="2">
        <f t="shared" si="299"/>
        <v>0.23863307269041414</v>
      </c>
      <c r="K844" s="2">
        <f t="shared" si="300"/>
        <v>0.76136692730958588</v>
      </c>
      <c r="L844" s="2">
        <f t="shared" si="301"/>
        <v>0</v>
      </c>
      <c r="M844" s="2">
        <f t="shared" si="302"/>
        <v>0</v>
      </c>
      <c r="N844" s="108">
        <v>824</v>
      </c>
      <c r="O844" s="108">
        <v>2629</v>
      </c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  <c r="AA844" s="108"/>
      <c r="AB844" s="108"/>
      <c r="AC844" s="108"/>
      <c r="AD844" s="108"/>
      <c r="AE844" s="108"/>
      <c r="AG844" s="7">
        <f>IF(Q844&gt;0,RANK(Q844,(N844:P844,Q844:AE844)),0)</f>
        <v>0</v>
      </c>
      <c r="AH844" s="7">
        <f>IF(R844&gt;0,RANK(R844,(N844:P844,Q844:AE844)),0)</f>
        <v>0</v>
      </c>
      <c r="AI844" s="7">
        <f>IF(T844&gt;0,RANK(T844,(N844:P844,Q844:AE844)),0)</f>
        <v>0</v>
      </c>
      <c r="AJ844" s="7">
        <f>IF(S844&gt;0,RANK(S844,(N844:P844,Q844:AE844)),0)</f>
        <v>0</v>
      </c>
      <c r="AK844" s="2">
        <f t="shared" si="303"/>
        <v>0</v>
      </c>
      <c r="AL844" s="2">
        <f t="shared" si="304"/>
        <v>0</v>
      </c>
      <c r="AM844" s="2">
        <f t="shared" si="305"/>
        <v>0</v>
      </c>
      <c r="AN844" s="2">
        <f t="shared" si="306"/>
        <v>0</v>
      </c>
      <c r="AP844" t="s">
        <v>1810</v>
      </c>
      <c r="AQ844" t="s">
        <v>1692</v>
      </c>
      <c r="AT844" s="94">
        <v>20</v>
      </c>
      <c r="AU844" s="96">
        <v>167</v>
      </c>
      <c r="AV844" s="100">
        <f t="shared" si="307"/>
        <v>20167</v>
      </c>
      <c r="AX844" s="7" t="s">
        <v>996</v>
      </c>
    </row>
    <row r="845" spans="1:50" ht="13" hidden="1" customHeight="1" outlineLevel="1">
      <c r="A845" t="s">
        <v>1684</v>
      </c>
      <c r="B845" t="s">
        <v>1692</v>
      </c>
      <c r="C845" s="1">
        <f t="shared" si="296"/>
        <v>16957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297"/>
        <v>10203</v>
      </c>
      <c r="H845" s="2">
        <f t="shared" si="298"/>
        <v>0.60169841363448728</v>
      </c>
      <c r="I845" s="2"/>
      <c r="J845" s="2">
        <f t="shared" si="299"/>
        <v>0.19915079318275639</v>
      </c>
      <c r="K845" s="2">
        <f t="shared" si="300"/>
        <v>0.80084920681724359</v>
      </c>
      <c r="L845" s="2">
        <f t="shared" si="301"/>
        <v>0</v>
      </c>
      <c r="M845" s="2">
        <f t="shared" si="302"/>
        <v>0</v>
      </c>
      <c r="N845" s="108">
        <v>3377</v>
      </c>
      <c r="O845" s="108">
        <v>13580</v>
      </c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  <c r="AA845" s="108"/>
      <c r="AB845" s="108"/>
      <c r="AC845" s="108"/>
      <c r="AD845" s="108"/>
      <c r="AE845" s="108"/>
      <c r="AG845" s="7">
        <f>IF(Q845&gt;0,RANK(Q845,(N845:P845,Q845:AE845)),0)</f>
        <v>0</v>
      </c>
      <c r="AH845" s="7">
        <f>IF(R845&gt;0,RANK(R845,(N845:P845,Q845:AE845)),0)</f>
        <v>0</v>
      </c>
      <c r="AI845" s="7">
        <f>IF(T845&gt;0,RANK(T845,(N845:P845,Q845:AE845)),0)</f>
        <v>0</v>
      </c>
      <c r="AJ845" s="7">
        <f>IF(S845&gt;0,RANK(S845,(N845:P845,Q845:AE845)),0)</f>
        <v>0</v>
      </c>
      <c r="AK845" s="2">
        <f t="shared" si="303"/>
        <v>0</v>
      </c>
      <c r="AL845" s="2">
        <f t="shared" si="304"/>
        <v>0</v>
      </c>
      <c r="AM845" s="2">
        <f t="shared" si="305"/>
        <v>0</v>
      </c>
      <c r="AN845" s="2">
        <f t="shared" si="306"/>
        <v>0</v>
      </c>
      <c r="AP845" t="s">
        <v>1684</v>
      </c>
      <c r="AQ845" t="s">
        <v>1692</v>
      </c>
      <c r="AT845" s="94">
        <v>20</v>
      </c>
      <c r="AU845" s="96">
        <v>169</v>
      </c>
      <c r="AV845" s="100">
        <f t="shared" si="307"/>
        <v>20169</v>
      </c>
      <c r="AX845" s="7" t="s">
        <v>996</v>
      </c>
    </row>
    <row r="846" spans="1:50" ht="13" hidden="1" customHeight="1" outlineLevel="1">
      <c r="A846" t="s">
        <v>504</v>
      </c>
      <c r="B846" t="s">
        <v>1692</v>
      </c>
      <c r="C846" s="1">
        <f t="shared" si="296"/>
        <v>1990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297"/>
        <v>1314</v>
      </c>
      <c r="H846" s="2">
        <f t="shared" si="298"/>
        <v>0.66030150753768846</v>
      </c>
      <c r="I846" s="2"/>
      <c r="J846" s="2">
        <f t="shared" si="299"/>
        <v>0.16984924623115577</v>
      </c>
      <c r="K846" s="2">
        <f t="shared" si="300"/>
        <v>0.83015075376884417</v>
      </c>
      <c r="L846" s="2">
        <f t="shared" si="301"/>
        <v>0</v>
      </c>
      <c r="M846" s="2">
        <f t="shared" si="302"/>
        <v>0</v>
      </c>
      <c r="N846" s="108">
        <v>338</v>
      </c>
      <c r="O846" s="108">
        <v>1652</v>
      </c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  <c r="AA846" s="108"/>
      <c r="AB846" s="108"/>
      <c r="AC846" s="108"/>
      <c r="AD846" s="108"/>
      <c r="AE846" s="108"/>
      <c r="AG846" s="7">
        <f>IF(Q846&gt;0,RANK(Q846,(N846:P846,Q846:AE846)),0)</f>
        <v>0</v>
      </c>
      <c r="AH846" s="7">
        <f>IF(R846&gt;0,RANK(R846,(N846:P846,Q846:AE846)),0)</f>
        <v>0</v>
      </c>
      <c r="AI846" s="7">
        <f>IF(T846&gt;0,RANK(T846,(N846:P846,Q846:AE846)),0)</f>
        <v>0</v>
      </c>
      <c r="AJ846" s="7">
        <f>IF(S846&gt;0,RANK(S846,(N846:P846,Q846:AE846)),0)</f>
        <v>0</v>
      </c>
      <c r="AK846" s="2">
        <f t="shared" si="303"/>
        <v>0</v>
      </c>
      <c r="AL846" s="2">
        <f t="shared" si="304"/>
        <v>0</v>
      </c>
      <c r="AM846" s="2">
        <f t="shared" si="305"/>
        <v>0</v>
      </c>
      <c r="AN846" s="2">
        <f t="shared" si="306"/>
        <v>0</v>
      </c>
      <c r="AP846" t="s">
        <v>504</v>
      </c>
      <c r="AQ846" t="s">
        <v>1692</v>
      </c>
      <c r="AT846" s="94">
        <v>20</v>
      </c>
      <c r="AU846" s="96">
        <v>171</v>
      </c>
      <c r="AV846" s="100">
        <f t="shared" si="307"/>
        <v>20171</v>
      </c>
      <c r="AX846" s="7" t="s">
        <v>996</v>
      </c>
    </row>
    <row r="847" spans="1:50" ht="13" hidden="1" customHeight="1" outlineLevel="1">
      <c r="A847" t="s">
        <v>974</v>
      </c>
      <c r="B847" t="s">
        <v>1692</v>
      </c>
      <c r="C847" s="1">
        <f t="shared" si="296"/>
        <v>123262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0</v>
      </c>
      <c r="G847" s="1">
        <f t="shared" si="297"/>
        <v>58906</v>
      </c>
      <c r="H847" s="2">
        <f t="shared" si="298"/>
        <v>0.47789261897421753</v>
      </c>
      <c r="I847" s="2"/>
      <c r="J847" s="2">
        <f t="shared" si="299"/>
        <v>0.26105369051289123</v>
      </c>
      <c r="K847" s="2">
        <f t="shared" si="300"/>
        <v>0.73894630948710871</v>
      </c>
      <c r="L847" s="2">
        <f t="shared" si="301"/>
        <v>0</v>
      </c>
      <c r="M847" s="2">
        <f t="shared" si="302"/>
        <v>0</v>
      </c>
      <c r="N847" s="108">
        <v>32178</v>
      </c>
      <c r="O847" s="108">
        <v>91084</v>
      </c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  <c r="AA847" s="108"/>
      <c r="AB847" s="108"/>
      <c r="AC847" s="108"/>
      <c r="AD847" s="108"/>
      <c r="AE847" s="108"/>
      <c r="AG847" s="7">
        <f>IF(Q847&gt;0,RANK(Q847,(N847:P847,Q847:AE847)),0)</f>
        <v>0</v>
      </c>
      <c r="AH847" s="7">
        <f>IF(R847&gt;0,RANK(R847,(N847:P847,Q847:AE847)),0)</f>
        <v>0</v>
      </c>
      <c r="AI847" s="7">
        <f>IF(T847&gt;0,RANK(T847,(N847:P847,Q847:AE847)),0)</f>
        <v>0</v>
      </c>
      <c r="AJ847" s="7">
        <f>IF(S847&gt;0,RANK(S847,(N847:P847,Q847:AE847)),0)</f>
        <v>0</v>
      </c>
      <c r="AK847" s="2">
        <f t="shared" si="303"/>
        <v>0</v>
      </c>
      <c r="AL847" s="2">
        <f t="shared" si="304"/>
        <v>0</v>
      </c>
      <c r="AM847" s="2">
        <f t="shared" si="305"/>
        <v>0</v>
      </c>
      <c r="AN847" s="2">
        <f t="shared" si="306"/>
        <v>0</v>
      </c>
      <c r="AP847" t="s">
        <v>974</v>
      </c>
      <c r="AQ847" t="s">
        <v>1692</v>
      </c>
      <c r="AT847" s="94">
        <v>20</v>
      </c>
      <c r="AU847" s="96">
        <v>173</v>
      </c>
      <c r="AV847" s="100">
        <f t="shared" si="307"/>
        <v>20173</v>
      </c>
      <c r="AX847" s="7" t="s">
        <v>996</v>
      </c>
    </row>
    <row r="848" spans="1:50" ht="13" hidden="1" customHeight="1" outlineLevel="1">
      <c r="A848" t="s">
        <v>1685</v>
      </c>
      <c r="B848" t="s">
        <v>1692</v>
      </c>
      <c r="C848" s="1">
        <f t="shared" si="296"/>
        <v>4372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297"/>
        <v>2314</v>
      </c>
      <c r="H848" s="2">
        <f t="shared" si="298"/>
        <v>0.52927721866422694</v>
      </c>
      <c r="I848" s="2"/>
      <c r="J848" s="2">
        <f t="shared" si="299"/>
        <v>0.23536139066788656</v>
      </c>
      <c r="K848" s="2">
        <f t="shared" si="300"/>
        <v>0.76463860933211347</v>
      </c>
      <c r="L848" s="2">
        <f t="shared" si="301"/>
        <v>0</v>
      </c>
      <c r="M848" s="2">
        <f t="shared" si="302"/>
        <v>0</v>
      </c>
      <c r="N848" s="108">
        <v>1029</v>
      </c>
      <c r="O848" s="108">
        <v>3343</v>
      </c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  <c r="AA848" s="108"/>
      <c r="AB848" s="108"/>
      <c r="AC848" s="108"/>
      <c r="AD848" s="108"/>
      <c r="AE848" s="108"/>
      <c r="AG848" s="7">
        <f>IF(Q848&gt;0,RANK(Q848,(N848:P848,Q848:AE848)),0)</f>
        <v>0</v>
      </c>
      <c r="AH848" s="7">
        <f>IF(R848&gt;0,RANK(R848,(N848:P848,Q848:AE848)),0)</f>
        <v>0</v>
      </c>
      <c r="AI848" s="7">
        <f>IF(T848&gt;0,RANK(T848,(N848:P848,Q848:AE848)),0)</f>
        <v>0</v>
      </c>
      <c r="AJ848" s="7">
        <f>IF(S848&gt;0,RANK(S848,(N848:P848,Q848:AE848)),0)</f>
        <v>0</v>
      </c>
      <c r="AK848" s="2">
        <f t="shared" si="303"/>
        <v>0</v>
      </c>
      <c r="AL848" s="2">
        <f t="shared" si="304"/>
        <v>0</v>
      </c>
      <c r="AM848" s="2">
        <f t="shared" si="305"/>
        <v>0</v>
      </c>
      <c r="AN848" s="2">
        <f t="shared" si="306"/>
        <v>0</v>
      </c>
      <c r="AP848" t="s">
        <v>1685</v>
      </c>
      <c r="AQ848" t="s">
        <v>1692</v>
      </c>
      <c r="AT848" s="94">
        <v>20</v>
      </c>
      <c r="AU848" s="96">
        <v>175</v>
      </c>
      <c r="AV848" s="100">
        <f t="shared" si="307"/>
        <v>20175</v>
      </c>
      <c r="AX848" s="7" t="s">
        <v>996</v>
      </c>
    </row>
    <row r="849" spans="1:50" ht="13" hidden="1" customHeight="1" outlineLevel="1">
      <c r="A849" t="s">
        <v>1449</v>
      </c>
      <c r="B849" t="s">
        <v>1692</v>
      </c>
      <c r="C849" s="1">
        <f t="shared" si="296"/>
        <v>64500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297"/>
        <v>33118</v>
      </c>
      <c r="H849" s="2">
        <f t="shared" si="298"/>
        <v>0.51345736434108524</v>
      </c>
      <c r="I849" s="2"/>
      <c r="J849" s="2">
        <f t="shared" si="299"/>
        <v>0.24327131782945735</v>
      </c>
      <c r="K849" s="2">
        <f t="shared" si="300"/>
        <v>0.75672868217054268</v>
      </c>
      <c r="L849" s="2">
        <f t="shared" si="301"/>
        <v>0</v>
      </c>
      <c r="M849" s="2">
        <f t="shared" si="302"/>
        <v>0</v>
      </c>
      <c r="N849" s="108">
        <v>15691</v>
      </c>
      <c r="O849" s="108">
        <v>48809</v>
      </c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  <c r="AA849" s="108"/>
      <c r="AB849" s="108"/>
      <c r="AC849" s="108"/>
      <c r="AD849" s="108"/>
      <c r="AE849" s="108"/>
      <c r="AG849" s="7">
        <f>IF(Q849&gt;0,RANK(Q849,(N849:P849,Q849:AE849)),0)</f>
        <v>0</v>
      </c>
      <c r="AH849" s="7">
        <f>IF(R849&gt;0,RANK(R849,(N849:P849,Q849:AE849)),0)</f>
        <v>0</v>
      </c>
      <c r="AI849" s="7">
        <f>IF(T849&gt;0,RANK(T849,(N849:P849,Q849:AE849)),0)</f>
        <v>0</v>
      </c>
      <c r="AJ849" s="7">
        <f>IF(S849&gt;0,RANK(S849,(N849:P849,Q849:AE849)),0)</f>
        <v>0</v>
      </c>
      <c r="AK849" s="2">
        <f t="shared" si="303"/>
        <v>0</v>
      </c>
      <c r="AL849" s="2">
        <f t="shared" si="304"/>
        <v>0</v>
      </c>
      <c r="AM849" s="2">
        <f t="shared" si="305"/>
        <v>0</v>
      </c>
      <c r="AN849" s="2">
        <f t="shared" si="306"/>
        <v>0</v>
      </c>
      <c r="AP849" t="s">
        <v>1449</v>
      </c>
      <c r="AQ849" t="s">
        <v>1692</v>
      </c>
      <c r="AT849" s="94">
        <v>20</v>
      </c>
      <c r="AU849" s="96">
        <v>177</v>
      </c>
      <c r="AV849" s="100">
        <f t="shared" si="307"/>
        <v>20177</v>
      </c>
      <c r="AX849" s="7" t="s">
        <v>996</v>
      </c>
    </row>
    <row r="850" spans="1:50" ht="13" hidden="1" customHeight="1" outlineLevel="1">
      <c r="A850" t="s">
        <v>1328</v>
      </c>
      <c r="B850" t="s">
        <v>1692</v>
      </c>
      <c r="C850" s="1">
        <f t="shared" si="296"/>
        <v>1397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297"/>
        <v>729</v>
      </c>
      <c r="H850" s="2">
        <f t="shared" si="298"/>
        <v>0.52183249821045097</v>
      </c>
      <c r="I850" s="2"/>
      <c r="J850" s="2">
        <f t="shared" si="299"/>
        <v>0.23908375089477452</v>
      </c>
      <c r="K850" s="2">
        <f t="shared" si="300"/>
        <v>0.76091624910522548</v>
      </c>
      <c r="L850" s="2">
        <f t="shared" si="301"/>
        <v>0</v>
      </c>
      <c r="M850" s="2">
        <f t="shared" si="302"/>
        <v>0</v>
      </c>
      <c r="N850" s="108">
        <v>334</v>
      </c>
      <c r="O850" s="108">
        <v>1063</v>
      </c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  <c r="AA850" s="108"/>
      <c r="AB850" s="108"/>
      <c r="AC850" s="108"/>
      <c r="AD850" s="108"/>
      <c r="AE850" s="108"/>
      <c r="AG850" s="7">
        <f>IF(Q850&gt;0,RANK(Q850,(N850:P850,Q850:AE850)),0)</f>
        <v>0</v>
      </c>
      <c r="AH850" s="7">
        <f>IF(R850&gt;0,RANK(R850,(N850:P850,Q850:AE850)),0)</f>
        <v>0</v>
      </c>
      <c r="AI850" s="7">
        <f>IF(T850&gt;0,RANK(T850,(N850:P850,Q850:AE850)),0)</f>
        <v>0</v>
      </c>
      <c r="AJ850" s="7">
        <f>IF(S850&gt;0,RANK(S850,(N850:P850,Q850:AE850)),0)</f>
        <v>0</v>
      </c>
      <c r="AK850" s="2">
        <f t="shared" si="303"/>
        <v>0</v>
      </c>
      <c r="AL850" s="2">
        <f t="shared" si="304"/>
        <v>0</v>
      </c>
      <c r="AM850" s="2">
        <f t="shared" si="305"/>
        <v>0</v>
      </c>
      <c r="AN850" s="2">
        <f t="shared" si="306"/>
        <v>0</v>
      </c>
      <c r="AP850" t="s">
        <v>1328</v>
      </c>
      <c r="AQ850" t="s">
        <v>1692</v>
      </c>
      <c r="AT850" s="94">
        <v>20</v>
      </c>
      <c r="AU850" s="96">
        <v>179</v>
      </c>
      <c r="AV850" s="100">
        <f t="shared" si="307"/>
        <v>20179</v>
      </c>
      <c r="AX850" s="7" t="s">
        <v>996</v>
      </c>
    </row>
    <row r="851" spans="1:50" ht="13" hidden="1" customHeight="1" outlineLevel="1">
      <c r="A851" t="s">
        <v>1451</v>
      </c>
      <c r="B851" t="s">
        <v>1692</v>
      </c>
      <c r="C851" s="1">
        <f t="shared" si="296"/>
        <v>2504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297"/>
        <v>1368</v>
      </c>
      <c r="H851" s="2">
        <f t="shared" si="298"/>
        <v>0.54632587859424919</v>
      </c>
      <c r="I851" s="2"/>
      <c r="J851" s="2">
        <f t="shared" si="299"/>
        <v>0.2268370607028754</v>
      </c>
      <c r="K851" s="2">
        <f t="shared" si="300"/>
        <v>0.77316293929712465</v>
      </c>
      <c r="L851" s="2">
        <f t="shared" si="301"/>
        <v>0</v>
      </c>
      <c r="M851" s="2">
        <f t="shared" si="302"/>
        <v>0</v>
      </c>
      <c r="N851" s="108">
        <v>568</v>
      </c>
      <c r="O851" s="108">
        <v>1936</v>
      </c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  <c r="AA851" s="108"/>
      <c r="AB851" s="108"/>
      <c r="AC851" s="108"/>
      <c r="AD851" s="108"/>
      <c r="AE851" s="108"/>
      <c r="AG851" s="7">
        <f>IF(Q851&gt;0,RANK(Q851,(N851:P851,Q851:AE851)),0)</f>
        <v>0</v>
      </c>
      <c r="AH851" s="7">
        <f>IF(R851&gt;0,RANK(R851,(N851:P851,Q851:AE851)),0)</f>
        <v>0</v>
      </c>
      <c r="AI851" s="7">
        <f>IF(T851&gt;0,RANK(T851,(N851:P851,Q851:AE851)),0)</f>
        <v>0</v>
      </c>
      <c r="AJ851" s="7">
        <f>IF(S851&gt;0,RANK(S851,(N851:P851,Q851:AE851)),0)</f>
        <v>0</v>
      </c>
      <c r="AK851" s="2">
        <f t="shared" si="303"/>
        <v>0</v>
      </c>
      <c r="AL851" s="2">
        <f t="shared" si="304"/>
        <v>0</v>
      </c>
      <c r="AM851" s="2">
        <f t="shared" si="305"/>
        <v>0</v>
      </c>
      <c r="AN851" s="2">
        <f t="shared" si="306"/>
        <v>0</v>
      </c>
      <c r="AP851" t="s">
        <v>1451</v>
      </c>
      <c r="AQ851" t="s">
        <v>1692</v>
      </c>
      <c r="AT851" s="94">
        <v>20</v>
      </c>
      <c r="AU851" s="96">
        <v>181</v>
      </c>
      <c r="AV851" s="100">
        <f t="shared" si="307"/>
        <v>20181</v>
      </c>
      <c r="AX851" s="7" t="s">
        <v>996</v>
      </c>
    </row>
    <row r="852" spans="1:50" ht="13" hidden="1" customHeight="1" outlineLevel="1">
      <c r="A852" t="s">
        <v>716</v>
      </c>
      <c r="B852" t="s">
        <v>1692</v>
      </c>
      <c r="C852" s="1">
        <f t="shared" si="296"/>
        <v>2272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297"/>
        <v>1198</v>
      </c>
      <c r="H852" s="2">
        <f t="shared" si="298"/>
        <v>0.52728873239436624</v>
      </c>
      <c r="I852" s="2"/>
      <c r="J852" s="2">
        <f t="shared" si="299"/>
        <v>0.23635563380281691</v>
      </c>
      <c r="K852" s="2">
        <f t="shared" si="300"/>
        <v>0.76364436619718312</v>
      </c>
      <c r="L852" s="2">
        <f t="shared" si="301"/>
        <v>0</v>
      </c>
      <c r="M852" s="2">
        <f t="shared" si="302"/>
        <v>0</v>
      </c>
      <c r="N852" s="108">
        <v>537</v>
      </c>
      <c r="O852" s="108">
        <v>1735</v>
      </c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  <c r="AA852" s="108"/>
      <c r="AB852" s="108"/>
      <c r="AC852" s="108"/>
      <c r="AD852" s="108"/>
      <c r="AE852" s="108"/>
      <c r="AG852" s="7">
        <f>IF(Q852&gt;0,RANK(Q852,(N852:P852,Q852:AE852)),0)</f>
        <v>0</v>
      </c>
      <c r="AH852" s="7">
        <f>IF(R852&gt;0,RANK(R852,(N852:P852,Q852:AE852)),0)</f>
        <v>0</v>
      </c>
      <c r="AI852" s="7">
        <f>IF(T852&gt;0,RANK(T852,(N852:P852,Q852:AE852)),0)</f>
        <v>0</v>
      </c>
      <c r="AJ852" s="7">
        <f>IF(S852&gt;0,RANK(S852,(N852:P852,Q852:AE852)),0)</f>
        <v>0</v>
      </c>
      <c r="AK852" s="2">
        <f t="shared" si="303"/>
        <v>0</v>
      </c>
      <c r="AL852" s="2">
        <f t="shared" si="304"/>
        <v>0</v>
      </c>
      <c r="AM852" s="2">
        <f t="shared" si="305"/>
        <v>0</v>
      </c>
      <c r="AN852" s="2">
        <f t="shared" si="306"/>
        <v>0</v>
      </c>
      <c r="AP852" t="s">
        <v>716</v>
      </c>
      <c r="AQ852" t="s">
        <v>1692</v>
      </c>
      <c r="AT852" s="94">
        <v>20</v>
      </c>
      <c r="AU852" s="96">
        <v>183</v>
      </c>
      <c r="AV852" s="100">
        <f t="shared" si="307"/>
        <v>20183</v>
      </c>
      <c r="AX852" s="7" t="s">
        <v>996</v>
      </c>
    </row>
    <row r="853" spans="1:50" ht="13" hidden="1" customHeight="1" outlineLevel="1">
      <c r="A853" t="s">
        <v>749</v>
      </c>
      <c r="B853" t="s">
        <v>1692</v>
      </c>
      <c r="C853" s="1">
        <f t="shared" si="296"/>
        <v>2217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si="297"/>
        <v>1131</v>
      </c>
      <c r="H853" s="2">
        <f t="shared" si="298"/>
        <v>0.51014884979702302</v>
      </c>
      <c r="I853" s="2"/>
      <c r="J853" s="2">
        <f t="shared" si="299"/>
        <v>0.24492557510148849</v>
      </c>
      <c r="K853" s="2">
        <f t="shared" si="300"/>
        <v>0.75507442489851151</v>
      </c>
      <c r="L853" s="2">
        <f t="shared" si="301"/>
        <v>0</v>
      </c>
      <c r="M853" s="2">
        <f t="shared" si="302"/>
        <v>0</v>
      </c>
      <c r="N853" s="108">
        <v>543</v>
      </c>
      <c r="O853" s="108">
        <v>1674</v>
      </c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  <c r="AA853" s="108"/>
      <c r="AB853" s="108"/>
      <c r="AC853" s="108"/>
      <c r="AD853" s="108"/>
      <c r="AE853" s="108"/>
      <c r="AG853" s="7">
        <f>IF(Q853&gt;0,RANK(Q853,(N853:P853,Q853:AE853)),0)</f>
        <v>0</v>
      </c>
      <c r="AH853" s="7">
        <f>IF(R853&gt;0,RANK(R853,(N853:P853,Q853:AE853)),0)</f>
        <v>0</v>
      </c>
      <c r="AI853" s="7">
        <f>IF(T853&gt;0,RANK(T853,(N853:P853,Q853:AE853)),0)</f>
        <v>0</v>
      </c>
      <c r="AJ853" s="7">
        <f>IF(S853&gt;0,RANK(S853,(N853:P853,Q853:AE853)),0)</f>
        <v>0</v>
      </c>
      <c r="AK853" s="2">
        <f t="shared" si="303"/>
        <v>0</v>
      </c>
      <c r="AL853" s="2">
        <f t="shared" si="304"/>
        <v>0</v>
      </c>
      <c r="AM853" s="2">
        <f t="shared" si="305"/>
        <v>0</v>
      </c>
      <c r="AN853" s="2">
        <f t="shared" si="306"/>
        <v>0</v>
      </c>
      <c r="AP853" t="s">
        <v>749</v>
      </c>
      <c r="AQ853" t="s">
        <v>1692</v>
      </c>
      <c r="AT853" s="94">
        <v>20</v>
      </c>
      <c r="AU853" s="96">
        <v>185</v>
      </c>
      <c r="AV853" s="100">
        <f t="shared" si="307"/>
        <v>20185</v>
      </c>
      <c r="AX853" s="7" t="s">
        <v>996</v>
      </c>
    </row>
    <row r="854" spans="1:50" ht="13" hidden="1" customHeight="1" outlineLevel="1">
      <c r="A854" t="s">
        <v>1178</v>
      </c>
      <c r="B854" t="s">
        <v>1692</v>
      </c>
      <c r="C854" s="1">
        <f t="shared" si="296"/>
        <v>884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297"/>
        <v>528</v>
      </c>
      <c r="H854" s="2">
        <f t="shared" si="298"/>
        <v>0.59728506787330315</v>
      </c>
      <c r="I854" s="2"/>
      <c r="J854" s="2">
        <f t="shared" si="299"/>
        <v>0.20135746606334842</v>
      </c>
      <c r="K854" s="2">
        <f t="shared" si="300"/>
        <v>0.79864253393665163</v>
      </c>
      <c r="L854" s="2">
        <f t="shared" si="301"/>
        <v>0</v>
      </c>
      <c r="M854" s="2">
        <f t="shared" si="302"/>
        <v>0</v>
      </c>
      <c r="N854" s="108">
        <v>178</v>
      </c>
      <c r="O854" s="108">
        <v>706</v>
      </c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  <c r="AA854" s="108"/>
      <c r="AB854" s="108"/>
      <c r="AC854" s="108"/>
      <c r="AD854" s="108"/>
      <c r="AE854" s="108"/>
      <c r="AG854" s="7">
        <f>IF(Q854&gt;0,RANK(Q854,(N854:P854,Q854:AE854)),0)</f>
        <v>0</v>
      </c>
      <c r="AH854" s="7">
        <f>IF(R854&gt;0,RANK(R854,(N854:P854,Q854:AE854)),0)</f>
        <v>0</v>
      </c>
      <c r="AI854" s="7">
        <f>IF(T854&gt;0,RANK(T854,(N854:P854,Q854:AE854)),0)</f>
        <v>0</v>
      </c>
      <c r="AJ854" s="7">
        <f>IF(S854&gt;0,RANK(S854,(N854:P854,Q854:AE854)),0)</f>
        <v>0</v>
      </c>
      <c r="AK854" s="2">
        <f t="shared" si="303"/>
        <v>0</v>
      </c>
      <c r="AL854" s="2">
        <f t="shared" si="304"/>
        <v>0</v>
      </c>
      <c r="AM854" s="2">
        <f t="shared" si="305"/>
        <v>0</v>
      </c>
      <c r="AN854" s="2">
        <f t="shared" si="306"/>
        <v>0</v>
      </c>
      <c r="AP854" t="s">
        <v>1178</v>
      </c>
      <c r="AQ854" t="s">
        <v>1692</v>
      </c>
      <c r="AT854" s="94">
        <v>20</v>
      </c>
      <c r="AU854" s="96">
        <v>187</v>
      </c>
      <c r="AV854" s="100">
        <f t="shared" si="307"/>
        <v>20187</v>
      </c>
      <c r="AX854" s="7" t="s">
        <v>996</v>
      </c>
    </row>
    <row r="855" spans="1:50" ht="13" hidden="1" customHeight="1" outlineLevel="1">
      <c r="A855" t="s">
        <v>878</v>
      </c>
      <c r="B855" t="s">
        <v>1692</v>
      </c>
      <c r="C855" s="1">
        <f t="shared" si="296"/>
        <v>1737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297"/>
        <v>849</v>
      </c>
      <c r="H855" s="2">
        <f t="shared" si="298"/>
        <v>0.48877374784110533</v>
      </c>
      <c r="I855" s="2"/>
      <c r="J855" s="2">
        <f t="shared" si="299"/>
        <v>0.25561312607944731</v>
      </c>
      <c r="K855" s="2">
        <f t="shared" si="300"/>
        <v>0.74438687392055269</v>
      </c>
      <c r="L855" s="2">
        <f t="shared" si="301"/>
        <v>0</v>
      </c>
      <c r="M855" s="2">
        <f t="shared" si="302"/>
        <v>0</v>
      </c>
      <c r="N855" s="108">
        <v>444</v>
      </c>
      <c r="O855" s="108">
        <v>1293</v>
      </c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  <c r="AA855" s="108"/>
      <c r="AB855" s="108"/>
      <c r="AC855" s="108"/>
      <c r="AD855" s="108"/>
      <c r="AE855" s="108"/>
      <c r="AG855" s="7">
        <f>IF(Q855&gt;0,RANK(Q855,(N855:P855,Q855:AE855)),0)</f>
        <v>0</v>
      </c>
      <c r="AH855" s="7">
        <f>IF(R855&gt;0,RANK(R855,(N855:P855,Q855:AE855)),0)</f>
        <v>0</v>
      </c>
      <c r="AI855" s="7">
        <f>IF(T855&gt;0,RANK(T855,(N855:P855,Q855:AE855)),0)</f>
        <v>0</v>
      </c>
      <c r="AJ855" s="7">
        <f>IF(S855&gt;0,RANK(S855,(N855:P855,Q855:AE855)),0)</f>
        <v>0</v>
      </c>
      <c r="AK855" s="2">
        <f t="shared" si="303"/>
        <v>0</v>
      </c>
      <c r="AL855" s="2">
        <f t="shared" si="304"/>
        <v>0</v>
      </c>
      <c r="AM855" s="2">
        <f t="shared" si="305"/>
        <v>0</v>
      </c>
      <c r="AN855" s="2">
        <f t="shared" si="306"/>
        <v>0</v>
      </c>
      <c r="AP855" t="s">
        <v>878</v>
      </c>
      <c r="AQ855" t="s">
        <v>1692</v>
      </c>
      <c r="AT855" s="94">
        <v>20</v>
      </c>
      <c r="AU855" s="96">
        <v>189</v>
      </c>
      <c r="AV855" s="100">
        <f t="shared" si="307"/>
        <v>20189</v>
      </c>
      <c r="AX855" s="7" t="s">
        <v>996</v>
      </c>
    </row>
    <row r="856" spans="1:50" ht="13" hidden="1" customHeight="1" outlineLevel="1">
      <c r="A856" t="s">
        <v>1285</v>
      </c>
      <c r="B856" t="s">
        <v>1692</v>
      </c>
      <c r="C856" s="1">
        <f t="shared" si="296"/>
        <v>8329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297"/>
        <v>3517</v>
      </c>
      <c r="H856" s="2">
        <f t="shared" si="298"/>
        <v>0.42225957497898908</v>
      </c>
      <c r="I856" s="2"/>
      <c r="J856" s="2">
        <f t="shared" si="299"/>
        <v>0.28887021251050549</v>
      </c>
      <c r="K856" s="2">
        <f t="shared" si="300"/>
        <v>0.71112978748949451</v>
      </c>
      <c r="L856" s="2">
        <f t="shared" si="301"/>
        <v>0</v>
      </c>
      <c r="M856" s="2">
        <f t="shared" si="302"/>
        <v>0</v>
      </c>
      <c r="N856" s="108">
        <v>2406</v>
      </c>
      <c r="O856" s="108">
        <v>5923</v>
      </c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  <c r="AA856" s="108"/>
      <c r="AB856" s="108"/>
      <c r="AC856" s="108"/>
      <c r="AD856" s="108"/>
      <c r="AE856" s="108"/>
      <c r="AG856" s="7">
        <f>IF(Q856&gt;0,RANK(Q856,(N856:P856,Q856:AE856)),0)</f>
        <v>0</v>
      </c>
      <c r="AH856" s="7">
        <f>IF(R856&gt;0,RANK(R856,(N856:P856,Q856:AE856)),0)</f>
        <v>0</v>
      </c>
      <c r="AI856" s="7">
        <f>IF(T856&gt;0,RANK(T856,(N856:P856,Q856:AE856)),0)</f>
        <v>0</v>
      </c>
      <c r="AJ856" s="7">
        <f>IF(S856&gt;0,RANK(S856,(N856:P856,Q856:AE856)),0)</f>
        <v>0</v>
      </c>
      <c r="AK856" s="2">
        <f t="shared" si="303"/>
        <v>0</v>
      </c>
      <c r="AL856" s="2">
        <f t="shared" si="304"/>
        <v>0</v>
      </c>
      <c r="AM856" s="2">
        <f t="shared" si="305"/>
        <v>0</v>
      </c>
      <c r="AN856" s="2">
        <f t="shared" si="306"/>
        <v>0</v>
      </c>
      <c r="AP856" t="s">
        <v>1285</v>
      </c>
      <c r="AQ856" t="s">
        <v>1692</v>
      </c>
      <c r="AT856" s="94">
        <v>20</v>
      </c>
      <c r="AU856" s="96">
        <v>191</v>
      </c>
      <c r="AV856" s="100">
        <f t="shared" si="307"/>
        <v>20191</v>
      </c>
      <c r="AX856" s="7" t="s">
        <v>996</v>
      </c>
    </row>
    <row r="857" spans="1:50" ht="13" hidden="1" customHeight="1" outlineLevel="1">
      <c r="A857" t="s">
        <v>1102</v>
      </c>
      <c r="B857" t="s">
        <v>1692</v>
      </c>
      <c r="C857" s="1">
        <f t="shared" ref="C857:C866" si="308">SUM(N857:AE857)</f>
        <v>3064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ref="G857:G866" si="309">IF(C857&gt;0,MAX(N857:U857)-LARGE(N857:U857,2),0)</f>
        <v>1276</v>
      </c>
      <c r="H857" s="2">
        <f t="shared" ref="H857:H866" si="310">IF(C857&gt;0,G857/C857,0)</f>
        <v>0.41644908616187992</v>
      </c>
      <c r="I857" s="2"/>
      <c r="J857" s="2">
        <f t="shared" ref="J857:J866" si="311">IF($C857=0,"-",N857/$C857)</f>
        <v>0.29177545691906004</v>
      </c>
      <c r="K857" s="2">
        <f t="shared" ref="K857:K866" si="312">IF($C857=0,"-",O857/$C857)</f>
        <v>0.70822454308093996</v>
      </c>
      <c r="L857" s="2">
        <f t="shared" ref="L857:L866" si="313">IF($C857=0,"-",P857/$C857)</f>
        <v>0</v>
      </c>
      <c r="M857" s="2">
        <f t="shared" ref="M857:M866" si="314">IF(C857=0,"-",(1-J857-K857-L857))</f>
        <v>0</v>
      </c>
      <c r="N857" s="108">
        <v>894</v>
      </c>
      <c r="O857" s="108">
        <v>2170</v>
      </c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  <c r="AA857" s="108"/>
      <c r="AB857" s="108"/>
      <c r="AC857" s="108"/>
      <c r="AD857" s="108"/>
      <c r="AE857" s="108"/>
      <c r="AG857" s="7">
        <f>IF(Q857&gt;0,RANK(Q857,(N857:P857,Q857:AE857)),0)</f>
        <v>0</v>
      </c>
      <c r="AH857" s="7">
        <f>IF(R857&gt;0,RANK(R857,(N857:P857,Q857:AE857)),0)</f>
        <v>0</v>
      </c>
      <c r="AI857" s="7">
        <f>IF(T857&gt;0,RANK(T857,(N857:P857,Q857:AE857)),0)</f>
        <v>0</v>
      </c>
      <c r="AJ857" s="7">
        <f>IF(S857&gt;0,RANK(S857,(N857:P857,Q857:AE857)),0)</f>
        <v>0</v>
      </c>
      <c r="AK857" s="2">
        <f t="shared" ref="AK857:AK866" si="315">IF($C857=0,"-",Q857/$C857)</f>
        <v>0</v>
      </c>
      <c r="AL857" s="2">
        <f t="shared" ref="AL857:AL866" si="316">IF($C857=0,"-",R857/$C857)</f>
        <v>0</v>
      </c>
      <c r="AM857" s="2">
        <f t="shared" ref="AM857:AM866" si="317">IF($C857=0,"-",T857/$C857)</f>
        <v>0</v>
      </c>
      <c r="AN857" s="2">
        <f t="shared" ref="AN857:AN866" si="318">IF($C857=0,"-",S857/$C857)</f>
        <v>0</v>
      </c>
      <c r="AP857" t="s">
        <v>1102</v>
      </c>
      <c r="AQ857" t="s">
        <v>1692</v>
      </c>
      <c r="AT857" s="94">
        <v>20</v>
      </c>
      <c r="AU857" s="96">
        <v>193</v>
      </c>
      <c r="AV857" s="100">
        <f t="shared" si="307"/>
        <v>20193</v>
      </c>
      <c r="AX857" s="7" t="s">
        <v>996</v>
      </c>
    </row>
    <row r="858" spans="1:50" ht="13" hidden="1" customHeight="1" outlineLevel="1">
      <c r="A858" t="s">
        <v>2243</v>
      </c>
      <c r="B858" t="s">
        <v>1692</v>
      </c>
      <c r="C858" s="1">
        <f t="shared" si="308"/>
        <v>1592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0</v>
      </c>
      <c r="G858" s="1">
        <f t="shared" si="309"/>
        <v>856</v>
      </c>
      <c r="H858" s="2">
        <f t="shared" si="310"/>
        <v>0.53768844221105527</v>
      </c>
      <c r="I858" s="2"/>
      <c r="J858" s="2">
        <f t="shared" si="311"/>
        <v>0.23115577889447236</v>
      </c>
      <c r="K858" s="2">
        <f t="shared" si="312"/>
        <v>0.76884422110552764</v>
      </c>
      <c r="L858" s="2">
        <f t="shared" si="313"/>
        <v>0</v>
      </c>
      <c r="M858" s="2">
        <f t="shared" si="314"/>
        <v>0</v>
      </c>
      <c r="N858" s="108">
        <v>368</v>
      </c>
      <c r="O858" s="108">
        <v>1224</v>
      </c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  <c r="AA858" s="108"/>
      <c r="AB858" s="108"/>
      <c r="AC858" s="108"/>
      <c r="AD858" s="108"/>
      <c r="AE858" s="108"/>
      <c r="AG858" s="7">
        <f>IF(Q858&gt;0,RANK(Q858,(N858:P858,Q858:AE858)),0)</f>
        <v>0</v>
      </c>
      <c r="AH858" s="7">
        <f>IF(R858&gt;0,RANK(R858,(N858:P858,Q858:AE858)),0)</f>
        <v>0</v>
      </c>
      <c r="AI858" s="7">
        <f>IF(T858&gt;0,RANK(T858,(N858:P858,Q858:AE858)),0)</f>
        <v>0</v>
      </c>
      <c r="AJ858" s="7">
        <f>IF(S858&gt;0,RANK(S858,(N858:P858,Q858:AE858)),0)</f>
        <v>0</v>
      </c>
      <c r="AK858" s="2">
        <f t="shared" si="315"/>
        <v>0</v>
      </c>
      <c r="AL858" s="2">
        <f t="shared" si="316"/>
        <v>0</v>
      </c>
      <c r="AM858" s="2">
        <f t="shared" si="317"/>
        <v>0</v>
      </c>
      <c r="AN858" s="2">
        <f t="shared" si="318"/>
        <v>0</v>
      </c>
      <c r="AP858" t="s">
        <v>2243</v>
      </c>
      <c r="AQ858" t="s">
        <v>1692</v>
      </c>
      <c r="AT858" s="94">
        <v>20</v>
      </c>
      <c r="AU858" s="96">
        <v>195</v>
      </c>
      <c r="AV858" s="100">
        <f t="shared" si="307"/>
        <v>20195</v>
      </c>
      <c r="AX858" s="7" t="s">
        <v>996</v>
      </c>
    </row>
    <row r="859" spans="1:50" ht="13" hidden="1" customHeight="1" outlineLevel="1">
      <c r="A859" t="s">
        <v>251</v>
      </c>
      <c r="B859" t="s">
        <v>1692</v>
      </c>
      <c r="C859" s="1">
        <f t="shared" si="308"/>
        <v>2885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09"/>
        <v>1657</v>
      </c>
      <c r="H859" s="2">
        <f t="shared" si="310"/>
        <v>0.57435008665511267</v>
      </c>
      <c r="I859" s="2"/>
      <c r="J859" s="2">
        <f t="shared" si="311"/>
        <v>0.21282495667244367</v>
      </c>
      <c r="K859" s="2">
        <f t="shared" si="312"/>
        <v>0.78717504332755628</v>
      </c>
      <c r="L859" s="2">
        <f t="shared" si="313"/>
        <v>0</v>
      </c>
      <c r="M859" s="2">
        <f t="shared" si="314"/>
        <v>1.1102230246251565E-16</v>
      </c>
      <c r="N859" s="108">
        <v>614</v>
      </c>
      <c r="O859" s="108">
        <v>2271</v>
      </c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  <c r="AA859" s="108"/>
      <c r="AB859" s="108"/>
      <c r="AC859" s="108"/>
      <c r="AD859" s="108"/>
      <c r="AE859" s="108"/>
      <c r="AG859" s="7">
        <f>IF(Q859&gt;0,RANK(Q859,(N859:P859,Q859:AE859)),0)</f>
        <v>0</v>
      </c>
      <c r="AH859" s="7">
        <f>IF(R859&gt;0,RANK(R859,(N859:P859,Q859:AE859)),0)</f>
        <v>0</v>
      </c>
      <c r="AI859" s="7">
        <f>IF(T859&gt;0,RANK(T859,(N859:P859,Q859:AE859)),0)</f>
        <v>0</v>
      </c>
      <c r="AJ859" s="7">
        <f>IF(S859&gt;0,RANK(S859,(N859:P859,Q859:AE859)),0)</f>
        <v>0</v>
      </c>
      <c r="AK859" s="2">
        <f t="shared" si="315"/>
        <v>0</v>
      </c>
      <c r="AL859" s="2">
        <f t="shared" si="316"/>
        <v>0</v>
      </c>
      <c r="AM859" s="2">
        <f t="shared" si="317"/>
        <v>0</v>
      </c>
      <c r="AN859" s="2">
        <f t="shared" si="318"/>
        <v>0</v>
      </c>
      <c r="AP859" t="s">
        <v>251</v>
      </c>
      <c r="AQ859" t="s">
        <v>1692</v>
      </c>
      <c r="AT859" s="94">
        <v>20</v>
      </c>
      <c r="AU859" s="96">
        <v>197</v>
      </c>
      <c r="AV859" s="100">
        <f t="shared" si="307"/>
        <v>20197</v>
      </c>
      <c r="AX859" s="7" t="s">
        <v>996</v>
      </c>
    </row>
    <row r="860" spans="1:50" ht="13" hidden="1" customHeight="1" outlineLevel="1">
      <c r="A860" t="s">
        <v>423</v>
      </c>
      <c r="B860" t="s">
        <v>1692</v>
      </c>
      <c r="C860" s="1">
        <f t="shared" si="308"/>
        <v>775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09"/>
        <v>407</v>
      </c>
      <c r="H860" s="2">
        <f t="shared" si="310"/>
        <v>0.52516129032258063</v>
      </c>
      <c r="I860" s="2"/>
      <c r="J860" s="2">
        <f t="shared" si="311"/>
        <v>0.23741935483870968</v>
      </c>
      <c r="K860" s="2">
        <f t="shared" si="312"/>
        <v>0.76258064516129032</v>
      </c>
      <c r="L860" s="2">
        <f t="shared" si="313"/>
        <v>0</v>
      </c>
      <c r="M860" s="2">
        <f t="shared" si="314"/>
        <v>0</v>
      </c>
      <c r="N860" s="108">
        <v>184</v>
      </c>
      <c r="O860" s="108">
        <v>591</v>
      </c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  <c r="AA860" s="108"/>
      <c r="AB860" s="108"/>
      <c r="AC860" s="108"/>
      <c r="AD860" s="108"/>
      <c r="AE860" s="108"/>
      <c r="AG860" s="7">
        <f>IF(Q860&gt;0,RANK(Q860,(N860:P860,Q860:AE860)),0)</f>
        <v>0</v>
      </c>
      <c r="AH860" s="7">
        <f>IF(R860&gt;0,RANK(R860,(N860:P860,Q860:AE860)),0)</f>
        <v>0</v>
      </c>
      <c r="AI860" s="7">
        <f>IF(T860&gt;0,RANK(T860,(N860:P860,Q860:AE860)),0)</f>
        <v>0</v>
      </c>
      <c r="AJ860" s="7">
        <f>IF(S860&gt;0,RANK(S860,(N860:P860,Q860:AE860)),0)</f>
        <v>0</v>
      </c>
      <c r="AK860" s="2">
        <f t="shared" si="315"/>
        <v>0</v>
      </c>
      <c r="AL860" s="2">
        <f t="shared" si="316"/>
        <v>0</v>
      </c>
      <c r="AM860" s="2">
        <f t="shared" si="317"/>
        <v>0</v>
      </c>
      <c r="AN860" s="2">
        <f t="shared" si="318"/>
        <v>0</v>
      </c>
      <c r="AP860" t="s">
        <v>423</v>
      </c>
      <c r="AQ860" t="s">
        <v>1692</v>
      </c>
      <c r="AT860" s="94">
        <v>20</v>
      </c>
      <c r="AU860" s="96">
        <v>199</v>
      </c>
      <c r="AV860" s="100">
        <f t="shared" si="307"/>
        <v>20199</v>
      </c>
      <c r="AX860" s="7" t="s">
        <v>996</v>
      </c>
    </row>
    <row r="861" spans="1:50" ht="13" hidden="1" customHeight="1" outlineLevel="1">
      <c r="A861" t="s">
        <v>1242</v>
      </c>
      <c r="B861" t="s">
        <v>1692</v>
      </c>
      <c r="C861" s="1">
        <f t="shared" si="308"/>
        <v>2959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09"/>
        <v>1483</v>
      </c>
      <c r="H861" s="2">
        <f t="shared" si="310"/>
        <v>0.50118283203785063</v>
      </c>
      <c r="I861" s="2"/>
      <c r="J861" s="2">
        <f t="shared" si="311"/>
        <v>0.24940858398107468</v>
      </c>
      <c r="K861" s="2">
        <f t="shared" si="312"/>
        <v>0.75059141601892532</v>
      </c>
      <c r="L861" s="2">
        <f t="shared" si="313"/>
        <v>0</v>
      </c>
      <c r="M861" s="2">
        <f t="shared" si="314"/>
        <v>0</v>
      </c>
      <c r="N861" s="108">
        <v>738</v>
      </c>
      <c r="O861" s="108">
        <v>2221</v>
      </c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  <c r="AA861" s="108"/>
      <c r="AB861" s="108"/>
      <c r="AC861" s="108"/>
      <c r="AD861" s="108"/>
      <c r="AE861" s="108"/>
      <c r="AG861" s="7">
        <f>IF(Q861&gt;0,RANK(Q861,(N861:P861,Q861:AE861)),0)</f>
        <v>0</v>
      </c>
      <c r="AH861" s="7">
        <f>IF(R861&gt;0,RANK(R861,(N861:P861,Q861:AE861)),0)</f>
        <v>0</v>
      </c>
      <c r="AI861" s="7">
        <f>IF(T861&gt;0,RANK(T861,(N861:P861,Q861:AE861)),0)</f>
        <v>0</v>
      </c>
      <c r="AJ861" s="7">
        <f>IF(S861&gt;0,RANK(S861,(N861:P861,Q861:AE861)),0)</f>
        <v>0</v>
      </c>
      <c r="AK861" s="2">
        <f t="shared" si="315"/>
        <v>0</v>
      </c>
      <c r="AL861" s="2">
        <f t="shared" si="316"/>
        <v>0</v>
      </c>
      <c r="AM861" s="2">
        <f t="shared" si="317"/>
        <v>0</v>
      </c>
      <c r="AN861" s="2">
        <f t="shared" si="318"/>
        <v>0</v>
      </c>
      <c r="AP861" t="s">
        <v>1242</v>
      </c>
      <c r="AQ861" t="s">
        <v>1692</v>
      </c>
      <c r="AT861" s="94">
        <v>20</v>
      </c>
      <c r="AU861" s="96">
        <v>201</v>
      </c>
      <c r="AV861" s="100">
        <f t="shared" si="307"/>
        <v>20201</v>
      </c>
      <c r="AX861" s="7" t="s">
        <v>996</v>
      </c>
    </row>
    <row r="862" spans="1:50" ht="13" hidden="1" customHeight="1" outlineLevel="1">
      <c r="A862" t="s">
        <v>1386</v>
      </c>
      <c r="B862" t="s">
        <v>1692</v>
      </c>
      <c r="C862" s="1">
        <f t="shared" si="308"/>
        <v>849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09"/>
        <v>487</v>
      </c>
      <c r="H862" s="2">
        <f t="shared" si="310"/>
        <v>0.57361601884570079</v>
      </c>
      <c r="I862" s="2"/>
      <c r="J862" s="2">
        <f t="shared" si="311"/>
        <v>0.21319199057714958</v>
      </c>
      <c r="K862" s="2">
        <f t="shared" si="312"/>
        <v>0.78680800942285045</v>
      </c>
      <c r="L862" s="2">
        <f t="shared" si="313"/>
        <v>0</v>
      </c>
      <c r="M862" s="2">
        <f t="shared" si="314"/>
        <v>0</v>
      </c>
      <c r="N862" s="108">
        <v>181</v>
      </c>
      <c r="O862" s="108">
        <v>668</v>
      </c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  <c r="AA862" s="108"/>
      <c r="AB862" s="108"/>
      <c r="AC862" s="108"/>
      <c r="AD862" s="108"/>
      <c r="AE862" s="108"/>
      <c r="AG862" s="7">
        <f>IF(Q862&gt;0,RANK(Q862,(N862:P862,Q862:AE862)),0)</f>
        <v>0</v>
      </c>
      <c r="AH862" s="7">
        <f>IF(R862&gt;0,RANK(R862,(N862:P862,Q862:AE862)),0)</f>
        <v>0</v>
      </c>
      <c r="AI862" s="7">
        <f>IF(T862&gt;0,RANK(T862,(N862:P862,Q862:AE862)),0)</f>
        <v>0</v>
      </c>
      <c r="AJ862" s="7">
        <f>IF(S862&gt;0,RANK(S862,(N862:P862,Q862:AE862)),0)</f>
        <v>0</v>
      </c>
      <c r="AK862" s="2">
        <f t="shared" si="315"/>
        <v>0</v>
      </c>
      <c r="AL862" s="2">
        <f t="shared" si="316"/>
        <v>0</v>
      </c>
      <c r="AM862" s="2">
        <f t="shared" si="317"/>
        <v>0</v>
      </c>
      <c r="AN862" s="2">
        <f t="shared" si="318"/>
        <v>0</v>
      </c>
      <c r="AP862" t="s">
        <v>1386</v>
      </c>
      <c r="AQ862" t="s">
        <v>1692</v>
      </c>
      <c r="AT862" s="94">
        <v>20</v>
      </c>
      <c r="AU862" s="96">
        <v>203</v>
      </c>
      <c r="AV862" s="100">
        <f t="shared" si="307"/>
        <v>20203</v>
      </c>
      <c r="AX862" s="7" t="s">
        <v>996</v>
      </c>
    </row>
    <row r="863" spans="1:50" ht="13" hidden="1" customHeight="1" outlineLevel="1">
      <c r="A863" t="s">
        <v>1988</v>
      </c>
      <c r="B863" t="s">
        <v>1692</v>
      </c>
      <c r="C863" s="1">
        <f t="shared" si="308"/>
        <v>3537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09"/>
        <v>1693</v>
      </c>
      <c r="H863" s="2">
        <f t="shared" si="310"/>
        <v>0.4786542267458298</v>
      </c>
      <c r="I863" s="2"/>
      <c r="J863" s="2">
        <f t="shared" si="311"/>
        <v>0.2606728866270851</v>
      </c>
      <c r="K863" s="2">
        <f t="shared" si="312"/>
        <v>0.7393271133729149</v>
      </c>
      <c r="L863" s="2">
        <f t="shared" si="313"/>
        <v>0</v>
      </c>
      <c r="M863" s="2">
        <f t="shared" si="314"/>
        <v>0</v>
      </c>
      <c r="N863" s="108">
        <v>922</v>
      </c>
      <c r="O863" s="108">
        <v>2615</v>
      </c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  <c r="AA863" s="108"/>
      <c r="AB863" s="108"/>
      <c r="AC863" s="108"/>
      <c r="AD863" s="108"/>
      <c r="AE863" s="108"/>
      <c r="AG863" s="7">
        <f>IF(Q863&gt;0,RANK(Q863,(N863:P863,Q863:AE863)),0)</f>
        <v>0</v>
      </c>
      <c r="AH863" s="7">
        <f>IF(R863&gt;0,RANK(R863,(N863:P863,Q863:AE863)),0)</f>
        <v>0</v>
      </c>
      <c r="AI863" s="7">
        <f>IF(T863&gt;0,RANK(T863,(N863:P863,Q863:AE863)),0)</f>
        <v>0</v>
      </c>
      <c r="AJ863" s="7">
        <f>IF(S863&gt;0,RANK(S863,(N863:P863,Q863:AE863)),0)</f>
        <v>0</v>
      </c>
      <c r="AK863" s="2">
        <f t="shared" si="315"/>
        <v>0</v>
      </c>
      <c r="AL863" s="2">
        <f t="shared" si="316"/>
        <v>0</v>
      </c>
      <c r="AM863" s="2">
        <f t="shared" si="317"/>
        <v>0</v>
      </c>
      <c r="AN863" s="2">
        <f t="shared" si="318"/>
        <v>0</v>
      </c>
      <c r="AP863" t="s">
        <v>1988</v>
      </c>
      <c r="AQ863" t="s">
        <v>1692</v>
      </c>
      <c r="AT863" s="94">
        <v>20</v>
      </c>
      <c r="AU863" s="96">
        <v>205</v>
      </c>
      <c r="AV863" s="100">
        <f t="shared" si="307"/>
        <v>20205</v>
      </c>
      <c r="AX863" s="7" t="s">
        <v>996</v>
      </c>
    </row>
    <row r="864" spans="1:50" ht="13" hidden="1" customHeight="1" outlineLevel="1">
      <c r="A864" t="s">
        <v>2126</v>
      </c>
      <c r="B864" t="s">
        <v>1692</v>
      </c>
      <c r="C864" s="1">
        <f t="shared" si="308"/>
        <v>1564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09"/>
        <v>768</v>
      </c>
      <c r="H864" s="2">
        <f t="shared" si="310"/>
        <v>0.49104859335038364</v>
      </c>
      <c r="I864" s="2"/>
      <c r="J864" s="2">
        <f t="shared" si="311"/>
        <v>0.25447570332480818</v>
      </c>
      <c r="K864" s="2">
        <f t="shared" si="312"/>
        <v>0.74552429667519182</v>
      </c>
      <c r="L864" s="2">
        <f t="shared" si="313"/>
        <v>0</v>
      </c>
      <c r="M864" s="2">
        <f t="shared" si="314"/>
        <v>0</v>
      </c>
      <c r="N864" s="108">
        <v>398</v>
      </c>
      <c r="O864" s="108">
        <v>1166</v>
      </c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  <c r="AA864" s="108"/>
      <c r="AB864" s="108"/>
      <c r="AC864" s="108"/>
      <c r="AD864" s="108"/>
      <c r="AE864" s="108"/>
      <c r="AG864" s="7">
        <f>IF(Q864&gt;0,RANK(Q864,(N864:P864,Q864:AE864)),0)</f>
        <v>0</v>
      </c>
      <c r="AH864" s="7">
        <f>IF(R864&gt;0,RANK(R864,(N864:P864,Q864:AE864)),0)</f>
        <v>0</v>
      </c>
      <c r="AI864" s="7">
        <f>IF(T864&gt;0,RANK(T864,(N864:P864,Q864:AE864)),0)</f>
        <v>0</v>
      </c>
      <c r="AJ864" s="7">
        <f>IF(S864&gt;0,RANK(S864,(N864:P864,Q864:AE864)),0)</f>
        <v>0</v>
      </c>
      <c r="AK864" s="2">
        <f t="shared" si="315"/>
        <v>0</v>
      </c>
      <c r="AL864" s="2">
        <f t="shared" si="316"/>
        <v>0</v>
      </c>
      <c r="AM864" s="2">
        <f t="shared" si="317"/>
        <v>0</v>
      </c>
      <c r="AN864" s="2">
        <f t="shared" si="318"/>
        <v>0</v>
      </c>
      <c r="AP864" t="s">
        <v>2126</v>
      </c>
      <c r="AQ864" t="s">
        <v>1692</v>
      </c>
      <c r="AT864" s="94">
        <v>20</v>
      </c>
      <c r="AU864" s="96">
        <v>207</v>
      </c>
      <c r="AV864" s="100">
        <f t="shared" si="307"/>
        <v>20207</v>
      </c>
      <c r="AX864" s="7" t="s">
        <v>996</v>
      </c>
    </row>
    <row r="865" spans="1:50" ht="13" hidden="1" customHeight="1" outlineLevel="1">
      <c r="A865" t="s">
        <v>757</v>
      </c>
      <c r="B865" t="s">
        <v>1692</v>
      </c>
      <c r="C865" s="1">
        <f t="shared" si="308"/>
        <v>34528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09"/>
        <v>1658</v>
      </c>
      <c r="H865" s="2">
        <f t="shared" si="310"/>
        <v>4.801899907321594E-2</v>
      </c>
      <c r="I865" s="2"/>
      <c r="J865" s="2">
        <f t="shared" si="311"/>
        <v>0.47599050046339203</v>
      </c>
      <c r="K865" s="2">
        <f t="shared" si="312"/>
        <v>0.52400949953660803</v>
      </c>
      <c r="L865" s="2">
        <f t="shared" si="313"/>
        <v>0</v>
      </c>
      <c r="M865" s="2">
        <f t="shared" si="314"/>
        <v>0</v>
      </c>
      <c r="N865" s="108">
        <v>16435</v>
      </c>
      <c r="O865" s="108">
        <v>18093</v>
      </c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  <c r="AA865" s="108"/>
      <c r="AB865" s="108"/>
      <c r="AC865" s="108"/>
      <c r="AD865" s="108"/>
      <c r="AE865" s="108"/>
      <c r="AG865" s="7">
        <f>IF(Q865&gt;0,RANK(Q865,(N865:P865,Q865:AE865)),0)</f>
        <v>0</v>
      </c>
      <c r="AH865" s="7">
        <f>IF(R865&gt;0,RANK(R865,(N865:P865,Q865:AE865)),0)</f>
        <v>0</v>
      </c>
      <c r="AI865" s="7">
        <f>IF(T865&gt;0,RANK(T865,(N865:P865,Q865:AE865)),0)</f>
        <v>0</v>
      </c>
      <c r="AJ865" s="7">
        <f>IF(S865&gt;0,RANK(S865,(N865:P865,Q865:AE865)),0)</f>
        <v>0</v>
      </c>
      <c r="AK865" s="2">
        <f t="shared" si="315"/>
        <v>0</v>
      </c>
      <c r="AL865" s="2">
        <f t="shared" si="316"/>
        <v>0</v>
      </c>
      <c r="AM865" s="2">
        <f t="shared" si="317"/>
        <v>0</v>
      </c>
      <c r="AN865" s="2">
        <f t="shared" si="318"/>
        <v>0</v>
      </c>
      <c r="AP865" t="s">
        <v>757</v>
      </c>
      <c r="AQ865" t="s">
        <v>1692</v>
      </c>
      <c r="AT865" s="94">
        <v>20</v>
      </c>
      <c r="AU865" s="96">
        <v>209</v>
      </c>
      <c r="AV865" s="100">
        <f t="shared" si="307"/>
        <v>20209</v>
      </c>
      <c r="AX865" s="7" t="s">
        <v>996</v>
      </c>
    </row>
    <row r="866" spans="1:50" ht="13" customHeight="1" collapsed="1">
      <c r="A866" t="s">
        <v>1681</v>
      </c>
      <c r="B866" t="s">
        <v>15</v>
      </c>
      <c r="C866" s="1">
        <f t="shared" si="308"/>
        <v>786235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09"/>
        <v>371114</v>
      </c>
      <c r="H866" s="2">
        <f t="shared" si="310"/>
        <v>0.47201409247871184</v>
      </c>
      <c r="I866" s="2"/>
      <c r="J866" s="2">
        <f t="shared" si="311"/>
        <v>0.26390455779760502</v>
      </c>
      <c r="K866" s="2">
        <f t="shared" si="312"/>
        <v>0.73591865027631687</v>
      </c>
      <c r="L866" s="2">
        <f t="shared" si="313"/>
        <v>0</v>
      </c>
      <c r="M866" s="2">
        <f t="shared" si="314"/>
        <v>1.7679192607811256E-4</v>
      </c>
      <c r="N866" s="106">
        <f>SUM(N761:N865)</f>
        <v>207491</v>
      </c>
      <c r="O866" s="106">
        <f>SUM(O761:O865)</f>
        <v>578605</v>
      </c>
      <c r="P866" s="106"/>
      <c r="Q866" s="106"/>
      <c r="R866" s="106"/>
      <c r="S866" s="106"/>
      <c r="T866" s="3"/>
      <c r="U866" s="129">
        <v>139</v>
      </c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>
        <f>SUM(AE761:AE865)</f>
        <v>0</v>
      </c>
      <c r="AG866" s="7">
        <f>IF(Q866&gt;0,RANK(Q866,(N866:P866,Q866:AE866)),0)</f>
        <v>0</v>
      </c>
      <c r="AH866" s="7">
        <f>IF(R866&gt;0,RANK(R866,(N866:P866,Q866:AE866)),0)</f>
        <v>0</v>
      </c>
      <c r="AI866" s="7">
        <f>IF(T866&gt;0,RANK(T866,(N866:P866,Q866:AE866)),0)</f>
        <v>0</v>
      </c>
      <c r="AJ866" s="7">
        <f>IF(S866&gt;0,RANK(S866,(N866:P866,Q866:AE866)),0)</f>
        <v>0</v>
      </c>
      <c r="AK866" s="2">
        <f t="shared" si="315"/>
        <v>0</v>
      </c>
      <c r="AL866" s="2">
        <f t="shared" si="316"/>
        <v>0</v>
      </c>
      <c r="AM866" s="2">
        <f t="shared" si="317"/>
        <v>0</v>
      </c>
      <c r="AN866" s="2">
        <f t="shared" si="318"/>
        <v>0</v>
      </c>
      <c r="AP866" t="s">
        <v>1681</v>
      </c>
      <c r="AQ866" t="s">
        <v>15</v>
      </c>
      <c r="AT866" s="94">
        <v>20</v>
      </c>
      <c r="AU866" s="96"/>
      <c r="AV866" s="94">
        <v>20</v>
      </c>
      <c r="AX866" s="7" t="s">
        <v>775</v>
      </c>
    </row>
    <row r="867" spans="1:50" ht="13" customHeight="1">
      <c r="C867" s="1"/>
      <c r="E867" s="7"/>
      <c r="F867" s="7"/>
      <c r="I867" s="2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G867" s="7"/>
      <c r="AH867" s="7"/>
      <c r="AI867" s="7"/>
      <c r="AJ867" s="7"/>
      <c r="AT867" s="94"/>
      <c r="AU867" s="96"/>
      <c r="AV867" s="100"/>
    </row>
    <row r="868" spans="1:50" ht="13" hidden="1" customHeight="1" outlineLevel="1">
      <c r="A868" t="s">
        <v>607</v>
      </c>
      <c r="B868" t="s">
        <v>1990</v>
      </c>
      <c r="C868" s="1">
        <f t="shared" ref="C868:C899" si="319">SUM(N868:AE868)</f>
        <v>4568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ref="G868:G921" si="320">IF(C868&gt;0,MAX(N868:P868)-LARGE(N868:P868,2),0)</f>
        <v>1390</v>
      </c>
      <c r="H868" s="2">
        <f t="shared" ref="H868:H921" si="321">IF(C868&gt;0,G868/C868,0)</f>
        <v>0.30429071803852892</v>
      </c>
      <c r="I868" s="2"/>
      <c r="J868" s="2">
        <f t="shared" ref="J868:J899" si="322">IF($C868=0,"-",N868/$C868)</f>
        <v>0.34785464098073554</v>
      </c>
      <c r="K868" s="2">
        <f t="shared" ref="K868:K899" si="323">IF($C868=0,"-",O868/$C868)</f>
        <v>0.6521453590192644</v>
      </c>
      <c r="L868" s="2">
        <f t="shared" ref="L868:L899" si="324">IF($C868=0,"-",P868/$C868)</f>
        <v>0</v>
      </c>
      <c r="M868" s="2">
        <f t="shared" ref="M868:M899" si="325">IF(C868=0,"-",(1-J868-K868-L868))</f>
        <v>1.1102230246251565E-16</v>
      </c>
      <c r="N868" s="106">
        <v>1589</v>
      </c>
      <c r="O868" s="106">
        <v>2979</v>
      </c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G868" s="7">
        <f>IF(Q868&gt;0,RANK(Q868,(N868:P868,Q868:AE868)),0)</f>
        <v>0</v>
      </c>
      <c r="AH868" s="7">
        <f>IF(R868&gt;0,RANK(R868,(N868:P868,Q868:AE868)),0)</f>
        <v>0</v>
      </c>
      <c r="AI868" s="7">
        <f>IF(T868&gt;0,RANK(T868,(N868:P868,Q868:AE868)),0)</f>
        <v>0</v>
      </c>
      <c r="AJ868" s="7">
        <f>IF(S868&gt;0,RANK(S868,(N868:P868,Q868:AE868)),0)</f>
        <v>0</v>
      </c>
      <c r="AK868" s="2">
        <f t="shared" ref="AK868:AK899" si="326">IF($C868=0,"-",Q868/$C868)</f>
        <v>0</v>
      </c>
      <c r="AL868" s="2">
        <f t="shared" ref="AL868:AL899" si="327">IF($C868=0,"-",R868/$C868)</f>
        <v>0</v>
      </c>
      <c r="AM868" s="2">
        <f t="shared" ref="AM868:AM899" si="328">IF($C868=0,"-",T868/$C868)</f>
        <v>0</v>
      </c>
      <c r="AN868" s="2">
        <f t="shared" ref="AN868:AN899" si="329">IF($C868=0,"-",S868/$C868)</f>
        <v>0</v>
      </c>
      <c r="AP868" t="s">
        <v>607</v>
      </c>
      <c r="AQ868" t="s">
        <v>1990</v>
      </c>
      <c r="AT868" s="94">
        <v>21</v>
      </c>
      <c r="AU868" s="96">
        <v>1</v>
      </c>
      <c r="AV868" s="100">
        <f t="shared" si="307"/>
        <v>21001</v>
      </c>
      <c r="AX868" s="7" t="s">
        <v>996</v>
      </c>
    </row>
    <row r="869" spans="1:50" ht="13" hidden="1" customHeight="1" outlineLevel="1">
      <c r="A869" t="s">
        <v>383</v>
      </c>
      <c r="B869" t="s">
        <v>1990</v>
      </c>
      <c r="C869" s="1">
        <f t="shared" si="319"/>
        <v>2580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0</v>
      </c>
      <c r="G869" s="1">
        <f t="shared" si="320"/>
        <v>834</v>
      </c>
      <c r="H869" s="2">
        <f t="shared" si="321"/>
        <v>0.32325581395348835</v>
      </c>
      <c r="I869" s="2"/>
      <c r="J869" s="2">
        <f t="shared" si="322"/>
        <v>0.33837209302325583</v>
      </c>
      <c r="K869" s="2">
        <f t="shared" si="323"/>
        <v>0.66162790697674423</v>
      </c>
      <c r="L869" s="2">
        <f t="shared" si="324"/>
        <v>0</v>
      </c>
      <c r="M869" s="2">
        <f t="shared" si="325"/>
        <v>-1.1102230246251565E-16</v>
      </c>
      <c r="N869" s="106">
        <v>873</v>
      </c>
      <c r="O869" s="106">
        <v>1707</v>
      </c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G869" s="7">
        <f>IF(Q869&gt;0,RANK(Q869,(N869:P869,Q869:AE869)),0)</f>
        <v>0</v>
      </c>
      <c r="AH869" s="7">
        <f>IF(R869&gt;0,RANK(R869,(N869:P869,Q869:AE869)),0)</f>
        <v>0</v>
      </c>
      <c r="AI869" s="7">
        <f>IF(T869&gt;0,RANK(T869,(N869:P869,Q869:AE869)),0)</f>
        <v>0</v>
      </c>
      <c r="AJ869" s="7">
        <f>IF(S869&gt;0,RANK(S869,(N869:P869,Q869:AE869)),0)</f>
        <v>0</v>
      </c>
      <c r="AK869" s="2">
        <f t="shared" si="326"/>
        <v>0</v>
      </c>
      <c r="AL869" s="2">
        <f t="shared" si="327"/>
        <v>0</v>
      </c>
      <c r="AM869" s="2">
        <f t="shared" si="328"/>
        <v>0</v>
      </c>
      <c r="AN869" s="2">
        <f t="shared" si="329"/>
        <v>0</v>
      </c>
      <c r="AP869" t="s">
        <v>383</v>
      </c>
      <c r="AQ869" t="s">
        <v>1990</v>
      </c>
      <c r="AT869" s="94">
        <v>21</v>
      </c>
      <c r="AU869" s="96">
        <v>3</v>
      </c>
      <c r="AV869" s="100">
        <f t="shared" si="307"/>
        <v>21003</v>
      </c>
      <c r="AX869" s="7" t="s">
        <v>996</v>
      </c>
    </row>
    <row r="870" spans="1:50" ht="13" hidden="1" customHeight="1" outlineLevel="1">
      <c r="A870" t="s">
        <v>1110</v>
      </c>
      <c r="B870" t="s">
        <v>1990</v>
      </c>
      <c r="C870" s="1">
        <f t="shared" si="319"/>
        <v>3975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20"/>
        <v>75</v>
      </c>
      <c r="H870" s="2">
        <f t="shared" si="321"/>
        <v>1.8867924528301886E-2</v>
      </c>
      <c r="I870" s="2"/>
      <c r="J870" s="2">
        <f t="shared" si="322"/>
        <v>0.49056603773584906</v>
      </c>
      <c r="K870" s="2">
        <f t="shared" si="323"/>
        <v>0.50943396226415094</v>
      </c>
      <c r="L870" s="2">
        <f t="shared" si="324"/>
        <v>0</v>
      </c>
      <c r="M870" s="2">
        <f t="shared" si="325"/>
        <v>0</v>
      </c>
      <c r="N870" s="106">
        <v>1950</v>
      </c>
      <c r="O870" s="106">
        <v>2025</v>
      </c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G870" s="7">
        <f>IF(Q870&gt;0,RANK(Q870,(N870:P870,Q870:AE870)),0)</f>
        <v>0</v>
      </c>
      <c r="AH870" s="7">
        <f>IF(R870&gt;0,RANK(R870,(N870:P870,Q870:AE870)),0)</f>
        <v>0</v>
      </c>
      <c r="AI870" s="7">
        <f>IF(T870&gt;0,RANK(T870,(N870:P870,Q870:AE870)),0)</f>
        <v>0</v>
      </c>
      <c r="AJ870" s="7">
        <f>IF(S870&gt;0,RANK(S870,(N870:P870,Q870:AE870)),0)</f>
        <v>0</v>
      </c>
      <c r="AK870" s="2">
        <f t="shared" si="326"/>
        <v>0</v>
      </c>
      <c r="AL870" s="2">
        <f t="shared" si="327"/>
        <v>0</v>
      </c>
      <c r="AM870" s="2">
        <f t="shared" si="328"/>
        <v>0</v>
      </c>
      <c r="AN870" s="2">
        <f t="shared" si="329"/>
        <v>0</v>
      </c>
      <c r="AP870" t="s">
        <v>1110</v>
      </c>
      <c r="AQ870" t="s">
        <v>1990</v>
      </c>
      <c r="AT870" s="94">
        <v>21</v>
      </c>
      <c r="AU870" s="96">
        <v>5</v>
      </c>
      <c r="AV870" s="100">
        <f t="shared" si="307"/>
        <v>21005</v>
      </c>
      <c r="AX870" s="7" t="s">
        <v>996</v>
      </c>
    </row>
    <row r="871" spans="1:50" ht="13" hidden="1" customHeight="1" outlineLevel="1">
      <c r="A871" t="s">
        <v>943</v>
      </c>
      <c r="B871" t="s">
        <v>1990</v>
      </c>
      <c r="C871" s="1">
        <f t="shared" si="319"/>
        <v>2920</v>
      </c>
      <c r="D871" s="7">
        <f>IF(N871&gt;0, RANK(N871,(N871:P871,Q871:AE871)),0)</f>
        <v>1</v>
      </c>
      <c r="E871" s="7">
        <f>IF(O871&gt;0,RANK(O871,(N871:P871,Q871:AE871)),0)</f>
        <v>2</v>
      </c>
      <c r="F871" s="7">
        <f>IF(P871&gt;0,RANK(P871,(N871:P871,Q871:AE871)),0)</f>
        <v>0</v>
      </c>
      <c r="G871" s="1">
        <f t="shared" si="320"/>
        <v>20</v>
      </c>
      <c r="H871" s="2">
        <f t="shared" si="321"/>
        <v>6.8493150684931503E-3</v>
      </c>
      <c r="I871" s="2"/>
      <c r="J871" s="2">
        <f t="shared" si="322"/>
        <v>0.50342465753424659</v>
      </c>
      <c r="K871" s="2">
        <f t="shared" si="323"/>
        <v>0.49657534246575341</v>
      </c>
      <c r="L871" s="2">
        <f t="shared" si="324"/>
        <v>0</v>
      </c>
      <c r="M871" s="2">
        <f t="shared" si="325"/>
        <v>0</v>
      </c>
      <c r="N871" s="106">
        <v>1470</v>
      </c>
      <c r="O871" s="106">
        <v>1450</v>
      </c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G871" s="7">
        <f>IF(Q871&gt;0,RANK(Q871,(N871:P871,Q871:AE871)),0)</f>
        <v>0</v>
      </c>
      <c r="AH871" s="7">
        <f>IF(R871&gt;0,RANK(R871,(N871:P871,Q871:AE871)),0)</f>
        <v>0</v>
      </c>
      <c r="AI871" s="7">
        <f>IF(T871&gt;0,RANK(T871,(N871:P871,Q871:AE871)),0)</f>
        <v>0</v>
      </c>
      <c r="AJ871" s="7">
        <f>IF(S871&gt;0,RANK(S871,(N871:P871,Q871:AE871)),0)</f>
        <v>0</v>
      </c>
      <c r="AK871" s="2">
        <f t="shared" si="326"/>
        <v>0</v>
      </c>
      <c r="AL871" s="2">
        <f t="shared" si="327"/>
        <v>0</v>
      </c>
      <c r="AM871" s="2">
        <f t="shared" si="328"/>
        <v>0</v>
      </c>
      <c r="AN871" s="2">
        <f t="shared" si="329"/>
        <v>0</v>
      </c>
      <c r="AP871" t="s">
        <v>943</v>
      </c>
      <c r="AQ871" t="s">
        <v>1990</v>
      </c>
      <c r="AT871" s="94">
        <v>21</v>
      </c>
      <c r="AU871" s="96">
        <v>7</v>
      </c>
      <c r="AV871" s="100">
        <f t="shared" si="307"/>
        <v>21007</v>
      </c>
      <c r="AX871" s="7" t="s">
        <v>996</v>
      </c>
    </row>
    <row r="872" spans="1:50" ht="13" hidden="1" customHeight="1" outlineLevel="1">
      <c r="A872" t="s">
        <v>369</v>
      </c>
      <c r="B872" t="s">
        <v>1990</v>
      </c>
      <c r="C872" s="1">
        <f t="shared" si="319"/>
        <v>8655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20"/>
        <v>1505</v>
      </c>
      <c r="H872" s="2">
        <f t="shared" si="321"/>
        <v>0.17388792605430387</v>
      </c>
      <c r="I872" s="2"/>
      <c r="J872" s="2">
        <f t="shared" si="322"/>
        <v>0.41305603697284804</v>
      </c>
      <c r="K872" s="2">
        <f t="shared" si="323"/>
        <v>0.5869439630271519</v>
      </c>
      <c r="L872" s="2">
        <f t="shared" si="324"/>
        <v>0</v>
      </c>
      <c r="M872" s="2">
        <f t="shared" si="325"/>
        <v>1.1102230246251565E-16</v>
      </c>
      <c r="N872" s="106">
        <v>3575</v>
      </c>
      <c r="O872" s="106">
        <v>5080</v>
      </c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G872" s="7">
        <f>IF(Q872&gt;0,RANK(Q872,(N872:P872,Q872:AE872)),0)</f>
        <v>0</v>
      </c>
      <c r="AH872" s="7">
        <f>IF(R872&gt;0,RANK(R872,(N872:P872,Q872:AE872)),0)</f>
        <v>0</v>
      </c>
      <c r="AI872" s="7">
        <f>IF(T872&gt;0,RANK(T872,(N872:P872,Q872:AE872)),0)</f>
        <v>0</v>
      </c>
      <c r="AJ872" s="7">
        <f>IF(S872&gt;0,RANK(S872,(N872:P872,Q872:AE872)),0)</f>
        <v>0</v>
      </c>
      <c r="AK872" s="2">
        <f t="shared" si="326"/>
        <v>0</v>
      </c>
      <c r="AL872" s="2">
        <f t="shared" si="327"/>
        <v>0</v>
      </c>
      <c r="AM872" s="2">
        <f t="shared" si="328"/>
        <v>0</v>
      </c>
      <c r="AN872" s="2">
        <f t="shared" si="329"/>
        <v>0</v>
      </c>
      <c r="AP872" t="s">
        <v>369</v>
      </c>
      <c r="AQ872" t="s">
        <v>1990</v>
      </c>
      <c r="AT872" s="94">
        <v>21</v>
      </c>
      <c r="AU872" s="96">
        <v>9</v>
      </c>
      <c r="AV872" s="100">
        <f t="shared" si="307"/>
        <v>21009</v>
      </c>
      <c r="AX872" s="7" t="s">
        <v>996</v>
      </c>
    </row>
    <row r="873" spans="1:50" ht="13" hidden="1" customHeight="1" outlineLevel="1">
      <c r="A873" t="s">
        <v>361</v>
      </c>
      <c r="B873" t="s">
        <v>1990</v>
      </c>
      <c r="C873" s="1">
        <f t="shared" si="319"/>
        <v>2680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>IF(P873&gt;0,RANK(P873,(N873:P873,Q873:AE873)),0)</f>
        <v>0</v>
      </c>
      <c r="G873" s="1">
        <f t="shared" si="320"/>
        <v>362</v>
      </c>
      <c r="H873" s="2">
        <f t="shared" si="321"/>
        <v>0.13507462686567165</v>
      </c>
      <c r="I873" s="2"/>
      <c r="J873" s="2">
        <f t="shared" si="322"/>
        <v>0.56753731343283587</v>
      </c>
      <c r="K873" s="2">
        <f t="shared" si="323"/>
        <v>0.43246268656716419</v>
      </c>
      <c r="L873" s="2">
        <f t="shared" si="324"/>
        <v>0</v>
      </c>
      <c r="M873" s="2">
        <f t="shared" si="325"/>
        <v>-5.5511151231257827E-17</v>
      </c>
      <c r="N873" s="106">
        <v>1521</v>
      </c>
      <c r="O873" s="106">
        <v>1159</v>
      </c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G873" s="7">
        <f>IF(Q873&gt;0,RANK(Q873,(N873:P873,Q873:AE873)),0)</f>
        <v>0</v>
      </c>
      <c r="AH873" s="7">
        <f>IF(R873&gt;0,RANK(R873,(N873:P873,Q873:AE873)),0)</f>
        <v>0</v>
      </c>
      <c r="AI873" s="7">
        <f>IF(T873&gt;0,RANK(T873,(N873:P873,Q873:AE873)),0)</f>
        <v>0</v>
      </c>
      <c r="AJ873" s="7">
        <f>IF(S873&gt;0,RANK(S873,(N873:P873,Q873:AE873)),0)</f>
        <v>0</v>
      </c>
      <c r="AK873" s="2">
        <f t="shared" si="326"/>
        <v>0</v>
      </c>
      <c r="AL873" s="2">
        <f t="shared" si="327"/>
        <v>0</v>
      </c>
      <c r="AM873" s="2">
        <f t="shared" si="328"/>
        <v>0</v>
      </c>
      <c r="AN873" s="2">
        <f t="shared" si="329"/>
        <v>0</v>
      </c>
      <c r="AP873" t="s">
        <v>361</v>
      </c>
      <c r="AQ873" t="s">
        <v>1990</v>
      </c>
      <c r="AT873" s="94">
        <v>21</v>
      </c>
      <c r="AU873" s="96">
        <v>11</v>
      </c>
      <c r="AV873" s="100">
        <f t="shared" si="307"/>
        <v>21011</v>
      </c>
      <c r="AX873" s="7" t="s">
        <v>996</v>
      </c>
    </row>
    <row r="874" spans="1:50" ht="13" hidden="1" customHeight="1" outlineLevel="1">
      <c r="A874" t="s">
        <v>2577</v>
      </c>
      <c r="B874" t="s">
        <v>1990</v>
      </c>
      <c r="C874" s="1">
        <f t="shared" si="319"/>
        <v>7424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20"/>
        <v>1796</v>
      </c>
      <c r="H874" s="2">
        <f t="shared" si="321"/>
        <v>0.24191810344827586</v>
      </c>
      <c r="I874" s="2"/>
      <c r="J874" s="2">
        <f t="shared" si="322"/>
        <v>0.37904094827586204</v>
      </c>
      <c r="K874" s="2">
        <f t="shared" si="323"/>
        <v>0.6209590517241379</v>
      </c>
      <c r="L874" s="2">
        <f t="shared" si="324"/>
        <v>0</v>
      </c>
      <c r="M874" s="2">
        <f t="shared" si="325"/>
        <v>0</v>
      </c>
      <c r="N874" s="106">
        <v>2814</v>
      </c>
      <c r="O874" s="106">
        <v>4610</v>
      </c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G874" s="7">
        <f>IF(Q874&gt;0,RANK(Q874,(N874:P874,Q874:AE874)),0)</f>
        <v>0</v>
      </c>
      <c r="AH874" s="7">
        <f>IF(R874&gt;0,RANK(R874,(N874:P874,Q874:AE874)),0)</f>
        <v>0</v>
      </c>
      <c r="AI874" s="7">
        <f>IF(T874&gt;0,RANK(T874,(N874:P874,Q874:AE874)),0)</f>
        <v>0</v>
      </c>
      <c r="AJ874" s="7">
        <f>IF(S874&gt;0,RANK(S874,(N874:P874,Q874:AE874)),0)</f>
        <v>0</v>
      </c>
      <c r="AK874" s="2">
        <f t="shared" si="326"/>
        <v>0</v>
      </c>
      <c r="AL874" s="2">
        <f t="shared" si="327"/>
        <v>0</v>
      </c>
      <c r="AM874" s="2">
        <f t="shared" si="328"/>
        <v>0</v>
      </c>
      <c r="AN874" s="2">
        <f t="shared" si="329"/>
        <v>0</v>
      </c>
      <c r="AP874" t="s">
        <v>2577</v>
      </c>
      <c r="AQ874" t="s">
        <v>1990</v>
      </c>
      <c r="AT874" s="94">
        <v>21</v>
      </c>
      <c r="AU874" s="96">
        <v>13</v>
      </c>
      <c r="AV874" s="100">
        <f t="shared" si="307"/>
        <v>21013</v>
      </c>
      <c r="AX874" s="7" t="s">
        <v>996</v>
      </c>
    </row>
    <row r="875" spans="1:50" ht="13" hidden="1" customHeight="1" outlineLevel="1">
      <c r="A875" t="s">
        <v>829</v>
      </c>
      <c r="B875" t="s">
        <v>1990</v>
      </c>
      <c r="C875" s="1">
        <f t="shared" si="319"/>
        <v>12672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20"/>
        <v>3586</v>
      </c>
      <c r="H875" s="2">
        <f t="shared" si="321"/>
        <v>0.2829861111111111</v>
      </c>
      <c r="I875" s="2"/>
      <c r="J875" s="2">
        <f t="shared" si="322"/>
        <v>0.35850694444444442</v>
      </c>
      <c r="K875" s="2">
        <f t="shared" si="323"/>
        <v>0.64149305555555558</v>
      </c>
      <c r="L875" s="2">
        <f t="shared" si="324"/>
        <v>0</v>
      </c>
      <c r="M875" s="2">
        <f t="shared" si="325"/>
        <v>0</v>
      </c>
      <c r="N875" s="106">
        <v>4543</v>
      </c>
      <c r="O875" s="106">
        <v>8129</v>
      </c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G875" s="7">
        <f>IF(Q875&gt;0,RANK(Q875,(N875:P875,Q875:AE875)),0)</f>
        <v>0</v>
      </c>
      <c r="AH875" s="7">
        <f>IF(R875&gt;0,RANK(R875,(N875:P875,Q875:AE875)),0)</f>
        <v>0</v>
      </c>
      <c r="AI875" s="7">
        <f>IF(T875&gt;0,RANK(T875,(N875:P875,Q875:AE875)),0)</f>
        <v>0</v>
      </c>
      <c r="AJ875" s="7">
        <f>IF(S875&gt;0,RANK(S875,(N875:P875,Q875:AE875)),0)</f>
        <v>0</v>
      </c>
      <c r="AK875" s="2">
        <f t="shared" si="326"/>
        <v>0</v>
      </c>
      <c r="AL875" s="2">
        <f t="shared" si="327"/>
        <v>0</v>
      </c>
      <c r="AM875" s="2">
        <f t="shared" si="328"/>
        <v>0</v>
      </c>
      <c r="AN875" s="2">
        <f t="shared" si="329"/>
        <v>0</v>
      </c>
      <c r="AP875" t="s">
        <v>829</v>
      </c>
      <c r="AQ875" t="s">
        <v>1990</v>
      </c>
      <c r="AT875" s="94">
        <v>21</v>
      </c>
      <c r="AU875" s="96">
        <v>15</v>
      </c>
      <c r="AV875" s="100">
        <f t="shared" si="307"/>
        <v>21015</v>
      </c>
      <c r="AX875" s="7" t="s">
        <v>996</v>
      </c>
    </row>
    <row r="876" spans="1:50" ht="13" hidden="1" customHeight="1" outlineLevel="1">
      <c r="A876" t="s">
        <v>2057</v>
      </c>
      <c r="B876" t="s">
        <v>1990</v>
      </c>
      <c r="C876" s="1">
        <f t="shared" si="319"/>
        <v>4207</v>
      </c>
      <c r="D876" s="7">
        <f>IF(N876&gt;0, RANK(N876,(N876:P876,Q876:AE876)),0)</f>
        <v>1</v>
      </c>
      <c r="E876" s="7">
        <f>IF(O876&gt;0,RANK(O876,(N876:P876,Q876:AE876)),0)</f>
        <v>2</v>
      </c>
      <c r="F876" s="7">
        <f>IF(P876&gt;0,RANK(P876,(N876:P876,Q876:AE876)),0)</f>
        <v>0</v>
      </c>
      <c r="G876" s="1">
        <f t="shared" si="320"/>
        <v>225</v>
      </c>
      <c r="H876" s="2">
        <f t="shared" si="321"/>
        <v>5.3482291419063466E-2</v>
      </c>
      <c r="I876" s="2"/>
      <c r="J876" s="2">
        <f t="shared" si="322"/>
        <v>0.52674114570953168</v>
      </c>
      <c r="K876" s="2">
        <f t="shared" si="323"/>
        <v>0.47325885429046827</v>
      </c>
      <c r="L876" s="2">
        <f t="shared" si="324"/>
        <v>0</v>
      </c>
      <c r="M876" s="2">
        <f t="shared" si="325"/>
        <v>5.5511151231257827E-17</v>
      </c>
      <c r="N876" s="106">
        <v>2216</v>
      </c>
      <c r="O876" s="106">
        <v>1991</v>
      </c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G876" s="7">
        <f>IF(Q876&gt;0,RANK(Q876,(N876:P876,Q876:AE876)),0)</f>
        <v>0</v>
      </c>
      <c r="AH876" s="7">
        <f>IF(R876&gt;0,RANK(R876,(N876:P876,Q876:AE876)),0)</f>
        <v>0</v>
      </c>
      <c r="AI876" s="7">
        <f>IF(T876&gt;0,RANK(T876,(N876:P876,Q876:AE876)),0)</f>
        <v>0</v>
      </c>
      <c r="AJ876" s="7">
        <f>IF(S876&gt;0,RANK(S876,(N876:P876,Q876:AE876)),0)</f>
        <v>0</v>
      </c>
      <c r="AK876" s="2">
        <f t="shared" si="326"/>
        <v>0</v>
      </c>
      <c r="AL876" s="2">
        <f t="shared" si="327"/>
        <v>0</v>
      </c>
      <c r="AM876" s="2">
        <f t="shared" si="328"/>
        <v>0</v>
      </c>
      <c r="AN876" s="2">
        <f t="shared" si="329"/>
        <v>0</v>
      </c>
      <c r="AP876" t="s">
        <v>2057</v>
      </c>
      <c r="AQ876" t="s">
        <v>1990</v>
      </c>
      <c r="AT876" s="94">
        <v>21</v>
      </c>
      <c r="AU876" s="96">
        <v>17</v>
      </c>
      <c r="AV876" s="100">
        <f t="shared" si="307"/>
        <v>21017</v>
      </c>
      <c r="AX876" s="7" t="s">
        <v>996</v>
      </c>
    </row>
    <row r="877" spans="1:50" ht="13" hidden="1" customHeight="1" outlineLevel="1">
      <c r="A877" t="s">
        <v>2176</v>
      </c>
      <c r="B877" t="s">
        <v>1990</v>
      </c>
      <c r="C877" s="1">
        <f t="shared" si="319"/>
        <v>13339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20"/>
        <v>319</v>
      </c>
      <c r="H877" s="2">
        <f t="shared" si="321"/>
        <v>2.3914836194617289E-2</v>
      </c>
      <c r="I877" s="2"/>
      <c r="J877" s="2">
        <f t="shared" si="322"/>
        <v>0.48804258190269134</v>
      </c>
      <c r="K877" s="2">
        <f t="shared" si="323"/>
        <v>0.51195741809730866</v>
      </c>
      <c r="L877" s="2">
        <f t="shared" si="324"/>
        <v>0</v>
      </c>
      <c r="M877" s="2">
        <f t="shared" si="325"/>
        <v>0</v>
      </c>
      <c r="N877" s="106">
        <v>6510</v>
      </c>
      <c r="O877" s="106">
        <v>6829</v>
      </c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G877" s="7">
        <f>IF(Q877&gt;0,RANK(Q877,(N877:P877,Q877:AE877)),0)</f>
        <v>0</v>
      </c>
      <c r="AH877" s="7">
        <f>IF(R877&gt;0,RANK(R877,(N877:P877,Q877:AE877)),0)</f>
        <v>0</v>
      </c>
      <c r="AI877" s="7">
        <f>IF(T877&gt;0,RANK(T877,(N877:P877,Q877:AE877)),0)</f>
        <v>0</v>
      </c>
      <c r="AJ877" s="7">
        <f>IF(S877&gt;0,RANK(S877,(N877:P877,Q877:AE877)),0)</f>
        <v>0</v>
      </c>
      <c r="AK877" s="2">
        <f t="shared" si="326"/>
        <v>0</v>
      </c>
      <c r="AL877" s="2">
        <f t="shared" si="327"/>
        <v>0</v>
      </c>
      <c r="AM877" s="2">
        <f t="shared" si="328"/>
        <v>0</v>
      </c>
      <c r="AN877" s="2">
        <f t="shared" si="329"/>
        <v>0</v>
      </c>
      <c r="AP877" t="s">
        <v>2176</v>
      </c>
      <c r="AQ877" t="s">
        <v>1990</v>
      </c>
      <c r="AT877" s="94">
        <v>21</v>
      </c>
      <c r="AU877" s="96">
        <v>19</v>
      </c>
      <c r="AV877" s="100">
        <f t="shared" si="307"/>
        <v>21019</v>
      </c>
      <c r="AX877" s="7" t="s">
        <v>996</v>
      </c>
    </row>
    <row r="878" spans="1:50" ht="13" hidden="1" customHeight="1" outlineLevel="1">
      <c r="A878" t="s">
        <v>1920</v>
      </c>
      <c r="B878" t="s">
        <v>1990</v>
      </c>
      <c r="C878" s="1">
        <f t="shared" si="319"/>
        <v>5729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>IF(P878&gt;0,RANK(P878,(N878:P878,Q878:AE878)),0)</f>
        <v>0</v>
      </c>
      <c r="G878" s="1">
        <f t="shared" si="320"/>
        <v>37</v>
      </c>
      <c r="H878" s="2">
        <f t="shared" si="321"/>
        <v>6.4583696980275787E-3</v>
      </c>
      <c r="I878" s="2"/>
      <c r="J878" s="2">
        <f t="shared" si="322"/>
        <v>0.5032291848490138</v>
      </c>
      <c r="K878" s="2">
        <f t="shared" si="323"/>
        <v>0.4967708151509862</v>
      </c>
      <c r="L878" s="2">
        <f t="shared" si="324"/>
        <v>0</v>
      </c>
      <c r="M878" s="2">
        <f t="shared" si="325"/>
        <v>0</v>
      </c>
      <c r="N878" s="106">
        <v>2883</v>
      </c>
      <c r="O878" s="106">
        <v>2846</v>
      </c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G878" s="7">
        <f>IF(Q878&gt;0,RANK(Q878,(N878:P878,Q878:AE878)),0)</f>
        <v>0</v>
      </c>
      <c r="AH878" s="7">
        <f>IF(R878&gt;0,RANK(R878,(N878:P878,Q878:AE878)),0)</f>
        <v>0</v>
      </c>
      <c r="AI878" s="7">
        <f>IF(T878&gt;0,RANK(T878,(N878:P878,Q878:AE878)),0)</f>
        <v>0</v>
      </c>
      <c r="AJ878" s="7">
        <f>IF(S878&gt;0,RANK(S878,(N878:P878,Q878:AE878)),0)</f>
        <v>0</v>
      </c>
      <c r="AK878" s="2">
        <f t="shared" si="326"/>
        <v>0</v>
      </c>
      <c r="AL878" s="2">
        <f t="shared" si="327"/>
        <v>0</v>
      </c>
      <c r="AM878" s="2">
        <f t="shared" si="328"/>
        <v>0</v>
      </c>
      <c r="AN878" s="2">
        <f t="shared" si="329"/>
        <v>0</v>
      </c>
      <c r="AP878" t="s">
        <v>1920</v>
      </c>
      <c r="AQ878" t="s">
        <v>1990</v>
      </c>
      <c r="AT878" s="94">
        <v>21</v>
      </c>
      <c r="AU878" s="96">
        <v>21</v>
      </c>
      <c r="AV878" s="100">
        <f t="shared" si="307"/>
        <v>21021</v>
      </c>
      <c r="AX878" s="7" t="s">
        <v>996</v>
      </c>
    </row>
    <row r="879" spans="1:50" ht="13" hidden="1" customHeight="1" outlineLevel="1">
      <c r="A879" t="s">
        <v>2351</v>
      </c>
      <c r="B879" t="s">
        <v>1990</v>
      </c>
      <c r="C879" s="1">
        <f t="shared" si="319"/>
        <v>1981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0</v>
      </c>
      <c r="G879" s="1">
        <f t="shared" si="320"/>
        <v>435</v>
      </c>
      <c r="H879" s="2">
        <f t="shared" si="321"/>
        <v>0.21958606764260474</v>
      </c>
      <c r="I879" s="2"/>
      <c r="J879" s="2">
        <f t="shared" si="322"/>
        <v>0.3902069661786976</v>
      </c>
      <c r="K879" s="2">
        <f t="shared" si="323"/>
        <v>0.60979303382130234</v>
      </c>
      <c r="L879" s="2">
        <f t="shared" si="324"/>
        <v>0</v>
      </c>
      <c r="M879" s="2">
        <f t="shared" si="325"/>
        <v>1.1102230246251565E-16</v>
      </c>
      <c r="N879" s="106">
        <v>773</v>
      </c>
      <c r="O879" s="106">
        <v>1208</v>
      </c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G879" s="7">
        <f>IF(Q879&gt;0,RANK(Q879,(N879:P879,Q879:AE879)),0)</f>
        <v>0</v>
      </c>
      <c r="AH879" s="7">
        <f>IF(R879&gt;0,RANK(R879,(N879:P879,Q879:AE879)),0)</f>
        <v>0</v>
      </c>
      <c r="AI879" s="7">
        <f>IF(T879&gt;0,RANK(T879,(N879:P879,Q879:AE879)),0)</f>
        <v>0</v>
      </c>
      <c r="AJ879" s="7">
        <f>IF(S879&gt;0,RANK(S879,(N879:P879,Q879:AE879)),0)</f>
        <v>0</v>
      </c>
      <c r="AK879" s="2">
        <f t="shared" si="326"/>
        <v>0</v>
      </c>
      <c r="AL879" s="2">
        <f t="shared" si="327"/>
        <v>0</v>
      </c>
      <c r="AM879" s="2">
        <f t="shared" si="328"/>
        <v>0</v>
      </c>
      <c r="AN879" s="2">
        <f t="shared" si="329"/>
        <v>0</v>
      </c>
      <c r="AP879" t="s">
        <v>2351</v>
      </c>
      <c r="AQ879" t="s">
        <v>1990</v>
      </c>
      <c r="AT879" s="94">
        <v>21</v>
      </c>
      <c r="AU879" s="96">
        <v>23</v>
      </c>
      <c r="AV879" s="100">
        <f t="shared" si="307"/>
        <v>21023</v>
      </c>
      <c r="AX879" s="7" t="s">
        <v>996</v>
      </c>
    </row>
    <row r="880" spans="1:50" ht="13" hidden="1" customHeight="1" outlineLevel="1">
      <c r="A880" t="s">
        <v>197</v>
      </c>
      <c r="B880" t="s">
        <v>1990</v>
      </c>
      <c r="C880" s="1">
        <f t="shared" si="319"/>
        <v>3187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>IF(P880&gt;0,RANK(P880,(N880:P880,Q880:AE880)),0)</f>
        <v>0</v>
      </c>
      <c r="G880" s="1">
        <f t="shared" si="320"/>
        <v>901</v>
      </c>
      <c r="H880" s="2">
        <f t="shared" si="321"/>
        <v>0.28271101349231254</v>
      </c>
      <c r="I880" s="2"/>
      <c r="J880" s="2">
        <f t="shared" si="322"/>
        <v>0.64135550674615627</v>
      </c>
      <c r="K880" s="2">
        <f t="shared" si="323"/>
        <v>0.35864449325384373</v>
      </c>
      <c r="L880" s="2">
        <f t="shared" si="324"/>
        <v>0</v>
      </c>
      <c r="M880" s="2">
        <f t="shared" si="325"/>
        <v>0</v>
      </c>
      <c r="N880" s="106">
        <v>2044</v>
      </c>
      <c r="O880" s="106">
        <v>1143</v>
      </c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G880" s="7">
        <f>IF(Q880&gt;0,RANK(Q880,(N880:P880,Q880:AE880)),0)</f>
        <v>0</v>
      </c>
      <c r="AH880" s="7">
        <f>IF(R880&gt;0,RANK(R880,(N880:P880,Q880:AE880)),0)</f>
        <v>0</v>
      </c>
      <c r="AI880" s="7">
        <f>IF(T880&gt;0,RANK(T880,(N880:P880,Q880:AE880)),0)</f>
        <v>0</v>
      </c>
      <c r="AJ880" s="7">
        <f>IF(S880&gt;0,RANK(S880,(N880:P880,Q880:AE880)),0)</f>
        <v>0</v>
      </c>
      <c r="AK880" s="2">
        <f t="shared" si="326"/>
        <v>0</v>
      </c>
      <c r="AL880" s="2">
        <f t="shared" si="327"/>
        <v>0</v>
      </c>
      <c r="AM880" s="2">
        <f t="shared" si="328"/>
        <v>0</v>
      </c>
      <c r="AN880" s="2">
        <f t="shared" si="329"/>
        <v>0</v>
      </c>
      <c r="AP880" t="s">
        <v>197</v>
      </c>
      <c r="AQ880" t="s">
        <v>1990</v>
      </c>
      <c r="AT880" s="94">
        <v>21</v>
      </c>
      <c r="AU880" s="96">
        <v>25</v>
      </c>
      <c r="AV880" s="100">
        <f t="shared" si="307"/>
        <v>21025</v>
      </c>
      <c r="AX880" s="7" t="s">
        <v>996</v>
      </c>
    </row>
    <row r="881" spans="1:50" ht="13" hidden="1" customHeight="1" outlineLevel="1">
      <c r="A881" t="s">
        <v>397</v>
      </c>
      <c r="B881" t="s">
        <v>1990</v>
      </c>
      <c r="C881" s="1">
        <f t="shared" si="319"/>
        <v>4717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20"/>
        <v>375</v>
      </c>
      <c r="H881" s="2">
        <f t="shared" si="321"/>
        <v>7.9499682001271998E-2</v>
      </c>
      <c r="I881" s="2"/>
      <c r="J881" s="2">
        <f t="shared" si="322"/>
        <v>0.460250158999364</v>
      </c>
      <c r="K881" s="2">
        <f t="shared" si="323"/>
        <v>0.53974984100063594</v>
      </c>
      <c r="L881" s="2">
        <f t="shared" si="324"/>
        <v>0</v>
      </c>
      <c r="M881" s="2">
        <f t="shared" si="325"/>
        <v>1.1102230246251565E-16</v>
      </c>
      <c r="N881" s="106">
        <v>2171</v>
      </c>
      <c r="O881" s="106">
        <v>2546</v>
      </c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G881" s="7">
        <f>IF(Q881&gt;0,RANK(Q881,(N881:P881,Q881:AE881)),0)</f>
        <v>0</v>
      </c>
      <c r="AH881" s="7">
        <f>IF(R881&gt;0,RANK(R881,(N881:P881,Q881:AE881)),0)</f>
        <v>0</v>
      </c>
      <c r="AI881" s="7">
        <f>IF(T881&gt;0,RANK(T881,(N881:P881,Q881:AE881)),0)</f>
        <v>0</v>
      </c>
      <c r="AJ881" s="7">
        <f>IF(S881&gt;0,RANK(S881,(N881:P881,Q881:AE881)),0)</f>
        <v>0</v>
      </c>
      <c r="AK881" s="2">
        <f t="shared" si="326"/>
        <v>0</v>
      </c>
      <c r="AL881" s="2">
        <f t="shared" si="327"/>
        <v>0</v>
      </c>
      <c r="AM881" s="2">
        <f t="shared" si="328"/>
        <v>0</v>
      </c>
      <c r="AN881" s="2">
        <f t="shared" si="329"/>
        <v>0</v>
      </c>
      <c r="AP881" t="s">
        <v>397</v>
      </c>
      <c r="AQ881" t="s">
        <v>1990</v>
      </c>
      <c r="AT881" s="94">
        <v>21</v>
      </c>
      <c r="AU881" s="96">
        <v>27</v>
      </c>
      <c r="AV881" s="100">
        <f t="shared" si="307"/>
        <v>21027</v>
      </c>
      <c r="AX881" s="7" t="s">
        <v>996</v>
      </c>
    </row>
    <row r="882" spans="1:50" ht="13" hidden="1" customHeight="1" outlineLevel="1">
      <c r="A882" t="s">
        <v>2820</v>
      </c>
      <c r="B882" t="s">
        <v>1990</v>
      </c>
      <c r="C882" s="1">
        <f t="shared" si="319"/>
        <v>11089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20"/>
        <v>399</v>
      </c>
      <c r="H882" s="2">
        <f t="shared" si="321"/>
        <v>3.5981603390747588E-2</v>
      </c>
      <c r="I882" s="2"/>
      <c r="J882" s="2">
        <f t="shared" si="322"/>
        <v>0.48200919830462619</v>
      </c>
      <c r="K882" s="2">
        <f t="shared" si="323"/>
        <v>0.51799080169537381</v>
      </c>
      <c r="L882" s="2">
        <f t="shared" si="324"/>
        <v>0</v>
      </c>
      <c r="M882" s="2">
        <f t="shared" si="325"/>
        <v>0</v>
      </c>
      <c r="N882" s="106">
        <v>5345</v>
      </c>
      <c r="O882" s="106">
        <v>5744</v>
      </c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G882" s="7">
        <f>IF(Q882&gt;0,RANK(Q882,(N882:P882,Q882:AE882)),0)</f>
        <v>0</v>
      </c>
      <c r="AH882" s="7">
        <f>IF(R882&gt;0,RANK(R882,(N882:P882,Q882:AE882)),0)</f>
        <v>0</v>
      </c>
      <c r="AI882" s="7">
        <f>IF(T882&gt;0,RANK(T882,(N882:P882,Q882:AE882)),0)</f>
        <v>0</v>
      </c>
      <c r="AJ882" s="7">
        <f>IF(S882&gt;0,RANK(S882,(N882:P882,Q882:AE882)),0)</f>
        <v>0</v>
      </c>
      <c r="AK882" s="2">
        <f t="shared" si="326"/>
        <v>0</v>
      </c>
      <c r="AL882" s="2">
        <f t="shared" si="327"/>
        <v>0</v>
      </c>
      <c r="AM882" s="2">
        <f t="shared" si="328"/>
        <v>0</v>
      </c>
      <c r="AN882" s="2">
        <f t="shared" si="329"/>
        <v>0</v>
      </c>
      <c r="AP882" t="s">
        <v>2820</v>
      </c>
      <c r="AQ882" t="s">
        <v>1990</v>
      </c>
      <c r="AT882" s="94">
        <v>21</v>
      </c>
      <c r="AU882" s="96">
        <v>29</v>
      </c>
      <c r="AV882" s="100">
        <f t="shared" si="307"/>
        <v>21029</v>
      </c>
      <c r="AX882" s="7" t="s">
        <v>996</v>
      </c>
    </row>
    <row r="883" spans="1:50" ht="13" hidden="1" customHeight="1" outlineLevel="1">
      <c r="A883" t="s">
        <v>1203</v>
      </c>
      <c r="B883" t="s">
        <v>1990</v>
      </c>
      <c r="C883" s="1">
        <f t="shared" si="319"/>
        <v>3006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0</v>
      </c>
      <c r="G883" s="1">
        <f t="shared" si="320"/>
        <v>1066</v>
      </c>
      <c r="H883" s="2">
        <f t="shared" si="321"/>
        <v>0.35462408516300731</v>
      </c>
      <c r="I883" s="2"/>
      <c r="J883" s="2">
        <f t="shared" si="322"/>
        <v>0.32268795741849632</v>
      </c>
      <c r="K883" s="2">
        <f t="shared" si="323"/>
        <v>0.67731204258150368</v>
      </c>
      <c r="L883" s="2">
        <f t="shared" si="324"/>
        <v>0</v>
      </c>
      <c r="M883" s="2">
        <f t="shared" si="325"/>
        <v>0</v>
      </c>
      <c r="N883" s="106">
        <v>970</v>
      </c>
      <c r="O883" s="106">
        <v>2036</v>
      </c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G883" s="7">
        <f>IF(Q883&gt;0,RANK(Q883,(N883:P883,Q883:AE883)),0)</f>
        <v>0</v>
      </c>
      <c r="AH883" s="7">
        <f>IF(R883&gt;0,RANK(R883,(N883:P883,Q883:AE883)),0)</f>
        <v>0</v>
      </c>
      <c r="AI883" s="7">
        <f>IF(T883&gt;0,RANK(T883,(N883:P883,Q883:AE883)),0)</f>
        <v>0</v>
      </c>
      <c r="AJ883" s="7">
        <f>IF(S883&gt;0,RANK(S883,(N883:P883,Q883:AE883)),0)</f>
        <v>0</v>
      </c>
      <c r="AK883" s="2">
        <f t="shared" si="326"/>
        <v>0</v>
      </c>
      <c r="AL883" s="2">
        <f t="shared" si="327"/>
        <v>0</v>
      </c>
      <c r="AM883" s="2">
        <f t="shared" si="328"/>
        <v>0</v>
      </c>
      <c r="AN883" s="2">
        <f t="shared" si="329"/>
        <v>0</v>
      </c>
      <c r="AP883" t="s">
        <v>1203</v>
      </c>
      <c r="AQ883" t="s">
        <v>1990</v>
      </c>
      <c r="AT883" s="94">
        <v>21</v>
      </c>
      <c r="AU883" s="96">
        <v>31</v>
      </c>
      <c r="AV883" s="100">
        <f t="shared" si="307"/>
        <v>21031</v>
      </c>
      <c r="AX883" s="7" t="s">
        <v>996</v>
      </c>
    </row>
    <row r="884" spans="1:50" ht="13" hidden="1" customHeight="1" outlineLevel="1">
      <c r="A884" t="s">
        <v>539</v>
      </c>
      <c r="B884" t="s">
        <v>1990</v>
      </c>
      <c r="C884" s="1">
        <f t="shared" si="319"/>
        <v>3782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20"/>
        <v>194</v>
      </c>
      <c r="H884" s="2">
        <f t="shared" si="321"/>
        <v>5.129561078794289E-2</v>
      </c>
      <c r="I884" s="2"/>
      <c r="J884" s="2">
        <f t="shared" si="322"/>
        <v>0.47435219460602857</v>
      </c>
      <c r="K884" s="2">
        <f t="shared" si="323"/>
        <v>0.52564780539397149</v>
      </c>
      <c r="L884" s="2">
        <f t="shared" si="324"/>
        <v>0</v>
      </c>
      <c r="M884" s="2">
        <f t="shared" si="325"/>
        <v>0</v>
      </c>
      <c r="N884" s="106">
        <v>1794</v>
      </c>
      <c r="O884" s="106">
        <v>1988</v>
      </c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G884" s="7">
        <f>IF(Q884&gt;0,RANK(Q884,(N884:P884,Q884:AE884)),0)</f>
        <v>0</v>
      </c>
      <c r="AH884" s="7">
        <f>IF(R884&gt;0,RANK(R884,(N884:P884,Q884:AE884)),0)</f>
        <v>0</v>
      </c>
      <c r="AI884" s="7">
        <f>IF(T884&gt;0,RANK(T884,(N884:P884,Q884:AE884)),0)</f>
        <v>0</v>
      </c>
      <c r="AJ884" s="7">
        <f>IF(S884&gt;0,RANK(S884,(N884:P884,Q884:AE884)),0)</f>
        <v>0</v>
      </c>
      <c r="AK884" s="2">
        <f t="shared" si="326"/>
        <v>0</v>
      </c>
      <c r="AL884" s="2">
        <f t="shared" si="327"/>
        <v>0</v>
      </c>
      <c r="AM884" s="2">
        <f t="shared" si="328"/>
        <v>0</v>
      </c>
      <c r="AN884" s="2">
        <f t="shared" si="329"/>
        <v>0</v>
      </c>
      <c r="AP884" t="s">
        <v>539</v>
      </c>
      <c r="AQ884" t="s">
        <v>1990</v>
      </c>
      <c r="AT884" s="94">
        <v>21</v>
      </c>
      <c r="AU884" s="96">
        <v>33</v>
      </c>
      <c r="AV884" s="100">
        <f t="shared" si="307"/>
        <v>21033</v>
      </c>
      <c r="AX884" s="7" t="s">
        <v>996</v>
      </c>
    </row>
    <row r="885" spans="1:50" ht="13" hidden="1" customHeight="1" outlineLevel="1">
      <c r="A885" t="s">
        <v>540</v>
      </c>
      <c r="B885" t="s">
        <v>1990</v>
      </c>
      <c r="C885" s="1">
        <f t="shared" si="319"/>
        <v>7088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20"/>
        <v>134</v>
      </c>
      <c r="H885" s="2">
        <f t="shared" si="321"/>
        <v>1.8905191873589165E-2</v>
      </c>
      <c r="I885" s="2"/>
      <c r="J885" s="2">
        <f t="shared" si="322"/>
        <v>0.49054740406320541</v>
      </c>
      <c r="K885" s="2">
        <f t="shared" si="323"/>
        <v>0.50945259593679459</v>
      </c>
      <c r="L885" s="2">
        <f t="shared" si="324"/>
        <v>0</v>
      </c>
      <c r="M885" s="2">
        <f t="shared" si="325"/>
        <v>0</v>
      </c>
      <c r="N885" s="106">
        <v>3477</v>
      </c>
      <c r="O885" s="106">
        <v>3611</v>
      </c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G885" s="7">
        <f>IF(Q885&gt;0,RANK(Q885,(N885:P885,Q885:AE885)),0)</f>
        <v>0</v>
      </c>
      <c r="AH885" s="7">
        <f>IF(R885&gt;0,RANK(R885,(N885:P885,Q885:AE885)),0)</f>
        <v>0</v>
      </c>
      <c r="AI885" s="7">
        <f>IF(T885&gt;0,RANK(T885,(N885:P885,Q885:AE885)),0)</f>
        <v>0</v>
      </c>
      <c r="AJ885" s="7">
        <f>IF(S885&gt;0,RANK(S885,(N885:P885,Q885:AE885)),0)</f>
        <v>0</v>
      </c>
      <c r="AK885" s="2">
        <f t="shared" si="326"/>
        <v>0</v>
      </c>
      <c r="AL885" s="2">
        <f t="shared" si="327"/>
        <v>0</v>
      </c>
      <c r="AM885" s="2">
        <f t="shared" si="328"/>
        <v>0</v>
      </c>
      <c r="AN885" s="2">
        <f t="shared" si="329"/>
        <v>0</v>
      </c>
      <c r="AP885" t="s">
        <v>540</v>
      </c>
      <c r="AQ885" t="s">
        <v>1990</v>
      </c>
      <c r="AT885" s="94">
        <v>21</v>
      </c>
      <c r="AU885" s="96">
        <v>35</v>
      </c>
      <c r="AV885" s="100">
        <f t="shared" si="307"/>
        <v>21035</v>
      </c>
      <c r="AX885" s="7" t="s">
        <v>996</v>
      </c>
    </row>
    <row r="886" spans="1:50" ht="13" hidden="1" customHeight="1" outlineLevel="1">
      <c r="A886" t="s">
        <v>102</v>
      </c>
      <c r="B886" t="s">
        <v>1990</v>
      </c>
      <c r="C886" s="1">
        <f t="shared" si="319"/>
        <v>19039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20"/>
        <v>4033</v>
      </c>
      <c r="H886" s="2">
        <f t="shared" si="321"/>
        <v>0.21182835232942906</v>
      </c>
      <c r="I886" s="2"/>
      <c r="J886" s="2">
        <f t="shared" si="322"/>
        <v>0.39408582383528545</v>
      </c>
      <c r="K886" s="2">
        <f t="shared" si="323"/>
        <v>0.60591417616471455</v>
      </c>
      <c r="L886" s="2">
        <f t="shared" si="324"/>
        <v>0</v>
      </c>
      <c r="M886" s="2">
        <f t="shared" si="325"/>
        <v>0</v>
      </c>
      <c r="N886" s="106">
        <v>7503</v>
      </c>
      <c r="O886" s="106">
        <v>11536</v>
      </c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G886" s="7">
        <f>IF(Q886&gt;0,RANK(Q886,(N886:P886,Q886:AE886)),0)</f>
        <v>0</v>
      </c>
      <c r="AH886" s="7">
        <f>IF(R886&gt;0,RANK(R886,(N886:P886,Q886:AE886)),0)</f>
        <v>0</v>
      </c>
      <c r="AI886" s="7">
        <f>IF(T886&gt;0,RANK(T886,(N886:P886,Q886:AE886)),0)</f>
        <v>0</v>
      </c>
      <c r="AJ886" s="7">
        <f>IF(S886&gt;0,RANK(S886,(N886:P886,Q886:AE886)),0)</f>
        <v>0</v>
      </c>
      <c r="AK886" s="2">
        <f t="shared" si="326"/>
        <v>0</v>
      </c>
      <c r="AL886" s="2">
        <f t="shared" si="327"/>
        <v>0</v>
      </c>
      <c r="AM886" s="2">
        <f t="shared" si="328"/>
        <v>0</v>
      </c>
      <c r="AN886" s="2">
        <f t="shared" si="329"/>
        <v>0</v>
      </c>
      <c r="AP886" t="s">
        <v>102</v>
      </c>
      <c r="AQ886" t="s">
        <v>1990</v>
      </c>
      <c r="AT886" s="94">
        <v>21</v>
      </c>
      <c r="AU886" s="96">
        <v>37</v>
      </c>
      <c r="AV886" s="100">
        <f t="shared" si="307"/>
        <v>21037</v>
      </c>
      <c r="AX886" s="7" t="s">
        <v>996</v>
      </c>
    </row>
    <row r="887" spans="1:50" ht="13" hidden="1" customHeight="1" outlineLevel="1">
      <c r="A887" t="s">
        <v>1168</v>
      </c>
      <c r="B887" t="s">
        <v>1990</v>
      </c>
      <c r="C887" s="1">
        <f t="shared" si="319"/>
        <v>1835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>IF(P887&gt;0,RANK(P887,(N887:P887,Q887:AE887)),0)</f>
        <v>0</v>
      </c>
      <c r="G887" s="1">
        <f t="shared" si="320"/>
        <v>103</v>
      </c>
      <c r="H887" s="2">
        <f t="shared" si="321"/>
        <v>5.6130790190735698E-2</v>
      </c>
      <c r="I887" s="2"/>
      <c r="J887" s="2">
        <f t="shared" si="322"/>
        <v>0.52806539509536787</v>
      </c>
      <c r="K887" s="2">
        <f t="shared" si="323"/>
        <v>0.47193460490463213</v>
      </c>
      <c r="L887" s="2">
        <f t="shared" si="324"/>
        <v>0</v>
      </c>
      <c r="M887" s="2">
        <f t="shared" si="325"/>
        <v>0</v>
      </c>
      <c r="N887" s="106">
        <v>969</v>
      </c>
      <c r="O887" s="106">
        <v>866</v>
      </c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G887" s="7">
        <f>IF(Q887&gt;0,RANK(Q887,(N887:P887,Q887:AE887)),0)</f>
        <v>0</v>
      </c>
      <c r="AH887" s="7">
        <f>IF(R887&gt;0,RANK(R887,(N887:P887,Q887:AE887)),0)</f>
        <v>0</v>
      </c>
      <c r="AI887" s="7">
        <f>IF(T887&gt;0,RANK(T887,(N887:P887,Q887:AE887)),0)</f>
        <v>0</v>
      </c>
      <c r="AJ887" s="7">
        <f>IF(S887&gt;0,RANK(S887,(N887:P887,Q887:AE887)),0)</f>
        <v>0</v>
      </c>
      <c r="AK887" s="2">
        <f t="shared" si="326"/>
        <v>0</v>
      </c>
      <c r="AL887" s="2">
        <f t="shared" si="327"/>
        <v>0</v>
      </c>
      <c r="AM887" s="2">
        <f t="shared" si="328"/>
        <v>0</v>
      </c>
      <c r="AN887" s="2">
        <f t="shared" si="329"/>
        <v>0</v>
      </c>
      <c r="AP887" t="s">
        <v>1168</v>
      </c>
      <c r="AQ887" t="s">
        <v>1990</v>
      </c>
      <c r="AT887" s="94">
        <v>21</v>
      </c>
      <c r="AU887" s="96">
        <v>39</v>
      </c>
      <c r="AV887" s="100">
        <f t="shared" si="307"/>
        <v>21039</v>
      </c>
      <c r="AX887" s="7" t="s">
        <v>996</v>
      </c>
    </row>
    <row r="888" spans="1:50" ht="13" hidden="1" customHeight="1" outlineLevel="1">
      <c r="A888" t="s">
        <v>1570</v>
      </c>
      <c r="B888" t="s">
        <v>1990</v>
      </c>
      <c r="C888" s="1">
        <f t="shared" si="319"/>
        <v>2110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>IF(P888&gt;0,RANK(P888,(N888:P888,Q888:AE888)),0)</f>
        <v>0</v>
      </c>
      <c r="G888" s="1">
        <f t="shared" si="320"/>
        <v>326</v>
      </c>
      <c r="H888" s="2">
        <f t="shared" si="321"/>
        <v>0.15450236966824646</v>
      </c>
      <c r="I888" s="2"/>
      <c r="J888" s="2">
        <f t="shared" si="322"/>
        <v>0.57725118483412319</v>
      </c>
      <c r="K888" s="2">
        <f t="shared" si="323"/>
        <v>0.42274881516587676</v>
      </c>
      <c r="L888" s="2">
        <f t="shared" si="324"/>
        <v>0</v>
      </c>
      <c r="M888" s="2">
        <f t="shared" si="325"/>
        <v>5.5511151231257827E-17</v>
      </c>
      <c r="N888" s="106">
        <v>1218</v>
      </c>
      <c r="O888" s="106">
        <v>892</v>
      </c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G888" s="7">
        <f>IF(Q888&gt;0,RANK(Q888,(N888:P888,Q888:AE888)),0)</f>
        <v>0</v>
      </c>
      <c r="AH888" s="7">
        <f>IF(R888&gt;0,RANK(R888,(N888:P888,Q888:AE888)),0)</f>
        <v>0</v>
      </c>
      <c r="AI888" s="7">
        <f>IF(T888&gt;0,RANK(T888,(N888:P888,Q888:AE888)),0)</f>
        <v>0</v>
      </c>
      <c r="AJ888" s="7">
        <f>IF(S888&gt;0,RANK(S888,(N888:P888,Q888:AE888)),0)</f>
        <v>0</v>
      </c>
      <c r="AK888" s="2">
        <f t="shared" si="326"/>
        <v>0</v>
      </c>
      <c r="AL888" s="2">
        <f t="shared" si="327"/>
        <v>0</v>
      </c>
      <c r="AM888" s="2">
        <f t="shared" si="328"/>
        <v>0</v>
      </c>
      <c r="AN888" s="2">
        <f t="shared" si="329"/>
        <v>0</v>
      </c>
      <c r="AP888" t="s">
        <v>1570</v>
      </c>
      <c r="AQ888" t="s">
        <v>1990</v>
      </c>
      <c r="AT888" s="94">
        <v>21</v>
      </c>
      <c r="AU888" s="96">
        <v>41</v>
      </c>
      <c r="AV888" s="100">
        <f t="shared" si="307"/>
        <v>21041</v>
      </c>
      <c r="AX888" s="7" t="s">
        <v>996</v>
      </c>
    </row>
    <row r="889" spans="1:50" ht="13" hidden="1" customHeight="1" outlineLevel="1">
      <c r="A889" t="s">
        <v>138</v>
      </c>
      <c r="B889" t="s">
        <v>1990</v>
      </c>
      <c r="C889" s="1">
        <f t="shared" si="319"/>
        <v>6214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20"/>
        <v>966</v>
      </c>
      <c r="H889" s="2">
        <f t="shared" si="321"/>
        <v>0.15545542323785003</v>
      </c>
      <c r="I889" s="2"/>
      <c r="J889" s="2">
        <f t="shared" si="322"/>
        <v>0.422272288381075</v>
      </c>
      <c r="K889" s="2">
        <f t="shared" si="323"/>
        <v>0.577727711618925</v>
      </c>
      <c r="L889" s="2">
        <f t="shared" si="324"/>
        <v>0</v>
      </c>
      <c r="M889" s="2">
        <f t="shared" si="325"/>
        <v>0</v>
      </c>
      <c r="N889" s="106">
        <v>2624</v>
      </c>
      <c r="O889" s="106">
        <v>3590</v>
      </c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G889" s="7">
        <f>IF(Q889&gt;0,RANK(Q889,(N889:P889,Q889:AE889)),0)</f>
        <v>0</v>
      </c>
      <c r="AH889" s="7">
        <f>IF(R889&gt;0,RANK(R889,(N889:P889,Q889:AE889)),0)</f>
        <v>0</v>
      </c>
      <c r="AI889" s="7">
        <f>IF(T889&gt;0,RANK(T889,(N889:P889,Q889:AE889)),0)</f>
        <v>0</v>
      </c>
      <c r="AJ889" s="7">
        <f>IF(S889&gt;0,RANK(S889,(N889:P889,Q889:AE889)),0)</f>
        <v>0</v>
      </c>
      <c r="AK889" s="2">
        <f t="shared" si="326"/>
        <v>0</v>
      </c>
      <c r="AL889" s="2">
        <f t="shared" si="327"/>
        <v>0</v>
      </c>
      <c r="AM889" s="2">
        <f t="shared" si="328"/>
        <v>0</v>
      </c>
      <c r="AN889" s="2">
        <f t="shared" si="329"/>
        <v>0</v>
      </c>
      <c r="AP889" t="s">
        <v>138</v>
      </c>
      <c r="AQ889" t="s">
        <v>1990</v>
      </c>
      <c r="AT889" s="94">
        <v>21</v>
      </c>
      <c r="AU889" s="96">
        <v>43</v>
      </c>
      <c r="AV889" s="100">
        <f t="shared" si="307"/>
        <v>21043</v>
      </c>
      <c r="AX889" s="7" t="s">
        <v>996</v>
      </c>
    </row>
    <row r="890" spans="1:50" ht="13" hidden="1" customHeight="1" outlineLevel="1">
      <c r="A890" t="s">
        <v>926</v>
      </c>
      <c r="B890" t="s">
        <v>1990</v>
      </c>
      <c r="C890" s="1">
        <f t="shared" si="319"/>
        <v>3059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20"/>
        <v>1241</v>
      </c>
      <c r="H890" s="2">
        <f t="shared" si="321"/>
        <v>0.40568813337692056</v>
      </c>
      <c r="I890" s="2"/>
      <c r="J890" s="2">
        <f t="shared" si="322"/>
        <v>0.29715593331153972</v>
      </c>
      <c r="K890" s="2">
        <f t="shared" si="323"/>
        <v>0.70284406668846033</v>
      </c>
      <c r="L890" s="2">
        <f t="shared" si="324"/>
        <v>0</v>
      </c>
      <c r="M890" s="2">
        <f t="shared" si="325"/>
        <v>0</v>
      </c>
      <c r="N890" s="106">
        <v>909</v>
      </c>
      <c r="O890" s="106">
        <v>2150</v>
      </c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G890" s="7">
        <f>IF(Q890&gt;0,RANK(Q890,(N890:P890,Q890:AE890)),0)</f>
        <v>0</v>
      </c>
      <c r="AH890" s="7">
        <f>IF(R890&gt;0,RANK(R890,(N890:P890,Q890:AE890)),0)</f>
        <v>0</v>
      </c>
      <c r="AI890" s="7">
        <f>IF(T890&gt;0,RANK(T890,(N890:P890,Q890:AE890)),0)</f>
        <v>0</v>
      </c>
      <c r="AJ890" s="7">
        <f>IF(S890&gt;0,RANK(S890,(N890:P890,Q890:AE890)),0)</f>
        <v>0</v>
      </c>
      <c r="AK890" s="2">
        <f t="shared" si="326"/>
        <v>0</v>
      </c>
      <c r="AL890" s="2">
        <f t="shared" si="327"/>
        <v>0</v>
      </c>
      <c r="AM890" s="2">
        <f t="shared" si="328"/>
        <v>0</v>
      </c>
      <c r="AN890" s="2">
        <f t="shared" si="329"/>
        <v>0</v>
      </c>
      <c r="AP890" t="s">
        <v>926</v>
      </c>
      <c r="AQ890" t="s">
        <v>1990</v>
      </c>
      <c r="AT890" s="94">
        <v>21</v>
      </c>
      <c r="AU890" s="96">
        <v>45</v>
      </c>
      <c r="AV890" s="100">
        <f t="shared" si="307"/>
        <v>21045</v>
      </c>
      <c r="AX890" s="7" t="s">
        <v>996</v>
      </c>
    </row>
    <row r="891" spans="1:50" ht="13" hidden="1" customHeight="1" outlineLevel="1">
      <c r="A891" t="s">
        <v>743</v>
      </c>
      <c r="B891" t="s">
        <v>1990</v>
      </c>
      <c r="C891" s="1">
        <f t="shared" si="319"/>
        <v>9342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20"/>
        <v>1428</v>
      </c>
      <c r="H891" s="2">
        <f t="shared" si="321"/>
        <v>0.15285806037251123</v>
      </c>
      <c r="I891" s="2"/>
      <c r="J891" s="2">
        <f t="shared" si="322"/>
        <v>0.42357096981374437</v>
      </c>
      <c r="K891" s="2">
        <f t="shared" si="323"/>
        <v>0.57642903018625558</v>
      </c>
      <c r="L891" s="2">
        <f t="shared" si="324"/>
        <v>0</v>
      </c>
      <c r="M891" s="2">
        <f t="shared" si="325"/>
        <v>0</v>
      </c>
      <c r="N891" s="106">
        <v>3957</v>
      </c>
      <c r="O891" s="106">
        <v>5385</v>
      </c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G891" s="7">
        <f>IF(Q891&gt;0,RANK(Q891,(N891:P891,Q891:AE891)),0)</f>
        <v>0</v>
      </c>
      <c r="AH891" s="7">
        <f>IF(R891&gt;0,RANK(R891,(N891:P891,Q891:AE891)),0)</f>
        <v>0</v>
      </c>
      <c r="AI891" s="7">
        <f>IF(T891&gt;0,RANK(T891,(N891:P891,Q891:AE891)),0)</f>
        <v>0</v>
      </c>
      <c r="AJ891" s="7">
        <f>IF(S891&gt;0,RANK(S891,(N891:P891,Q891:AE891)),0)</f>
        <v>0</v>
      </c>
      <c r="AK891" s="2">
        <f t="shared" si="326"/>
        <v>0</v>
      </c>
      <c r="AL891" s="2">
        <f t="shared" si="327"/>
        <v>0</v>
      </c>
      <c r="AM891" s="2">
        <f t="shared" si="328"/>
        <v>0</v>
      </c>
      <c r="AN891" s="2">
        <f t="shared" si="329"/>
        <v>0</v>
      </c>
      <c r="AP891" t="s">
        <v>743</v>
      </c>
      <c r="AQ891" t="s">
        <v>1990</v>
      </c>
      <c r="AT891" s="94">
        <v>21</v>
      </c>
      <c r="AU891" s="96">
        <v>47</v>
      </c>
      <c r="AV891" s="100">
        <f t="shared" ref="AV891:AV954" si="330">1000*AT891+AU891</f>
        <v>21047</v>
      </c>
      <c r="AX891" s="7" t="s">
        <v>996</v>
      </c>
    </row>
    <row r="892" spans="1:50" ht="13" hidden="1" customHeight="1" outlineLevel="1">
      <c r="A892" t="s">
        <v>2362</v>
      </c>
      <c r="B892" t="s">
        <v>1990</v>
      </c>
      <c r="C892" s="1">
        <f t="shared" si="319"/>
        <v>6650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>IF(P892&gt;0,RANK(P892,(N892:P892,Q892:AE892)),0)</f>
        <v>0</v>
      </c>
      <c r="G892" s="1">
        <f t="shared" si="320"/>
        <v>182</v>
      </c>
      <c r="H892" s="2">
        <f t="shared" si="321"/>
        <v>2.736842105263158E-2</v>
      </c>
      <c r="I892" s="2"/>
      <c r="J892" s="2">
        <f t="shared" si="322"/>
        <v>0.51368421052631574</v>
      </c>
      <c r="K892" s="2">
        <f t="shared" si="323"/>
        <v>0.4863157894736842</v>
      </c>
      <c r="L892" s="2">
        <f t="shared" si="324"/>
        <v>0</v>
      </c>
      <c r="M892" s="2">
        <f t="shared" si="325"/>
        <v>5.5511151231257827E-17</v>
      </c>
      <c r="N892" s="106">
        <v>3416</v>
      </c>
      <c r="O892" s="106">
        <v>3234</v>
      </c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G892" s="7">
        <f>IF(Q892&gt;0,RANK(Q892,(N892:P892,Q892:AE892)),0)</f>
        <v>0</v>
      </c>
      <c r="AH892" s="7">
        <f>IF(R892&gt;0,RANK(R892,(N892:P892,Q892:AE892)),0)</f>
        <v>0</v>
      </c>
      <c r="AI892" s="7">
        <f>IF(T892&gt;0,RANK(T892,(N892:P892,Q892:AE892)),0)</f>
        <v>0</v>
      </c>
      <c r="AJ892" s="7">
        <f>IF(S892&gt;0,RANK(S892,(N892:P892,Q892:AE892)),0)</f>
        <v>0</v>
      </c>
      <c r="AK892" s="2">
        <f t="shared" si="326"/>
        <v>0</v>
      </c>
      <c r="AL892" s="2">
        <f t="shared" si="327"/>
        <v>0</v>
      </c>
      <c r="AM892" s="2">
        <f t="shared" si="328"/>
        <v>0</v>
      </c>
      <c r="AN892" s="2">
        <f t="shared" si="329"/>
        <v>0</v>
      </c>
      <c r="AP892" t="s">
        <v>2362</v>
      </c>
      <c r="AQ892" t="s">
        <v>1990</v>
      </c>
      <c r="AT892" s="94">
        <v>21</v>
      </c>
      <c r="AU892" s="96">
        <v>49</v>
      </c>
      <c r="AV892" s="100">
        <f t="shared" si="330"/>
        <v>21049</v>
      </c>
      <c r="AX892" s="7" t="s">
        <v>996</v>
      </c>
    </row>
    <row r="893" spans="1:50" ht="13" hidden="1" customHeight="1" outlineLevel="1">
      <c r="A893" t="s">
        <v>2540</v>
      </c>
      <c r="B893" t="s">
        <v>1990</v>
      </c>
      <c r="C893" s="1">
        <f t="shared" si="319"/>
        <v>5855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0</v>
      </c>
      <c r="G893" s="1">
        <f t="shared" si="320"/>
        <v>1359</v>
      </c>
      <c r="H893" s="2">
        <f t="shared" si="321"/>
        <v>0.23210930828351836</v>
      </c>
      <c r="I893" s="2"/>
      <c r="J893" s="2">
        <f t="shared" si="322"/>
        <v>0.38394534585824081</v>
      </c>
      <c r="K893" s="2">
        <f t="shared" si="323"/>
        <v>0.61605465414175919</v>
      </c>
      <c r="L893" s="2">
        <f t="shared" si="324"/>
        <v>0</v>
      </c>
      <c r="M893" s="2">
        <f t="shared" si="325"/>
        <v>0</v>
      </c>
      <c r="N893" s="106">
        <v>2248</v>
      </c>
      <c r="O893" s="106">
        <v>3607</v>
      </c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G893" s="7">
        <f>IF(Q893&gt;0,RANK(Q893,(N893:P893,Q893:AE893)),0)</f>
        <v>0</v>
      </c>
      <c r="AH893" s="7">
        <f>IF(R893&gt;0,RANK(R893,(N893:P893,Q893:AE893)),0)</f>
        <v>0</v>
      </c>
      <c r="AI893" s="7">
        <f>IF(T893&gt;0,RANK(T893,(N893:P893,Q893:AE893)),0)</f>
        <v>0</v>
      </c>
      <c r="AJ893" s="7">
        <f>IF(S893&gt;0,RANK(S893,(N893:P893,Q893:AE893)),0)</f>
        <v>0</v>
      </c>
      <c r="AK893" s="2">
        <f t="shared" si="326"/>
        <v>0</v>
      </c>
      <c r="AL893" s="2">
        <f t="shared" si="327"/>
        <v>0</v>
      </c>
      <c r="AM893" s="2">
        <f t="shared" si="328"/>
        <v>0</v>
      </c>
      <c r="AN893" s="2">
        <f t="shared" si="329"/>
        <v>0</v>
      </c>
      <c r="AP893" t="s">
        <v>2540</v>
      </c>
      <c r="AQ893" t="s">
        <v>1990</v>
      </c>
      <c r="AT893" s="94">
        <v>21</v>
      </c>
      <c r="AU893" s="96">
        <v>51</v>
      </c>
      <c r="AV893" s="100">
        <f t="shared" si="330"/>
        <v>21051</v>
      </c>
      <c r="AX893" s="7" t="s">
        <v>996</v>
      </c>
    </row>
    <row r="894" spans="1:50" ht="13" hidden="1" customHeight="1" outlineLevel="1">
      <c r="A894" t="s">
        <v>2149</v>
      </c>
      <c r="B894" t="s">
        <v>1990</v>
      </c>
      <c r="C894" s="1">
        <f t="shared" si="319"/>
        <v>2860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20"/>
        <v>1440</v>
      </c>
      <c r="H894" s="2">
        <f t="shared" si="321"/>
        <v>0.50349650349650354</v>
      </c>
      <c r="I894" s="2"/>
      <c r="J894" s="2">
        <f t="shared" si="322"/>
        <v>0.24825174825174826</v>
      </c>
      <c r="K894" s="2">
        <f t="shared" si="323"/>
        <v>0.75174825174825177</v>
      </c>
      <c r="L894" s="2">
        <f t="shared" si="324"/>
        <v>0</v>
      </c>
      <c r="M894" s="2">
        <f t="shared" si="325"/>
        <v>0</v>
      </c>
      <c r="N894" s="106">
        <v>710</v>
      </c>
      <c r="O894" s="106">
        <v>2150</v>
      </c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G894" s="7">
        <f>IF(Q894&gt;0,RANK(Q894,(N894:P894,Q894:AE894)),0)</f>
        <v>0</v>
      </c>
      <c r="AH894" s="7">
        <f>IF(R894&gt;0,RANK(R894,(N894:P894,Q894:AE894)),0)</f>
        <v>0</v>
      </c>
      <c r="AI894" s="7">
        <f>IF(T894&gt;0,RANK(T894,(N894:P894,Q894:AE894)),0)</f>
        <v>0</v>
      </c>
      <c r="AJ894" s="7">
        <f>IF(S894&gt;0,RANK(S894,(N894:P894,Q894:AE894)),0)</f>
        <v>0</v>
      </c>
      <c r="AK894" s="2">
        <f t="shared" si="326"/>
        <v>0</v>
      </c>
      <c r="AL894" s="2">
        <f t="shared" si="327"/>
        <v>0</v>
      </c>
      <c r="AM894" s="2">
        <f t="shared" si="328"/>
        <v>0</v>
      </c>
      <c r="AN894" s="2">
        <f t="shared" si="329"/>
        <v>0</v>
      </c>
      <c r="AP894" t="s">
        <v>2149</v>
      </c>
      <c r="AQ894" t="s">
        <v>1990</v>
      </c>
      <c r="AT894" s="94">
        <v>21</v>
      </c>
      <c r="AU894" s="96">
        <v>53</v>
      </c>
      <c r="AV894" s="100">
        <f t="shared" si="330"/>
        <v>21053</v>
      </c>
      <c r="AX894" s="7" t="s">
        <v>996</v>
      </c>
    </row>
    <row r="895" spans="1:50" ht="13" hidden="1" customHeight="1" outlineLevel="1">
      <c r="A895" t="s">
        <v>352</v>
      </c>
      <c r="B895" t="s">
        <v>1990</v>
      </c>
      <c r="C895" s="1">
        <f t="shared" si="319"/>
        <v>2464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20"/>
        <v>366</v>
      </c>
      <c r="H895" s="2">
        <f t="shared" si="321"/>
        <v>0.14853896103896103</v>
      </c>
      <c r="I895" s="2"/>
      <c r="J895" s="2">
        <f t="shared" si="322"/>
        <v>0.42573051948051949</v>
      </c>
      <c r="K895" s="2">
        <f t="shared" si="323"/>
        <v>0.57426948051948057</v>
      </c>
      <c r="L895" s="2">
        <f t="shared" si="324"/>
        <v>0</v>
      </c>
      <c r="M895" s="2">
        <f t="shared" si="325"/>
        <v>0</v>
      </c>
      <c r="N895" s="106">
        <v>1049</v>
      </c>
      <c r="O895" s="106">
        <v>1415</v>
      </c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G895" s="7">
        <f>IF(Q895&gt;0,RANK(Q895,(N895:P895,Q895:AE895)),0)</f>
        <v>0</v>
      </c>
      <c r="AH895" s="7">
        <f>IF(R895&gt;0,RANK(R895,(N895:P895,Q895:AE895)),0)</f>
        <v>0</v>
      </c>
      <c r="AI895" s="7">
        <f>IF(T895&gt;0,RANK(T895,(N895:P895,Q895:AE895)),0)</f>
        <v>0</v>
      </c>
      <c r="AJ895" s="7">
        <f>IF(S895&gt;0,RANK(S895,(N895:P895,Q895:AE895)),0)</f>
        <v>0</v>
      </c>
      <c r="AK895" s="2">
        <f t="shared" si="326"/>
        <v>0</v>
      </c>
      <c r="AL895" s="2">
        <f t="shared" si="327"/>
        <v>0</v>
      </c>
      <c r="AM895" s="2">
        <f t="shared" si="328"/>
        <v>0</v>
      </c>
      <c r="AN895" s="2">
        <f t="shared" si="329"/>
        <v>0</v>
      </c>
      <c r="AP895" t="s">
        <v>352</v>
      </c>
      <c r="AQ895" t="s">
        <v>1990</v>
      </c>
      <c r="AT895" s="94">
        <v>21</v>
      </c>
      <c r="AU895" s="96">
        <v>55</v>
      </c>
      <c r="AV895" s="100">
        <f t="shared" si="330"/>
        <v>21055</v>
      </c>
      <c r="AX895" s="7" t="s">
        <v>996</v>
      </c>
    </row>
    <row r="896" spans="1:50" ht="13" hidden="1" customHeight="1" outlineLevel="1">
      <c r="A896" t="s">
        <v>2570</v>
      </c>
      <c r="B896" t="s">
        <v>1990</v>
      </c>
      <c r="C896" s="1">
        <f t="shared" si="319"/>
        <v>1407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20"/>
        <v>689</v>
      </c>
      <c r="H896" s="2">
        <f t="shared" si="321"/>
        <v>0.48969438521677328</v>
      </c>
      <c r="I896" s="2"/>
      <c r="J896" s="2">
        <f t="shared" si="322"/>
        <v>0.25515280739161333</v>
      </c>
      <c r="K896" s="2">
        <f t="shared" si="323"/>
        <v>0.74484719260838661</v>
      </c>
      <c r="L896" s="2">
        <f t="shared" si="324"/>
        <v>0</v>
      </c>
      <c r="M896" s="2">
        <f t="shared" si="325"/>
        <v>0</v>
      </c>
      <c r="N896" s="106">
        <v>359</v>
      </c>
      <c r="O896" s="106">
        <v>1048</v>
      </c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G896" s="7">
        <f>IF(Q896&gt;0,RANK(Q896,(N896:P896,Q896:AE896)),0)</f>
        <v>0</v>
      </c>
      <c r="AH896" s="7">
        <f>IF(R896&gt;0,RANK(R896,(N896:P896,Q896:AE896)),0)</f>
        <v>0</v>
      </c>
      <c r="AI896" s="7">
        <f>IF(T896&gt;0,RANK(T896,(N896:P896,Q896:AE896)),0)</f>
        <v>0</v>
      </c>
      <c r="AJ896" s="7">
        <f>IF(S896&gt;0,RANK(S896,(N896:P896,Q896:AE896)),0)</f>
        <v>0</v>
      </c>
      <c r="AK896" s="2">
        <f t="shared" si="326"/>
        <v>0</v>
      </c>
      <c r="AL896" s="2">
        <f t="shared" si="327"/>
        <v>0</v>
      </c>
      <c r="AM896" s="2">
        <f t="shared" si="328"/>
        <v>0</v>
      </c>
      <c r="AN896" s="2">
        <f t="shared" si="329"/>
        <v>0</v>
      </c>
      <c r="AP896" t="s">
        <v>2570</v>
      </c>
      <c r="AQ896" t="s">
        <v>1990</v>
      </c>
      <c r="AT896" s="94">
        <v>21</v>
      </c>
      <c r="AU896" s="96">
        <v>57</v>
      </c>
      <c r="AV896" s="100">
        <f t="shared" si="330"/>
        <v>21057</v>
      </c>
      <c r="AX896" s="7" t="s">
        <v>996</v>
      </c>
    </row>
    <row r="897" spans="1:50" ht="13" hidden="1" customHeight="1" outlineLevel="1">
      <c r="A897" t="s">
        <v>2677</v>
      </c>
      <c r="B897" t="s">
        <v>1990</v>
      </c>
      <c r="C897" s="1">
        <f t="shared" si="319"/>
        <v>27123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>IF(P897&gt;0,RANK(P897,(N897:P897,Q897:AE897)),0)</f>
        <v>0</v>
      </c>
      <c r="G897" s="1">
        <f t="shared" si="320"/>
        <v>655</v>
      </c>
      <c r="H897" s="2">
        <f t="shared" si="321"/>
        <v>2.4149246027356856E-2</v>
      </c>
      <c r="I897" s="2"/>
      <c r="J897" s="2">
        <f t="shared" si="322"/>
        <v>0.51207462301367845</v>
      </c>
      <c r="K897" s="2">
        <f t="shared" si="323"/>
        <v>0.48792537698632155</v>
      </c>
      <c r="L897" s="2">
        <f t="shared" si="324"/>
        <v>0</v>
      </c>
      <c r="M897" s="2">
        <f t="shared" si="325"/>
        <v>0</v>
      </c>
      <c r="N897" s="106">
        <v>13889</v>
      </c>
      <c r="O897" s="106">
        <v>13234</v>
      </c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G897" s="7">
        <f>IF(Q897&gt;0,RANK(Q897,(N897:P897,Q897:AE897)),0)</f>
        <v>0</v>
      </c>
      <c r="AH897" s="7">
        <f>IF(R897&gt;0,RANK(R897,(N897:P897,Q897:AE897)),0)</f>
        <v>0</v>
      </c>
      <c r="AI897" s="7">
        <f>IF(T897&gt;0,RANK(T897,(N897:P897,Q897:AE897)),0)</f>
        <v>0</v>
      </c>
      <c r="AJ897" s="7">
        <f>IF(S897&gt;0,RANK(S897,(N897:P897,Q897:AE897)),0)</f>
        <v>0</v>
      </c>
      <c r="AK897" s="2">
        <f t="shared" si="326"/>
        <v>0</v>
      </c>
      <c r="AL897" s="2">
        <f t="shared" si="327"/>
        <v>0</v>
      </c>
      <c r="AM897" s="2">
        <f t="shared" si="328"/>
        <v>0</v>
      </c>
      <c r="AN897" s="2">
        <f t="shared" si="329"/>
        <v>0</v>
      </c>
      <c r="AP897" t="s">
        <v>2677</v>
      </c>
      <c r="AQ897" t="s">
        <v>1990</v>
      </c>
      <c r="AT897" s="94">
        <v>21</v>
      </c>
      <c r="AU897" s="96">
        <v>59</v>
      </c>
      <c r="AV897" s="100">
        <f t="shared" si="330"/>
        <v>21059</v>
      </c>
      <c r="AX897" s="7" t="s">
        <v>996</v>
      </c>
    </row>
    <row r="898" spans="1:50" ht="13" hidden="1" customHeight="1" outlineLevel="1">
      <c r="A898" t="s">
        <v>2571</v>
      </c>
      <c r="B898" t="s">
        <v>1990</v>
      </c>
      <c r="C898" s="1">
        <f t="shared" si="319"/>
        <v>2500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20"/>
        <v>772</v>
      </c>
      <c r="H898" s="2">
        <f t="shared" si="321"/>
        <v>0.30880000000000002</v>
      </c>
      <c r="I898" s="2"/>
      <c r="J898" s="2">
        <f t="shared" si="322"/>
        <v>0.34560000000000002</v>
      </c>
      <c r="K898" s="2">
        <f t="shared" si="323"/>
        <v>0.65439999999999998</v>
      </c>
      <c r="L898" s="2">
        <f t="shared" si="324"/>
        <v>0</v>
      </c>
      <c r="M898" s="2">
        <f t="shared" si="325"/>
        <v>0</v>
      </c>
      <c r="N898" s="106">
        <v>864</v>
      </c>
      <c r="O898" s="106">
        <v>1636</v>
      </c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G898" s="7">
        <f>IF(Q898&gt;0,RANK(Q898,(N898:P898,Q898:AE898)),0)</f>
        <v>0</v>
      </c>
      <c r="AH898" s="7">
        <f>IF(R898&gt;0,RANK(R898,(N898:P898,Q898:AE898)),0)</f>
        <v>0</v>
      </c>
      <c r="AI898" s="7">
        <f>IF(T898&gt;0,RANK(T898,(N898:P898,Q898:AE898)),0)</f>
        <v>0</v>
      </c>
      <c r="AJ898" s="7">
        <f>IF(S898&gt;0,RANK(S898,(N898:P898,Q898:AE898)),0)</f>
        <v>0</v>
      </c>
      <c r="AK898" s="2">
        <f t="shared" si="326"/>
        <v>0</v>
      </c>
      <c r="AL898" s="2">
        <f t="shared" si="327"/>
        <v>0</v>
      </c>
      <c r="AM898" s="2">
        <f t="shared" si="328"/>
        <v>0</v>
      </c>
      <c r="AN898" s="2">
        <f t="shared" si="329"/>
        <v>0</v>
      </c>
      <c r="AP898" t="s">
        <v>2571</v>
      </c>
      <c r="AQ898" t="s">
        <v>1990</v>
      </c>
      <c r="AT898" s="94">
        <v>21</v>
      </c>
      <c r="AU898" s="96">
        <v>61</v>
      </c>
      <c r="AV898" s="100">
        <f t="shared" si="330"/>
        <v>21061</v>
      </c>
      <c r="AX898" s="7" t="s">
        <v>996</v>
      </c>
    </row>
    <row r="899" spans="1:50" ht="13" hidden="1" customHeight="1" outlineLevel="1">
      <c r="A899" t="s">
        <v>2442</v>
      </c>
      <c r="B899" t="s">
        <v>1990</v>
      </c>
      <c r="C899" s="1">
        <f t="shared" si="319"/>
        <v>1750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>IF(P899&gt;0,RANK(P899,(N899:P899,Q899:AE899)),0)</f>
        <v>0</v>
      </c>
      <c r="G899" s="1">
        <f t="shared" si="320"/>
        <v>402</v>
      </c>
      <c r="H899" s="2">
        <f t="shared" si="321"/>
        <v>0.2297142857142857</v>
      </c>
      <c r="I899" s="2"/>
      <c r="J899" s="2">
        <f t="shared" si="322"/>
        <v>0.61485714285714288</v>
      </c>
      <c r="K899" s="2">
        <f t="shared" si="323"/>
        <v>0.38514285714285712</v>
      </c>
      <c r="L899" s="2">
        <f t="shared" si="324"/>
        <v>0</v>
      </c>
      <c r="M899" s="2">
        <f t="shared" si="325"/>
        <v>0</v>
      </c>
      <c r="N899" s="106">
        <v>1076</v>
      </c>
      <c r="O899" s="106">
        <v>674</v>
      </c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G899" s="7">
        <f>IF(Q899&gt;0,RANK(Q899,(N899:P899,Q899:AE899)),0)</f>
        <v>0</v>
      </c>
      <c r="AH899" s="7">
        <f>IF(R899&gt;0,RANK(R899,(N899:P899,Q899:AE899)),0)</f>
        <v>0</v>
      </c>
      <c r="AI899" s="7">
        <f>IF(T899&gt;0,RANK(T899,(N899:P899,Q899:AE899)),0)</f>
        <v>0</v>
      </c>
      <c r="AJ899" s="7">
        <f>IF(S899&gt;0,RANK(S899,(N899:P899,Q899:AE899)),0)</f>
        <v>0</v>
      </c>
      <c r="AK899" s="2">
        <f t="shared" si="326"/>
        <v>0</v>
      </c>
      <c r="AL899" s="2">
        <f t="shared" si="327"/>
        <v>0</v>
      </c>
      <c r="AM899" s="2">
        <f t="shared" si="328"/>
        <v>0</v>
      </c>
      <c r="AN899" s="2">
        <f t="shared" si="329"/>
        <v>0</v>
      </c>
      <c r="AP899" t="s">
        <v>2442</v>
      </c>
      <c r="AQ899" t="s">
        <v>1990</v>
      </c>
      <c r="AT899" s="94">
        <v>21</v>
      </c>
      <c r="AU899" s="96">
        <v>63</v>
      </c>
      <c r="AV899" s="100">
        <f t="shared" si="330"/>
        <v>21063</v>
      </c>
      <c r="AX899" s="7" t="s">
        <v>996</v>
      </c>
    </row>
    <row r="900" spans="1:50" ht="13" hidden="1" customHeight="1" outlineLevel="1">
      <c r="A900" t="s">
        <v>705</v>
      </c>
      <c r="B900" t="s">
        <v>1990</v>
      </c>
      <c r="C900" s="1">
        <f t="shared" ref="C900:C931" si="331">SUM(N900:AE900)</f>
        <v>3135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20"/>
        <v>251</v>
      </c>
      <c r="H900" s="2">
        <f t="shared" si="321"/>
        <v>8.0063795853269532E-2</v>
      </c>
      <c r="I900" s="2"/>
      <c r="J900" s="2">
        <f t="shared" ref="J900:J931" si="332">IF($C900=0,"-",N900/$C900)</f>
        <v>0.45996810207336525</v>
      </c>
      <c r="K900" s="2">
        <f t="shared" ref="K900:K931" si="333">IF($C900=0,"-",O900/$C900)</f>
        <v>0.54003189792663475</v>
      </c>
      <c r="L900" s="2">
        <f t="shared" ref="L900:L931" si="334">IF($C900=0,"-",P900/$C900)</f>
        <v>0</v>
      </c>
      <c r="M900" s="2">
        <f t="shared" ref="M900:M931" si="335">IF(C900=0,"-",(1-J900-K900-L900))</f>
        <v>0</v>
      </c>
      <c r="N900" s="106">
        <v>1442</v>
      </c>
      <c r="O900" s="106">
        <v>1693</v>
      </c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G900" s="7">
        <f>IF(Q900&gt;0,RANK(Q900,(N900:P900,Q900:AE900)),0)</f>
        <v>0</v>
      </c>
      <c r="AH900" s="7">
        <f>IF(R900&gt;0,RANK(R900,(N900:P900,Q900:AE900)),0)</f>
        <v>0</v>
      </c>
      <c r="AI900" s="7">
        <f>IF(T900&gt;0,RANK(T900,(N900:P900,Q900:AE900)),0)</f>
        <v>0</v>
      </c>
      <c r="AJ900" s="7">
        <f>IF(S900&gt;0,RANK(S900,(N900:P900,Q900:AE900)),0)</f>
        <v>0</v>
      </c>
      <c r="AK900" s="2">
        <f t="shared" ref="AK900:AK931" si="336">IF($C900=0,"-",Q900/$C900)</f>
        <v>0</v>
      </c>
      <c r="AL900" s="2">
        <f t="shared" ref="AL900:AL931" si="337">IF($C900=0,"-",R900/$C900)</f>
        <v>0</v>
      </c>
      <c r="AM900" s="2">
        <f t="shared" ref="AM900:AM931" si="338">IF($C900=0,"-",T900/$C900)</f>
        <v>0</v>
      </c>
      <c r="AN900" s="2">
        <f t="shared" ref="AN900:AN931" si="339">IF($C900=0,"-",S900/$C900)</f>
        <v>0</v>
      </c>
      <c r="AP900" t="s">
        <v>705</v>
      </c>
      <c r="AQ900" t="s">
        <v>1990</v>
      </c>
      <c r="AT900" s="94">
        <v>21</v>
      </c>
      <c r="AU900" s="96">
        <v>65</v>
      </c>
      <c r="AV900" s="100">
        <f t="shared" si="330"/>
        <v>21065</v>
      </c>
      <c r="AX900" s="7" t="s">
        <v>996</v>
      </c>
    </row>
    <row r="901" spans="1:50" ht="13" hidden="1" customHeight="1" outlineLevel="1">
      <c r="A901" t="s">
        <v>800</v>
      </c>
      <c r="B901" t="s">
        <v>1990</v>
      </c>
      <c r="C901" s="1">
        <f t="shared" si="331"/>
        <v>48949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20"/>
        <v>3931</v>
      </c>
      <c r="H901" s="2">
        <f t="shared" si="321"/>
        <v>8.0308075752313635E-2</v>
      </c>
      <c r="I901" s="2"/>
      <c r="J901" s="2">
        <f t="shared" si="332"/>
        <v>0.45984596212384321</v>
      </c>
      <c r="K901" s="2">
        <f t="shared" si="333"/>
        <v>0.54015403787615679</v>
      </c>
      <c r="L901" s="2">
        <f t="shared" si="334"/>
        <v>0</v>
      </c>
      <c r="M901" s="2">
        <f t="shared" si="335"/>
        <v>0</v>
      </c>
      <c r="N901" s="106">
        <v>22509</v>
      </c>
      <c r="O901" s="106">
        <v>26440</v>
      </c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G901" s="7">
        <f>IF(Q901&gt;0,RANK(Q901,(N901:P901,Q901:AE901)),0)</f>
        <v>0</v>
      </c>
      <c r="AH901" s="7">
        <f>IF(R901&gt;0,RANK(R901,(N901:P901,Q901:AE901)),0)</f>
        <v>0</v>
      </c>
      <c r="AI901" s="7">
        <f>IF(T901&gt;0,RANK(T901,(N901:P901,Q901:AE901)),0)</f>
        <v>0</v>
      </c>
      <c r="AJ901" s="7">
        <f>IF(S901&gt;0,RANK(S901,(N901:P901,Q901:AE901)),0)</f>
        <v>0</v>
      </c>
      <c r="AK901" s="2">
        <f t="shared" si="336"/>
        <v>0</v>
      </c>
      <c r="AL901" s="2">
        <f t="shared" si="337"/>
        <v>0</v>
      </c>
      <c r="AM901" s="2">
        <f t="shared" si="338"/>
        <v>0</v>
      </c>
      <c r="AN901" s="2">
        <f t="shared" si="339"/>
        <v>0</v>
      </c>
      <c r="AP901" t="s">
        <v>800</v>
      </c>
      <c r="AQ901" t="s">
        <v>1990</v>
      </c>
      <c r="AT901" s="94">
        <v>21</v>
      </c>
      <c r="AU901" s="96">
        <v>67</v>
      </c>
      <c r="AV901" s="100">
        <f t="shared" si="330"/>
        <v>21067</v>
      </c>
      <c r="AX901" s="7" t="s">
        <v>996</v>
      </c>
    </row>
    <row r="902" spans="1:50" ht="13" hidden="1" customHeight="1" outlineLevel="1">
      <c r="A902" t="s">
        <v>461</v>
      </c>
      <c r="B902" t="s">
        <v>1990</v>
      </c>
      <c r="C902" s="1">
        <f t="shared" si="331"/>
        <v>3081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0</v>
      </c>
      <c r="G902" s="1">
        <f t="shared" si="320"/>
        <v>13</v>
      </c>
      <c r="H902" s="2">
        <f t="shared" si="321"/>
        <v>4.2194092827004216E-3</v>
      </c>
      <c r="I902" s="2"/>
      <c r="J902" s="2">
        <f t="shared" si="332"/>
        <v>0.49789029535864981</v>
      </c>
      <c r="K902" s="2">
        <f t="shared" si="333"/>
        <v>0.50210970464135019</v>
      </c>
      <c r="L902" s="2">
        <f t="shared" si="334"/>
        <v>0</v>
      </c>
      <c r="M902" s="2">
        <f t="shared" si="335"/>
        <v>0</v>
      </c>
      <c r="N902" s="106">
        <v>1534</v>
      </c>
      <c r="O902" s="106">
        <v>1547</v>
      </c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G902" s="7">
        <f>IF(Q902&gt;0,RANK(Q902,(N902:P902,Q902:AE902)),0)</f>
        <v>0</v>
      </c>
      <c r="AH902" s="7">
        <f>IF(R902&gt;0,RANK(R902,(N902:P902,Q902:AE902)),0)</f>
        <v>0</v>
      </c>
      <c r="AI902" s="7">
        <f>IF(T902&gt;0,RANK(T902,(N902:P902,Q902:AE902)),0)</f>
        <v>0</v>
      </c>
      <c r="AJ902" s="7">
        <f>IF(S902&gt;0,RANK(S902,(N902:P902,Q902:AE902)),0)</f>
        <v>0</v>
      </c>
      <c r="AK902" s="2">
        <f t="shared" si="336"/>
        <v>0</v>
      </c>
      <c r="AL902" s="2">
        <f t="shared" si="337"/>
        <v>0</v>
      </c>
      <c r="AM902" s="2">
        <f t="shared" si="338"/>
        <v>0</v>
      </c>
      <c r="AN902" s="2">
        <f t="shared" si="339"/>
        <v>0</v>
      </c>
      <c r="AP902" t="s">
        <v>461</v>
      </c>
      <c r="AQ902" t="s">
        <v>1990</v>
      </c>
      <c r="AT902" s="94">
        <v>21</v>
      </c>
      <c r="AU902" s="96">
        <v>69</v>
      </c>
      <c r="AV902" s="100">
        <f t="shared" si="330"/>
        <v>21069</v>
      </c>
      <c r="AX902" s="7" t="s">
        <v>996</v>
      </c>
    </row>
    <row r="903" spans="1:50" ht="13" hidden="1" customHeight="1" outlineLevel="1">
      <c r="A903" t="s">
        <v>1071</v>
      </c>
      <c r="B903" t="s">
        <v>1990</v>
      </c>
      <c r="C903" s="1">
        <f t="shared" si="331"/>
        <v>11192</v>
      </c>
      <c r="D903" s="7">
        <f>IF(N903&gt;0, RANK(N903,(N903:P903,Q903:AE903)),0)</f>
        <v>1</v>
      </c>
      <c r="E903" s="7">
        <f>IF(O903&gt;0,RANK(O903,(N903:P903,Q903:AE903)),0)</f>
        <v>2</v>
      </c>
      <c r="F903" s="7">
        <f>IF(P903&gt;0,RANK(P903,(N903:P903,Q903:AE903)),0)</f>
        <v>0</v>
      </c>
      <c r="G903" s="1">
        <f t="shared" si="320"/>
        <v>3278</v>
      </c>
      <c r="H903" s="2">
        <f t="shared" si="321"/>
        <v>0.29288777698355967</v>
      </c>
      <c r="I903" s="2"/>
      <c r="J903" s="2">
        <f t="shared" si="332"/>
        <v>0.64644388849177981</v>
      </c>
      <c r="K903" s="2">
        <f t="shared" si="333"/>
        <v>0.35355611150822014</v>
      </c>
      <c r="L903" s="2">
        <f t="shared" si="334"/>
        <v>0</v>
      </c>
      <c r="M903" s="2">
        <f t="shared" si="335"/>
        <v>5.5511151231257827E-17</v>
      </c>
      <c r="N903" s="106">
        <v>7235</v>
      </c>
      <c r="O903" s="106">
        <v>3957</v>
      </c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G903" s="7">
        <f>IF(Q903&gt;0,RANK(Q903,(N903:P903,Q903:AE903)),0)</f>
        <v>0</v>
      </c>
      <c r="AH903" s="7">
        <f>IF(R903&gt;0,RANK(R903,(N903:P903,Q903:AE903)),0)</f>
        <v>0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si="336"/>
        <v>0</v>
      </c>
      <c r="AL903" s="2">
        <f t="shared" si="337"/>
        <v>0</v>
      </c>
      <c r="AM903" s="2">
        <f t="shared" si="338"/>
        <v>0</v>
      </c>
      <c r="AN903" s="2">
        <f t="shared" si="339"/>
        <v>0</v>
      </c>
      <c r="AP903" t="s">
        <v>1071</v>
      </c>
      <c r="AQ903" t="s">
        <v>1990</v>
      </c>
      <c r="AT903" s="94">
        <v>21</v>
      </c>
      <c r="AU903" s="96">
        <v>71</v>
      </c>
      <c r="AV903" s="100">
        <f t="shared" si="330"/>
        <v>21071</v>
      </c>
      <c r="AX903" s="7" t="s">
        <v>996</v>
      </c>
    </row>
    <row r="904" spans="1:50" ht="13" hidden="1" customHeight="1" outlineLevel="1">
      <c r="A904" t="s">
        <v>1534</v>
      </c>
      <c r="B904" t="s">
        <v>1990</v>
      </c>
      <c r="C904" s="1">
        <f t="shared" si="331"/>
        <v>14818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>IF(P904&gt;0,RANK(P904,(N904:P904,Q904:AE904)),0)</f>
        <v>0</v>
      </c>
      <c r="G904" s="1">
        <f t="shared" si="320"/>
        <v>3030</v>
      </c>
      <c r="H904" s="2">
        <f t="shared" si="321"/>
        <v>0.20448103657713593</v>
      </c>
      <c r="I904" s="2"/>
      <c r="J904" s="2">
        <f t="shared" si="332"/>
        <v>0.60224051828856795</v>
      </c>
      <c r="K904" s="2">
        <f t="shared" si="333"/>
        <v>0.39775948171143205</v>
      </c>
      <c r="L904" s="2">
        <f t="shared" si="334"/>
        <v>0</v>
      </c>
      <c r="M904" s="2">
        <f t="shared" si="335"/>
        <v>0</v>
      </c>
      <c r="N904" s="106">
        <v>8924</v>
      </c>
      <c r="O904" s="106">
        <v>5894</v>
      </c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G904" s="7">
        <f>IF(Q904&gt;0,RANK(Q904,(N904:P904,Q904:AE904)),0)</f>
        <v>0</v>
      </c>
      <c r="AH904" s="7">
        <f>IF(R904&gt;0,RANK(R904,(N904:P904,Q904:AE904)),0)</f>
        <v>0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336"/>
        <v>0</v>
      </c>
      <c r="AL904" s="2">
        <f t="shared" si="337"/>
        <v>0</v>
      </c>
      <c r="AM904" s="2">
        <f t="shared" si="338"/>
        <v>0</v>
      </c>
      <c r="AN904" s="2">
        <f t="shared" si="339"/>
        <v>0</v>
      </c>
      <c r="AP904" t="s">
        <v>1534</v>
      </c>
      <c r="AQ904" t="s">
        <v>1990</v>
      </c>
      <c r="AT904" s="94">
        <v>21</v>
      </c>
      <c r="AU904" s="96">
        <v>73</v>
      </c>
      <c r="AV904" s="100">
        <f t="shared" si="330"/>
        <v>21073</v>
      </c>
      <c r="AX904" s="7" t="s">
        <v>996</v>
      </c>
    </row>
    <row r="905" spans="1:50" ht="13" hidden="1" customHeight="1" outlineLevel="1">
      <c r="A905" t="s">
        <v>1114</v>
      </c>
      <c r="B905" t="s">
        <v>1990</v>
      </c>
      <c r="C905" s="1">
        <f t="shared" si="331"/>
        <v>1933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20"/>
        <v>13</v>
      </c>
      <c r="H905" s="2">
        <f t="shared" si="321"/>
        <v>6.725297465080186E-3</v>
      </c>
      <c r="I905" s="2"/>
      <c r="J905" s="2">
        <f t="shared" si="332"/>
        <v>0.49663735126745989</v>
      </c>
      <c r="K905" s="2">
        <f t="shared" si="333"/>
        <v>0.50336264873254011</v>
      </c>
      <c r="L905" s="2">
        <f t="shared" si="334"/>
        <v>0</v>
      </c>
      <c r="M905" s="2">
        <f t="shared" si="335"/>
        <v>0</v>
      </c>
      <c r="N905" s="106">
        <v>960</v>
      </c>
      <c r="O905" s="106">
        <v>973</v>
      </c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G905" s="7">
        <f>IF(Q905&gt;0,RANK(Q905,(N905:P905,Q905:AE905)),0)</f>
        <v>0</v>
      </c>
      <c r="AH905" s="7">
        <f>IF(R905&gt;0,RANK(R905,(N905:P905,Q905:AE905)),0)</f>
        <v>0</v>
      </c>
      <c r="AI905" s="7">
        <f>IF(T905&gt;0,RANK(T905,(N905:P905,Q905:AE905)),0)</f>
        <v>0</v>
      </c>
      <c r="AJ905" s="7">
        <f>IF(S905&gt;0,RANK(S905,(N905:P905,Q905:AE905)),0)</f>
        <v>0</v>
      </c>
      <c r="AK905" s="2">
        <f t="shared" si="336"/>
        <v>0</v>
      </c>
      <c r="AL905" s="2">
        <f t="shared" si="337"/>
        <v>0</v>
      </c>
      <c r="AM905" s="2">
        <f t="shared" si="338"/>
        <v>0</v>
      </c>
      <c r="AN905" s="2">
        <f t="shared" si="339"/>
        <v>0</v>
      </c>
      <c r="AP905" t="s">
        <v>1114</v>
      </c>
      <c r="AQ905" t="s">
        <v>1990</v>
      </c>
      <c r="AT905" s="94">
        <v>21</v>
      </c>
      <c r="AU905" s="96">
        <v>75</v>
      </c>
      <c r="AV905" s="100">
        <f t="shared" si="330"/>
        <v>21075</v>
      </c>
      <c r="AX905" s="7" t="s">
        <v>996</v>
      </c>
    </row>
    <row r="906" spans="1:50" ht="13" hidden="1" customHeight="1" outlineLevel="1">
      <c r="A906" t="s">
        <v>288</v>
      </c>
      <c r="B906" t="s">
        <v>1990</v>
      </c>
      <c r="C906" s="1">
        <f t="shared" si="331"/>
        <v>1151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>IF(P906&gt;0,RANK(P906,(N906:P906,Q906:AE906)),0)</f>
        <v>0</v>
      </c>
      <c r="G906" s="1">
        <f t="shared" si="320"/>
        <v>93</v>
      </c>
      <c r="H906" s="2">
        <f t="shared" si="321"/>
        <v>8.0799304952215462E-2</v>
      </c>
      <c r="I906" s="2"/>
      <c r="J906" s="2">
        <f t="shared" si="332"/>
        <v>0.54039965247610777</v>
      </c>
      <c r="K906" s="2">
        <f t="shared" si="333"/>
        <v>0.45960034752389228</v>
      </c>
      <c r="L906" s="2">
        <f t="shared" si="334"/>
        <v>0</v>
      </c>
      <c r="M906" s="2">
        <f t="shared" si="335"/>
        <v>-5.5511151231257827E-17</v>
      </c>
      <c r="N906" s="106">
        <v>622</v>
      </c>
      <c r="O906" s="106">
        <v>529</v>
      </c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G906" s="7">
        <f>IF(Q906&gt;0,RANK(Q906,(N906:P906,Q906:AE906)),0)</f>
        <v>0</v>
      </c>
      <c r="AH906" s="7">
        <f>IF(R906&gt;0,RANK(R906,(N906:P906,Q906:AE906)),0)</f>
        <v>0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336"/>
        <v>0</v>
      </c>
      <c r="AL906" s="2">
        <f t="shared" si="337"/>
        <v>0</v>
      </c>
      <c r="AM906" s="2">
        <f t="shared" si="338"/>
        <v>0</v>
      </c>
      <c r="AN906" s="2">
        <f t="shared" si="339"/>
        <v>0</v>
      </c>
      <c r="AP906" t="s">
        <v>288</v>
      </c>
      <c r="AQ906" t="s">
        <v>1990</v>
      </c>
      <c r="AT906" s="94">
        <v>21</v>
      </c>
      <c r="AU906" s="96">
        <v>77</v>
      </c>
      <c r="AV906" s="100">
        <f t="shared" si="330"/>
        <v>21077</v>
      </c>
      <c r="AX906" s="7" t="s">
        <v>996</v>
      </c>
    </row>
    <row r="907" spans="1:50" ht="13" hidden="1" customHeight="1" outlineLevel="1">
      <c r="A907" t="s">
        <v>1819</v>
      </c>
      <c r="B907" t="s">
        <v>1990</v>
      </c>
      <c r="C907" s="1">
        <f t="shared" si="331"/>
        <v>3311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0</v>
      </c>
      <c r="G907" s="1">
        <f t="shared" si="320"/>
        <v>649</v>
      </c>
      <c r="H907" s="2">
        <f t="shared" si="321"/>
        <v>0.19601328903654486</v>
      </c>
      <c r="I907" s="2"/>
      <c r="J907" s="2">
        <f t="shared" si="332"/>
        <v>0.4019933554817276</v>
      </c>
      <c r="K907" s="2">
        <f t="shared" si="333"/>
        <v>0.59800664451827246</v>
      </c>
      <c r="L907" s="2">
        <f t="shared" si="334"/>
        <v>0</v>
      </c>
      <c r="M907" s="2">
        <f t="shared" si="335"/>
        <v>-1.1102230246251565E-16</v>
      </c>
      <c r="N907" s="106">
        <v>1331</v>
      </c>
      <c r="O907" s="106">
        <v>1980</v>
      </c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G907" s="7">
        <f>IF(Q907&gt;0,RANK(Q907,(N907:P907,Q907:AE907)),0)</f>
        <v>0</v>
      </c>
      <c r="AH907" s="7">
        <f>IF(R907&gt;0,RANK(R907,(N907:P907,Q907:AE907)),0)</f>
        <v>0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336"/>
        <v>0</v>
      </c>
      <c r="AL907" s="2">
        <f t="shared" si="337"/>
        <v>0</v>
      </c>
      <c r="AM907" s="2">
        <f t="shared" si="338"/>
        <v>0</v>
      </c>
      <c r="AN907" s="2">
        <f t="shared" si="339"/>
        <v>0</v>
      </c>
      <c r="AP907" t="s">
        <v>1819</v>
      </c>
      <c r="AQ907" t="s">
        <v>1990</v>
      </c>
      <c r="AT907" s="94">
        <v>21</v>
      </c>
      <c r="AU907" s="96">
        <v>79</v>
      </c>
      <c r="AV907" s="100">
        <f t="shared" si="330"/>
        <v>21079</v>
      </c>
      <c r="AX907" s="7" t="s">
        <v>996</v>
      </c>
    </row>
    <row r="908" spans="1:50" ht="13" hidden="1" customHeight="1" outlineLevel="1">
      <c r="A908" t="s">
        <v>562</v>
      </c>
      <c r="B908" t="s">
        <v>1990</v>
      </c>
      <c r="C908" s="1">
        <f t="shared" si="331"/>
        <v>3296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20"/>
        <v>376</v>
      </c>
      <c r="H908" s="2">
        <f t="shared" si="321"/>
        <v>0.11407766990291263</v>
      </c>
      <c r="I908" s="2"/>
      <c r="J908" s="2">
        <f t="shared" si="332"/>
        <v>0.44296116504854371</v>
      </c>
      <c r="K908" s="2">
        <f t="shared" si="333"/>
        <v>0.55703883495145634</v>
      </c>
      <c r="L908" s="2">
        <f t="shared" si="334"/>
        <v>0</v>
      </c>
      <c r="M908" s="2">
        <f t="shared" si="335"/>
        <v>0</v>
      </c>
      <c r="N908" s="106">
        <v>1460</v>
      </c>
      <c r="O908" s="106">
        <v>1836</v>
      </c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G908" s="7">
        <f>IF(Q908&gt;0,RANK(Q908,(N908:P908,Q908:AE908)),0)</f>
        <v>0</v>
      </c>
      <c r="AH908" s="7">
        <f>IF(R908&gt;0,RANK(R908,(N908:P908,Q908:AE908)),0)</f>
        <v>0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336"/>
        <v>0</v>
      </c>
      <c r="AL908" s="2">
        <f t="shared" si="337"/>
        <v>0</v>
      </c>
      <c r="AM908" s="2">
        <f t="shared" si="338"/>
        <v>0</v>
      </c>
      <c r="AN908" s="2">
        <f t="shared" si="339"/>
        <v>0</v>
      </c>
      <c r="AP908" t="s">
        <v>562</v>
      </c>
      <c r="AQ908" t="s">
        <v>1990</v>
      </c>
      <c r="AT908" s="94">
        <v>21</v>
      </c>
      <c r="AU908" s="96">
        <v>81</v>
      </c>
      <c r="AV908" s="100">
        <f t="shared" si="330"/>
        <v>21081</v>
      </c>
      <c r="AX908" s="7" t="s">
        <v>996</v>
      </c>
    </row>
    <row r="909" spans="1:50" ht="13" hidden="1" customHeight="1" outlineLevel="1">
      <c r="A909" t="s">
        <v>1986</v>
      </c>
      <c r="B909" t="s">
        <v>1990</v>
      </c>
      <c r="C909" s="1">
        <f t="shared" si="331"/>
        <v>9930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>IF(P909&gt;0,RANK(P909,(N909:P909,Q909:AE909)),0)</f>
        <v>0</v>
      </c>
      <c r="G909" s="1">
        <f t="shared" si="320"/>
        <v>996</v>
      </c>
      <c r="H909" s="2">
        <f t="shared" si="321"/>
        <v>0.10030211480362537</v>
      </c>
      <c r="I909" s="2"/>
      <c r="J909" s="2">
        <f t="shared" si="332"/>
        <v>0.55015105740181269</v>
      </c>
      <c r="K909" s="2">
        <f t="shared" si="333"/>
        <v>0.44984894259818731</v>
      </c>
      <c r="L909" s="2">
        <f t="shared" si="334"/>
        <v>0</v>
      </c>
      <c r="M909" s="2">
        <f t="shared" si="335"/>
        <v>0</v>
      </c>
      <c r="N909" s="106">
        <v>5463</v>
      </c>
      <c r="O909" s="106">
        <v>4467</v>
      </c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G909" s="7">
        <f>IF(Q909&gt;0,RANK(Q909,(N909:P909,Q909:AE909)),0)</f>
        <v>0</v>
      </c>
      <c r="AH909" s="7">
        <f>IF(R909&gt;0,RANK(R909,(N909:P909,Q909:AE909)),0)</f>
        <v>0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336"/>
        <v>0</v>
      </c>
      <c r="AL909" s="2">
        <f t="shared" si="337"/>
        <v>0</v>
      </c>
      <c r="AM909" s="2">
        <f t="shared" si="338"/>
        <v>0</v>
      </c>
      <c r="AN909" s="2">
        <f t="shared" si="339"/>
        <v>0</v>
      </c>
      <c r="AP909" t="s">
        <v>1986</v>
      </c>
      <c r="AQ909" t="s">
        <v>1990</v>
      </c>
      <c r="AT909" s="94">
        <v>21</v>
      </c>
      <c r="AU909" s="96">
        <v>83</v>
      </c>
      <c r="AV909" s="100">
        <f t="shared" si="330"/>
        <v>21083</v>
      </c>
      <c r="AX909" s="7" t="s">
        <v>996</v>
      </c>
    </row>
    <row r="910" spans="1:50" ht="13" hidden="1" customHeight="1" outlineLevel="1">
      <c r="A910" t="s">
        <v>1857</v>
      </c>
      <c r="B910" t="s">
        <v>1990</v>
      </c>
      <c r="C910" s="1">
        <f t="shared" si="331"/>
        <v>5275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20"/>
        <v>1087</v>
      </c>
      <c r="H910" s="2">
        <f t="shared" si="321"/>
        <v>0.20606635071090049</v>
      </c>
      <c r="I910" s="2"/>
      <c r="J910" s="2">
        <f t="shared" si="332"/>
        <v>0.39696682464454974</v>
      </c>
      <c r="K910" s="2">
        <f t="shared" si="333"/>
        <v>0.6030331753554502</v>
      </c>
      <c r="L910" s="2">
        <f t="shared" si="334"/>
        <v>0</v>
      </c>
      <c r="M910" s="2">
        <f t="shared" si="335"/>
        <v>1.1102230246251565E-16</v>
      </c>
      <c r="N910" s="106">
        <v>2094</v>
      </c>
      <c r="O910" s="106">
        <v>3181</v>
      </c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G910" s="7">
        <f>IF(Q910&gt;0,RANK(Q910,(N910:P910,Q910:AE910)),0)</f>
        <v>0</v>
      </c>
      <c r="AH910" s="7">
        <f>IF(R910&gt;0,RANK(R910,(N910:P910,Q910:AE910)),0)</f>
        <v>0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336"/>
        <v>0</v>
      </c>
      <c r="AL910" s="2">
        <f t="shared" si="337"/>
        <v>0</v>
      </c>
      <c r="AM910" s="2">
        <f t="shared" si="338"/>
        <v>0</v>
      </c>
      <c r="AN910" s="2">
        <f t="shared" si="339"/>
        <v>0</v>
      </c>
      <c r="AP910" t="s">
        <v>1857</v>
      </c>
      <c r="AQ910" t="s">
        <v>1990</v>
      </c>
      <c r="AT910" s="94">
        <v>21</v>
      </c>
      <c r="AU910" s="96">
        <v>85</v>
      </c>
      <c r="AV910" s="100">
        <f t="shared" si="330"/>
        <v>21085</v>
      </c>
      <c r="AX910" s="7" t="s">
        <v>996</v>
      </c>
    </row>
    <row r="911" spans="1:50" ht="13" hidden="1" customHeight="1" outlineLevel="1">
      <c r="A911" t="s">
        <v>407</v>
      </c>
      <c r="B911" t="s">
        <v>1990</v>
      </c>
      <c r="C911" s="1">
        <f t="shared" si="331"/>
        <v>3131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0</v>
      </c>
      <c r="G911" s="1">
        <f t="shared" si="320"/>
        <v>811</v>
      </c>
      <c r="H911" s="2">
        <f t="shared" si="321"/>
        <v>0.25902267646119453</v>
      </c>
      <c r="I911" s="2"/>
      <c r="J911" s="2">
        <f t="shared" si="332"/>
        <v>0.37048866176940276</v>
      </c>
      <c r="K911" s="2">
        <f t="shared" si="333"/>
        <v>0.62951133823059724</v>
      </c>
      <c r="L911" s="2">
        <f t="shared" si="334"/>
        <v>0</v>
      </c>
      <c r="M911" s="2">
        <f t="shared" si="335"/>
        <v>0</v>
      </c>
      <c r="N911" s="106">
        <v>1160</v>
      </c>
      <c r="O911" s="106">
        <v>1971</v>
      </c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G911" s="7">
        <f>IF(Q911&gt;0,RANK(Q911,(N911:P911,Q911:AE911)),0)</f>
        <v>0</v>
      </c>
      <c r="AH911" s="7">
        <f>IF(R911&gt;0,RANK(R911,(N911:P911,Q911:AE911)),0)</f>
        <v>0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336"/>
        <v>0</v>
      </c>
      <c r="AL911" s="2">
        <f t="shared" si="337"/>
        <v>0</v>
      </c>
      <c r="AM911" s="2">
        <f t="shared" si="338"/>
        <v>0</v>
      </c>
      <c r="AN911" s="2">
        <f t="shared" si="339"/>
        <v>0</v>
      </c>
      <c r="AP911" t="s">
        <v>407</v>
      </c>
      <c r="AQ911" t="s">
        <v>1990</v>
      </c>
      <c r="AT911" s="94">
        <v>21</v>
      </c>
      <c r="AU911" s="96">
        <v>87</v>
      </c>
      <c r="AV911" s="100">
        <f t="shared" si="330"/>
        <v>21087</v>
      </c>
      <c r="AX911" s="7" t="s">
        <v>996</v>
      </c>
    </row>
    <row r="912" spans="1:50" ht="13" hidden="1" customHeight="1" outlineLevel="1">
      <c r="A912" t="s">
        <v>1885</v>
      </c>
      <c r="B912" t="s">
        <v>1990</v>
      </c>
      <c r="C912" s="1">
        <f t="shared" si="331"/>
        <v>9608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0</v>
      </c>
      <c r="G912" s="1">
        <f t="shared" si="320"/>
        <v>612</v>
      </c>
      <c r="H912" s="2">
        <f t="shared" si="321"/>
        <v>6.3696919233971694E-2</v>
      </c>
      <c r="I912" s="2"/>
      <c r="J912" s="2">
        <f t="shared" si="332"/>
        <v>0.46815154038301415</v>
      </c>
      <c r="K912" s="2">
        <f t="shared" si="333"/>
        <v>0.53184845961698579</v>
      </c>
      <c r="L912" s="2">
        <f t="shared" si="334"/>
        <v>0</v>
      </c>
      <c r="M912" s="2">
        <f t="shared" si="335"/>
        <v>1.1102230246251565E-16</v>
      </c>
      <c r="N912" s="106">
        <v>4498</v>
      </c>
      <c r="O912" s="106">
        <v>5110</v>
      </c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G912" s="7">
        <f>IF(Q912&gt;0,RANK(Q912,(N912:P912,Q912:AE912)),0)</f>
        <v>0</v>
      </c>
      <c r="AH912" s="7">
        <f>IF(R912&gt;0,RANK(R912,(N912:P912,Q912:AE912)),0)</f>
        <v>0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336"/>
        <v>0</v>
      </c>
      <c r="AL912" s="2">
        <f t="shared" si="337"/>
        <v>0</v>
      </c>
      <c r="AM912" s="2">
        <f t="shared" si="338"/>
        <v>0</v>
      </c>
      <c r="AN912" s="2">
        <f t="shared" si="339"/>
        <v>0</v>
      </c>
      <c r="AP912" t="s">
        <v>1885</v>
      </c>
      <c r="AQ912" t="s">
        <v>1990</v>
      </c>
      <c r="AT912" s="94">
        <v>21</v>
      </c>
      <c r="AU912" s="96">
        <v>89</v>
      </c>
      <c r="AV912" s="100">
        <f t="shared" si="330"/>
        <v>21089</v>
      </c>
      <c r="AX912" s="7" t="s">
        <v>996</v>
      </c>
    </row>
    <row r="913" spans="1:50" ht="13" hidden="1" customHeight="1" outlineLevel="1">
      <c r="A913" t="s">
        <v>2274</v>
      </c>
      <c r="B913" t="s">
        <v>1990</v>
      </c>
      <c r="C913" s="1">
        <f t="shared" si="331"/>
        <v>2356</v>
      </c>
      <c r="D913" s="7">
        <f>IF(N913&gt;0, RANK(N913,(N913:P913,Q913:AE913)),0)</f>
        <v>1</v>
      </c>
      <c r="E913" s="7">
        <f>IF(O913&gt;0,RANK(O913,(N913:P913,Q913:AE913)),0)</f>
        <v>2</v>
      </c>
      <c r="F913" s="7">
        <f>IF(P913&gt;0,RANK(P913,(N913:P913,Q913:AE913)),0)</f>
        <v>0</v>
      </c>
      <c r="G913" s="1">
        <f t="shared" si="320"/>
        <v>122</v>
      </c>
      <c r="H913" s="2">
        <f t="shared" si="321"/>
        <v>5.1782682512733449E-2</v>
      </c>
      <c r="I913" s="2"/>
      <c r="J913" s="2">
        <f t="shared" si="332"/>
        <v>0.52589134125636672</v>
      </c>
      <c r="K913" s="2">
        <f t="shared" si="333"/>
        <v>0.47410865874363328</v>
      </c>
      <c r="L913" s="2">
        <f t="shared" si="334"/>
        <v>0</v>
      </c>
      <c r="M913" s="2">
        <f t="shared" si="335"/>
        <v>0</v>
      </c>
      <c r="N913" s="106">
        <v>1239</v>
      </c>
      <c r="O913" s="106">
        <v>1117</v>
      </c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G913" s="7">
        <f>IF(Q913&gt;0,RANK(Q913,(N913:P913,Q913:AE913)),0)</f>
        <v>0</v>
      </c>
      <c r="AH913" s="7">
        <f>IF(R913&gt;0,RANK(R913,(N913:P913,Q913:AE913)),0)</f>
        <v>0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336"/>
        <v>0</v>
      </c>
      <c r="AL913" s="2">
        <f t="shared" si="337"/>
        <v>0</v>
      </c>
      <c r="AM913" s="2">
        <f t="shared" si="338"/>
        <v>0</v>
      </c>
      <c r="AN913" s="2">
        <f t="shared" si="339"/>
        <v>0</v>
      </c>
      <c r="AP913" t="s">
        <v>2274</v>
      </c>
      <c r="AQ913" t="s">
        <v>1990</v>
      </c>
      <c r="AT913" s="94">
        <v>21</v>
      </c>
      <c r="AU913" s="96">
        <v>91</v>
      </c>
      <c r="AV913" s="100">
        <f t="shared" si="330"/>
        <v>21091</v>
      </c>
      <c r="AX913" s="7" t="s">
        <v>996</v>
      </c>
    </row>
    <row r="914" spans="1:50" ht="13" hidden="1" customHeight="1" outlineLevel="1">
      <c r="A914" t="s">
        <v>2393</v>
      </c>
      <c r="B914" t="s">
        <v>1990</v>
      </c>
      <c r="C914" s="1">
        <f t="shared" si="331"/>
        <v>15585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20"/>
        <v>371</v>
      </c>
      <c r="H914" s="2">
        <f t="shared" si="321"/>
        <v>2.380494064805903E-2</v>
      </c>
      <c r="I914" s="2"/>
      <c r="J914" s="2">
        <f t="shared" si="332"/>
        <v>0.48809752967597048</v>
      </c>
      <c r="K914" s="2">
        <f t="shared" si="333"/>
        <v>0.51190247032402947</v>
      </c>
      <c r="L914" s="2">
        <f t="shared" si="334"/>
        <v>0</v>
      </c>
      <c r="M914" s="2">
        <f t="shared" si="335"/>
        <v>1.1102230246251565E-16</v>
      </c>
      <c r="N914" s="106">
        <v>7607</v>
      </c>
      <c r="O914" s="106">
        <v>7978</v>
      </c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G914" s="7">
        <f>IF(Q914&gt;0,RANK(Q914,(N914:P914,Q914:AE914)),0)</f>
        <v>0</v>
      </c>
      <c r="AH914" s="7">
        <f>IF(R914&gt;0,RANK(R914,(N914:P914,Q914:AE914)),0)</f>
        <v>0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336"/>
        <v>0</v>
      </c>
      <c r="AL914" s="2">
        <f t="shared" si="337"/>
        <v>0</v>
      </c>
      <c r="AM914" s="2">
        <f t="shared" si="338"/>
        <v>0</v>
      </c>
      <c r="AN914" s="2">
        <f t="shared" si="339"/>
        <v>0</v>
      </c>
      <c r="AP914" t="s">
        <v>2393</v>
      </c>
      <c r="AQ914" t="s">
        <v>1990</v>
      </c>
      <c r="AT914" s="94">
        <v>21</v>
      </c>
      <c r="AU914" s="96">
        <v>93</v>
      </c>
      <c r="AV914" s="100">
        <f t="shared" si="330"/>
        <v>21093</v>
      </c>
      <c r="AX914" s="7" t="s">
        <v>996</v>
      </c>
    </row>
    <row r="915" spans="1:50" ht="13" hidden="1" customHeight="1" outlineLevel="1">
      <c r="A915" t="s">
        <v>1433</v>
      </c>
      <c r="B915" t="s">
        <v>1990</v>
      </c>
      <c r="C915" s="1">
        <f t="shared" si="331"/>
        <v>6707</v>
      </c>
      <c r="D915" s="7">
        <f>IF(N915&gt;0, RANK(N915,(N915:P915,Q915:AE915)),0)</f>
        <v>1</v>
      </c>
      <c r="E915" s="7">
        <f>IF(O915&gt;0,RANK(O915,(N915:P915,Q915:AE915)),0)</f>
        <v>2</v>
      </c>
      <c r="F915" s="7">
        <f>IF(P915&gt;0,RANK(P915,(N915:P915,Q915:AE915)),0)</f>
        <v>0</v>
      </c>
      <c r="G915" s="1">
        <f t="shared" si="320"/>
        <v>347</v>
      </c>
      <c r="H915" s="2">
        <f t="shared" si="321"/>
        <v>5.1736991203220513E-2</v>
      </c>
      <c r="I915" s="2"/>
      <c r="J915" s="2">
        <f t="shared" si="332"/>
        <v>0.52586849560161031</v>
      </c>
      <c r="K915" s="2">
        <f t="shared" si="333"/>
        <v>0.47413150439838975</v>
      </c>
      <c r="L915" s="2">
        <f t="shared" si="334"/>
        <v>0</v>
      </c>
      <c r="M915" s="2">
        <f t="shared" si="335"/>
        <v>-5.5511151231257827E-17</v>
      </c>
      <c r="N915" s="106">
        <v>3527</v>
      </c>
      <c r="O915" s="106">
        <v>3180</v>
      </c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G915" s="7">
        <f>IF(Q915&gt;0,RANK(Q915,(N915:P915,Q915:AE915)),0)</f>
        <v>0</v>
      </c>
      <c r="AH915" s="7">
        <f>IF(R915&gt;0,RANK(R915,(N915:P915,Q915:AE915)),0)</f>
        <v>0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336"/>
        <v>0</v>
      </c>
      <c r="AL915" s="2">
        <f t="shared" si="337"/>
        <v>0</v>
      </c>
      <c r="AM915" s="2">
        <f t="shared" si="338"/>
        <v>0</v>
      </c>
      <c r="AN915" s="2">
        <f t="shared" si="339"/>
        <v>0</v>
      </c>
      <c r="AP915" t="s">
        <v>1433</v>
      </c>
      <c r="AQ915" t="s">
        <v>1990</v>
      </c>
      <c r="AT915" s="94">
        <v>21</v>
      </c>
      <c r="AU915" s="96">
        <v>95</v>
      </c>
      <c r="AV915" s="100">
        <f t="shared" si="330"/>
        <v>21095</v>
      </c>
      <c r="AX915" s="7" t="s">
        <v>996</v>
      </c>
    </row>
    <row r="916" spans="1:50" ht="13" hidden="1" customHeight="1" outlineLevel="1">
      <c r="A916" t="s">
        <v>1167</v>
      </c>
      <c r="B916" t="s">
        <v>1990</v>
      </c>
      <c r="C916" s="1">
        <f t="shared" si="331"/>
        <v>3979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>IF(P916&gt;0,RANK(P916,(N916:P916,Q916:AE916)),0)</f>
        <v>0</v>
      </c>
      <c r="G916" s="1">
        <f t="shared" si="320"/>
        <v>177</v>
      </c>
      <c r="H916" s="2">
        <f t="shared" si="321"/>
        <v>4.4483538577532046E-2</v>
      </c>
      <c r="I916" s="2"/>
      <c r="J916" s="2">
        <f t="shared" si="332"/>
        <v>0.52224176928876598</v>
      </c>
      <c r="K916" s="2">
        <f t="shared" si="333"/>
        <v>0.47775823071123397</v>
      </c>
      <c r="L916" s="2">
        <f t="shared" si="334"/>
        <v>0</v>
      </c>
      <c r="M916" s="2">
        <f t="shared" si="335"/>
        <v>5.5511151231257827E-17</v>
      </c>
      <c r="N916" s="106">
        <v>2078</v>
      </c>
      <c r="O916" s="106">
        <v>1901</v>
      </c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G916" s="7">
        <f>IF(Q916&gt;0,RANK(Q916,(N916:P916,Q916:AE916)),0)</f>
        <v>0</v>
      </c>
      <c r="AH916" s="7">
        <f>IF(R916&gt;0,RANK(R916,(N916:P916,Q916:AE916)),0)</f>
        <v>0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36"/>
        <v>0</v>
      </c>
      <c r="AL916" s="2">
        <f t="shared" si="337"/>
        <v>0</v>
      </c>
      <c r="AM916" s="2">
        <f t="shared" si="338"/>
        <v>0</v>
      </c>
      <c r="AN916" s="2">
        <f t="shared" si="339"/>
        <v>0</v>
      </c>
      <c r="AP916" t="s">
        <v>1167</v>
      </c>
      <c r="AQ916" t="s">
        <v>1990</v>
      </c>
      <c r="AT916" s="94">
        <v>21</v>
      </c>
      <c r="AU916" s="96">
        <v>97</v>
      </c>
      <c r="AV916" s="100">
        <f t="shared" si="330"/>
        <v>21097</v>
      </c>
      <c r="AX916" s="7" t="s">
        <v>996</v>
      </c>
    </row>
    <row r="917" spans="1:50" ht="13" hidden="1" customHeight="1" outlineLevel="1">
      <c r="A917" t="s">
        <v>1073</v>
      </c>
      <c r="B917" t="s">
        <v>1990</v>
      </c>
      <c r="C917" s="1">
        <f t="shared" si="331"/>
        <v>3444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20"/>
        <v>220</v>
      </c>
      <c r="H917" s="2">
        <f t="shared" si="321"/>
        <v>6.3879210220673638E-2</v>
      </c>
      <c r="I917" s="2"/>
      <c r="J917" s="2">
        <f t="shared" si="332"/>
        <v>0.46806039488966317</v>
      </c>
      <c r="K917" s="2">
        <f t="shared" si="333"/>
        <v>0.53193960511033678</v>
      </c>
      <c r="L917" s="2">
        <f t="shared" si="334"/>
        <v>0</v>
      </c>
      <c r="M917" s="2">
        <f t="shared" si="335"/>
        <v>1.1102230246251565E-16</v>
      </c>
      <c r="N917" s="106">
        <v>1612</v>
      </c>
      <c r="O917" s="106">
        <v>1832</v>
      </c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G917" s="7">
        <f>IF(Q917&gt;0,RANK(Q917,(N917:P917,Q917:AE917)),0)</f>
        <v>0</v>
      </c>
      <c r="AH917" s="7">
        <f>IF(R917&gt;0,RANK(R917,(N917:P917,Q917:AE917)),0)</f>
        <v>0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336"/>
        <v>0</v>
      </c>
      <c r="AL917" s="2">
        <f t="shared" si="337"/>
        <v>0</v>
      </c>
      <c r="AM917" s="2">
        <f t="shared" si="338"/>
        <v>0</v>
      </c>
      <c r="AN917" s="2">
        <f t="shared" si="339"/>
        <v>0</v>
      </c>
      <c r="AP917" t="s">
        <v>1073</v>
      </c>
      <c r="AQ917" t="s">
        <v>1990</v>
      </c>
      <c r="AT917" s="94">
        <v>21</v>
      </c>
      <c r="AU917" s="96">
        <v>99</v>
      </c>
      <c r="AV917" s="100">
        <f t="shared" si="330"/>
        <v>21099</v>
      </c>
      <c r="AX917" s="7" t="s">
        <v>996</v>
      </c>
    </row>
    <row r="918" spans="1:50" ht="13" hidden="1" customHeight="1" outlineLevel="1">
      <c r="A918" t="s">
        <v>1225</v>
      </c>
      <c r="B918" t="s">
        <v>1990</v>
      </c>
      <c r="C918" s="1">
        <f t="shared" si="331"/>
        <v>9946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>IF(P918&gt;0,RANK(P918,(N918:P918,Q918:AE918)),0)</f>
        <v>0</v>
      </c>
      <c r="G918" s="1">
        <f t="shared" si="320"/>
        <v>1070</v>
      </c>
      <c r="H918" s="2">
        <f t="shared" si="321"/>
        <v>0.10758093706012467</v>
      </c>
      <c r="I918" s="2"/>
      <c r="J918" s="2">
        <f t="shared" si="332"/>
        <v>0.55379046853006231</v>
      </c>
      <c r="K918" s="2">
        <f t="shared" si="333"/>
        <v>0.44620953146993764</v>
      </c>
      <c r="L918" s="2">
        <f t="shared" si="334"/>
        <v>0</v>
      </c>
      <c r="M918" s="2">
        <f t="shared" si="335"/>
        <v>5.5511151231257827E-17</v>
      </c>
      <c r="N918" s="106">
        <v>5508</v>
      </c>
      <c r="O918" s="106">
        <v>4438</v>
      </c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G918" s="7">
        <f>IF(Q918&gt;0,RANK(Q918,(N918:P918,Q918:AE918)),0)</f>
        <v>0</v>
      </c>
      <c r="AH918" s="7">
        <f>IF(R918&gt;0,RANK(R918,(N918:P918,Q918:AE918)),0)</f>
        <v>0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336"/>
        <v>0</v>
      </c>
      <c r="AL918" s="2">
        <f t="shared" si="337"/>
        <v>0</v>
      </c>
      <c r="AM918" s="2">
        <f t="shared" si="338"/>
        <v>0</v>
      </c>
      <c r="AN918" s="2">
        <f t="shared" si="339"/>
        <v>0</v>
      </c>
      <c r="AP918" t="s">
        <v>1225</v>
      </c>
      <c r="AQ918" t="s">
        <v>1990</v>
      </c>
      <c r="AT918" s="94">
        <v>21</v>
      </c>
      <c r="AU918" s="96">
        <v>101</v>
      </c>
      <c r="AV918" s="100">
        <f t="shared" si="330"/>
        <v>21101</v>
      </c>
      <c r="AX918" s="7" t="s">
        <v>996</v>
      </c>
    </row>
    <row r="919" spans="1:50" ht="13" hidden="1" customHeight="1" outlineLevel="1">
      <c r="A919" t="s">
        <v>1476</v>
      </c>
      <c r="B919" t="s">
        <v>1990</v>
      </c>
      <c r="C919" s="1">
        <f t="shared" si="331"/>
        <v>3401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>IF(P919&gt;0,RANK(P919,(N919:P919,Q919:AE919)),0)</f>
        <v>0</v>
      </c>
      <c r="G919" s="1">
        <f t="shared" si="320"/>
        <v>281</v>
      </c>
      <c r="H919" s="2">
        <f t="shared" si="321"/>
        <v>8.2622758012349307E-2</v>
      </c>
      <c r="I919" s="2"/>
      <c r="J919" s="2">
        <f t="shared" si="332"/>
        <v>0.54131137900617465</v>
      </c>
      <c r="K919" s="2">
        <f t="shared" si="333"/>
        <v>0.45868862099382535</v>
      </c>
      <c r="L919" s="2">
        <f t="shared" si="334"/>
        <v>0</v>
      </c>
      <c r="M919" s="2">
        <f t="shared" si="335"/>
        <v>0</v>
      </c>
      <c r="N919" s="106">
        <v>1841</v>
      </c>
      <c r="O919" s="106">
        <v>1560</v>
      </c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G919" s="7">
        <f>IF(Q919&gt;0,RANK(Q919,(N919:P919,Q919:AE919)),0)</f>
        <v>0</v>
      </c>
      <c r="AH919" s="7">
        <f>IF(R919&gt;0,RANK(R919,(N919:P919,Q919:AE919)),0)</f>
        <v>0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336"/>
        <v>0</v>
      </c>
      <c r="AL919" s="2">
        <f t="shared" si="337"/>
        <v>0</v>
      </c>
      <c r="AM919" s="2">
        <f t="shared" si="338"/>
        <v>0</v>
      </c>
      <c r="AN919" s="2">
        <f t="shared" si="339"/>
        <v>0</v>
      </c>
      <c r="AP919" t="s">
        <v>1476</v>
      </c>
      <c r="AQ919" t="s">
        <v>1990</v>
      </c>
      <c r="AT919" s="94">
        <v>21</v>
      </c>
      <c r="AU919" s="96">
        <v>103</v>
      </c>
      <c r="AV919" s="100">
        <f t="shared" si="330"/>
        <v>21103</v>
      </c>
      <c r="AX919" s="7" t="s">
        <v>996</v>
      </c>
    </row>
    <row r="920" spans="1:50" ht="13" hidden="1" customHeight="1" outlineLevel="1">
      <c r="A920" t="s">
        <v>928</v>
      </c>
      <c r="B920" t="s">
        <v>1990</v>
      </c>
      <c r="C920" s="1">
        <f t="shared" si="331"/>
        <v>1719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0</v>
      </c>
      <c r="G920" s="1">
        <f t="shared" si="320"/>
        <v>9</v>
      </c>
      <c r="H920" s="2">
        <f t="shared" si="321"/>
        <v>5.235602094240838E-3</v>
      </c>
      <c r="I920" s="2"/>
      <c r="J920" s="2">
        <f t="shared" si="332"/>
        <v>0.49738219895287961</v>
      </c>
      <c r="K920" s="2">
        <f t="shared" si="333"/>
        <v>0.50261780104712039</v>
      </c>
      <c r="L920" s="2">
        <f t="shared" si="334"/>
        <v>0</v>
      </c>
      <c r="M920" s="2">
        <f t="shared" si="335"/>
        <v>0</v>
      </c>
      <c r="N920" s="106">
        <v>855</v>
      </c>
      <c r="O920" s="106">
        <v>864</v>
      </c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G920" s="7">
        <f>IF(Q920&gt;0,RANK(Q920,(N920:P920,Q920:AE920)),0)</f>
        <v>0</v>
      </c>
      <c r="AH920" s="7">
        <f>IF(R920&gt;0,RANK(R920,(N920:P920,Q920:AE920)),0)</f>
        <v>0</v>
      </c>
      <c r="AI920" s="7">
        <f>IF(T920&gt;0,RANK(T920,(N920:P920,Q920:AE920)),0)</f>
        <v>0</v>
      </c>
      <c r="AJ920" s="7">
        <f>IF(S920&gt;0,RANK(S920,(N920:P920,Q920:AE920)),0)</f>
        <v>0</v>
      </c>
      <c r="AK920" s="2">
        <f t="shared" si="336"/>
        <v>0</v>
      </c>
      <c r="AL920" s="2">
        <f t="shared" si="337"/>
        <v>0</v>
      </c>
      <c r="AM920" s="2">
        <f t="shared" si="338"/>
        <v>0</v>
      </c>
      <c r="AN920" s="2">
        <f t="shared" si="339"/>
        <v>0</v>
      </c>
      <c r="AP920" t="s">
        <v>928</v>
      </c>
      <c r="AQ920" t="s">
        <v>1990</v>
      </c>
      <c r="AT920" s="94">
        <v>21</v>
      </c>
      <c r="AU920" s="96">
        <v>105</v>
      </c>
      <c r="AV920" s="100">
        <f t="shared" si="330"/>
        <v>21105</v>
      </c>
      <c r="AX920" s="7" t="s">
        <v>996</v>
      </c>
    </row>
    <row r="921" spans="1:50" ht="13" hidden="1" customHeight="1" outlineLevel="1">
      <c r="A921" t="s">
        <v>929</v>
      </c>
      <c r="B921" t="s">
        <v>1990</v>
      </c>
      <c r="C921" s="1">
        <f t="shared" si="331"/>
        <v>11546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>IF(P921&gt;0,RANK(P921,(N921:P921,Q921:AE921)),0)</f>
        <v>0</v>
      </c>
      <c r="G921" s="1">
        <f t="shared" si="320"/>
        <v>544</v>
      </c>
      <c r="H921" s="2">
        <f t="shared" si="321"/>
        <v>4.711588428893123E-2</v>
      </c>
      <c r="I921" s="2"/>
      <c r="J921" s="2">
        <f t="shared" si="332"/>
        <v>0.5235579421444656</v>
      </c>
      <c r="K921" s="2">
        <f t="shared" si="333"/>
        <v>0.4764420578555344</v>
      </c>
      <c r="L921" s="2">
        <f t="shared" si="334"/>
        <v>0</v>
      </c>
      <c r="M921" s="2">
        <f t="shared" si="335"/>
        <v>0</v>
      </c>
      <c r="N921" s="106">
        <v>6045</v>
      </c>
      <c r="O921" s="106">
        <v>5501</v>
      </c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G921" s="7">
        <f>IF(Q921&gt;0,RANK(Q921,(N921:P921,Q921:AE921)),0)</f>
        <v>0</v>
      </c>
      <c r="AH921" s="7">
        <f>IF(R921&gt;0,RANK(R921,(N921:P921,Q921:AE921)),0)</f>
        <v>0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336"/>
        <v>0</v>
      </c>
      <c r="AL921" s="2">
        <f t="shared" si="337"/>
        <v>0</v>
      </c>
      <c r="AM921" s="2">
        <f t="shared" si="338"/>
        <v>0</v>
      </c>
      <c r="AN921" s="2">
        <f t="shared" si="339"/>
        <v>0</v>
      </c>
      <c r="AP921" t="s">
        <v>929</v>
      </c>
      <c r="AQ921" t="s">
        <v>1990</v>
      </c>
      <c r="AT921" s="94">
        <v>21</v>
      </c>
      <c r="AU921" s="96">
        <v>107</v>
      </c>
      <c r="AV921" s="100">
        <f t="shared" si="330"/>
        <v>21107</v>
      </c>
      <c r="AX921" s="7" t="s">
        <v>996</v>
      </c>
    </row>
    <row r="922" spans="1:50" ht="13" hidden="1" customHeight="1" outlineLevel="1">
      <c r="A922" t="s">
        <v>934</v>
      </c>
      <c r="B922" t="s">
        <v>1990</v>
      </c>
      <c r="C922" s="1">
        <f t="shared" si="331"/>
        <v>3408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ref="G922:G985" si="340">IF(C922&gt;0,MAX(N922:P922)-LARGE(N922:P922,2),0)</f>
        <v>1968</v>
      </c>
      <c r="H922" s="2">
        <f t="shared" ref="H922:H985" si="341">IF(C922&gt;0,G922/C922,0)</f>
        <v>0.57746478873239437</v>
      </c>
      <c r="I922" s="2"/>
      <c r="J922" s="2">
        <f t="shared" si="332"/>
        <v>0.21126760563380281</v>
      </c>
      <c r="K922" s="2">
        <f t="shared" si="333"/>
        <v>0.78873239436619713</v>
      </c>
      <c r="L922" s="2">
        <f t="shared" si="334"/>
        <v>0</v>
      </c>
      <c r="M922" s="2">
        <f t="shared" si="335"/>
        <v>1.1102230246251565E-16</v>
      </c>
      <c r="N922" s="106">
        <v>720</v>
      </c>
      <c r="O922" s="106">
        <v>2688</v>
      </c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G922" s="7">
        <f>IF(Q922&gt;0,RANK(Q922,(N922:P922,Q922:AE922)),0)</f>
        <v>0</v>
      </c>
      <c r="AH922" s="7">
        <f>IF(R922&gt;0,RANK(R922,(N922:P922,Q922:AE922)),0)</f>
        <v>0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si="336"/>
        <v>0</v>
      </c>
      <c r="AL922" s="2">
        <f t="shared" si="337"/>
        <v>0</v>
      </c>
      <c r="AM922" s="2">
        <f t="shared" si="338"/>
        <v>0</v>
      </c>
      <c r="AN922" s="2">
        <f t="shared" si="339"/>
        <v>0</v>
      </c>
      <c r="AP922" t="s">
        <v>934</v>
      </c>
      <c r="AQ922" t="s">
        <v>1990</v>
      </c>
      <c r="AT922" s="94">
        <v>21</v>
      </c>
      <c r="AU922" s="96">
        <v>109</v>
      </c>
      <c r="AV922" s="100">
        <f t="shared" si="330"/>
        <v>21109</v>
      </c>
      <c r="AX922" s="7" t="s">
        <v>996</v>
      </c>
    </row>
    <row r="923" spans="1:50" ht="13" hidden="1" customHeight="1" outlineLevel="1">
      <c r="A923" t="s">
        <v>1625</v>
      </c>
      <c r="B923" t="s">
        <v>1990</v>
      </c>
      <c r="C923" s="1">
        <f t="shared" si="331"/>
        <v>200307</v>
      </c>
      <c r="D923" s="7">
        <f>IF(N923&gt;0, RANK(N923,(N923:P923,Q923:AE923)),0)</f>
        <v>1</v>
      </c>
      <c r="E923" s="7">
        <f>IF(O923&gt;0,RANK(O923,(N923:P923,Q923:AE923)),0)</f>
        <v>2</v>
      </c>
      <c r="F923" s="7">
        <f>IF(P923&gt;0,RANK(P923,(N923:P923,Q923:AE923)),0)</f>
        <v>0</v>
      </c>
      <c r="G923" s="1">
        <f t="shared" si="340"/>
        <v>9743</v>
      </c>
      <c r="H923" s="2">
        <f t="shared" si="341"/>
        <v>4.8640337082578242E-2</v>
      </c>
      <c r="I923" s="2"/>
      <c r="J923" s="2">
        <f t="shared" si="332"/>
        <v>0.52432016854128916</v>
      </c>
      <c r="K923" s="2">
        <f t="shared" si="333"/>
        <v>0.4756798314587109</v>
      </c>
      <c r="L923" s="2">
        <f t="shared" si="334"/>
        <v>0</v>
      </c>
      <c r="M923" s="2">
        <f t="shared" si="335"/>
        <v>-5.5511151231257827E-17</v>
      </c>
      <c r="N923" s="106">
        <v>105025</v>
      </c>
      <c r="O923" s="106">
        <v>95282</v>
      </c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G923" s="7">
        <f>IF(Q923&gt;0,RANK(Q923,(N923:P923,Q923:AE923)),0)</f>
        <v>0</v>
      </c>
      <c r="AH923" s="7">
        <f>IF(R923&gt;0,RANK(R923,(N923:P923,Q923:AE923)),0)</f>
        <v>0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336"/>
        <v>0</v>
      </c>
      <c r="AL923" s="2">
        <f t="shared" si="337"/>
        <v>0</v>
      </c>
      <c r="AM923" s="2">
        <f t="shared" si="338"/>
        <v>0</v>
      </c>
      <c r="AN923" s="2">
        <f t="shared" si="339"/>
        <v>0</v>
      </c>
      <c r="AP923" t="s">
        <v>1625</v>
      </c>
      <c r="AQ923" t="s">
        <v>1990</v>
      </c>
      <c r="AT923" s="94">
        <v>21</v>
      </c>
      <c r="AU923" s="96">
        <v>111</v>
      </c>
      <c r="AV923" s="100">
        <f t="shared" si="330"/>
        <v>21111</v>
      </c>
      <c r="AX923" s="7" t="s">
        <v>996</v>
      </c>
    </row>
    <row r="924" spans="1:50" ht="13" hidden="1" customHeight="1" outlineLevel="1">
      <c r="A924" t="s">
        <v>1218</v>
      </c>
      <c r="B924" t="s">
        <v>1990</v>
      </c>
      <c r="C924" s="1">
        <f t="shared" si="331"/>
        <v>6849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40"/>
        <v>1801</v>
      </c>
      <c r="H924" s="2">
        <f t="shared" si="341"/>
        <v>0.26295809607241932</v>
      </c>
      <c r="I924" s="2"/>
      <c r="J924" s="2">
        <f t="shared" si="332"/>
        <v>0.36852095196379031</v>
      </c>
      <c r="K924" s="2">
        <f t="shared" si="333"/>
        <v>0.63147904803620969</v>
      </c>
      <c r="L924" s="2">
        <f t="shared" si="334"/>
        <v>0</v>
      </c>
      <c r="M924" s="2">
        <f t="shared" si="335"/>
        <v>0</v>
      </c>
      <c r="N924" s="106">
        <v>2524</v>
      </c>
      <c r="O924" s="106">
        <v>4325</v>
      </c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G924" s="7">
        <f>IF(Q924&gt;0,RANK(Q924,(N924:P924,Q924:AE924)),0)</f>
        <v>0</v>
      </c>
      <c r="AH924" s="7">
        <f>IF(R924&gt;0,RANK(R924,(N924:P924,Q924:AE924)),0)</f>
        <v>0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336"/>
        <v>0</v>
      </c>
      <c r="AL924" s="2">
        <f t="shared" si="337"/>
        <v>0</v>
      </c>
      <c r="AM924" s="2">
        <f t="shared" si="338"/>
        <v>0</v>
      </c>
      <c r="AN924" s="2">
        <f t="shared" si="339"/>
        <v>0</v>
      </c>
      <c r="AP924" t="s">
        <v>1218</v>
      </c>
      <c r="AQ924" t="s">
        <v>1990</v>
      </c>
      <c r="AT924" s="94">
        <v>21</v>
      </c>
      <c r="AU924" s="96">
        <v>113</v>
      </c>
      <c r="AV924" s="100">
        <f t="shared" si="330"/>
        <v>21113</v>
      </c>
      <c r="AX924" s="7" t="s">
        <v>996</v>
      </c>
    </row>
    <row r="925" spans="1:50" ht="13" hidden="1" customHeight="1" outlineLevel="1">
      <c r="A925" t="s">
        <v>11</v>
      </c>
      <c r="B925" t="s">
        <v>1990</v>
      </c>
      <c r="C925" s="1">
        <f t="shared" si="331"/>
        <v>5248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si="340"/>
        <v>1016</v>
      </c>
      <c r="H925" s="2">
        <f t="shared" si="341"/>
        <v>0.19359756097560976</v>
      </c>
      <c r="I925" s="2"/>
      <c r="J925" s="2">
        <f t="shared" si="332"/>
        <v>0.40320121951219512</v>
      </c>
      <c r="K925" s="2">
        <f t="shared" si="333"/>
        <v>0.59679878048780488</v>
      </c>
      <c r="L925" s="2">
        <f t="shared" si="334"/>
        <v>0</v>
      </c>
      <c r="M925" s="2">
        <f t="shared" si="335"/>
        <v>0</v>
      </c>
      <c r="N925" s="106">
        <v>2116</v>
      </c>
      <c r="O925" s="106">
        <v>3132</v>
      </c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G925" s="7">
        <f>IF(Q925&gt;0,RANK(Q925,(N925:P925,Q925:AE925)),0)</f>
        <v>0</v>
      </c>
      <c r="AH925" s="7">
        <f>IF(R925&gt;0,RANK(R925,(N925:P925,Q925:AE925)),0)</f>
        <v>0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336"/>
        <v>0</v>
      </c>
      <c r="AL925" s="2">
        <f t="shared" si="337"/>
        <v>0</v>
      </c>
      <c r="AM925" s="2">
        <f t="shared" si="338"/>
        <v>0</v>
      </c>
      <c r="AN925" s="2">
        <f t="shared" si="339"/>
        <v>0</v>
      </c>
      <c r="AP925" t="s">
        <v>11</v>
      </c>
      <c r="AQ925" t="s">
        <v>1990</v>
      </c>
      <c r="AT925" s="94">
        <v>21</v>
      </c>
      <c r="AU925" s="96">
        <v>115</v>
      </c>
      <c r="AV925" s="100">
        <f t="shared" si="330"/>
        <v>21115</v>
      </c>
      <c r="AX925" s="7" t="s">
        <v>996</v>
      </c>
    </row>
    <row r="926" spans="1:50" ht="13" hidden="1" customHeight="1" outlineLevel="1">
      <c r="A926" t="s">
        <v>1245</v>
      </c>
      <c r="B926" t="s">
        <v>1990</v>
      </c>
      <c r="C926" s="1">
        <f t="shared" si="331"/>
        <v>30751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40"/>
        <v>7715</v>
      </c>
      <c r="H926" s="2">
        <f t="shared" si="341"/>
        <v>0.25088615004390102</v>
      </c>
      <c r="I926" s="2"/>
      <c r="J926" s="2">
        <f t="shared" si="332"/>
        <v>0.37455692497804949</v>
      </c>
      <c r="K926" s="2">
        <f t="shared" si="333"/>
        <v>0.62544307502195051</v>
      </c>
      <c r="L926" s="2">
        <f t="shared" si="334"/>
        <v>0</v>
      </c>
      <c r="M926" s="2">
        <f t="shared" si="335"/>
        <v>0</v>
      </c>
      <c r="N926" s="106">
        <v>11518</v>
      </c>
      <c r="O926" s="106">
        <v>19233</v>
      </c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G926" s="7">
        <f>IF(Q926&gt;0,RANK(Q926,(N926:P926,Q926:AE926)),0)</f>
        <v>0</v>
      </c>
      <c r="AH926" s="7">
        <f>IF(R926&gt;0,RANK(R926,(N926:P926,Q926:AE926)),0)</f>
        <v>0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336"/>
        <v>0</v>
      </c>
      <c r="AL926" s="2">
        <f t="shared" si="337"/>
        <v>0</v>
      </c>
      <c r="AM926" s="2">
        <f t="shared" si="338"/>
        <v>0</v>
      </c>
      <c r="AN926" s="2">
        <f t="shared" si="339"/>
        <v>0</v>
      </c>
      <c r="AP926" t="s">
        <v>1245</v>
      </c>
      <c r="AQ926" t="s">
        <v>1990</v>
      </c>
      <c r="AT926" s="94">
        <v>21</v>
      </c>
      <c r="AU926" s="96">
        <v>117</v>
      </c>
      <c r="AV926" s="100">
        <f t="shared" si="330"/>
        <v>21117</v>
      </c>
      <c r="AX926" s="7" t="s">
        <v>996</v>
      </c>
    </row>
    <row r="927" spans="1:50" ht="13" hidden="1" customHeight="1" outlineLevel="1">
      <c r="A927" t="s">
        <v>1246</v>
      </c>
      <c r="B927" t="s">
        <v>1990</v>
      </c>
      <c r="C927" s="1">
        <f t="shared" si="331"/>
        <v>4223</v>
      </c>
      <c r="D927" s="7">
        <f>IF(N927&gt;0, RANK(N927,(N927:P927,Q927:AE927)),0)</f>
        <v>1</v>
      </c>
      <c r="E927" s="7">
        <f>IF(O927&gt;0,RANK(O927,(N927:P927,Q927:AE927)),0)</f>
        <v>2</v>
      </c>
      <c r="F927" s="7">
        <f>IF(P927&gt;0,RANK(P927,(N927:P927,Q927:AE927)),0)</f>
        <v>0</v>
      </c>
      <c r="G927" s="1">
        <f t="shared" si="340"/>
        <v>1895</v>
      </c>
      <c r="H927" s="2">
        <f t="shared" si="341"/>
        <v>0.44873312810798011</v>
      </c>
      <c r="I927" s="2"/>
      <c r="J927" s="2">
        <f t="shared" si="332"/>
        <v>0.72436656405399003</v>
      </c>
      <c r="K927" s="2">
        <f t="shared" si="333"/>
        <v>0.27563343594600992</v>
      </c>
      <c r="L927" s="2">
        <f t="shared" si="334"/>
        <v>0</v>
      </c>
      <c r="M927" s="2">
        <f t="shared" si="335"/>
        <v>5.5511151231257827E-17</v>
      </c>
      <c r="N927" s="106">
        <v>3059</v>
      </c>
      <c r="O927" s="106">
        <v>1164</v>
      </c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G927" s="7">
        <f>IF(Q927&gt;0,RANK(Q927,(N927:P927,Q927:AE927)),0)</f>
        <v>0</v>
      </c>
      <c r="AH927" s="7">
        <f>IF(R927&gt;0,RANK(R927,(N927:P927,Q927:AE927)),0)</f>
        <v>0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36"/>
        <v>0</v>
      </c>
      <c r="AL927" s="2">
        <f t="shared" si="337"/>
        <v>0</v>
      </c>
      <c r="AM927" s="2">
        <f t="shared" si="338"/>
        <v>0</v>
      </c>
      <c r="AN927" s="2">
        <f t="shared" si="339"/>
        <v>0</v>
      </c>
      <c r="AP927" t="s">
        <v>1246</v>
      </c>
      <c r="AQ927" t="s">
        <v>1990</v>
      </c>
      <c r="AT927" s="94">
        <v>21</v>
      </c>
      <c r="AU927" s="96">
        <v>119</v>
      </c>
      <c r="AV927" s="100">
        <f t="shared" si="330"/>
        <v>21119</v>
      </c>
      <c r="AX927" s="7" t="s">
        <v>996</v>
      </c>
    </row>
    <row r="928" spans="1:50" ht="13" hidden="1" customHeight="1" outlineLevel="1">
      <c r="A928" t="s">
        <v>947</v>
      </c>
      <c r="B928" t="s">
        <v>1990</v>
      </c>
      <c r="C928" s="1">
        <f t="shared" si="331"/>
        <v>5820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40"/>
        <v>1632</v>
      </c>
      <c r="H928" s="2">
        <f t="shared" si="341"/>
        <v>0.28041237113402062</v>
      </c>
      <c r="I928" s="2"/>
      <c r="J928" s="2">
        <f t="shared" si="332"/>
        <v>0.35979381443298969</v>
      </c>
      <c r="K928" s="2">
        <f t="shared" si="333"/>
        <v>0.64020618556701026</v>
      </c>
      <c r="L928" s="2">
        <f t="shared" si="334"/>
        <v>0</v>
      </c>
      <c r="M928" s="2">
        <f t="shared" si="335"/>
        <v>0</v>
      </c>
      <c r="N928" s="106">
        <v>2094</v>
      </c>
      <c r="O928" s="106">
        <v>3726</v>
      </c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G928" s="7">
        <f>IF(Q928&gt;0,RANK(Q928,(N928:P928,Q928:AE928)),0)</f>
        <v>0</v>
      </c>
      <c r="AH928" s="7">
        <f>IF(R928&gt;0,RANK(R928,(N928:P928,Q928:AE928)),0)</f>
        <v>0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36"/>
        <v>0</v>
      </c>
      <c r="AL928" s="2">
        <f t="shared" si="337"/>
        <v>0</v>
      </c>
      <c r="AM928" s="2">
        <f t="shared" si="338"/>
        <v>0</v>
      </c>
      <c r="AN928" s="2">
        <f t="shared" si="339"/>
        <v>0</v>
      </c>
      <c r="AP928" t="s">
        <v>947</v>
      </c>
      <c r="AQ928" t="s">
        <v>1990</v>
      </c>
      <c r="AT928" s="94">
        <v>21</v>
      </c>
      <c r="AU928" s="96">
        <v>121</v>
      </c>
      <c r="AV928" s="100">
        <f t="shared" si="330"/>
        <v>21121</v>
      </c>
      <c r="AX928" s="7" t="s">
        <v>996</v>
      </c>
    </row>
    <row r="929" spans="1:50" ht="13" hidden="1" customHeight="1" outlineLevel="1">
      <c r="A929" t="s">
        <v>1985</v>
      </c>
      <c r="B929" t="s">
        <v>1990</v>
      </c>
      <c r="C929" s="1">
        <f t="shared" si="331"/>
        <v>3061</v>
      </c>
      <c r="D929" s="7">
        <f>IF(N929&gt;0, RANK(N929,(N929:P929,Q929:AE929)),0)</f>
        <v>1</v>
      </c>
      <c r="E929" s="7">
        <f>IF(O929&gt;0,RANK(O929,(N929:P929,Q929:AE929)),0)</f>
        <v>2</v>
      </c>
      <c r="F929" s="7">
        <f>IF(P929&gt;0,RANK(P929,(N929:P929,Q929:AE929)),0)</f>
        <v>0</v>
      </c>
      <c r="G929" s="1">
        <f t="shared" si="340"/>
        <v>91</v>
      </c>
      <c r="H929" s="2">
        <f t="shared" si="341"/>
        <v>2.9728846782097355E-2</v>
      </c>
      <c r="I929" s="2"/>
      <c r="J929" s="2">
        <f t="shared" si="332"/>
        <v>0.51486442339104865</v>
      </c>
      <c r="K929" s="2">
        <f t="shared" si="333"/>
        <v>0.48513557660895135</v>
      </c>
      <c r="L929" s="2">
        <f t="shared" si="334"/>
        <v>0</v>
      </c>
      <c r="M929" s="2">
        <f t="shared" si="335"/>
        <v>0</v>
      </c>
      <c r="N929" s="106">
        <v>1576</v>
      </c>
      <c r="O929" s="106">
        <v>1485</v>
      </c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G929" s="7">
        <f>IF(Q929&gt;0,RANK(Q929,(N929:P929,Q929:AE929)),0)</f>
        <v>0</v>
      </c>
      <c r="AH929" s="7">
        <f>IF(R929&gt;0,RANK(R929,(N929:P929,Q929:AE929)),0)</f>
        <v>0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36"/>
        <v>0</v>
      </c>
      <c r="AL929" s="2">
        <f t="shared" si="337"/>
        <v>0</v>
      </c>
      <c r="AM929" s="2">
        <f t="shared" si="338"/>
        <v>0</v>
      </c>
      <c r="AN929" s="2">
        <f t="shared" si="339"/>
        <v>0</v>
      </c>
      <c r="AP929" t="s">
        <v>1985</v>
      </c>
      <c r="AQ929" t="s">
        <v>1990</v>
      </c>
      <c r="AT929" s="94">
        <v>21</v>
      </c>
      <c r="AU929" s="96">
        <v>123</v>
      </c>
      <c r="AV929" s="100">
        <f t="shared" si="330"/>
        <v>21123</v>
      </c>
      <c r="AX929" s="7" t="s">
        <v>996</v>
      </c>
    </row>
    <row r="930" spans="1:50" ht="13" hidden="1" customHeight="1" outlineLevel="1">
      <c r="A930" t="s">
        <v>1974</v>
      </c>
      <c r="B930" t="s">
        <v>1990</v>
      </c>
      <c r="C930" s="1">
        <f t="shared" si="331"/>
        <v>8283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40"/>
        <v>2895</v>
      </c>
      <c r="H930" s="2">
        <f t="shared" si="341"/>
        <v>0.34951104672220212</v>
      </c>
      <c r="I930" s="2"/>
      <c r="J930" s="2">
        <f t="shared" si="332"/>
        <v>0.32524447663889894</v>
      </c>
      <c r="K930" s="2">
        <f t="shared" si="333"/>
        <v>0.67475552336110101</v>
      </c>
      <c r="L930" s="2">
        <f t="shared" si="334"/>
        <v>0</v>
      </c>
      <c r="M930" s="2">
        <f t="shared" si="335"/>
        <v>1.1102230246251565E-16</v>
      </c>
      <c r="N930" s="106">
        <v>2694</v>
      </c>
      <c r="O930" s="106">
        <v>5589</v>
      </c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G930" s="7">
        <f>IF(Q930&gt;0,RANK(Q930,(N930:P930,Q930:AE930)),0)</f>
        <v>0</v>
      </c>
      <c r="AH930" s="7">
        <f>IF(R930&gt;0,RANK(R930,(N930:P930,Q930:AE930)),0)</f>
        <v>0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36"/>
        <v>0</v>
      </c>
      <c r="AL930" s="2">
        <f t="shared" si="337"/>
        <v>0</v>
      </c>
      <c r="AM930" s="2">
        <f t="shared" si="338"/>
        <v>0</v>
      </c>
      <c r="AN930" s="2">
        <f t="shared" si="339"/>
        <v>0</v>
      </c>
      <c r="AP930" t="s">
        <v>1974</v>
      </c>
      <c r="AQ930" t="s">
        <v>1990</v>
      </c>
      <c r="AT930" s="94">
        <v>21</v>
      </c>
      <c r="AU930" s="96">
        <v>125</v>
      </c>
      <c r="AV930" s="100">
        <f t="shared" si="330"/>
        <v>21125</v>
      </c>
      <c r="AX930" s="7" t="s">
        <v>996</v>
      </c>
    </row>
    <row r="931" spans="1:50" ht="13" hidden="1" customHeight="1" outlineLevel="1">
      <c r="A931" t="s">
        <v>2052</v>
      </c>
      <c r="B931" t="s">
        <v>1990</v>
      </c>
      <c r="C931" s="1">
        <f t="shared" si="331"/>
        <v>4107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si="340"/>
        <v>541</v>
      </c>
      <c r="H931" s="2">
        <f t="shared" si="341"/>
        <v>0.13172632091551009</v>
      </c>
      <c r="I931" s="2"/>
      <c r="J931" s="2">
        <f t="shared" si="332"/>
        <v>0.43413683954224497</v>
      </c>
      <c r="K931" s="2">
        <f t="shared" si="333"/>
        <v>0.56586316045775509</v>
      </c>
      <c r="L931" s="2">
        <f t="shared" si="334"/>
        <v>0</v>
      </c>
      <c r="M931" s="2">
        <f t="shared" si="335"/>
        <v>0</v>
      </c>
      <c r="N931" s="106">
        <v>1783</v>
      </c>
      <c r="O931" s="106">
        <v>2324</v>
      </c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G931" s="7">
        <f>IF(Q931&gt;0,RANK(Q931,(N931:P931,Q931:AE931)),0)</f>
        <v>0</v>
      </c>
      <c r="AH931" s="7">
        <f>IF(R931&gt;0,RANK(R931,(N931:P931,Q931:AE931)),0)</f>
        <v>0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36"/>
        <v>0</v>
      </c>
      <c r="AL931" s="2">
        <f t="shared" si="337"/>
        <v>0</v>
      </c>
      <c r="AM931" s="2">
        <f t="shared" si="338"/>
        <v>0</v>
      </c>
      <c r="AN931" s="2">
        <f t="shared" si="339"/>
        <v>0</v>
      </c>
      <c r="AP931" t="s">
        <v>2052</v>
      </c>
      <c r="AQ931" t="s">
        <v>1990</v>
      </c>
      <c r="AT931" s="94">
        <v>21</v>
      </c>
      <c r="AU931" s="96">
        <v>127</v>
      </c>
      <c r="AV931" s="100">
        <f t="shared" si="330"/>
        <v>21127</v>
      </c>
      <c r="AX931" s="7" t="s">
        <v>996</v>
      </c>
    </row>
    <row r="932" spans="1:50" ht="13" hidden="1" customHeight="1" outlineLevel="1">
      <c r="A932" t="s">
        <v>2498</v>
      </c>
      <c r="B932" t="s">
        <v>1990</v>
      </c>
      <c r="C932" s="1">
        <f t="shared" ref="C932:C963" si="342">SUM(N932:AE932)</f>
        <v>1792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40"/>
        <v>232</v>
      </c>
      <c r="H932" s="2">
        <f t="shared" si="341"/>
        <v>0.12946428571428573</v>
      </c>
      <c r="I932" s="2"/>
      <c r="J932" s="2">
        <f t="shared" ref="J932:J963" si="343">IF($C932=0,"-",N932/$C932)</f>
        <v>0.43526785714285715</v>
      </c>
      <c r="K932" s="2">
        <f t="shared" ref="K932:K963" si="344">IF($C932=0,"-",O932/$C932)</f>
        <v>0.5647321428571429</v>
      </c>
      <c r="L932" s="2">
        <f t="shared" ref="L932:L963" si="345">IF($C932=0,"-",P932/$C932)</f>
        <v>0</v>
      </c>
      <c r="M932" s="2">
        <f t="shared" ref="M932:M963" si="346">IF(C932=0,"-",(1-J932-K932-L932))</f>
        <v>-1.1102230246251565E-16</v>
      </c>
      <c r="N932" s="106">
        <v>780</v>
      </c>
      <c r="O932" s="106">
        <v>1012</v>
      </c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G932" s="7">
        <f>IF(Q932&gt;0,RANK(Q932,(N932:P932,Q932:AE932)),0)</f>
        <v>0</v>
      </c>
      <c r="AH932" s="7">
        <f>IF(R932&gt;0,RANK(R932,(N932:P932,Q932:AE932)),0)</f>
        <v>0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ref="AK932:AK963" si="347">IF($C932=0,"-",Q932/$C932)</f>
        <v>0</v>
      </c>
      <c r="AL932" s="2">
        <f t="shared" ref="AL932:AL963" si="348">IF($C932=0,"-",R932/$C932)</f>
        <v>0</v>
      </c>
      <c r="AM932" s="2">
        <f t="shared" ref="AM932:AM963" si="349">IF($C932=0,"-",T932/$C932)</f>
        <v>0</v>
      </c>
      <c r="AN932" s="2">
        <f t="shared" ref="AN932:AN963" si="350">IF($C932=0,"-",S932/$C932)</f>
        <v>0</v>
      </c>
      <c r="AP932" t="s">
        <v>2498</v>
      </c>
      <c r="AQ932" t="s">
        <v>1990</v>
      </c>
      <c r="AT932" s="94">
        <v>21</v>
      </c>
      <c r="AU932" s="96">
        <v>129</v>
      </c>
      <c r="AV932" s="100">
        <f t="shared" si="330"/>
        <v>21129</v>
      </c>
      <c r="AX932" s="7" t="s">
        <v>996</v>
      </c>
    </row>
    <row r="933" spans="1:50" ht="13" hidden="1" customHeight="1" outlineLevel="1">
      <c r="A933" t="s">
        <v>1862</v>
      </c>
      <c r="B933" t="s">
        <v>1990</v>
      </c>
      <c r="C933" s="1">
        <f t="shared" si="342"/>
        <v>3628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40"/>
        <v>1418</v>
      </c>
      <c r="H933" s="2">
        <f t="shared" si="341"/>
        <v>0.3908489525909592</v>
      </c>
      <c r="I933" s="2"/>
      <c r="J933" s="2">
        <f t="shared" si="343"/>
        <v>0.3045755237045204</v>
      </c>
      <c r="K933" s="2">
        <f t="shared" si="344"/>
        <v>0.69542447629547965</v>
      </c>
      <c r="L933" s="2">
        <f t="shared" si="345"/>
        <v>0</v>
      </c>
      <c r="M933" s="2">
        <f t="shared" si="346"/>
        <v>-1.1102230246251565E-16</v>
      </c>
      <c r="N933" s="106">
        <v>1105</v>
      </c>
      <c r="O933" s="106">
        <v>2523</v>
      </c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G933" s="7">
        <f>IF(Q933&gt;0,RANK(Q933,(N933:P933,Q933:AE933)),0)</f>
        <v>0</v>
      </c>
      <c r="AH933" s="7">
        <f>IF(R933&gt;0,RANK(R933,(N933:P933,Q933:AE933)),0)</f>
        <v>0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47"/>
        <v>0</v>
      </c>
      <c r="AL933" s="2">
        <f t="shared" si="348"/>
        <v>0</v>
      </c>
      <c r="AM933" s="2">
        <f t="shared" si="349"/>
        <v>0</v>
      </c>
      <c r="AN933" s="2">
        <f t="shared" si="350"/>
        <v>0</v>
      </c>
      <c r="AP933" t="s">
        <v>1862</v>
      </c>
      <c r="AQ933" t="s">
        <v>1990</v>
      </c>
      <c r="AT933" s="94">
        <v>21</v>
      </c>
      <c r="AU933" s="96">
        <v>131</v>
      </c>
      <c r="AV933" s="100">
        <f t="shared" si="330"/>
        <v>21131</v>
      </c>
      <c r="AX933" s="7" t="s">
        <v>996</v>
      </c>
    </row>
    <row r="934" spans="1:50" ht="13" hidden="1" customHeight="1" outlineLevel="1">
      <c r="A934" t="s">
        <v>804</v>
      </c>
      <c r="B934" t="s">
        <v>1990</v>
      </c>
      <c r="C934" s="1">
        <f t="shared" si="342"/>
        <v>5121</v>
      </c>
      <c r="D934" s="7">
        <f>IF(N934&gt;0, RANK(N934,(N934:P934,Q934:AE934)),0)</f>
        <v>1</v>
      </c>
      <c r="E934" s="7">
        <f>IF(O934&gt;0,RANK(O934,(N934:P934,Q934:AE934)),0)</f>
        <v>2</v>
      </c>
      <c r="F934" s="7">
        <f>IF(P934&gt;0,RANK(P934,(N934:P934,Q934:AE934)),0)</f>
        <v>0</v>
      </c>
      <c r="G934" s="1">
        <f t="shared" si="340"/>
        <v>1041</v>
      </c>
      <c r="H934" s="2">
        <f t="shared" si="341"/>
        <v>0.20328060925600469</v>
      </c>
      <c r="I934" s="2"/>
      <c r="J934" s="2">
        <f t="shared" si="343"/>
        <v>0.60164030462800233</v>
      </c>
      <c r="K934" s="2">
        <f t="shared" si="344"/>
        <v>0.39835969537199767</v>
      </c>
      <c r="L934" s="2">
        <f t="shared" si="345"/>
        <v>0</v>
      </c>
      <c r="M934" s="2">
        <f t="shared" si="346"/>
        <v>0</v>
      </c>
      <c r="N934" s="106">
        <v>3081</v>
      </c>
      <c r="O934" s="106">
        <v>2040</v>
      </c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G934" s="7">
        <f>IF(Q934&gt;0,RANK(Q934,(N934:P934,Q934:AE934)),0)</f>
        <v>0</v>
      </c>
      <c r="AH934" s="7">
        <f>IF(R934&gt;0,RANK(R934,(N934:P934,Q934:AE934)),0)</f>
        <v>0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47"/>
        <v>0</v>
      </c>
      <c r="AL934" s="2">
        <f t="shared" si="348"/>
        <v>0</v>
      </c>
      <c r="AM934" s="2">
        <f t="shared" si="349"/>
        <v>0</v>
      </c>
      <c r="AN934" s="2">
        <f t="shared" si="350"/>
        <v>0</v>
      </c>
      <c r="AP934" t="s">
        <v>804</v>
      </c>
      <c r="AQ934" t="s">
        <v>1990</v>
      </c>
      <c r="AT934" s="94">
        <v>21</v>
      </c>
      <c r="AU934" s="96">
        <v>133</v>
      </c>
      <c r="AV934" s="100">
        <f t="shared" si="330"/>
        <v>21133</v>
      </c>
      <c r="AX934" s="7" t="s">
        <v>996</v>
      </c>
    </row>
    <row r="935" spans="1:50" ht="13" hidden="1" customHeight="1" outlineLevel="1">
      <c r="A935" t="s">
        <v>1799</v>
      </c>
      <c r="B935" t="s">
        <v>1990</v>
      </c>
      <c r="C935" s="1">
        <f t="shared" si="342"/>
        <v>3293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0</v>
      </c>
      <c r="G935" s="1">
        <f t="shared" si="340"/>
        <v>1419</v>
      </c>
      <c r="H935" s="2">
        <f t="shared" si="341"/>
        <v>0.4309140601275433</v>
      </c>
      <c r="I935" s="2"/>
      <c r="J935" s="2">
        <f t="shared" si="343"/>
        <v>0.28454296993622835</v>
      </c>
      <c r="K935" s="2">
        <f t="shared" si="344"/>
        <v>0.71545703006377159</v>
      </c>
      <c r="L935" s="2">
        <f t="shared" si="345"/>
        <v>0</v>
      </c>
      <c r="M935" s="2">
        <f t="shared" si="346"/>
        <v>1.1102230246251565E-16</v>
      </c>
      <c r="N935" s="106">
        <v>937</v>
      </c>
      <c r="O935" s="106">
        <v>2356</v>
      </c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G935" s="7">
        <f>IF(Q935&gt;0,RANK(Q935,(N935:P935,Q935:AE935)),0)</f>
        <v>0</v>
      </c>
      <c r="AH935" s="7">
        <f>IF(R935&gt;0,RANK(R935,(N935:P935,Q935:AE935)),0)</f>
        <v>0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si="347"/>
        <v>0</v>
      </c>
      <c r="AL935" s="2">
        <f t="shared" si="348"/>
        <v>0</v>
      </c>
      <c r="AM935" s="2">
        <f t="shared" si="349"/>
        <v>0</v>
      </c>
      <c r="AN935" s="2">
        <f t="shared" si="350"/>
        <v>0</v>
      </c>
      <c r="AP935" t="s">
        <v>1799</v>
      </c>
      <c r="AQ935" t="s">
        <v>1990</v>
      </c>
      <c r="AT935" s="94">
        <v>21</v>
      </c>
      <c r="AU935" s="96">
        <v>135</v>
      </c>
      <c r="AV935" s="100">
        <f t="shared" si="330"/>
        <v>21135</v>
      </c>
      <c r="AX935" s="7" t="s">
        <v>996</v>
      </c>
    </row>
    <row r="936" spans="1:50" ht="13" hidden="1" customHeight="1" outlineLevel="1">
      <c r="A936" t="s">
        <v>1794</v>
      </c>
      <c r="B936" t="s">
        <v>1990</v>
      </c>
      <c r="C936" s="1">
        <f t="shared" si="342"/>
        <v>3721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40"/>
        <v>503</v>
      </c>
      <c r="H936" s="2">
        <f t="shared" si="341"/>
        <v>0.13517871539908627</v>
      </c>
      <c r="I936" s="2"/>
      <c r="J936" s="2">
        <f t="shared" si="343"/>
        <v>0.43241064230045689</v>
      </c>
      <c r="K936" s="2">
        <f t="shared" si="344"/>
        <v>0.56758935769954311</v>
      </c>
      <c r="L936" s="2">
        <f t="shared" si="345"/>
        <v>0</v>
      </c>
      <c r="M936" s="2">
        <f t="shared" si="346"/>
        <v>0</v>
      </c>
      <c r="N936" s="106">
        <v>1609</v>
      </c>
      <c r="O936" s="106">
        <v>2112</v>
      </c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G936" s="7">
        <f>IF(Q936&gt;0,RANK(Q936,(N936:P936,Q936:AE936)),0)</f>
        <v>0</v>
      </c>
      <c r="AH936" s="7">
        <f>IF(R936&gt;0,RANK(R936,(N936:P936,Q936:AE936)),0)</f>
        <v>0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347"/>
        <v>0</v>
      </c>
      <c r="AL936" s="2">
        <f t="shared" si="348"/>
        <v>0</v>
      </c>
      <c r="AM936" s="2">
        <f t="shared" si="349"/>
        <v>0</v>
      </c>
      <c r="AN936" s="2">
        <f t="shared" si="350"/>
        <v>0</v>
      </c>
      <c r="AP936" t="s">
        <v>1794</v>
      </c>
      <c r="AQ936" t="s">
        <v>1990</v>
      </c>
      <c r="AT936" s="94">
        <v>21</v>
      </c>
      <c r="AU936" s="96">
        <v>137</v>
      </c>
      <c r="AV936" s="100">
        <f t="shared" si="330"/>
        <v>21137</v>
      </c>
      <c r="AX936" s="7" t="s">
        <v>996</v>
      </c>
    </row>
    <row r="937" spans="1:50" ht="13" hidden="1" customHeight="1" outlineLevel="1">
      <c r="A937" t="s">
        <v>1626</v>
      </c>
      <c r="B937" t="s">
        <v>1990</v>
      </c>
      <c r="C937" s="1">
        <f t="shared" si="342"/>
        <v>2651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>IF(P937&gt;0,RANK(P937,(N937:P937,Q937:AE937)),0)</f>
        <v>0</v>
      </c>
      <c r="G937" s="1">
        <f t="shared" si="340"/>
        <v>129</v>
      </c>
      <c r="H937" s="2">
        <f t="shared" si="341"/>
        <v>4.866088268577895E-2</v>
      </c>
      <c r="I937" s="2"/>
      <c r="J937" s="2">
        <f t="shared" si="343"/>
        <v>0.52433044134288953</v>
      </c>
      <c r="K937" s="2">
        <f t="shared" si="344"/>
        <v>0.47566955865711052</v>
      </c>
      <c r="L937" s="2">
        <f t="shared" si="345"/>
        <v>0</v>
      </c>
      <c r="M937" s="2">
        <f t="shared" si="346"/>
        <v>-5.5511151231257827E-17</v>
      </c>
      <c r="N937" s="106">
        <v>1390</v>
      </c>
      <c r="O937" s="106">
        <v>1261</v>
      </c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G937" s="7">
        <f>IF(Q937&gt;0,RANK(Q937,(N937:P937,Q937:AE937)),0)</f>
        <v>0</v>
      </c>
      <c r="AH937" s="7">
        <f>IF(R937&gt;0,RANK(R937,(N937:P937,Q937:AE937)),0)</f>
        <v>0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347"/>
        <v>0</v>
      </c>
      <c r="AL937" s="2">
        <f t="shared" si="348"/>
        <v>0</v>
      </c>
      <c r="AM937" s="2">
        <f t="shared" si="349"/>
        <v>0</v>
      </c>
      <c r="AN937" s="2">
        <f t="shared" si="350"/>
        <v>0</v>
      </c>
      <c r="AP937" t="s">
        <v>1626</v>
      </c>
      <c r="AQ937" t="s">
        <v>1990</v>
      </c>
      <c r="AT937" s="94">
        <v>21</v>
      </c>
      <c r="AU937" s="96">
        <v>139</v>
      </c>
      <c r="AV937" s="100">
        <f t="shared" si="330"/>
        <v>21139</v>
      </c>
      <c r="AX937" s="7" t="s">
        <v>996</v>
      </c>
    </row>
    <row r="938" spans="1:50" ht="13" hidden="1" customHeight="1" outlineLevel="1">
      <c r="A938" t="s">
        <v>503</v>
      </c>
      <c r="B938" t="s">
        <v>1990</v>
      </c>
      <c r="C938" s="1">
        <f t="shared" si="342"/>
        <v>5058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0</v>
      </c>
      <c r="G938" s="1">
        <f t="shared" si="340"/>
        <v>822</v>
      </c>
      <c r="H938" s="2">
        <f t="shared" si="341"/>
        <v>0.16251482799525505</v>
      </c>
      <c r="I938" s="2"/>
      <c r="J938" s="2">
        <f t="shared" si="343"/>
        <v>0.41874258600237246</v>
      </c>
      <c r="K938" s="2">
        <f t="shared" si="344"/>
        <v>0.58125741399762754</v>
      </c>
      <c r="L938" s="2">
        <f t="shared" si="345"/>
        <v>0</v>
      </c>
      <c r="M938" s="2">
        <f t="shared" si="346"/>
        <v>0</v>
      </c>
      <c r="N938" s="106">
        <v>2118</v>
      </c>
      <c r="O938" s="106">
        <v>2940</v>
      </c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G938" s="7">
        <f>IF(Q938&gt;0,RANK(Q938,(N938:P938,Q938:AE938)),0)</f>
        <v>0</v>
      </c>
      <c r="AH938" s="7">
        <f>IF(R938&gt;0,RANK(R938,(N938:P938,Q938:AE938)),0)</f>
        <v>0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47"/>
        <v>0</v>
      </c>
      <c r="AL938" s="2">
        <f t="shared" si="348"/>
        <v>0</v>
      </c>
      <c r="AM938" s="2">
        <f t="shared" si="349"/>
        <v>0</v>
      </c>
      <c r="AN938" s="2">
        <f t="shared" si="350"/>
        <v>0</v>
      </c>
      <c r="AP938" t="s">
        <v>503</v>
      </c>
      <c r="AQ938" t="s">
        <v>1990</v>
      </c>
      <c r="AT938" s="94">
        <v>21</v>
      </c>
      <c r="AU938" s="96">
        <v>141</v>
      </c>
      <c r="AV938" s="100">
        <f t="shared" si="330"/>
        <v>21141</v>
      </c>
      <c r="AX938" s="7" t="s">
        <v>996</v>
      </c>
    </row>
    <row r="939" spans="1:50" ht="13" hidden="1" customHeight="1" outlineLevel="1">
      <c r="A939" t="s">
        <v>631</v>
      </c>
      <c r="B939" t="s">
        <v>1990</v>
      </c>
      <c r="C939" s="1">
        <f t="shared" si="342"/>
        <v>1834</v>
      </c>
      <c r="D939" s="7">
        <f>IF(N939&gt;0, RANK(N939,(N939:P939,Q939:AE939)),0)</f>
        <v>1</v>
      </c>
      <c r="E939" s="7">
        <f>IF(O939&gt;0,RANK(O939,(N939:P939,Q939:AE939)),0)</f>
        <v>2</v>
      </c>
      <c r="F939" s="7">
        <f>IF(P939&gt;0,RANK(P939,(N939:P939,Q939:AE939)),0)</f>
        <v>0</v>
      </c>
      <c r="G939" s="1">
        <f t="shared" si="340"/>
        <v>80</v>
      </c>
      <c r="H939" s="2">
        <f t="shared" si="341"/>
        <v>4.3620501635768812E-2</v>
      </c>
      <c r="I939" s="2"/>
      <c r="J939" s="2">
        <f t="shared" si="343"/>
        <v>0.52181025081788446</v>
      </c>
      <c r="K939" s="2">
        <f t="shared" si="344"/>
        <v>0.4781897491821156</v>
      </c>
      <c r="L939" s="2">
        <f t="shared" si="345"/>
        <v>0</v>
      </c>
      <c r="M939" s="2">
        <f t="shared" si="346"/>
        <v>-5.5511151231257827E-17</v>
      </c>
      <c r="N939" s="106">
        <v>957</v>
      </c>
      <c r="O939" s="106">
        <v>877</v>
      </c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G939" s="7">
        <f>IF(Q939&gt;0,RANK(Q939,(N939:P939,Q939:AE939)),0)</f>
        <v>0</v>
      </c>
      <c r="AH939" s="7">
        <f>IF(R939&gt;0,RANK(R939,(N939:P939,Q939:AE939)),0)</f>
        <v>0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47"/>
        <v>0</v>
      </c>
      <c r="AL939" s="2">
        <f t="shared" si="348"/>
        <v>0</v>
      </c>
      <c r="AM939" s="2">
        <f t="shared" si="349"/>
        <v>0</v>
      </c>
      <c r="AN939" s="2">
        <f t="shared" si="350"/>
        <v>0</v>
      </c>
      <c r="AP939" t="s">
        <v>631</v>
      </c>
      <c r="AQ939" t="s">
        <v>1990</v>
      </c>
      <c r="AT939" s="94">
        <v>21</v>
      </c>
      <c r="AU939" s="96">
        <v>143</v>
      </c>
      <c r="AV939" s="100">
        <f t="shared" si="330"/>
        <v>21143</v>
      </c>
      <c r="AX939" s="7" t="s">
        <v>996</v>
      </c>
    </row>
    <row r="940" spans="1:50" ht="13" hidden="1" customHeight="1" outlineLevel="1">
      <c r="A940" t="s">
        <v>2053</v>
      </c>
      <c r="B940" t="s">
        <v>1990</v>
      </c>
      <c r="C940" s="1">
        <f t="shared" si="342"/>
        <v>17562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1">
        <f t="shared" si="340"/>
        <v>1508</v>
      </c>
      <c r="H940" s="2">
        <f t="shared" si="341"/>
        <v>8.586721330144631E-2</v>
      </c>
      <c r="I940" s="2"/>
      <c r="J940" s="2">
        <f t="shared" si="343"/>
        <v>0.45706639334927684</v>
      </c>
      <c r="K940" s="2">
        <f t="shared" si="344"/>
        <v>0.5429336066507231</v>
      </c>
      <c r="L940" s="2">
        <f t="shared" si="345"/>
        <v>0</v>
      </c>
      <c r="M940" s="2">
        <f t="shared" si="346"/>
        <v>0</v>
      </c>
      <c r="N940" s="106">
        <v>8027</v>
      </c>
      <c r="O940" s="106">
        <v>9535</v>
      </c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G940" s="7">
        <f>IF(Q940&gt;0,RANK(Q940,(N940:P940,Q940:AE940)),0)</f>
        <v>0</v>
      </c>
      <c r="AH940" s="7">
        <f>IF(R940&gt;0,RANK(R940,(N940:P940,Q940:AE940)),0)</f>
        <v>0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47"/>
        <v>0</v>
      </c>
      <c r="AL940" s="2">
        <f t="shared" si="348"/>
        <v>0</v>
      </c>
      <c r="AM940" s="2">
        <f t="shared" si="349"/>
        <v>0</v>
      </c>
      <c r="AN940" s="2">
        <f t="shared" si="350"/>
        <v>0</v>
      </c>
      <c r="AP940" t="s">
        <v>2053</v>
      </c>
      <c r="AQ940" t="s">
        <v>1990</v>
      </c>
      <c r="AT940" s="94">
        <v>21</v>
      </c>
      <c r="AU940" s="96">
        <v>145</v>
      </c>
      <c r="AV940" s="100">
        <f t="shared" si="330"/>
        <v>21145</v>
      </c>
      <c r="AX940" s="7" t="s">
        <v>996</v>
      </c>
    </row>
    <row r="941" spans="1:50" ht="13" hidden="1" customHeight="1" outlineLevel="1">
      <c r="A941" t="s">
        <v>1062</v>
      </c>
      <c r="B941" t="s">
        <v>1990</v>
      </c>
      <c r="C941" s="1">
        <f t="shared" si="342"/>
        <v>3069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0</v>
      </c>
      <c r="G941" s="1">
        <f t="shared" si="340"/>
        <v>1341</v>
      </c>
      <c r="H941" s="2">
        <f t="shared" si="341"/>
        <v>0.43695014662756598</v>
      </c>
      <c r="I941" s="2"/>
      <c r="J941" s="2">
        <f t="shared" si="343"/>
        <v>0.28152492668621704</v>
      </c>
      <c r="K941" s="2">
        <f t="shared" si="344"/>
        <v>0.71847507331378302</v>
      </c>
      <c r="L941" s="2">
        <f t="shared" si="345"/>
        <v>0</v>
      </c>
      <c r="M941" s="2">
        <f t="shared" si="346"/>
        <v>0</v>
      </c>
      <c r="N941" s="106">
        <v>864</v>
      </c>
      <c r="O941" s="106">
        <v>2205</v>
      </c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G941" s="7">
        <f>IF(Q941&gt;0,RANK(Q941,(N941:P941,Q941:AE941)),0)</f>
        <v>0</v>
      </c>
      <c r="AH941" s="7">
        <f>IF(R941&gt;0,RANK(R941,(N941:P941,Q941:AE941)),0)</f>
        <v>0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47"/>
        <v>0</v>
      </c>
      <c r="AL941" s="2">
        <f t="shared" si="348"/>
        <v>0</v>
      </c>
      <c r="AM941" s="2">
        <f t="shared" si="349"/>
        <v>0</v>
      </c>
      <c r="AN941" s="2">
        <f t="shared" si="350"/>
        <v>0</v>
      </c>
      <c r="AP941" t="s">
        <v>1062</v>
      </c>
      <c r="AQ941" t="s">
        <v>1990</v>
      </c>
      <c r="AT941" s="94">
        <v>21</v>
      </c>
      <c r="AU941" s="96">
        <v>147</v>
      </c>
      <c r="AV941" s="100">
        <f t="shared" si="330"/>
        <v>21147</v>
      </c>
      <c r="AX941" s="7" t="s">
        <v>996</v>
      </c>
    </row>
    <row r="942" spans="1:50" ht="13" hidden="1" customHeight="1" outlineLevel="1">
      <c r="A942" t="s">
        <v>496</v>
      </c>
      <c r="B942" t="s">
        <v>1990</v>
      </c>
      <c r="C942" s="1">
        <f t="shared" si="342"/>
        <v>2768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>IF(P942&gt;0,RANK(P942,(N942:P942,Q942:AE942)),0)</f>
        <v>0</v>
      </c>
      <c r="G942" s="1">
        <f t="shared" si="340"/>
        <v>328</v>
      </c>
      <c r="H942" s="2">
        <f t="shared" si="341"/>
        <v>0.11849710982658959</v>
      </c>
      <c r="I942" s="2"/>
      <c r="J942" s="2">
        <f t="shared" si="343"/>
        <v>0.55924855491329484</v>
      </c>
      <c r="K942" s="2">
        <f t="shared" si="344"/>
        <v>0.44075144508670522</v>
      </c>
      <c r="L942" s="2">
        <f t="shared" si="345"/>
        <v>0</v>
      </c>
      <c r="M942" s="2">
        <f t="shared" si="346"/>
        <v>-5.5511151231257827E-17</v>
      </c>
      <c r="N942" s="106">
        <v>1548</v>
      </c>
      <c r="O942" s="106">
        <v>1220</v>
      </c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G942" s="7">
        <f>IF(Q942&gt;0,RANK(Q942,(N942:P942,Q942:AE942)),0)</f>
        <v>0</v>
      </c>
      <c r="AH942" s="7">
        <f>IF(R942&gt;0,RANK(R942,(N942:P942,Q942:AE942)),0)</f>
        <v>0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47"/>
        <v>0</v>
      </c>
      <c r="AL942" s="2">
        <f t="shared" si="348"/>
        <v>0</v>
      </c>
      <c r="AM942" s="2">
        <f t="shared" si="349"/>
        <v>0</v>
      </c>
      <c r="AN942" s="2">
        <f t="shared" si="350"/>
        <v>0</v>
      </c>
      <c r="AP942" t="s">
        <v>496</v>
      </c>
      <c r="AQ942" t="s">
        <v>1990</v>
      </c>
      <c r="AT942" s="94">
        <v>21</v>
      </c>
      <c r="AU942" s="96">
        <v>149</v>
      </c>
      <c r="AV942" s="100">
        <f t="shared" si="330"/>
        <v>21149</v>
      </c>
      <c r="AX942" s="7" t="s">
        <v>996</v>
      </c>
    </row>
    <row r="943" spans="1:50" ht="13" hidden="1" customHeight="1" outlineLevel="1">
      <c r="A943" t="s">
        <v>2395</v>
      </c>
      <c r="B943" t="s">
        <v>1990</v>
      </c>
      <c r="C943" s="1">
        <f t="shared" si="342"/>
        <v>10893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0</v>
      </c>
      <c r="G943" s="1">
        <f t="shared" si="340"/>
        <v>737</v>
      </c>
      <c r="H943" s="2">
        <f t="shared" si="341"/>
        <v>6.7658129073717072E-2</v>
      </c>
      <c r="I943" s="2"/>
      <c r="J943" s="2">
        <f t="shared" si="343"/>
        <v>0.46617093546314148</v>
      </c>
      <c r="K943" s="2">
        <f t="shared" si="344"/>
        <v>0.53382906453685852</v>
      </c>
      <c r="L943" s="2">
        <f t="shared" si="345"/>
        <v>0</v>
      </c>
      <c r="M943" s="2">
        <f t="shared" si="346"/>
        <v>0</v>
      </c>
      <c r="N943" s="106">
        <v>5078</v>
      </c>
      <c r="O943" s="106">
        <v>5815</v>
      </c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G943" s="7">
        <f>IF(Q943&gt;0,RANK(Q943,(N943:P943,Q943:AE943)),0)</f>
        <v>0</v>
      </c>
      <c r="AH943" s="7">
        <f>IF(R943&gt;0,RANK(R943,(N943:P943,Q943:AE943)),0)</f>
        <v>0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47"/>
        <v>0</v>
      </c>
      <c r="AL943" s="2">
        <f t="shared" si="348"/>
        <v>0</v>
      </c>
      <c r="AM943" s="2">
        <f t="shared" si="349"/>
        <v>0</v>
      </c>
      <c r="AN943" s="2">
        <f t="shared" si="350"/>
        <v>0</v>
      </c>
      <c r="AP943" t="s">
        <v>2395</v>
      </c>
      <c r="AQ943" t="s">
        <v>1990</v>
      </c>
      <c r="AT943" s="94">
        <v>21</v>
      </c>
      <c r="AU943" s="96">
        <v>151</v>
      </c>
      <c r="AV943" s="100">
        <f t="shared" si="330"/>
        <v>21151</v>
      </c>
      <c r="AX943" s="7" t="s">
        <v>996</v>
      </c>
    </row>
    <row r="944" spans="1:50" ht="13" hidden="1" customHeight="1" outlineLevel="1">
      <c r="A944" t="s">
        <v>359</v>
      </c>
      <c r="B944" t="s">
        <v>1990</v>
      </c>
      <c r="C944" s="1">
        <f t="shared" si="342"/>
        <v>2972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>IF(P944&gt;0,RANK(P944,(N944:P944,Q944:AE944)),0)</f>
        <v>0</v>
      </c>
      <c r="G944" s="1">
        <f t="shared" si="340"/>
        <v>302</v>
      </c>
      <c r="H944" s="2">
        <f t="shared" si="341"/>
        <v>0.10161507402422611</v>
      </c>
      <c r="I944" s="2"/>
      <c r="J944" s="2">
        <f t="shared" si="343"/>
        <v>0.55080753701211305</v>
      </c>
      <c r="K944" s="2">
        <f t="shared" si="344"/>
        <v>0.44919246298788695</v>
      </c>
      <c r="L944" s="2">
        <f t="shared" si="345"/>
        <v>0</v>
      </c>
      <c r="M944" s="2">
        <f t="shared" si="346"/>
        <v>0</v>
      </c>
      <c r="N944" s="106">
        <v>1637</v>
      </c>
      <c r="O944" s="106">
        <v>1335</v>
      </c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G944" s="7">
        <f>IF(Q944&gt;0,RANK(Q944,(N944:P944,Q944:AE944)),0)</f>
        <v>0</v>
      </c>
      <c r="AH944" s="7">
        <f>IF(R944&gt;0,RANK(R944,(N944:P944,Q944:AE944)),0)</f>
        <v>0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47"/>
        <v>0</v>
      </c>
      <c r="AL944" s="2">
        <f t="shared" si="348"/>
        <v>0</v>
      </c>
      <c r="AM944" s="2">
        <f t="shared" si="349"/>
        <v>0</v>
      </c>
      <c r="AN944" s="2">
        <f t="shared" si="350"/>
        <v>0</v>
      </c>
      <c r="AP944" t="s">
        <v>359</v>
      </c>
      <c r="AQ944" t="s">
        <v>1990</v>
      </c>
      <c r="AT944" s="94">
        <v>21</v>
      </c>
      <c r="AU944" s="96">
        <v>153</v>
      </c>
      <c r="AV944" s="100">
        <f t="shared" si="330"/>
        <v>21153</v>
      </c>
      <c r="AX944" s="7" t="s">
        <v>996</v>
      </c>
    </row>
    <row r="945" spans="1:50" ht="13" hidden="1" customHeight="1" outlineLevel="1">
      <c r="A945" t="s">
        <v>827</v>
      </c>
      <c r="B945" t="s">
        <v>1990</v>
      </c>
      <c r="C945" s="1">
        <f t="shared" si="342"/>
        <v>4029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>IF(P945&gt;0,RANK(P945,(N945:P945,Q945:AE945)),0)</f>
        <v>0</v>
      </c>
      <c r="G945" s="1">
        <f t="shared" si="340"/>
        <v>813</v>
      </c>
      <c r="H945" s="2">
        <f t="shared" si="341"/>
        <v>0.20178704393149666</v>
      </c>
      <c r="I945" s="2"/>
      <c r="J945" s="2">
        <f t="shared" si="343"/>
        <v>0.6008935219657483</v>
      </c>
      <c r="K945" s="2">
        <f t="shared" si="344"/>
        <v>0.3991064780342517</v>
      </c>
      <c r="L945" s="2">
        <f t="shared" si="345"/>
        <v>0</v>
      </c>
      <c r="M945" s="2">
        <f t="shared" si="346"/>
        <v>0</v>
      </c>
      <c r="N945" s="106">
        <v>2421</v>
      </c>
      <c r="O945" s="106">
        <v>1608</v>
      </c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G945" s="7">
        <f>IF(Q945&gt;0,RANK(Q945,(N945:P945,Q945:AE945)),0)</f>
        <v>0</v>
      </c>
      <c r="AH945" s="7">
        <f>IF(R945&gt;0,RANK(R945,(N945:P945,Q945:AE945)),0)</f>
        <v>0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47"/>
        <v>0</v>
      </c>
      <c r="AL945" s="2">
        <f t="shared" si="348"/>
        <v>0</v>
      </c>
      <c r="AM945" s="2">
        <f t="shared" si="349"/>
        <v>0</v>
      </c>
      <c r="AN945" s="2">
        <f t="shared" si="350"/>
        <v>0</v>
      </c>
      <c r="AP945" t="s">
        <v>827</v>
      </c>
      <c r="AQ945" t="s">
        <v>1990</v>
      </c>
      <c r="AT945" s="94">
        <v>21</v>
      </c>
      <c r="AU945" s="96">
        <v>155</v>
      </c>
      <c r="AV945" s="100">
        <f t="shared" si="330"/>
        <v>21155</v>
      </c>
      <c r="AX945" s="7" t="s">
        <v>996</v>
      </c>
    </row>
    <row r="946" spans="1:50" ht="13" hidden="1" customHeight="1" outlineLevel="1">
      <c r="A946" t="s">
        <v>980</v>
      </c>
      <c r="B946" t="s">
        <v>1990</v>
      </c>
      <c r="C946" s="1">
        <f t="shared" si="342"/>
        <v>8128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>IF(P946&gt;0,RANK(P946,(N946:P946,Q946:AE946)),0)</f>
        <v>0</v>
      </c>
      <c r="G946" s="1">
        <f t="shared" si="340"/>
        <v>1062</v>
      </c>
      <c r="H946" s="2">
        <f t="shared" si="341"/>
        <v>0.13065944881889763</v>
      </c>
      <c r="I946" s="2"/>
      <c r="J946" s="2">
        <f t="shared" si="343"/>
        <v>0.56532972440944884</v>
      </c>
      <c r="K946" s="2">
        <f t="shared" si="344"/>
        <v>0.43467027559055116</v>
      </c>
      <c r="L946" s="2">
        <f t="shared" si="345"/>
        <v>0</v>
      </c>
      <c r="M946" s="2">
        <f t="shared" si="346"/>
        <v>0</v>
      </c>
      <c r="N946" s="106">
        <v>4595</v>
      </c>
      <c r="O946" s="106">
        <v>3533</v>
      </c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G946" s="7">
        <f>IF(Q946&gt;0,RANK(Q946,(N946:P946,Q946:AE946)),0)</f>
        <v>0</v>
      </c>
      <c r="AH946" s="7">
        <f>IF(R946&gt;0,RANK(R946,(N946:P946,Q946:AE946)),0)</f>
        <v>0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47"/>
        <v>0</v>
      </c>
      <c r="AL946" s="2">
        <f t="shared" si="348"/>
        <v>0</v>
      </c>
      <c r="AM946" s="2">
        <f t="shared" si="349"/>
        <v>0</v>
      </c>
      <c r="AN946" s="2">
        <f t="shared" si="350"/>
        <v>0</v>
      </c>
      <c r="AP946" t="s">
        <v>980</v>
      </c>
      <c r="AQ946" t="s">
        <v>1990</v>
      </c>
      <c r="AT946" s="94">
        <v>21</v>
      </c>
      <c r="AU946" s="96">
        <v>157</v>
      </c>
      <c r="AV946" s="100">
        <f t="shared" si="330"/>
        <v>21157</v>
      </c>
      <c r="AX946" s="7" t="s">
        <v>996</v>
      </c>
    </row>
    <row r="947" spans="1:50" ht="13" hidden="1" customHeight="1" outlineLevel="1">
      <c r="A947" t="s">
        <v>2634</v>
      </c>
      <c r="B947" t="s">
        <v>1990</v>
      </c>
      <c r="C947" s="1">
        <f t="shared" si="342"/>
        <v>2475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1">
        <f t="shared" si="340"/>
        <v>681</v>
      </c>
      <c r="H947" s="2">
        <f t="shared" si="341"/>
        <v>0.27515151515151515</v>
      </c>
      <c r="I947" s="2"/>
      <c r="J947" s="2">
        <f t="shared" si="343"/>
        <v>0.36242424242424243</v>
      </c>
      <c r="K947" s="2">
        <f t="shared" si="344"/>
        <v>0.63757575757575757</v>
      </c>
      <c r="L947" s="2">
        <f t="shared" si="345"/>
        <v>0</v>
      </c>
      <c r="M947" s="2">
        <f t="shared" si="346"/>
        <v>0</v>
      </c>
      <c r="N947" s="106">
        <v>897</v>
      </c>
      <c r="O947" s="106">
        <v>1578</v>
      </c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G947" s="7">
        <f>IF(Q947&gt;0,RANK(Q947,(N947:P947,Q947:AE947)),0)</f>
        <v>0</v>
      </c>
      <c r="AH947" s="7">
        <f>IF(R947&gt;0,RANK(R947,(N947:P947,Q947:AE947)),0)</f>
        <v>0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47"/>
        <v>0</v>
      </c>
      <c r="AL947" s="2">
        <f t="shared" si="348"/>
        <v>0</v>
      </c>
      <c r="AM947" s="2">
        <f t="shared" si="349"/>
        <v>0</v>
      </c>
      <c r="AN947" s="2">
        <f t="shared" si="350"/>
        <v>0</v>
      </c>
      <c r="AP947" t="s">
        <v>2634</v>
      </c>
      <c r="AQ947" t="s">
        <v>1990</v>
      </c>
      <c r="AT947" s="94">
        <v>21</v>
      </c>
      <c r="AU947" s="96">
        <v>159</v>
      </c>
      <c r="AV947" s="100">
        <f t="shared" si="330"/>
        <v>21159</v>
      </c>
      <c r="AX947" s="7" t="s">
        <v>996</v>
      </c>
    </row>
    <row r="948" spans="1:50" ht="13" hidden="1" customHeight="1" outlineLevel="1">
      <c r="A948" t="s">
        <v>2171</v>
      </c>
      <c r="B948" t="s">
        <v>1990</v>
      </c>
      <c r="C948" s="1">
        <f t="shared" si="342"/>
        <v>3671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0</v>
      </c>
      <c r="G948" s="1">
        <f t="shared" si="340"/>
        <v>361</v>
      </c>
      <c r="H948" s="2">
        <f t="shared" si="341"/>
        <v>9.8338327431217648E-2</v>
      </c>
      <c r="I948" s="2"/>
      <c r="J948" s="2">
        <f t="shared" si="343"/>
        <v>0.45083083628439119</v>
      </c>
      <c r="K948" s="2">
        <f t="shared" si="344"/>
        <v>0.54916916371560887</v>
      </c>
      <c r="L948" s="2">
        <f t="shared" si="345"/>
        <v>0</v>
      </c>
      <c r="M948" s="2">
        <f t="shared" si="346"/>
        <v>0</v>
      </c>
      <c r="N948" s="106">
        <v>1655</v>
      </c>
      <c r="O948" s="106">
        <v>2016</v>
      </c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G948" s="7">
        <f>IF(Q948&gt;0,RANK(Q948,(N948:P948,Q948:AE948)),0)</f>
        <v>0</v>
      </c>
      <c r="AH948" s="7">
        <f>IF(R948&gt;0,RANK(R948,(N948:P948,Q948:AE948)),0)</f>
        <v>0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47"/>
        <v>0</v>
      </c>
      <c r="AL948" s="2">
        <f t="shared" si="348"/>
        <v>0</v>
      </c>
      <c r="AM948" s="2">
        <f t="shared" si="349"/>
        <v>0</v>
      </c>
      <c r="AN948" s="2">
        <f t="shared" si="350"/>
        <v>0</v>
      </c>
      <c r="AP948" t="s">
        <v>2171</v>
      </c>
      <c r="AQ948" t="s">
        <v>1990</v>
      </c>
      <c r="AT948" s="94">
        <v>21</v>
      </c>
      <c r="AU948" s="96">
        <v>161</v>
      </c>
      <c r="AV948" s="100">
        <f t="shared" si="330"/>
        <v>21161</v>
      </c>
      <c r="AX948" s="7" t="s">
        <v>996</v>
      </c>
    </row>
    <row r="949" spans="1:50" ht="13" hidden="1" customHeight="1" outlineLevel="1">
      <c r="A949" t="s">
        <v>1519</v>
      </c>
      <c r="B949" t="s">
        <v>1990</v>
      </c>
      <c r="C949" s="1">
        <f t="shared" si="342"/>
        <v>4461</v>
      </c>
      <c r="D949" s="7">
        <f>IF(N949&gt;0, RANK(N949,(N949:P949,Q949:AE949)),0)</f>
        <v>1</v>
      </c>
      <c r="E949" s="7">
        <f>IF(O949&gt;0,RANK(O949,(N949:P949,Q949:AE949)),0)</f>
        <v>2</v>
      </c>
      <c r="F949" s="7">
        <f>IF(P949&gt;0,RANK(P949,(N949:P949,Q949:AE949)),0)</f>
        <v>0</v>
      </c>
      <c r="G949" s="1">
        <f t="shared" si="340"/>
        <v>275</v>
      </c>
      <c r="H949" s="2">
        <f t="shared" si="341"/>
        <v>6.1645370993050883E-2</v>
      </c>
      <c r="I949" s="2"/>
      <c r="J949" s="2">
        <f t="shared" si="343"/>
        <v>0.53082268549652545</v>
      </c>
      <c r="K949" s="2">
        <f t="shared" si="344"/>
        <v>0.46917731450347455</v>
      </c>
      <c r="L949" s="2">
        <f t="shared" si="345"/>
        <v>0</v>
      </c>
      <c r="M949" s="2">
        <f t="shared" si="346"/>
        <v>0</v>
      </c>
      <c r="N949" s="106">
        <v>2368</v>
      </c>
      <c r="O949" s="106">
        <v>2093</v>
      </c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G949" s="7">
        <f>IF(Q949&gt;0,RANK(Q949,(N949:P949,Q949:AE949)),0)</f>
        <v>0</v>
      </c>
      <c r="AH949" s="7">
        <f>IF(R949&gt;0,RANK(R949,(N949:P949,Q949:AE949)),0)</f>
        <v>0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47"/>
        <v>0</v>
      </c>
      <c r="AL949" s="2">
        <f t="shared" si="348"/>
        <v>0</v>
      </c>
      <c r="AM949" s="2">
        <f t="shared" si="349"/>
        <v>0</v>
      </c>
      <c r="AN949" s="2">
        <f t="shared" si="350"/>
        <v>0</v>
      </c>
      <c r="AP949" t="s">
        <v>1519</v>
      </c>
      <c r="AQ949" t="s">
        <v>1990</v>
      </c>
      <c r="AT949" s="94">
        <v>21</v>
      </c>
      <c r="AU949" s="96">
        <v>163</v>
      </c>
      <c r="AV949" s="100">
        <f t="shared" si="330"/>
        <v>21163</v>
      </c>
      <c r="AX949" s="7" t="s">
        <v>996</v>
      </c>
    </row>
    <row r="950" spans="1:50" ht="13" hidden="1" customHeight="1" outlineLevel="1">
      <c r="A950" t="s">
        <v>1993</v>
      </c>
      <c r="B950" t="s">
        <v>1990</v>
      </c>
      <c r="C950" s="1">
        <f t="shared" si="342"/>
        <v>1042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>IF(P950&gt;0,RANK(P950,(N950:P950,Q950:AE950)),0)</f>
        <v>0</v>
      </c>
      <c r="G950" s="1">
        <f t="shared" si="340"/>
        <v>234</v>
      </c>
      <c r="H950" s="2">
        <f t="shared" si="341"/>
        <v>0.22456813819577734</v>
      </c>
      <c r="I950" s="2"/>
      <c r="J950" s="2">
        <f t="shared" si="343"/>
        <v>0.61228406909788868</v>
      </c>
      <c r="K950" s="2">
        <f t="shared" si="344"/>
        <v>0.38771593090211132</v>
      </c>
      <c r="L950" s="2">
        <f t="shared" si="345"/>
        <v>0</v>
      </c>
      <c r="M950" s="2">
        <f t="shared" si="346"/>
        <v>0</v>
      </c>
      <c r="N950" s="106">
        <v>638</v>
      </c>
      <c r="O950" s="106">
        <v>404</v>
      </c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G950" s="7">
        <f>IF(Q950&gt;0,RANK(Q950,(N950:P950,Q950:AE950)),0)</f>
        <v>0</v>
      </c>
      <c r="AH950" s="7">
        <f>IF(R950&gt;0,RANK(R950,(N950:P950,Q950:AE950)),0)</f>
        <v>0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47"/>
        <v>0</v>
      </c>
      <c r="AL950" s="2">
        <f t="shared" si="348"/>
        <v>0</v>
      </c>
      <c r="AM950" s="2">
        <f t="shared" si="349"/>
        <v>0</v>
      </c>
      <c r="AN950" s="2">
        <f t="shared" si="350"/>
        <v>0</v>
      </c>
      <c r="AP950" t="s">
        <v>1993</v>
      </c>
      <c r="AQ950" t="s">
        <v>1990</v>
      </c>
      <c r="AT950" s="94">
        <v>21</v>
      </c>
      <c r="AU950" s="96">
        <v>165</v>
      </c>
      <c r="AV950" s="100">
        <f t="shared" si="330"/>
        <v>21165</v>
      </c>
      <c r="AX950" s="7" t="s">
        <v>996</v>
      </c>
    </row>
    <row r="951" spans="1:50" ht="13" hidden="1" customHeight="1" outlineLevel="1">
      <c r="A951" t="s">
        <v>1389</v>
      </c>
      <c r="B951" t="s">
        <v>1990</v>
      </c>
      <c r="C951" s="1">
        <f t="shared" si="342"/>
        <v>4601</v>
      </c>
      <c r="D951" s="7">
        <f>IF(N951&gt;0, RANK(N951,(N951:P951,Q951:AE951)),0)</f>
        <v>1</v>
      </c>
      <c r="E951" s="7">
        <f>IF(O951&gt;0,RANK(O951,(N951:P951,Q951:AE951)),0)</f>
        <v>2</v>
      </c>
      <c r="F951" s="7">
        <f>IF(P951&gt;0,RANK(P951,(N951:P951,Q951:AE951)),0)</f>
        <v>0</v>
      </c>
      <c r="G951" s="1">
        <f t="shared" si="340"/>
        <v>35</v>
      </c>
      <c r="H951" s="2">
        <f t="shared" si="341"/>
        <v>7.6070419474027389E-3</v>
      </c>
      <c r="I951" s="2"/>
      <c r="J951" s="2">
        <f t="shared" si="343"/>
        <v>0.5038035209737014</v>
      </c>
      <c r="K951" s="2">
        <f t="shared" si="344"/>
        <v>0.49619647902629865</v>
      </c>
      <c r="L951" s="2">
        <f t="shared" si="345"/>
        <v>0</v>
      </c>
      <c r="M951" s="2">
        <f t="shared" si="346"/>
        <v>-5.5511151231257827E-17</v>
      </c>
      <c r="N951" s="106">
        <v>2318</v>
      </c>
      <c r="O951" s="106">
        <v>2283</v>
      </c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G951" s="7">
        <f>IF(Q951&gt;0,RANK(Q951,(N951:P951,Q951:AE951)),0)</f>
        <v>0</v>
      </c>
      <c r="AH951" s="7">
        <f>IF(R951&gt;0,RANK(R951,(N951:P951,Q951:AE951)),0)</f>
        <v>0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47"/>
        <v>0</v>
      </c>
      <c r="AL951" s="2">
        <f t="shared" si="348"/>
        <v>0</v>
      </c>
      <c r="AM951" s="2">
        <f t="shared" si="349"/>
        <v>0</v>
      </c>
      <c r="AN951" s="2">
        <f t="shared" si="350"/>
        <v>0</v>
      </c>
      <c r="AP951" t="s">
        <v>1389</v>
      </c>
      <c r="AQ951" t="s">
        <v>1990</v>
      </c>
      <c r="AT951" s="94">
        <v>21</v>
      </c>
      <c r="AU951" s="96">
        <v>167</v>
      </c>
      <c r="AV951" s="100">
        <f t="shared" si="330"/>
        <v>21167</v>
      </c>
      <c r="AX951" s="7" t="s">
        <v>996</v>
      </c>
    </row>
    <row r="952" spans="1:50" ht="13" hidden="1" customHeight="1" outlineLevel="1">
      <c r="A952" t="s">
        <v>1653</v>
      </c>
      <c r="B952" t="s">
        <v>1990</v>
      </c>
      <c r="C952" s="1">
        <f t="shared" si="342"/>
        <v>2406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1">
        <f t="shared" si="340"/>
        <v>524</v>
      </c>
      <c r="H952" s="2">
        <f t="shared" si="341"/>
        <v>0.21778886118038238</v>
      </c>
      <c r="I952" s="2"/>
      <c r="J952" s="2">
        <f t="shared" si="343"/>
        <v>0.39110556940980878</v>
      </c>
      <c r="K952" s="2">
        <f t="shared" si="344"/>
        <v>0.60889443059019122</v>
      </c>
      <c r="L952" s="2">
        <f t="shared" si="345"/>
        <v>0</v>
      </c>
      <c r="M952" s="2">
        <f t="shared" si="346"/>
        <v>0</v>
      </c>
      <c r="N952" s="106">
        <v>941</v>
      </c>
      <c r="O952" s="106">
        <v>1465</v>
      </c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G952" s="7">
        <f>IF(Q952&gt;0,RANK(Q952,(N952:P952,Q952:AE952)),0)</f>
        <v>0</v>
      </c>
      <c r="AH952" s="7">
        <f>IF(R952&gt;0,RANK(R952,(N952:P952,Q952:AE952)),0)</f>
        <v>0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47"/>
        <v>0</v>
      </c>
      <c r="AL952" s="2">
        <f t="shared" si="348"/>
        <v>0</v>
      </c>
      <c r="AM952" s="2">
        <f t="shared" si="349"/>
        <v>0</v>
      </c>
      <c r="AN952" s="2">
        <f t="shared" si="350"/>
        <v>0</v>
      </c>
      <c r="AP952" t="s">
        <v>1653</v>
      </c>
      <c r="AQ952" t="s">
        <v>1990</v>
      </c>
      <c r="AT952" s="94">
        <v>21</v>
      </c>
      <c r="AU952" s="96">
        <v>169</v>
      </c>
      <c r="AV952" s="100">
        <f t="shared" si="330"/>
        <v>21169</v>
      </c>
      <c r="AX952" s="7" t="s">
        <v>996</v>
      </c>
    </row>
    <row r="953" spans="1:50" ht="13" hidden="1" customHeight="1" outlineLevel="1">
      <c r="A953" t="s">
        <v>298</v>
      </c>
      <c r="B953" t="s">
        <v>1990</v>
      </c>
      <c r="C953" s="1">
        <f t="shared" si="342"/>
        <v>2876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0</v>
      </c>
      <c r="G953" s="1">
        <f t="shared" si="340"/>
        <v>1752</v>
      </c>
      <c r="H953" s="2">
        <f t="shared" si="341"/>
        <v>0.60917941585535462</v>
      </c>
      <c r="I953" s="2"/>
      <c r="J953" s="2">
        <f t="shared" si="343"/>
        <v>0.19541029207232266</v>
      </c>
      <c r="K953" s="2">
        <f t="shared" si="344"/>
        <v>0.80458970792767737</v>
      </c>
      <c r="L953" s="2">
        <f t="shared" si="345"/>
        <v>0</v>
      </c>
      <c r="M953" s="2">
        <f t="shared" si="346"/>
        <v>0</v>
      </c>
      <c r="N953" s="106">
        <v>562</v>
      </c>
      <c r="O953" s="106">
        <v>2314</v>
      </c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G953" s="7">
        <f>IF(Q953&gt;0,RANK(Q953,(N953:P953,Q953:AE953)),0)</f>
        <v>0</v>
      </c>
      <c r="AH953" s="7">
        <f>IF(R953&gt;0,RANK(R953,(N953:P953,Q953:AE953)),0)</f>
        <v>0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47"/>
        <v>0</v>
      </c>
      <c r="AL953" s="2">
        <f t="shared" si="348"/>
        <v>0</v>
      </c>
      <c r="AM953" s="2">
        <f t="shared" si="349"/>
        <v>0</v>
      </c>
      <c r="AN953" s="2">
        <f t="shared" si="350"/>
        <v>0</v>
      </c>
      <c r="AP953" t="s">
        <v>298</v>
      </c>
      <c r="AQ953" t="s">
        <v>1990</v>
      </c>
      <c r="AT953" s="94">
        <v>21</v>
      </c>
      <c r="AU953" s="96">
        <v>171</v>
      </c>
      <c r="AV953" s="100">
        <f t="shared" si="330"/>
        <v>21171</v>
      </c>
      <c r="AX953" s="7" t="s">
        <v>996</v>
      </c>
    </row>
    <row r="954" spans="1:50" ht="13" hidden="1" customHeight="1" outlineLevel="1">
      <c r="A954" t="s">
        <v>1639</v>
      </c>
      <c r="B954" t="s">
        <v>1990</v>
      </c>
      <c r="C954" s="1">
        <f t="shared" si="342"/>
        <v>4579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>IF(P954&gt;0,RANK(P954,(N954:P954,Q954:AE954)),0)</f>
        <v>0</v>
      </c>
      <c r="G954" s="1">
        <f t="shared" si="340"/>
        <v>381</v>
      </c>
      <c r="H954" s="2">
        <f t="shared" si="341"/>
        <v>8.3205940161607345E-2</v>
      </c>
      <c r="I954" s="2"/>
      <c r="J954" s="2">
        <f t="shared" si="343"/>
        <v>0.54160297008080371</v>
      </c>
      <c r="K954" s="2">
        <f t="shared" si="344"/>
        <v>0.45839702991919634</v>
      </c>
      <c r="L954" s="2">
        <f t="shared" si="345"/>
        <v>0</v>
      </c>
      <c r="M954" s="2">
        <f t="shared" si="346"/>
        <v>-5.5511151231257827E-17</v>
      </c>
      <c r="N954" s="106">
        <v>2480</v>
      </c>
      <c r="O954" s="106">
        <v>2099</v>
      </c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G954" s="7">
        <f>IF(Q954&gt;0,RANK(Q954,(N954:P954,Q954:AE954)),0)</f>
        <v>0</v>
      </c>
      <c r="AH954" s="7">
        <f>IF(R954&gt;0,RANK(R954,(N954:P954,Q954:AE954)),0)</f>
        <v>0</v>
      </c>
      <c r="AI954" s="7">
        <f>IF(T954&gt;0,RANK(T954,(N954:P954,Q954:AE954)),0)</f>
        <v>0</v>
      </c>
      <c r="AJ954" s="7">
        <f>IF(S954&gt;0,RANK(S954,(N954:P954,Q954:AE954)),0)</f>
        <v>0</v>
      </c>
      <c r="AK954" s="2">
        <f t="shared" si="347"/>
        <v>0</v>
      </c>
      <c r="AL954" s="2">
        <f t="shared" si="348"/>
        <v>0</v>
      </c>
      <c r="AM954" s="2">
        <f t="shared" si="349"/>
        <v>0</v>
      </c>
      <c r="AN954" s="2">
        <f t="shared" si="350"/>
        <v>0</v>
      </c>
      <c r="AP954" t="s">
        <v>1639</v>
      </c>
      <c r="AQ954" t="s">
        <v>1990</v>
      </c>
      <c r="AT954" s="94">
        <v>21</v>
      </c>
      <c r="AU954" s="96">
        <v>173</v>
      </c>
      <c r="AV954" s="100">
        <f t="shared" si="330"/>
        <v>21173</v>
      </c>
      <c r="AX954" s="7" t="s">
        <v>996</v>
      </c>
    </row>
    <row r="955" spans="1:50" ht="13" hidden="1" customHeight="1" outlineLevel="1">
      <c r="A955" t="s">
        <v>83</v>
      </c>
      <c r="B955" t="s">
        <v>1990</v>
      </c>
      <c r="C955" s="1">
        <f t="shared" si="342"/>
        <v>2797</v>
      </c>
      <c r="D955" s="7">
        <f>IF(N955&gt;0, RANK(N955,(N955:P955,Q955:AE955)),0)</f>
        <v>1</v>
      </c>
      <c r="E955" s="7">
        <f>IF(O955&gt;0,RANK(O955,(N955:P955,Q955:AE955)),0)</f>
        <v>2</v>
      </c>
      <c r="F955" s="7">
        <f>IF(P955&gt;0,RANK(P955,(N955:P955,Q955:AE955)),0)</f>
        <v>0</v>
      </c>
      <c r="G955" s="1">
        <f t="shared" si="340"/>
        <v>597</v>
      </c>
      <c r="H955" s="2">
        <f t="shared" si="341"/>
        <v>0.21344297461565964</v>
      </c>
      <c r="I955" s="2"/>
      <c r="J955" s="2">
        <f t="shared" si="343"/>
        <v>0.60672148730782982</v>
      </c>
      <c r="K955" s="2">
        <f t="shared" si="344"/>
        <v>0.39327851269217018</v>
      </c>
      <c r="L955" s="2">
        <f t="shared" si="345"/>
        <v>0</v>
      </c>
      <c r="M955" s="2">
        <f t="shared" si="346"/>
        <v>0</v>
      </c>
      <c r="N955" s="106">
        <v>1697</v>
      </c>
      <c r="O955" s="106">
        <v>1100</v>
      </c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G955" s="7">
        <f>IF(Q955&gt;0,RANK(Q955,(N955:P955,Q955:AE955)),0)</f>
        <v>0</v>
      </c>
      <c r="AH955" s="7">
        <f>IF(R955&gt;0,RANK(R955,(N955:P955,Q955:AE955)),0)</f>
        <v>0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347"/>
        <v>0</v>
      </c>
      <c r="AL955" s="2">
        <f t="shared" si="348"/>
        <v>0</v>
      </c>
      <c r="AM955" s="2">
        <f t="shared" si="349"/>
        <v>0</v>
      </c>
      <c r="AN955" s="2">
        <f t="shared" si="350"/>
        <v>0</v>
      </c>
      <c r="AP955" t="s">
        <v>83</v>
      </c>
      <c r="AQ955" t="s">
        <v>1990</v>
      </c>
      <c r="AT955" s="94">
        <v>21</v>
      </c>
      <c r="AU955" s="96">
        <v>175</v>
      </c>
      <c r="AV955" s="100">
        <f t="shared" ref="AV955:AV1018" si="351">1000*AT955+AU955</f>
        <v>21175</v>
      </c>
      <c r="AX955" s="7" t="s">
        <v>996</v>
      </c>
    </row>
    <row r="956" spans="1:50" ht="13" hidden="1" customHeight="1" outlineLevel="1">
      <c r="A956" t="s">
        <v>1184</v>
      </c>
      <c r="B956" t="s">
        <v>1990</v>
      </c>
      <c r="C956" s="1">
        <f t="shared" si="342"/>
        <v>7236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>IF(P956&gt;0,RANK(P956,(N956:P956,Q956:AE956)),0)</f>
        <v>0</v>
      </c>
      <c r="G956" s="1">
        <f t="shared" si="340"/>
        <v>1182</v>
      </c>
      <c r="H956" s="2">
        <f t="shared" si="341"/>
        <v>0.16334991708126037</v>
      </c>
      <c r="I956" s="2"/>
      <c r="J956" s="2">
        <f t="shared" si="343"/>
        <v>0.58167495854063023</v>
      </c>
      <c r="K956" s="2">
        <f t="shared" si="344"/>
        <v>0.41832504145936983</v>
      </c>
      <c r="L956" s="2">
        <f t="shared" si="345"/>
        <v>0</v>
      </c>
      <c r="M956" s="2">
        <f t="shared" si="346"/>
        <v>-5.5511151231257827E-17</v>
      </c>
      <c r="N956" s="106">
        <v>4209</v>
      </c>
      <c r="O956" s="106">
        <v>3027</v>
      </c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G956" s="7">
        <f>IF(Q956&gt;0,RANK(Q956,(N956:P956,Q956:AE956)),0)</f>
        <v>0</v>
      </c>
      <c r="AH956" s="7">
        <f>IF(R956&gt;0,RANK(R956,(N956:P956,Q956:AE956)),0)</f>
        <v>0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47"/>
        <v>0</v>
      </c>
      <c r="AL956" s="2">
        <f t="shared" si="348"/>
        <v>0</v>
      </c>
      <c r="AM956" s="2">
        <f t="shared" si="349"/>
        <v>0</v>
      </c>
      <c r="AN956" s="2">
        <f t="shared" si="350"/>
        <v>0</v>
      </c>
      <c r="AP956" t="s">
        <v>1184</v>
      </c>
      <c r="AQ956" t="s">
        <v>1990</v>
      </c>
      <c r="AT956" s="94">
        <v>21</v>
      </c>
      <c r="AU956" s="96">
        <v>177</v>
      </c>
      <c r="AV956" s="100">
        <f t="shared" si="351"/>
        <v>21177</v>
      </c>
      <c r="AX956" s="7" t="s">
        <v>996</v>
      </c>
    </row>
    <row r="957" spans="1:50" ht="13" hidden="1" customHeight="1" outlineLevel="1">
      <c r="A957" t="s">
        <v>1034</v>
      </c>
      <c r="B957" t="s">
        <v>1990</v>
      </c>
      <c r="C957" s="1">
        <f t="shared" si="342"/>
        <v>7395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>IF(P957&gt;0,RANK(P957,(N957:P957,Q957:AE957)),0)</f>
        <v>0</v>
      </c>
      <c r="G957" s="1">
        <f t="shared" si="340"/>
        <v>1389</v>
      </c>
      <c r="H957" s="2">
        <f t="shared" si="341"/>
        <v>0.18782961460446249</v>
      </c>
      <c r="I957" s="2"/>
      <c r="J957" s="2">
        <f t="shared" si="343"/>
        <v>0.59391480730223123</v>
      </c>
      <c r="K957" s="2">
        <f t="shared" si="344"/>
        <v>0.40608519269776877</v>
      </c>
      <c r="L957" s="2">
        <f t="shared" si="345"/>
        <v>0</v>
      </c>
      <c r="M957" s="2">
        <f t="shared" si="346"/>
        <v>0</v>
      </c>
      <c r="N957" s="106">
        <v>4392</v>
      </c>
      <c r="O957" s="106">
        <v>3003</v>
      </c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G957" s="7">
        <f>IF(Q957&gt;0,RANK(Q957,(N957:P957,Q957:AE957)),0)</f>
        <v>0</v>
      </c>
      <c r="AH957" s="7">
        <f>IF(R957&gt;0,RANK(R957,(N957:P957,Q957:AE957)),0)</f>
        <v>0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347"/>
        <v>0</v>
      </c>
      <c r="AL957" s="2">
        <f t="shared" si="348"/>
        <v>0</v>
      </c>
      <c r="AM957" s="2">
        <f t="shared" si="349"/>
        <v>0</v>
      </c>
      <c r="AN957" s="2">
        <f t="shared" si="350"/>
        <v>0</v>
      </c>
      <c r="AP957" t="s">
        <v>1034</v>
      </c>
      <c r="AQ957" t="s">
        <v>1990</v>
      </c>
      <c r="AT957" s="94">
        <v>21</v>
      </c>
      <c r="AU957" s="96">
        <v>179</v>
      </c>
      <c r="AV957" s="100">
        <f t="shared" si="351"/>
        <v>21179</v>
      </c>
      <c r="AX957" s="7" t="s">
        <v>996</v>
      </c>
    </row>
    <row r="958" spans="1:50" ht="13" hidden="1" customHeight="1" outlineLevel="1">
      <c r="A958" t="s">
        <v>2719</v>
      </c>
      <c r="B958" t="s">
        <v>1990</v>
      </c>
      <c r="C958" s="1">
        <f t="shared" si="342"/>
        <v>1682</v>
      </c>
      <c r="D958" s="7">
        <f>IF(N958&gt;0, RANK(N958,(N958:P958,Q958:AE958)),0)</f>
        <v>1</v>
      </c>
      <c r="E958" s="7">
        <f>IF(O958&gt;0,RANK(O958,(N958:P958,Q958:AE958)),0)</f>
        <v>2</v>
      </c>
      <c r="F958" s="7">
        <f>IF(P958&gt;0,RANK(P958,(N958:P958,Q958:AE958)),0)</f>
        <v>0</v>
      </c>
      <c r="G958" s="1">
        <f t="shared" si="340"/>
        <v>48</v>
      </c>
      <c r="H958" s="2">
        <f t="shared" si="341"/>
        <v>2.8537455410225922E-2</v>
      </c>
      <c r="I958" s="2"/>
      <c r="J958" s="2">
        <f t="shared" si="343"/>
        <v>0.514268727705113</v>
      </c>
      <c r="K958" s="2">
        <f t="shared" si="344"/>
        <v>0.48573127229488705</v>
      </c>
      <c r="L958" s="2">
        <f t="shared" si="345"/>
        <v>0</v>
      </c>
      <c r="M958" s="2">
        <f t="shared" si="346"/>
        <v>-5.5511151231257827E-17</v>
      </c>
      <c r="N958" s="106">
        <v>865</v>
      </c>
      <c r="O958" s="106">
        <v>817</v>
      </c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G958" s="7">
        <f>IF(Q958&gt;0,RANK(Q958,(N958:P958,Q958:AE958)),0)</f>
        <v>0</v>
      </c>
      <c r="AH958" s="7">
        <f>IF(R958&gt;0,RANK(R958,(N958:P958,Q958:AE958)),0)</f>
        <v>0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47"/>
        <v>0</v>
      </c>
      <c r="AL958" s="2">
        <f t="shared" si="348"/>
        <v>0</v>
      </c>
      <c r="AM958" s="2">
        <f t="shared" si="349"/>
        <v>0</v>
      </c>
      <c r="AN958" s="2">
        <f t="shared" si="350"/>
        <v>0</v>
      </c>
      <c r="AP958" t="s">
        <v>2719</v>
      </c>
      <c r="AQ958" t="s">
        <v>1990</v>
      </c>
      <c r="AT958" s="94">
        <v>21</v>
      </c>
      <c r="AU958" s="96">
        <v>181</v>
      </c>
      <c r="AV958" s="100">
        <f t="shared" si="351"/>
        <v>21181</v>
      </c>
      <c r="AX958" s="7" t="s">
        <v>996</v>
      </c>
    </row>
    <row r="959" spans="1:50" ht="13" hidden="1" customHeight="1" outlineLevel="1">
      <c r="A959" t="s">
        <v>697</v>
      </c>
      <c r="B959" t="s">
        <v>1990</v>
      </c>
      <c r="C959" s="1">
        <f t="shared" si="342"/>
        <v>5861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1">
        <f t="shared" si="340"/>
        <v>531</v>
      </c>
      <c r="H959" s="2">
        <f t="shared" si="341"/>
        <v>9.0598873912301661E-2</v>
      </c>
      <c r="I959" s="2"/>
      <c r="J959" s="2">
        <f t="shared" si="343"/>
        <v>0.45470056304384915</v>
      </c>
      <c r="K959" s="2">
        <f t="shared" si="344"/>
        <v>0.5452994369561508</v>
      </c>
      <c r="L959" s="2">
        <f t="shared" si="345"/>
        <v>0</v>
      </c>
      <c r="M959" s="2">
        <f t="shared" si="346"/>
        <v>0</v>
      </c>
      <c r="N959" s="106">
        <v>2665</v>
      </c>
      <c r="O959" s="106">
        <v>3196</v>
      </c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G959" s="7">
        <f>IF(Q959&gt;0,RANK(Q959,(N959:P959,Q959:AE959)),0)</f>
        <v>0</v>
      </c>
      <c r="AH959" s="7">
        <f>IF(R959&gt;0,RANK(R959,(N959:P959,Q959:AE959)),0)</f>
        <v>0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47"/>
        <v>0</v>
      </c>
      <c r="AL959" s="2">
        <f t="shared" si="348"/>
        <v>0</v>
      </c>
      <c r="AM959" s="2">
        <f t="shared" si="349"/>
        <v>0</v>
      </c>
      <c r="AN959" s="2">
        <f t="shared" si="350"/>
        <v>0</v>
      </c>
      <c r="AP959" t="s">
        <v>697</v>
      </c>
      <c r="AQ959" t="s">
        <v>1990</v>
      </c>
      <c r="AT959" s="94">
        <v>21</v>
      </c>
      <c r="AU959" s="96">
        <v>183</v>
      </c>
      <c r="AV959" s="100">
        <f t="shared" si="351"/>
        <v>21183</v>
      </c>
      <c r="AX959" s="7" t="s">
        <v>996</v>
      </c>
    </row>
    <row r="960" spans="1:50" ht="13" hidden="1" customHeight="1" outlineLevel="1">
      <c r="A960" t="s">
        <v>1916</v>
      </c>
      <c r="B960" t="s">
        <v>1990</v>
      </c>
      <c r="C960" s="1">
        <f t="shared" si="342"/>
        <v>9673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40"/>
        <v>2383</v>
      </c>
      <c r="H960" s="2">
        <f t="shared" si="341"/>
        <v>0.24635583583169648</v>
      </c>
      <c r="I960" s="2"/>
      <c r="J960" s="2">
        <f t="shared" si="343"/>
        <v>0.37682208208415174</v>
      </c>
      <c r="K960" s="2">
        <f t="shared" si="344"/>
        <v>0.6231779179158482</v>
      </c>
      <c r="L960" s="2">
        <f t="shared" si="345"/>
        <v>0</v>
      </c>
      <c r="M960" s="2">
        <f t="shared" si="346"/>
        <v>1.1102230246251565E-16</v>
      </c>
      <c r="N960" s="106">
        <v>3645</v>
      </c>
      <c r="O960" s="106">
        <v>6028</v>
      </c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G960" s="7">
        <f>IF(Q960&gt;0,RANK(Q960,(N960:P960,Q960:AE960)),0)</f>
        <v>0</v>
      </c>
      <c r="AH960" s="7">
        <f>IF(R960&gt;0,RANK(R960,(N960:P960,Q960:AE960)),0)</f>
        <v>0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47"/>
        <v>0</v>
      </c>
      <c r="AL960" s="2">
        <f t="shared" si="348"/>
        <v>0</v>
      </c>
      <c r="AM960" s="2">
        <f t="shared" si="349"/>
        <v>0</v>
      </c>
      <c r="AN960" s="2">
        <f t="shared" si="350"/>
        <v>0</v>
      </c>
      <c r="AP960" t="s">
        <v>1916</v>
      </c>
      <c r="AQ960" t="s">
        <v>1990</v>
      </c>
      <c r="AT960" s="94">
        <v>21</v>
      </c>
      <c r="AU960" s="96">
        <v>185</v>
      </c>
      <c r="AV960" s="100">
        <f t="shared" si="351"/>
        <v>21185</v>
      </c>
      <c r="AX960" s="7" t="s">
        <v>996</v>
      </c>
    </row>
    <row r="961" spans="1:50" ht="13" hidden="1" customHeight="1" outlineLevel="1">
      <c r="A961" t="s">
        <v>2561</v>
      </c>
      <c r="B961" t="s">
        <v>1990</v>
      </c>
      <c r="C961" s="1">
        <f t="shared" si="342"/>
        <v>2295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>IF(P961&gt;0,RANK(P961,(N961:P961,Q961:AE961)),0)</f>
        <v>0</v>
      </c>
      <c r="G961" s="1">
        <f t="shared" si="340"/>
        <v>95</v>
      </c>
      <c r="H961" s="2">
        <f t="shared" si="341"/>
        <v>4.1394335511982572E-2</v>
      </c>
      <c r="I961" s="2"/>
      <c r="J961" s="2">
        <f t="shared" si="343"/>
        <v>0.52069716775599129</v>
      </c>
      <c r="K961" s="2">
        <f t="shared" si="344"/>
        <v>0.47930283224400871</v>
      </c>
      <c r="L961" s="2">
        <f t="shared" si="345"/>
        <v>0</v>
      </c>
      <c r="M961" s="2">
        <f t="shared" si="346"/>
        <v>0</v>
      </c>
      <c r="N961" s="106">
        <v>1195</v>
      </c>
      <c r="O961" s="106">
        <v>1100</v>
      </c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G961" s="7">
        <f>IF(Q961&gt;0,RANK(Q961,(N961:P961,Q961:AE961)),0)</f>
        <v>0</v>
      </c>
      <c r="AH961" s="7">
        <f>IF(R961&gt;0,RANK(R961,(N961:P961,Q961:AE961)),0)</f>
        <v>0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47"/>
        <v>0</v>
      </c>
      <c r="AL961" s="2">
        <f t="shared" si="348"/>
        <v>0</v>
      </c>
      <c r="AM961" s="2">
        <f t="shared" si="349"/>
        <v>0</v>
      </c>
      <c r="AN961" s="2">
        <f t="shared" si="350"/>
        <v>0</v>
      </c>
      <c r="AP961" t="s">
        <v>2561</v>
      </c>
      <c r="AQ961" t="s">
        <v>1990</v>
      </c>
      <c r="AT961" s="94">
        <v>21</v>
      </c>
      <c r="AU961" s="96">
        <v>187</v>
      </c>
      <c r="AV961" s="100">
        <f t="shared" si="351"/>
        <v>21187</v>
      </c>
      <c r="AX961" s="7" t="s">
        <v>996</v>
      </c>
    </row>
    <row r="962" spans="1:50" ht="13" hidden="1" customHeight="1" outlineLevel="1">
      <c r="A962" t="s">
        <v>636</v>
      </c>
      <c r="B962" t="s">
        <v>1990</v>
      </c>
      <c r="C962" s="1">
        <f t="shared" si="342"/>
        <v>1105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40"/>
        <v>457</v>
      </c>
      <c r="H962" s="2">
        <f t="shared" si="341"/>
        <v>0.41357466063348414</v>
      </c>
      <c r="I962" s="2"/>
      <c r="J962" s="2">
        <f t="shared" si="343"/>
        <v>0.29321266968325793</v>
      </c>
      <c r="K962" s="2">
        <f t="shared" si="344"/>
        <v>0.70678733031674212</v>
      </c>
      <c r="L962" s="2">
        <f t="shared" si="345"/>
        <v>0</v>
      </c>
      <c r="M962" s="2">
        <f t="shared" si="346"/>
        <v>-1.1102230246251565E-16</v>
      </c>
      <c r="N962" s="106">
        <v>324</v>
      </c>
      <c r="O962" s="106">
        <v>781</v>
      </c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G962" s="7">
        <f>IF(Q962&gt;0,RANK(Q962,(N962:P962,Q962:AE962)),0)</f>
        <v>0</v>
      </c>
      <c r="AH962" s="7">
        <f>IF(R962&gt;0,RANK(R962,(N962:P962,Q962:AE962)),0)</f>
        <v>0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47"/>
        <v>0</v>
      </c>
      <c r="AL962" s="2">
        <f t="shared" si="348"/>
        <v>0</v>
      </c>
      <c r="AM962" s="2">
        <f t="shared" si="349"/>
        <v>0</v>
      </c>
      <c r="AN962" s="2">
        <f t="shared" si="350"/>
        <v>0</v>
      </c>
      <c r="AP962" t="s">
        <v>636</v>
      </c>
      <c r="AQ962" t="s">
        <v>1990</v>
      </c>
      <c r="AT962" s="94">
        <v>21</v>
      </c>
      <c r="AU962" s="96">
        <v>189</v>
      </c>
      <c r="AV962" s="100">
        <f t="shared" si="351"/>
        <v>21189</v>
      </c>
      <c r="AX962" s="7" t="s">
        <v>996</v>
      </c>
    </row>
    <row r="963" spans="1:50" ht="13" hidden="1" customHeight="1" outlineLevel="1">
      <c r="A963" t="s">
        <v>854</v>
      </c>
      <c r="B963" t="s">
        <v>1990</v>
      </c>
      <c r="C963" s="1">
        <f t="shared" si="342"/>
        <v>2887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si="340"/>
        <v>275</v>
      </c>
      <c r="H963" s="2">
        <f t="shared" si="341"/>
        <v>9.5254589539314163E-2</v>
      </c>
      <c r="I963" s="2"/>
      <c r="J963" s="2">
        <f t="shared" si="343"/>
        <v>0.4523727052303429</v>
      </c>
      <c r="K963" s="2">
        <f t="shared" si="344"/>
        <v>0.5476272947696571</v>
      </c>
      <c r="L963" s="2">
        <f t="shared" si="345"/>
        <v>0</v>
      </c>
      <c r="M963" s="2">
        <f t="shared" si="346"/>
        <v>0</v>
      </c>
      <c r="N963" s="106">
        <v>1306</v>
      </c>
      <c r="O963" s="106">
        <v>1581</v>
      </c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G963" s="7">
        <f>IF(Q963&gt;0,RANK(Q963,(N963:P963,Q963:AE963)),0)</f>
        <v>0</v>
      </c>
      <c r="AH963" s="7">
        <f>IF(R963&gt;0,RANK(R963,(N963:P963,Q963:AE963)),0)</f>
        <v>0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47"/>
        <v>0</v>
      </c>
      <c r="AL963" s="2">
        <f t="shared" si="348"/>
        <v>0</v>
      </c>
      <c r="AM963" s="2">
        <f t="shared" si="349"/>
        <v>0</v>
      </c>
      <c r="AN963" s="2">
        <f t="shared" si="350"/>
        <v>0</v>
      </c>
      <c r="AP963" t="s">
        <v>854</v>
      </c>
      <c r="AQ963" t="s">
        <v>1990</v>
      </c>
      <c r="AT963" s="94">
        <v>21</v>
      </c>
      <c r="AU963" s="96">
        <v>191</v>
      </c>
      <c r="AV963" s="100">
        <f t="shared" si="351"/>
        <v>21191</v>
      </c>
      <c r="AX963" s="7" t="s">
        <v>996</v>
      </c>
    </row>
    <row r="964" spans="1:50" ht="13" hidden="1" customHeight="1" outlineLevel="1">
      <c r="A964" t="s">
        <v>2741</v>
      </c>
      <c r="B964" t="s">
        <v>1990</v>
      </c>
      <c r="C964" s="1">
        <f t="shared" ref="C964:C988" si="352">SUM(N964:AE964)</f>
        <v>7469</v>
      </c>
      <c r="D964" s="7">
        <f>IF(N964&gt;0, RANK(N964,(N964:P964,Q964:AE964)),0)</f>
        <v>1</v>
      </c>
      <c r="E964" s="7">
        <f>IF(O964&gt;0,RANK(O964,(N964:P964,Q964:AE964)),0)</f>
        <v>2</v>
      </c>
      <c r="F964" s="7">
        <f>IF(P964&gt;0,RANK(P964,(N964:P964,Q964:AE964)),0)</f>
        <v>0</v>
      </c>
      <c r="G964" s="1">
        <f t="shared" si="340"/>
        <v>493</v>
      </c>
      <c r="H964" s="2">
        <f t="shared" si="341"/>
        <v>6.6006158789663941E-2</v>
      </c>
      <c r="I964" s="2"/>
      <c r="J964" s="2">
        <f t="shared" ref="J964:J988" si="353">IF($C964=0,"-",N964/$C964)</f>
        <v>0.53300307939483194</v>
      </c>
      <c r="K964" s="2">
        <f t="shared" ref="K964:K988" si="354">IF($C964=0,"-",O964/$C964)</f>
        <v>0.46699692060516801</v>
      </c>
      <c r="L964" s="2">
        <f t="shared" ref="L964:L988" si="355">IF($C964=0,"-",P964/$C964)</f>
        <v>0</v>
      </c>
      <c r="M964" s="2">
        <f t="shared" ref="M964:M988" si="356">IF(C964=0,"-",(1-J964-K964-L964))</f>
        <v>5.5511151231257827E-17</v>
      </c>
      <c r="N964" s="106">
        <v>3981</v>
      </c>
      <c r="O964" s="106">
        <v>3488</v>
      </c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G964" s="7">
        <f>IF(Q964&gt;0,RANK(Q964,(N964:P964,Q964:AE964)),0)</f>
        <v>0</v>
      </c>
      <c r="AH964" s="7">
        <f>IF(R964&gt;0,RANK(R964,(N964:P964,Q964:AE964)),0)</f>
        <v>0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ref="AK964:AK988" si="357">IF($C964=0,"-",Q964/$C964)</f>
        <v>0</v>
      </c>
      <c r="AL964" s="2">
        <f t="shared" ref="AL964:AL988" si="358">IF($C964=0,"-",R964/$C964)</f>
        <v>0</v>
      </c>
      <c r="AM964" s="2">
        <f t="shared" ref="AM964:AM988" si="359">IF($C964=0,"-",T964/$C964)</f>
        <v>0</v>
      </c>
      <c r="AN964" s="2">
        <f t="shared" ref="AN964:AN988" si="360">IF($C964=0,"-",S964/$C964)</f>
        <v>0</v>
      </c>
      <c r="AP964" t="s">
        <v>2741</v>
      </c>
      <c r="AQ964" t="s">
        <v>1990</v>
      </c>
      <c r="AT964" s="94">
        <v>21</v>
      </c>
      <c r="AU964" s="96">
        <v>193</v>
      </c>
      <c r="AV964" s="100">
        <f t="shared" si="351"/>
        <v>21193</v>
      </c>
      <c r="AX964" s="7" t="s">
        <v>996</v>
      </c>
    </row>
    <row r="965" spans="1:50" ht="13" hidden="1" customHeight="1" outlineLevel="1">
      <c r="A965" t="s">
        <v>2778</v>
      </c>
      <c r="B965" t="s">
        <v>1990</v>
      </c>
      <c r="C965" s="1">
        <f t="shared" si="352"/>
        <v>16948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>IF(P965&gt;0,RANK(P965,(N965:P965,Q965:AE965)),0)</f>
        <v>0</v>
      </c>
      <c r="G965" s="1">
        <f t="shared" si="340"/>
        <v>2604</v>
      </c>
      <c r="H965" s="2">
        <f t="shared" si="341"/>
        <v>0.15364644795846116</v>
      </c>
      <c r="I965" s="2"/>
      <c r="J965" s="2">
        <f t="shared" si="353"/>
        <v>0.57682322397923058</v>
      </c>
      <c r="K965" s="2">
        <f t="shared" si="354"/>
        <v>0.42317677602076942</v>
      </c>
      <c r="L965" s="2">
        <f t="shared" si="355"/>
        <v>0</v>
      </c>
      <c r="M965" s="2">
        <f t="shared" si="356"/>
        <v>0</v>
      </c>
      <c r="N965" s="106">
        <v>9776</v>
      </c>
      <c r="O965" s="106">
        <v>7172</v>
      </c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G965" s="7">
        <f>IF(Q965&gt;0,RANK(Q965,(N965:P965,Q965:AE965)),0)</f>
        <v>0</v>
      </c>
      <c r="AH965" s="7">
        <f>IF(R965&gt;0,RANK(R965,(N965:P965,Q965:AE965)),0)</f>
        <v>0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57"/>
        <v>0</v>
      </c>
      <c r="AL965" s="2">
        <f t="shared" si="358"/>
        <v>0</v>
      </c>
      <c r="AM965" s="2">
        <f t="shared" si="359"/>
        <v>0</v>
      </c>
      <c r="AN965" s="2">
        <f t="shared" si="360"/>
        <v>0</v>
      </c>
      <c r="AP965" t="s">
        <v>2778</v>
      </c>
      <c r="AQ965" t="s">
        <v>1990</v>
      </c>
      <c r="AT965" s="94">
        <v>21</v>
      </c>
      <c r="AU965" s="96">
        <v>195</v>
      </c>
      <c r="AV965" s="100">
        <f t="shared" si="351"/>
        <v>21195</v>
      </c>
      <c r="AX965" s="7" t="s">
        <v>996</v>
      </c>
    </row>
    <row r="966" spans="1:50" ht="13" hidden="1" customHeight="1" outlineLevel="1">
      <c r="A966" t="s">
        <v>2740</v>
      </c>
      <c r="B966" t="s">
        <v>1990</v>
      </c>
      <c r="C966" s="1">
        <f t="shared" si="352"/>
        <v>2386</v>
      </c>
      <c r="D966" s="7">
        <f>IF(N966&gt;0, RANK(N966,(N966:P966,Q966:AE966)),0)</f>
        <v>1</v>
      </c>
      <c r="E966" s="7">
        <f>IF(O966&gt;0,RANK(O966,(N966:P966,Q966:AE966)),0)</f>
        <v>2</v>
      </c>
      <c r="F966" s="7">
        <f>IF(P966&gt;0,RANK(P966,(N966:P966,Q966:AE966)),0)</f>
        <v>0</v>
      </c>
      <c r="G966" s="1">
        <f t="shared" si="340"/>
        <v>284</v>
      </c>
      <c r="H966" s="2">
        <f t="shared" si="341"/>
        <v>0.11902766135792121</v>
      </c>
      <c r="I966" s="2"/>
      <c r="J966" s="2">
        <f t="shared" si="353"/>
        <v>0.55951383067896066</v>
      </c>
      <c r="K966" s="2">
        <f t="shared" si="354"/>
        <v>0.4404861693210394</v>
      </c>
      <c r="L966" s="2">
        <f t="shared" si="355"/>
        <v>0</v>
      </c>
      <c r="M966" s="2">
        <f t="shared" si="356"/>
        <v>-5.5511151231257827E-17</v>
      </c>
      <c r="N966" s="106">
        <v>1335</v>
      </c>
      <c r="O966" s="106">
        <v>1051</v>
      </c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G966" s="7">
        <f>IF(Q966&gt;0,RANK(Q966,(N966:P966,Q966:AE966)),0)</f>
        <v>0</v>
      </c>
      <c r="AH966" s="7">
        <f>IF(R966&gt;0,RANK(R966,(N966:P966,Q966:AE966)),0)</f>
        <v>0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57"/>
        <v>0</v>
      </c>
      <c r="AL966" s="2">
        <f t="shared" si="358"/>
        <v>0</v>
      </c>
      <c r="AM966" s="2">
        <f t="shared" si="359"/>
        <v>0</v>
      </c>
      <c r="AN966" s="2">
        <f t="shared" si="360"/>
        <v>0</v>
      </c>
      <c r="AP966" t="s">
        <v>2740</v>
      </c>
      <c r="AQ966" t="s">
        <v>1990</v>
      </c>
      <c r="AT966" s="94">
        <v>21</v>
      </c>
      <c r="AU966" s="96">
        <v>197</v>
      </c>
      <c r="AV966" s="100">
        <f t="shared" si="351"/>
        <v>21197</v>
      </c>
      <c r="AX966" s="7" t="s">
        <v>996</v>
      </c>
    </row>
    <row r="967" spans="1:50" ht="13" hidden="1" customHeight="1" outlineLevel="1">
      <c r="A967" t="s">
        <v>406</v>
      </c>
      <c r="B967" t="s">
        <v>1990</v>
      </c>
      <c r="C967" s="1">
        <f t="shared" si="352"/>
        <v>10247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40"/>
        <v>3251</v>
      </c>
      <c r="H967" s="2">
        <f t="shared" si="341"/>
        <v>0.31726358934322241</v>
      </c>
      <c r="I967" s="2"/>
      <c r="J967" s="2">
        <f t="shared" si="353"/>
        <v>0.3413682053283888</v>
      </c>
      <c r="K967" s="2">
        <f t="shared" si="354"/>
        <v>0.65863179467161115</v>
      </c>
      <c r="L967" s="2">
        <f t="shared" si="355"/>
        <v>0</v>
      </c>
      <c r="M967" s="2">
        <f t="shared" si="356"/>
        <v>0</v>
      </c>
      <c r="N967" s="106">
        <v>3498</v>
      </c>
      <c r="O967" s="106">
        <v>6749</v>
      </c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G967" s="7">
        <f>IF(Q967&gt;0,RANK(Q967,(N967:P967,Q967:AE967)),0)</f>
        <v>0</v>
      </c>
      <c r="AH967" s="7">
        <f>IF(R967&gt;0,RANK(R967,(N967:P967,Q967:AE967)),0)</f>
        <v>0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57"/>
        <v>0</v>
      </c>
      <c r="AL967" s="2">
        <f t="shared" si="358"/>
        <v>0</v>
      </c>
      <c r="AM967" s="2">
        <f t="shared" si="359"/>
        <v>0</v>
      </c>
      <c r="AN967" s="2">
        <f t="shared" si="360"/>
        <v>0</v>
      </c>
      <c r="AP967" t="s">
        <v>406</v>
      </c>
      <c r="AQ967" t="s">
        <v>1990</v>
      </c>
      <c r="AT967" s="94">
        <v>21</v>
      </c>
      <c r="AU967" s="96">
        <v>199</v>
      </c>
      <c r="AV967" s="100">
        <f t="shared" si="351"/>
        <v>21199</v>
      </c>
      <c r="AX967" s="7" t="s">
        <v>996</v>
      </c>
    </row>
    <row r="968" spans="1:50" ht="13" hidden="1" customHeight="1" outlineLevel="1">
      <c r="A968" t="s">
        <v>189</v>
      </c>
      <c r="B968" t="s">
        <v>1990</v>
      </c>
      <c r="C968" s="1">
        <f t="shared" si="352"/>
        <v>648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40"/>
        <v>4</v>
      </c>
      <c r="H968" s="2">
        <f t="shared" si="341"/>
        <v>6.1728395061728392E-3</v>
      </c>
      <c r="I968" s="2"/>
      <c r="J968" s="2">
        <f t="shared" si="353"/>
        <v>0.49691358024691357</v>
      </c>
      <c r="K968" s="2">
        <f t="shared" si="354"/>
        <v>0.50308641975308643</v>
      </c>
      <c r="L968" s="2">
        <f t="shared" si="355"/>
        <v>0</v>
      </c>
      <c r="M968" s="2">
        <f t="shared" si="356"/>
        <v>0</v>
      </c>
      <c r="N968" s="106">
        <v>322</v>
      </c>
      <c r="O968" s="106">
        <v>326</v>
      </c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G968" s="7">
        <f>IF(Q968&gt;0,RANK(Q968,(N968:P968,Q968:AE968)),0)</f>
        <v>0</v>
      </c>
      <c r="AH968" s="7">
        <f>IF(R968&gt;0,RANK(R968,(N968:P968,Q968:AE968)),0)</f>
        <v>0</v>
      </c>
      <c r="AI968" s="7">
        <f>IF(T968&gt;0,RANK(T968,(N968:P968,Q968:AE968)),0)</f>
        <v>0</v>
      </c>
      <c r="AJ968" s="7">
        <f>IF(S968&gt;0,RANK(S968,(N968:P968,Q968:AE968)),0)</f>
        <v>0</v>
      </c>
      <c r="AK968" s="2">
        <f t="shared" si="357"/>
        <v>0</v>
      </c>
      <c r="AL968" s="2">
        <f t="shared" si="358"/>
        <v>0</v>
      </c>
      <c r="AM968" s="2">
        <f t="shared" si="359"/>
        <v>0</v>
      </c>
      <c r="AN968" s="2">
        <f t="shared" si="360"/>
        <v>0</v>
      </c>
      <c r="AP968" t="s">
        <v>189</v>
      </c>
      <c r="AQ968" t="s">
        <v>1990</v>
      </c>
      <c r="AT968" s="94">
        <v>21</v>
      </c>
      <c r="AU968" s="96">
        <v>201</v>
      </c>
      <c r="AV968" s="100">
        <f t="shared" si="351"/>
        <v>21201</v>
      </c>
      <c r="AX968" s="7" t="s">
        <v>996</v>
      </c>
    </row>
    <row r="969" spans="1:50" ht="13" hidden="1" customHeight="1" outlineLevel="1">
      <c r="A969" t="s">
        <v>482</v>
      </c>
      <c r="B969" t="s">
        <v>1990</v>
      </c>
      <c r="C969" s="1">
        <f t="shared" si="352"/>
        <v>2903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40"/>
        <v>1055</v>
      </c>
      <c r="H969" s="2">
        <f t="shared" si="341"/>
        <v>0.36341715466758523</v>
      </c>
      <c r="I969" s="2"/>
      <c r="J969" s="2">
        <f t="shared" si="353"/>
        <v>0.31829142266620736</v>
      </c>
      <c r="K969" s="2">
        <f t="shared" si="354"/>
        <v>0.68170857733379264</v>
      </c>
      <c r="L969" s="2">
        <f t="shared" si="355"/>
        <v>0</v>
      </c>
      <c r="M969" s="2">
        <f t="shared" si="356"/>
        <v>0</v>
      </c>
      <c r="N969" s="106">
        <v>924</v>
      </c>
      <c r="O969" s="106">
        <v>1979</v>
      </c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G969" s="7">
        <f>IF(Q969&gt;0,RANK(Q969,(N969:P969,Q969:AE969)),0)</f>
        <v>0</v>
      </c>
      <c r="AH969" s="7">
        <f>IF(R969&gt;0,RANK(R969,(N969:P969,Q969:AE969)),0)</f>
        <v>0</v>
      </c>
      <c r="AI969" s="7">
        <f>IF(T969&gt;0,RANK(T969,(N969:P969,Q969:AE969)),0)</f>
        <v>0</v>
      </c>
      <c r="AJ969" s="7">
        <f>IF(S969&gt;0,RANK(S969,(N969:P969,Q969:AE969)),0)</f>
        <v>0</v>
      </c>
      <c r="AK969" s="2">
        <f t="shared" si="357"/>
        <v>0</v>
      </c>
      <c r="AL969" s="2">
        <f t="shared" si="358"/>
        <v>0</v>
      </c>
      <c r="AM969" s="2">
        <f t="shared" si="359"/>
        <v>0</v>
      </c>
      <c r="AN969" s="2">
        <f t="shared" si="360"/>
        <v>0</v>
      </c>
      <c r="AP969" t="s">
        <v>482</v>
      </c>
      <c r="AQ969" t="s">
        <v>1990</v>
      </c>
      <c r="AT969" s="94">
        <v>21</v>
      </c>
      <c r="AU969" s="96">
        <v>203</v>
      </c>
      <c r="AV969" s="100">
        <f t="shared" si="351"/>
        <v>21203</v>
      </c>
      <c r="AX969" s="7" t="s">
        <v>996</v>
      </c>
    </row>
    <row r="970" spans="1:50" ht="13" hidden="1" customHeight="1" outlineLevel="1">
      <c r="A970" t="s">
        <v>1453</v>
      </c>
      <c r="B970" t="s">
        <v>1990</v>
      </c>
      <c r="C970" s="1">
        <f t="shared" si="352"/>
        <v>4203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40"/>
        <v>107</v>
      </c>
      <c r="H970" s="2">
        <f t="shared" si="341"/>
        <v>2.5458006186057577E-2</v>
      </c>
      <c r="I970" s="2"/>
      <c r="J970" s="2">
        <f t="shared" si="353"/>
        <v>0.48727099690697123</v>
      </c>
      <c r="K970" s="2">
        <f t="shared" si="354"/>
        <v>0.51272900309302882</v>
      </c>
      <c r="L970" s="2">
        <f t="shared" si="355"/>
        <v>0</v>
      </c>
      <c r="M970" s="2">
        <f t="shared" si="356"/>
        <v>-1.1102230246251565E-16</v>
      </c>
      <c r="N970" s="106">
        <v>2048</v>
      </c>
      <c r="O970" s="106">
        <v>2155</v>
      </c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G970" s="7">
        <f>IF(Q970&gt;0,RANK(Q970,(N970:P970,Q970:AE970)),0)</f>
        <v>0</v>
      </c>
      <c r="AH970" s="7">
        <f>IF(R970&gt;0,RANK(R970,(N970:P970,Q970:AE970)),0)</f>
        <v>0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357"/>
        <v>0</v>
      </c>
      <c r="AL970" s="2">
        <f t="shared" si="358"/>
        <v>0</v>
      </c>
      <c r="AM970" s="2">
        <f t="shared" si="359"/>
        <v>0</v>
      </c>
      <c r="AN970" s="2">
        <f t="shared" si="360"/>
        <v>0</v>
      </c>
      <c r="AP970" t="s">
        <v>1453</v>
      </c>
      <c r="AQ970" t="s">
        <v>1990</v>
      </c>
      <c r="AT970" s="94">
        <v>21</v>
      </c>
      <c r="AU970" s="96">
        <v>205</v>
      </c>
      <c r="AV970" s="100">
        <f t="shared" si="351"/>
        <v>21205</v>
      </c>
      <c r="AX970" s="7" t="s">
        <v>996</v>
      </c>
    </row>
    <row r="971" spans="1:50" ht="13" hidden="1" customHeight="1" outlineLevel="1">
      <c r="A971" t="s">
        <v>1810</v>
      </c>
      <c r="B971" t="s">
        <v>1990</v>
      </c>
      <c r="C971" s="1">
        <f t="shared" si="352"/>
        <v>3573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40"/>
        <v>1373</v>
      </c>
      <c r="H971" s="2">
        <f t="shared" si="341"/>
        <v>0.38427092079485026</v>
      </c>
      <c r="I971" s="2"/>
      <c r="J971" s="2">
        <f t="shared" si="353"/>
        <v>0.30786453960257487</v>
      </c>
      <c r="K971" s="2">
        <f t="shared" si="354"/>
        <v>0.69213546039742513</v>
      </c>
      <c r="L971" s="2">
        <f t="shared" si="355"/>
        <v>0</v>
      </c>
      <c r="M971" s="2">
        <f t="shared" si="356"/>
        <v>0</v>
      </c>
      <c r="N971" s="106">
        <v>1100</v>
      </c>
      <c r="O971" s="106">
        <v>2473</v>
      </c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G971" s="7">
        <f>IF(Q971&gt;0,RANK(Q971,(N971:P971,Q971:AE971)),0)</f>
        <v>0</v>
      </c>
      <c r="AH971" s="7">
        <f>IF(R971&gt;0,RANK(R971,(N971:P971,Q971:AE971)),0)</f>
        <v>0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357"/>
        <v>0</v>
      </c>
      <c r="AL971" s="2">
        <f t="shared" si="358"/>
        <v>0</v>
      </c>
      <c r="AM971" s="2">
        <f t="shared" si="359"/>
        <v>0</v>
      </c>
      <c r="AN971" s="2">
        <f t="shared" si="360"/>
        <v>0</v>
      </c>
      <c r="AP971" t="s">
        <v>1810</v>
      </c>
      <c r="AQ971" t="s">
        <v>1990</v>
      </c>
      <c r="AT971" s="94">
        <v>21</v>
      </c>
      <c r="AU971" s="96">
        <v>207</v>
      </c>
      <c r="AV971" s="100">
        <f t="shared" si="351"/>
        <v>21207</v>
      </c>
      <c r="AX971" s="7" t="s">
        <v>996</v>
      </c>
    </row>
    <row r="972" spans="1:50" ht="13" hidden="1" customHeight="1" outlineLevel="1">
      <c r="A972" t="s">
        <v>504</v>
      </c>
      <c r="B972" t="s">
        <v>1990</v>
      </c>
      <c r="C972" s="1">
        <f t="shared" si="352"/>
        <v>5351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40"/>
        <v>41</v>
      </c>
      <c r="H972" s="2">
        <f t="shared" si="341"/>
        <v>7.6621192300504581E-3</v>
      </c>
      <c r="I972" s="2"/>
      <c r="J972" s="2">
        <f t="shared" si="353"/>
        <v>0.49616894038497478</v>
      </c>
      <c r="K972" s="2">
        <f t="shared" si="354"/>
        <v>0.50383105961502528</v>
      </c>
      <c r="L972" s="2">
        <f t="shared" si="355"/>
        <v>0</v>
      </c>
      <c r="M972" s="2">
        <f t="shared" si="356"/>
        <v>0</v>
      </c>
      <c r="N972" s="106">
        <v>2655</v>
      </c>
      <c r="O972" s="106">
        <v>2696</v>
      </c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G972" s="7">
        <f>IF(Q972&gt;0,RANK(Q972,(N972:P972,Q972:AE972)),0)</f>
        <v>0</v>
      </c>
      <c r="AH972" s="7">
        <f>IF(R972&gt;0,RANK(R972,(N972:P972,Q972:AE972)),0)</f>
        <v>0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357"/>
        <v>0</v>
      </c>
      <c r="AL972" s="2">
        <f t="shared" si="358"/>
        <v>0</v>
      </c>
      <c r="AM972" s="2">
        <f t="shared" si="359"/>
        <v>0</v>
      </c>
      <c r="AN972" s="2">
        <f t="shared" si="360"/>
        <v>0</v>
      </c>
      <c r="AP972" t="s">
        <v>504</v>
      </c>
      <c r="AQ972" t="s">
        <v>1990</v>
      </c>
      <c r="AT972" s="94">
        <v>21</v>
      </c>
      <c r="AU972" s="96">
        <v>209</v>
      </c>
      <c r="AV972" s="100">
        <f t="shared" si="351"/>
        <v>21209</v>
      </c>
      <c r="AX972" s="7" t="s">
        <v>996</v>
      </c>
    </row>
    <row r="973" spans="1:50" ht="13" hidden="1" customHeight="1" outlineLevel="1">
      <c r="A973" t="s">
        <v>2643</v>
      </c>
      <c r="B973" t="s">
        <v>1990</v>
      </c>
      <c r="C973" s="1">
        <f t="shared" si="352"/>
        <v>6662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40"/>
        <v>386</v>
      </c>
      <c r="H973" s="2">
        <f t="shared" si="341"/>
        <v>5.7940558390873614E-2</v>
      </c>
      <c r="I973" s="2"/>
      <c r="J973" s="2">
        <f t="shared" si="353"/>
        <v>0.47102972080456318</v>
      </c>
      <c r="K973" s="2">
        <f t="shared" si="354"/>
        <v>0.52897027919543682</v>
      </c>
      <c r="L973" s="2">
        <f t="shared" si="355"/>
        <v>0</v>
      </c>
      <c r="M973" s="2">
        <f t="shared" si="356"/>
        <v>0</v>
      </c>
      <c r="N973" s="106">
        <v>3138</v>
      </c>
      <c r="O973" s="106">
        <v>3524</v>
      </c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G973" s="7">
        <f>IF(Q973&gt;0,RANK(Q973,(N973:P973,Q973:AE973)),0)</f>
        <v>0</v>
      </c>
      <c r="AH973" s="7">
        <f>IF(R973&gt;0,RANK(R973,(N973:P973,Q973:AE973)),0)</f>
        <v>0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357"/>
        <v>0</v>
      </c>
      <c r="AL973" s="2">
        <f t="shared" si="358"/>
        <v>0</v>
      </c>
      <c r="AM973" s="2">
        <f t="shared" si="359"/>
        <v>0</v>
      </c>
      <c r="AN973" s="2">
        <f t="shared" si="360"/>
        <v>0</v>
      </c>
      <c r="AP973" t="s">
        <v>2643</v>
      </c>
      <c r="AQ973" t="s">
        <v>1990</v>
      </c>
      <c r="AT973" s="94">
        <v>21</v>
      </c>
      <c r="AU973" s="96">
        <v>211</v>
      </c>
      <c r="AV973" s="100">
        <f t="shared" si="351"/>
        <v>21211</v>
      </c>
      <c r="AX973" s="7" t="s">
        <v>996</v>
      </c>
    </row>
    <row r="974" spans="1:50" ht="13" hidden="1" customHeight="1" outlineLevel="1">
      <c r="A974" t="s">
        <v>1454</v>
      </c>
      <c r="B974" t="s">
        <v>1990</v>
      </c>
      <c r="C974" s="1">
        <f t="shared" si="352"/>
        <v>2336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40"/>
        <v>322</v>
      </c>
      <c r="H974" s="2">
        <f t="shared" si="341"/>
        <v>0.13784246575342465</v>
      </c>
      <c r="I974" s="2"/>
      <c r="J974" s="2">
        <f t="shared" si="353"/>
        <v>0.43107876712328769</v>
      </c>
      <c r="K974" s="2">
        <f t="shared" si="354"/>
        <v>0.56892123287671237</v>
      </c>
      <c r="L974" s="2">
        <f t="shared" si="355"/>
        <v>0</v>
      </c>
      <c r="M974" s="2">
        <f t="shared" si="356"/>
        <v>0</v>
      </c>
      <c r="N974" s="106">
        <v>1007</v>
      </c>
      <c r="O974" s="106">
        <v>1329</v>
      </c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G974" s="7">
        <f>IF(Q974&gt;0,RANK(Q974,(N974:P974,Q974:AE974)),0)</f>
        <v>0</v>
      </c>
      <c r="AH974" s="7">
        <f>IF(R974&gt;0,RANK(R974,(N974:P974,Q974:AE974)),0)</f>
        <v>0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357"/>
        <v>0</v>
      </c>
      <c r="AL974" s="2">
        <f t="shared" si="358"/>
        <v>0</v>
      </c>
      <c r="AM974" s="2">
        <f t="shared" si="359"/>
        <v>0</v>
      </c>
      <c r="AN974" s="2">
        <f t="shared" si="360"/>
        <v>0</v>
      </c>
      <c r="AP974" t="s">
        <v>1454</v>
      </c>
      <c r="AQ974" t="s">
        <v>1990</v>
      </c>
      <c r="AT974" s="94">
        <v>21</v>
      </c>
      <c r="AU974" s="96">
        <v>213</v>
      </c>
      <c r="AV974" s="100">
        <f t="shared" si="351"/>
        <v>21213</v>
      </c>
      <c r="AX974" s="7" t="s">
        <v>996</v>
      </c>
    </row>
    <row r="975" spans="1:50" ht="13" hidden="1" customHeight="1" outlineLevel="1">
      <c r="A975" t="s">
        <v>2114</v>
      </c>
      <c r="B975" t="s">
        <v>1990</v>
      </c>
      <c r="C975" s="1">
        <f t="shared" si="352"/>
        <v>1808</v>
      </c>
      <c r="D975" s="7">
        <f>IF(N975&gt;0, RANK(N975,(N975:P975,Q975:AE975)),0)</f>
        <v>1</v>
      </c>
      <c r="E975" s="7">
        <f>IF(O975&gt;0,RANK(O975,(N975:P975,Q975:AE975)),0)</f>
        <v>2</v>
      </c>
      <c r="F975" s="7">
        <f>IF(P975&gt;0,RANK(P975,(N975:P975,Q975:AE975)),0)</f>
        <v>0</v>
      </c>
      <c r="G975" s="1">
        <f t="shared" si="340"/>
        <v>54</v>
      </c>
      <c r="H975" s="2">
        <f t="shared" si="341"/>
        <v>2.9867256637168143E-2</v>
      </c>
      <c r="I975" s="2"/>
      <c r="J975" s="2">
        <f t="shared" si="353"/>
        <v>0.51493362831858402</v>
      </c>
      <c r="K975" s="2">
        <f t="shared" si="354"/>
        <v>0.48506637168141592</v>
      </c>
      <c r="L975" s="2">
        <f t="shared" si="355"/>
        <v>0</v>
      </c>
      <c r="M975" s="2">
        <f t="shared" si="356"/>
        <v>5.5511151231257827E-17</v>
      </c>
      <c r="N975" s="106">
        <v>931</v>
      </c>
      <c r="O975" s="106">
        <v>877</v>
      </c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G975" s="7">
        <f>IF(Q975&gt;0,RANK(Q975,(N975:P975,Q975:AE975)),0)</f>
        <v>0</v>
      </c>
      <c r="AH975" s="7">
        <f>IF(R975&gt;0,RANK(R975,(N975:P975,Q975:AE975)),0)</f>
        <v>0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357"/>
        <v>0</v>
      </c>
      <c r="AL975" s="2">
        <f t="shared" si="358"/>
        <v>0</v>
      </c>
      <c r="AM975" s="2">
        <f t="shared" si="359"/>
        <v>0</v>
      </c>
      <c r="AN975" s="2">
        <f t="shared" si="360"/>
        <v>0</v>
      </c>
      <c r="AP975" t="s">
        <v>2114</v>
      </c>
      <c r="AQ975" t="s">
        <v>1990</v>
      </c>
      <c r="AT975" s="94">
        <v>21</v>
      </c>
      <c r="AU975" s="96">
        <v>215</v>
      </c>
      <c r="AV975" s="100">
        <f t="shared" si="351"/>
        <v>21215</v>
      </c>
      <c r="AX975" s="7" t="s">
        <v>996</v>
      </c>
    </row>
    <row r="976" spans="1:50" ht="13" hidden="1" customHeight="1" outlineLevel="1">
      <c r="A976" t="s">
        <v>1180</v>
      </c>
      <c r="B976" t="s">
        <v>1990</v>
      </c>
      <c r="C976" s="1">
        <f t="shared" si="352"/>
        <v>5481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40"/>
        <v>559</v>
      </c>
      <c r="H976" s="2">
        <f t="shared" si="341"/>
        <v>0.10198868819558475</v>
      </c>
      <c r="I976" s="2"/>
      <c r="J976" s="2">
        <f t="shared" si="353"/>
        <v>0.44900565590220765</v>
      </c>
      <c r="K976" s="2">
        <f t="shared" si="354"/>
        <v>0.55099434409779235</v>
      </c>
      <c r="L976" s="2">
        <f t="shared" si="355"/>
        <v>0</v>
      </c>
      <c r="M976" s="2">
        <f t="shared" si="356"/>
        <v>0</v>
      </c>
      <c r="N976" s="106">
        <v>2461</v>
      </c>
      <c r="O976" s="106">
        <v>3020</v>
      </c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G976" s="7">
        <f>IF(Q976&gt;0,RANK(Q976,(N976:P976,Q976:AE976)),0)</f>
        <v>0</v>
      </c>
      <c r="AH976" s="7">
        <f>IF(R976&gt;0,RANK(R976,(N976:P976,Q976:AE976)),0)</f>
        <v>0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357"/>
        <v>0</v>
      </c>
      <c r="AL976" s="2">
        <f t="shared" si="358"/>
        <v>0</v>
      </c>
      <c r="AM976" s="2">
        <f t="shared" si="359"/>
        <v>0</v>
      </c>
      <c r="AN976" s="2">
        <f t="shared" si="360"/>
        <v>0</v>
      </c>
      <c r="AP976" t="s">
        <v>1180</v>
      </c>
      <c r="AQ976" t="s">
        <v>1990</v>
      </c>
      <c r="AT976" s="94">
        <v>21</v>
      </c>
      <c r="AU976" s="96">
        <v>217</v>
      </c>
      <c r="AV976" s="100">
        <f t="shared" si="351"/>
        <v>21217</v>
      </c>
      <c r="AX976" s="7" t="s">
        <v>996</v>
      </c>
    </row>
    <row r="977" spans="1:50" ht="13" hidden="1" customHeight="1" outlineLevel="1">
      <c r="A977" t="s">
        <v>1172</v>
      </c>
      <c r="B977" t="s">
        <v>1990</v>
      </c>
      <c r="C977" s="1">
        <f t="shared" si="352"/>
        <v>2320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40"/>
        <v>504</v>
      </c>
      <c r="H977" s="2">
        <f t="shared" si="341"/>
        <v>0.21724137931034482</v>
      </c>
      <c r="I977" s="2"/>
      <c r="J977" s="2">
        <f t="shared" si="353"/>
        <v>0.39137931034482759</v>
      </c>
      <c r="K977" s="2">
        <f t="shared" si="354"/>
        <v>0.60862068965517246</v>
      </c>
      <c r="L977" s="2">
        <f t="shared" si="355"/>
        <v>0</v>
      </c>
      <c r="M977" s="2">
        <f t="shared" si="356"/>
        <v>0</v>
      </c>
      <c r="N977" s="106">
        <v>908</v>
      </c>
      <c r="O977" s="106">
        <v>1412</v>
      </c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G977" s="7">
        <f>IF(Q977&gt;0,RANK(Q977,(N977:P977,Q977:AE977)),0)</f>
        <v>0</v>
      </c>
      <c r="AH977" s="7">
        <f>IF(R977&gt;0,RANK(R977,(N977:P977,Q977:AE977)),0)</f>
        <v>0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357"/>
        <v>0</v>
      </c>
      <c r="AL977" s="2">
        <f t="shared" si="358"/>
        <v>0</v>
      </c>
      <c r="AM977" s="2">
        <f t="shared" si="359"/>
        <v>0</v>
      </c>
      <c r="AN977" s="2">
        <f t="shared" si="360"/>
        <v>0</v>
      </c>
      <c r="AP977" t="s">
        <v>1172</v>
      </c>
      <c r="AQ977" t="s">
        <v>1990</v>
      </c>
      <c r="AT977" s="94">
        <v>21</v>
      </c>
      <c r="AU977" s="96">
        <v>219</v>
      </c>
      <c r="AV977" s="100">
        <f t="shared" si="351"/>
        <v>21219</v>
      </c>
      <c r="AX977" s="7" t="s">
        <v>996</v>
      </c>
    </row>
    <row r="978" spans="1:50" ht="13" hidden="1" customHeight="1" outlineLevel="1">
      <c r="A978" t="s">
        <v>2414</v>
      </c>
      <c r="B978" t="s">
        <v>1990</v>
      </c>
      <c r="C978" s="1">
        <f t="shared" si="352"/>
        <v>2851</v>
      </c>
      <c r="D978" s="7">
        <f>IF(N978&gt;0, RANK(N978,(N978:P978,Q978:AE978)),0)</f>
        <v>1</v>
      </c>
      <c r="E978" s="7">
        <f>IF(O978&gt;0,RANK(O978,(N978:P978,Q978:AE978)),0)</f>
        <v>2</v>
      </c>
      <c r="F978" s="7">
        <f>IF(P978&gt;0,RANK(P978,(N978:P978,Q978:AE978)),0)</f>
        <v>0</v>
      </c>
      <c r="G978" s="1">
        <f t="shared" si="340"/>
        <v>11</v>
      </c>
      <c r="H978" s="2">
        <f t="shared" si="341"/>
        <v>3.858295334970186E-3</v>
      </c>
      <c r="I978" s="2"/>
      <c r="J978" s="2">
        <f t="shared" si="353"/>
        <v>0.50192914766748509</v>
      </c>
      <c r="K978" s="2">
        <f t="shared" si="354"/>
        <v>0.49807085233251491</v>
      </c>
      <c r="L978" s="2">
        <f t="shared" si="355"/>
        <v>0</v>
      </c>
      <c r="M978" s="2">
        <f t="shared" si="356"/>
        <v>0</v>
      </c>
      <c r="N978" s="106">
        <v>1431</v>
      </c>
      <c r="O978" s="106">
        <v>1420</v>
      </c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G978" s="7">
        <f>IF(Q978&gt;0,RANK(Q978,(N978:P978,Q978:AE978)),0)</f>
        <v>0</v>
      </c>
      <c r="AH978" s="7">
        <f>IF(R978&gt;0,RANK(R978,(N978:P978,Q978:AE978)),0)</f>
        <v>0</v>
      </c>
      <c r="AI978" s="7">
        <f>IF(T978&gt;0,RANK(T978,(N978:P978,Q978:AE978)),0)</f>
        <v>0</v>
      </c>
      <c r="AJ978" s="7">
        <f>IF(S978&gt;0,RANK(S978,(N978:P978,Q978:AE978)),0)</f>
        <v>0</v>
      </c>
      <c r="AK978" s="2">
        <f t="shared" si="357"/>
        <v>0</v>
      </c>
      <c r="AL978" s="2">
        <f t="shared" si="358"/>
        <v>0</v>
      </c>
      <c r="AM978" s="2">
        <f t="shared" si="359"/>
        <v>0</v>
      </c>
      <c r="AN978" s="2">
        <f t="shared" si="360"/>
        <v>0</v>
      </c>
      <c r="AP978" t="s">
        <v>2414</v>
      </c>
      <c r="AQ978" t="s">
        <v>1990</v>
      </c>
      <c r="AT978" s="94">
        <v>21</v>
      </c>
      <c r="AU978" s="96">
        <v>221</v>
      </c>
      <c r="AV978" s="100">
        <f t="shared" si="351"/>
        <v>21221</v>
      </c>
      <c r="AX978" s="7" t="s">
        <v>996</v>
      </c>
    </row>
    <row r="979" spans="1:50" ht="13" hidden="1" customHeight="1" outlineLevel="1">
      <c r="A979" t="s">
        <v>1256</v>
      </c>
      <c r="B979" t="s">
        <v>1990</v>
      </c>
      <c r="C979" s="1">
        <f t="shared" si="352"/>
        <v>1968</v>
      </c>
      <c r="D979" s="7">
        <f>IF(N979&gt;0, RANK(N979,(N979:P979,Q979:AE979)),0)</f>
        <v>1</v>
      </c>
      <c r="E979" s="7">
        <f>IF(O979&gt;0,RANK(O979,(N979:P979,Q979:AE979)),0)</f>
        <v>2</v>
      </c>
      <c r="F979" s="7">
        <f>IF(P979&gt;0,RANK(P979,(N979:P979,Q979:AE979)),0)</f>
        <v>0</v>
      </c>
      <c r="G979" s="1">
        <f t="shared" si="340"/>
        <v>304</v>
      </c>
      <c r="H979" s="2">
        <f t="shared" si="341"/>
        <v>0.15447154471544716</v>
      </c>
      <c r="I979" s="2"/>
      <c r="J979" s="2">
        <f t="shared" si="353"/>
        <v>0.57723577235772361</v>
      </c>
      <c r="K979" s="2">
        <f t="shared" si="354"/>
        <v>0.42276422764227645</v>
      </c>
      <c r="L979" s="2">
        <f t="shared" si="355"/>
        <v>0</v>
      </c>
      <c r="M979" s="2">
        <f t="shared" si="356"/>
        <v>-5.5511151231257827E-17</v>
      </c>
      <c r="N979" s="106">
        <v>1136</v>
      </c>
      <c r="O979" s="106">
        <v>832</v>
      </c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G979" s="7">
        <f>IF(Q979&gt;0,RANK(Q979,(N979:P979,Q979:AE979)),0)</f>
        <v>0</v>
      </c>
      <c r="AH979" s="7">
        <f>IF(R979&gt;0,RANK(R979,(N979:P979,Q979:AE979)),0)</f>
        <v>0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357"/>
        <v>0</v>
      </c>
      <c r="AL979" s="2">
        <f t="shared" si="358"/>
        <v>0</v>
      </c>
      <c r="AM979" s="2">
        <f t="shared" si="359"/>
        <v>0</v>
      </c>
      <c r="AN979" s="2">
        <f t="shared" si="360"/>
        <v>0</v>
      </c>
      <c r="AP979" t="s">
        <v>1256</v>
      </c>
      <c r="AQ979" t="s">
        <v>1990</v>
      </c>
      <c r="AT979" s="94">
        <v>21</v>
      </c>
      <c r="AU979" s="96">
        <v>223</v>
      </c>
      <c r="AV979" s="100">
        <f t="shared" si="351"/>
        <v>21223</v>
      </c>
      <c r="AX979" s="7" t="s">
        <v>996</v>
      </c>
    </row>
    <row r="980" spans="1:50" ht="13" hidden="1" customHeight="1" outlineLevel="1">
      <c r="A980" t="s">
        <v>1683</v>
      </c>
      <c r="B980" t="s">
        <v>1990</v>
      </c>
      <c r="C980" s="1">
        <f t="shared" si="352"/>
        <v>3971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>IF(P980&gt;0,RANK(P980,(N980:P980,Q980:AE980)),0)</f>
        <v>0</v>
      </c>
      <c r="G980" s="1">
        <f t="shared" si="340"/>
        <v>815</v>
      </c>
      <c r="H980" s="2">
        <f t="shared" si="341"/>
        <v>0.20523797532107782</v>
      </c>
      <c r="I980" s="2"/>
      <c r="J980" s="2">
        <f t="shared" si="353"/>
        <v>0.6026189876605389</v>
      </c>
      <c r="K980" s="2">
        <f t="shared" si="354"/>
        <v>0.3973810123394611</v>
      </c>
      <c r="L980" s="2">
        <f t="shared" si="355"/>
        <v>0</v>
      </c>
      <c r="M980" s="2">
        <f t="shared" si="356"/>
        <v>0</v>
      </c>
      <c r="N980" s="106">
        <v>2393</v>
      </c>
      <c r="O980" s="106">
        <v>1578</v>
      </c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G980" s="7">
        <f>IF(Q980&gt;0,RANK(Q980,(N980:P980,Q980:AE980)),0)</f>
        <v>0</v>
      </c>
      <c r="AH980" s="7">
        <f>IF(R980&gt;0,RANK(R980,(N980:P980,Q980:AE980)),0)</f>
        <v>0</v>
      </c>
      <c r="AI980" s="7">
        <f>IF(T980&gt;0,RANK(T980,(N980:P980,Q980:AE980)),0)</f>
        <v>0</v>
      </c>
      <c r="AJ980" s="7">
        <f>IF(S980&gt;0,RANK(S980,(N980:P980,Q980:AE980)),0)</f>
        <v>0</v>
      </c>
      <c r="AK980" s="2">
        <f t="shared" si="357"/>
        <v>0</v>
      </c>
      <c r="AL980" s="2">
        <f t="shared" si="358"/>
        <v>0</v>
      </c>
      <c r="AM980" s="2">
        <f t="shared" si="359"/>
        <v>0</v>
      </c>
      <c r="AN980" s="2">
        <f t="shared" si="360"/>
        <v>0</v>
      </c>
      <c r="AP980" t="s">
        <v>1683</v>
      </c>
      <c r="AQ980" t="s">
        <v>1990</v>
      </c>
      <c r="AT980" s="94">
        <v>21</v>
      </c>
      <c r="AU980" s="96">
        <v>225</v>
      </c>
      <c r="AV980" s="100">
        <f t="shared" si="351"/>
        <v>21225</v>
      </c>
      <c r="AX980" s="7" t="s">
        <v>996</v>
      </c>
    </row>
    <row r="981" spans="1:50" ht="13" hidden="1" customHeight="1" outlineLevel="1">
      <c r="A981" t="s">
        <v>1037</v>
      </c>
      <c r="B981" t="s">
        <v>1990</v>
      </c>
      <c r="C981" s="1">
        <f t="shared" si="352"/>
        <v>20204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40"/>
        <v>2068</v>
      </c>
      <c r="H981" s="2">
        <f t="shared" si="341"/>
        <v>0.10235596911502673</v>
      </c>
      <c r="I981" s="2"/>
      <c r="J981" s="2">
        <f t="shared" si="353"/>
        <v>0.44882201544248662</v>
      </c>
      <c r="K981" s="2">
        <f t="shared" si="354"/>
        <v>0.55117798455751332</v>
      </c>
      <c r="L981" s="2">
        <f t="shared" si="355"/>
        <v>0</v>
      </c>
      <c r="M981" s="2">
        <f t="shared" si="356"/>
        <v>0</v>
      </c>
      <c r="N981" s="106">
        <v>9068</v>
      </c>
      <c r="O981" s="106">
        <v>11136</v>
      </c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G981" s="7">
        <f>IF(Q981&gt;0,RANK(Q981,(N981:P981,Q981:AE981)),0)</f>
        <v>0</v>
      </c>
      <c r="AH981" s="7">
        <f>IF(R981&gt;0,RANK(R981,(N981:P981,Q981:AE981)),0)</f>
        <v>0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si="357"/>
        <v>0</v>
      </c>
      <c r="AL981" s="2">
        <f t="shared" si="358"/>
        <v>0</v>
      </c>
      <c r="AM981" s="2">
        <f t="shared" si="359"/>
        <v>0</v>
      </c>
      <c r="AN981" s="2">
        <f t="shared" si="360"/>
        <v>0</v>
      </c>
      <c r="AP981" t="s">
        <v>1037</v>
      </c>
      <c r="AQ981" t="s">
        <v>1990</v>
      </c>
      <c r="AT981" s="94">
        <v>21</v>
      </c>
      <c r="AU981" s="96">
        <v>227</v>
      </c>
      <c r="AV981" s="100">
        <f t="shared" si="351"/>
        <v>21227</v>
      </c>
      <c r="AX981" s="7" t="s">
        <v>996</v>
      </c>
    </row>
    <row r="982" spans="1:50" ht="13" hidden="1" customHeight="1" outlineLevel="1">
      <c r="A982" t="s">
        <v>1242</v>
      </c>
      <c r="B982" t="s">
        <v>1990</v>
      </c>
      <c r="C982" s="1">
        <f t="shared" si="352"/>
        <v>3617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1">
        <f t="shared" si="340"/>
        <v>225</v>
      </c>
      <c r="H982" s="2">
        <f t="shared" si="341"/>
        <v>6.220624827204866E-2</v>
      </c>
      <c r="I982" s="2"/>
      <c r="J982" s="2">
        <f t="shared" si="353"/>
        <v>0.46889687586397566</v>
      </c>
      <c r="K982" s="2">
        <f t="shared" si="354"/>
        <v>0.53110312413602434</v>
      </c>
      <c r="L982" s="2">
        <f t="shared" si="355"/>
        <v>0</v>
      </c>
      <c r="M982" s="2">
        <f t="shared" si="356"/>
        <v>0</v>
      </c>
      <c r="N982" s="106">
        <v>1696</v>
      </c>
      <c r="O982" s="106">
        <v>1921</v>
      </c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G982" s="7">
        <f>IF(Q982&gt;0,RANK(Q982,(N982:P982,Q982:AE982)),0)</f>
        <v>0</v>
      </c>
      <c r="AH982" s="7">
        <f>IF(R982&gt;0,RANK(R982,(N982:P982,Q982:AE982)),0)</f>
        <v>0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357"/>
        <v>0</v>
      </c>
      <c r="AL982" s="2">
        <f t="shared" si="358"/>
        <v>0</v>
      </c>
      <c r="AM982" s="2">
        <f t="shared" si="359"/>
        <v>0</v>
      </c>
      <c r="AN982" s="2">
        <f t="shared" si="360"/>
        <v>0</v>
      </c>
      <c r="AP982" t="s">
        <v>1242</v>
      </c>
      <c r="AQ982" t="s">
        <v>1990</v>
      </c>
      <c r="AT982" s="94">
        <v>21</v>
      </c>
      <c r="AU982" s="96">
        <v>229</v>
      </c>
      <c r="AV982" s="100">
        <f t="shared" si="351"/>
        <v>21229</v>
      </c>
      <c r="AX982" s="7" t="s">
        <v>996</v>
      </c>
    </row>
    <row r="983" spans="1:50" ht="13" hidden="1" customHeight="1" outlineLevel="1">
      <c r="A983" t="s">
        <v>394</v>
      </c>
      <c r="B983" t="s">
        <v>1990</v>
      </c>
      <c r="C983" s="1">
        <f t="shared" si="352"/>
        <v>3852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40"/>
        <v>748</v>
      </c>
      <c r="H983" s="2">
        <f t="shared" si="341"/>
        <v>0.19418483904465214</v>
      </c>
      <c r="I983" s="2"/>
      <c r="J983" s="2">
        <f t="shared" si="353"/>
        <v>0.40290758047767394</v>
      </c>
      <c r="K983" s="2">
        <f t="shared" si="354"/>
        <v>0.59709241952232606</v>
      </c>
      <c r="L983" s="2">
        <f t="shared" si="355"/>
        <v>0</v>
      </c>
      <c r="M983" s="2">
        <f t="shared" si="356"/>
        <v>0</v>
      </c>
      <c r="N983" s="106">
        <v>1552</v>
      </c>
      <c r="O983" s="106">
        <v>2300</v>
      </c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G983" s="7">
        <f>IF(Q983&gt;0,RANK(Q983,(N983:P983,Q983:AE983)),0)</f>
        <v>0</v>
      </c>
      <c r="AH983" s="7">
        <f>IF(R983&gt;0,RANK(R983,(N983:P983,Q983:AE983)),0)</f>
        <v>0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357"/>
        <v>0</v>
      </c>
      <c r="AL983" s="2">
        <f t="shared" si="358"/>
        <v>0</v>
      </c>
      <c r="AM983" s="2">
        <f t="shared" si="359"/>
        <v>0</v>
      </c>
      <c r="AN983" s="2">
        <f t="shared" si="360"/>
        <v>0</v>
      </c>
      <c r="AP983" t="s">
        <v>394</v>
      </c>
      <c r="AQ983" t="s">
        <v>1990</v>
      </c>
      <c r="AT983" s="94">
        <v>21</v>
      </c>
      <c r="AU983" s="96">
        <v>231</v>
      </c>
      <c r="AV983" s="100">
        <f t="shared" si="351"/>
        <v>21231</v>
      </c>
      <c r="AX983" s="7" t="s">
        <v>996</v>
      </c>
    </row>
    <row r="984" spans="1:50" ht="13" hidden="1" customHeight="1" outlineLevel="1">
      <c r="A984" t="s">
        <v>42</v>
      </c>
      <c r="B984" t="s">
        <v>1990</v>
      </c>
      <c r="C984" s="1">
        <f t="shared" si="352"/>
        <v>3881</v>
      </c>
      <c r="D984" s="7">
        <f>IF(N984&gt;0, RANK(N984,(N984:P984,Q984:AE984)),0)</f>
        <v>1</v>
      </c>
      <c r="E984" s="7">
        <f>IF(O984&gt;0,RANK(O984,(N984:P984,Q984:AE984)),0)</f>
        <v>2</v>
      </c>
      <c r="F984" s="7">
        <f>IF(P984&gt;0,RANK(P984,(N984:P984,Q984:AE984)),0)</f>
        <v>0</v>
      </c>
      <c r="G984" s="1">
        <f t="shared" si="340"/>
        <v>945</v>
      </c>
      <c r="H984" s="2">
        <f t="shared" si="341"/>
        <v>0.24349394485957226</v>
      </c>
      <c r="I984" s="2"/>
      <c r="J984" s="2">
        <f t="shared" si="353"/>
        <v>0.62174697242978616</v>
      </c>
      <c r="K984" s="2">
        <f t="shared" si="354"/>
        <v>0.37825302757021384</v>
      </c>
      <c r="L984" s="2">
        <f t="shared" si="355"/>
        <v>0</v>
      </c>
      <c r="M984" s="2">
        <f t="shared" si="356"/>
        <v>0</v>
      </c>
      <c r="N984" s="106">
        <v>2413</v>
      </c>
      <c r="O984" s="106">
        <v>1468</v>
      </c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G984" s="7">
        <f>IF(Q984&gt;0,RANK(Q984,(N984:P984,Q984:AE984)),0)</f>
        <v>0</v>
      </c>
      <c r="AH984" s="7">
        <f>IF(R984&gt;0,RANK(R984,(N984:P984,Q984:AE984)),0)</f>
        <v>0</v>
      </c>
      <c r="AI984" s="7">
        <f>IF(T984&gt;0,RANK(T984,(N984:P984,Q984:AE984)),0)</f>
        <v>0</v>
      </c>
      <c r="AJ984" s="7">
        <f>IF(S984&gt;0,RANK(S984,(N984:P984,Q984:AE984)),0)</f>
        <v>0</v>
      </c>
      <c r="AK984" s="2">
        <f t="shared" si="357"/>
        <v>0</v>
      </c>
      <c r="AL984" s="2">
        <f t="shared" si="358"/>
        <v>0</v>
      </c>
      <c r="AM984" s="2">
        <f t="shared" si="359"/>
        <v>0</v>
      </c>
      <c r="AN984" s="2">
        <f t="shared" si="360"/>
        <v>0</v>
      </c>
      <c r="AP984" t="s">
        <v>42</v>
      </c>
      <c r="AQ984" t="s">
        <v>1990</v>
      </c>
      <c r="AT984" s="94">
        <v>21</v>
      </c>
      <c r="AU984" s="96">
        <v>233</v>
      </c>
      <c r="AV984" s="100">
        <f t="shared" si="351"/>
        <v>21233</v>
      </c>
      <c r="AX984" s="7" t="s">
        <v>996</v>
      </c>
    </row>
    <row r="985" spans="1:50" ht="13" hidden="1" customHeight="1" outlineLevel="1">
      <c r="A985" t="s">
        <v>1342</v>
      </c>
      <c r="B985" t="s">
        <v>1990</v>
      </c>
      <c r="C985" s="1">
        <f t="shared" si="352"/>
        <v>7408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40"/>
        <v>2446</v>
      </c>
      <c r="H985" s="2">
        <f t="shared" si="341"/>
        <v>0.33018358531317493</v>
      </c>
      <c r="I985" s="2"/>
      <c r="J985" s="2">
        <f t="shared" si="353"/>
        <v>0.33490820734341253</v>
      </c>
      <c r="K985" s="2">
        <f t="shared" si="354"/>
        <v>0.66509179265658747</v>
      </c>
      <c r="L985" s="2">
        <f t="shared" si="355"/>
        <v>0</v>
      </c>
      <c r="M985" s="2">
        <f t="shared" si="356"/>
        <v>0</v>
      </c>
      <c r="N985" s="106">
        <v>2481</v>
      </c>
      <c r="O985" s="106">
        <v>4927</v>
      </c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G985" s="7">
        <f>IF(Q985&gt;0,RANK(Q985,(N985:P985,Q985:AE985)),0)</f>
        <v>0</v>
      </c>
      <c r="AH985" s="7">
        <f>IF(R985&gt;0,RANK(R985,(N985:P985,Q985:AE985)),0)</f>
        <v>0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357"/>
        <v>0</v>
      </c>
      <c r="AL985" s="2">
        <f t="shared" si="358"/>
        <v>0</v>
      </c>
      <c r="AM985" s="2">
        <f t="shared" si="359"/>
        <v>0</v>
      </c>
      <c r="AN985" s="2">
        <f t="shared" si="360"/>
        <v>0</v>
      </c>
      <c r="AP985" t="s">
        <v>1342</v>
      </c>
      <c r="AQ985" t="s">
        <v>1990</v>
      </c>
      <c r="AT985" s="94">
        <v>21</v>
      </c>
      <c r="AU985" s="96">
        <v>235</v>
      </c>
      <c r="AV985" s="100">
        <f t="shared" si="351"/>
        <v>21235</v>
      </c>
      <c r="AX985" s="7" t="s">
        <v>996</v>
      </c>
    </row>
    <row r="986" spans="1:50" ht="13" hidden="1" customHeight="1" outlineLevel="1">
      <c r="A986" t="s">
        <v>1257</v>
      </c>
      <c r="B986" t="s">
        <v>1990</v>
      </c>
      <c r="C986" s="1">
        <f t="shared" si="352"/>
        <v>1368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>IF(P986&gt;0,RANK(P986,(N986:P986,Q986:AE986)),0)</f>
        <v>0</v>
      </c>
      <c r="G986" s="1">
        <f t="shared" ref="G986:G1049" si="361">IF(C986&gt;0,MAX(N986:P986)-LARGE(N986:P986,2),0)</f>
        <v>370</v>
      </c>
      <c r="H986" s="2">
        <f t="shared" ref="H986:H1049" si="362">IF(C986&gt;0,G986/C986,0)</f>
        <v>0.27046783625730997</v>
      </c>
      <c r="I986" s="2"/>
      <c r="J986" s="2">
        <f t="shared" si="353"/>
        <v>0.63523391812865493</v>
      </c>
      <c r="K986" s="2">
        <f t="shared" si="354"/>
        <v>0.36476608187134502</v>
      </c>
      <c r="L986" s="2">
        <f t="shared" si="355"/>
        <v>0</v>
      </c>
      <c r="M986" s="2">
        <f t="shared" si="356"/>
        <v>5.5511151231257827E-17</v>
      </c>
      <c r="N986" s="106">
        <v>869</v>
      </c>
      <c r="O986" s="106">
        <v>499</v>
      </c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G986" s="7">
        <f>IF(Q986&gt;0,RANK(Q986,(N986:P986,Q986:AE986)),0)</f>
        <v>0</v>
      </c>
      <c r="AH986" s="7">
        <f>IF(R986&gt;0,RANK(R986,(N986:P986,Q986:AE986)),0)</f>
        <v>0</v>
      </c>
      <c r="AI986" s="7">
        <f>IF(T986&gt;0,RANK(T986,(N986:P986,Q986:AE986)),0)</f>
        <v>0</v>
      </c>
      <c r="AJ986" s="7">
        <f>IF(S986&gt;0,RANK(S986,(N986:P986,Q986:AE986)),0)</f>
        <v>0</v>
      </c>
      <c r="AK986" s="2">
        <f t="shared" si="357"/>
        <v>0</v>
      </c>
      <c r="AL986" s="2">
        <f t="shared" si="358"/>
        <v>0</v>
      </c>
      <c r="AM986" s="2">
        <f t="shared" si="359"/>
        <v>0</v>
      </c>
      <c r="AN986" s="2">
        <f t="shared" si="360"/>
        <v>0</v>
      </c>
      <c r="AP986" t="s">
        <v>1257</v>
      </c>
      <c r="AQ986" t="s">
        <v>1990</v>
      </c>
      <c r="AT986" s="94">
        <v>21</v>
      </c>
      <c r="AU986" s="96">
        <v>237</v>
      </c>
      <c r="AV986" s="100">
        <f t="shared" si="351"/>
        <v>21237</v>
      </c>
      <c r="AX986" s="7" t="s">
        <v>996</v>
      </c>
    </row>
    <row r="987" spans="1:50" ht="13" hidden="1" customHeight="1" outlineLevel="1">
      <c r="A987" t="s">
        <v>350</v>
      </c>
      <c r="B987" t="s">
        <v>1990</v>
      </c>
      <c r="C987" s="1">
        <f t="shared" si="352"/>
        <v>5637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61"/>
        <v>463</v>
      </c>
      <c r="H987" s="2">
        <f t="shared" si="362"/>
        <v>8.2135887883626038E-2</v>
      </c>
      <c r="I987" s="2"/>
      <c r="J987" s="2">
        <f t="shared" si="353"/>
        <v>0.45893205605818699</v>
      </c>
      <c r="K987" s="2">
        <f t="shared" si="354"/>
        <v>0.54106794394181301</v>
      </c>
      <c r="L987" s="2">
        <f t="shared" si="355"/>
        <v>0</v>
      </c>
      <c r="M987" s="2">
        <f t="shared" si="356"/>
        <v>0</v>
      </c>
      <c r="N987" s="106">
        <v>2587</v>
      </c>
      <c r="O987" s="106">
        <v>3050</v>
      </c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G987" s="7">
        <f>IF(Q987&gt;0,RANK(Q987,(N987:P987,Q987:AE987)),0)</f>
        <v>0</v>
      </c>
      <c r="AH987" s="7">
        <f>IF(R987&gt;0,RANK(R987,(N987:P987,Q987:AE987)),0)</f>
        <v>0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si="357"/>
        <v>0</v>
      </c>
      <c r="AL987" s="2">
        <f t="shared" si="358"/>
        <v>0</v>
      </c>
      <c r="AM987" s="2">
        <f t="shared" si="359"/>
        <v>0</v>
      </c>
      <c r="AN987" s="2">
        <f t="shared" si="360"/>
        <v>0</v>
      </c>
      <c r="AP987" t="s">
        <v>350</v>
      </c>
      <c r="AQ987" t="s">
        <v>1990</v>
      </c>
      <c r="AT987" s="94">
        <v>21</v>
      </c>
      <c r="AU987" s="96">
        <v>239</v>
      </c>
      <c r="AV987" s="100">
        <f t="shared" si="351"/>
        <v>21239</v>
      </c>
      <c r="AX987" s="7" t="s">
        <v>996</v>
      </c>
    </row>
    <row r="988" spans="1:50" ht="13" customHeight="1" collapsed="1">
      <c r="A988" t="s">
        <v>771</v>
      </c>
      <c r="B988" t="s">
        <v>15</v>
      </c>
      <c r="C988" s="1">
        <f t="shared" si="352"/>
        <v>916010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1">
        <f t="shared" si="361"/>
        <v>40058</v>
      </c>
      <c r="H988" s="2">
        <f t="shared" si="362"/>
        <v>4.3730963635768172E-2</v>
      </c>
      <c r="I988" s="2"/>
      <c r="J988" s="2">
        <f t="shared" si="353"/>
        <v>0.47813451818211594</v>
      </c>
      <c r="K988" s="2">
        <f t="shared" si="354"/>
        <v>0.52186548181788406</v>
      </c>
      <c r="L988" s="2">
        <f t="shared" si="355"/>
        <v>0</v>
      </c>
      <c r="M988" s="2">
        <f t="shared" si="356"/>
        <v>0</v>
      </c>
      <c r="N988" s="106">
        <f>SUM(N868:N987)</f>
        <v>437976</v>
      </c>
      <c r="O988" s="106">
        <f>SUM(O868:O987)</f>
        <v>478034</v>
      </c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>
        <f>SUM(AE868:AE987)</f>
        <v>0</v>
      </c>
      <c r="AG988" s="7">
        <f>IF(Q988&gt;0,RANK(Q988,(N988:P988,Q988:AE988)),0)</f>
        <v>0</v>
      </c>
      <c r="AH988" s="7">
        <f>IF(R988&gt;0,RANK(R988,(N988:P988,Q988:AE988)),0)</f>
        <v>0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357"/>
        <v>0</v>
      </c>
      <c r="AL988" s="2">
        <f t="shared" si="358"/>
        <v>0</v>
      </c>
      <c r="AM988" s="2">
        <f t="shared" si="359"/>
        <v>0</v>
      </c>
      <c r="AN988" s="2">
        <f t="shared" si="360"/>
        <v>0</v>
      </c>
      <c r="AP988" t="s">
        <v>771</v>
      </c>
      <c r="AQ988" t="s">
        <v>15</v>
      </c>
      <c r="AT988" s="94">
        <v>21</v>
      </c>
      <c r="AU988" s="96"/>
      <c r="AV988" s="94">
        <v>21</v>
      </c>
      <c r="AX988" s="7" t="s">
        <v>775</v>
      </c>
    </row>
    <row r="989" spans="1:50" ht="13" customHeight="1">
      <c r="C989" s="1"/>
      <c r="E989" s="7"/>
      <c r="F989" s="7"/>
      <c r="I989" s="2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G989" s="7"/>
      <c r="AH989" s="7"/>
      <c r="AI989" s="7"/>
      <c r="AJ989" s="7"/>
      <c r="AT989" s="94"/>
      <c r="AU989" s="96"/>
      <c r="AV989" s="100"/>
    </row>
    <row r="990" spans="1:50" ht="13" hidden="1" customHeight="1" outlineLevel="1">
      <c r="A990" t="s">
        <v>955</v>
      </c>
      <c r="B990" t="s">
        <v>259</v>
      </c>
      <c r="C990" s="1">
        <f t="shared" ref="C990:C1021" si="363">SUM(N990:AE990)</f>
        <v>21900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>IF(P990&gt;0,RANK(P990,(N990:P990,Q990:AE990)),0)</f>
        <v>0</v>
      </c>
      <c r="G990" s="1">
        <f t="shared" si="361"/>
        <v>252</v>
      </c>
      <c r="H990" s="2">
        <f t="shared" si="362"/>
        <v>1.1506849315068493E-2</v>
      </c>
      <c r="I990" s="2"/>
      <c r="J990" s="2">
        <f t="shared" ref="J990:J1021" si="364">IF($C990=0,"-",N990/$C990)</f>
        <v>0.49146118721461185</v>
      </c>
      <c r="K990" s="2">
        <f t="shared" ref="K990:K1021" si="365">IF($C990=0,"-",O990/$C990)</f>
        <v>0.47995433789954339</v>
      </c>
      <c r="L990" s="2">
        <f t="shared" ref="L990:L1021" si="366">IF($C990=0,"-",P990/$C990)</f>
        <v>0</v>
      </c>
      <c r="M990" s="2">
        <f t="shared" ref="M990:M1021" si="367">IF(C990=0,"-",(1-J990-K990-L990))</f>
        <v>2.8584474885844757E-2</v>
      </c>
      <c r="N990" s="106">
        <v>10763</v>
      </c>
      <c r="O990" s="106">
        <v>10511</v>
      </c>
      <c r="P990" s="106"/>
      <c r="Q990" s="106"/>
      <c r="R990" s="106"/>
      <c r="S990" s="106"/>
      <c r="T990" s="106"/>
      <c r="U990" s="106"/>
      <c r="V990" s="106">
        <v>299</v>
      </c>
      <c r="W990" s="106">
        <v>327</v>
      </c>
      <c r="X990" s="106"/>
      <c r="Y990" s="106"/>
      <c r="Z990" s="106"/>
      <c r="AA990" s="106"/>
      <c r="AB990" s="106"/>
      <c r="AC990" s="106"/>
      <c r="AD990" s="106"/>
      <c r="AE990" s="106"/>
      <c r="AG990" s="7">
        <f>IF(Q990&gt;0,RANK(Q990,(N990:P990,Q990:AE990)),0)</f>
        <v>0</v>
      </c>
      <c r="AH990" s="7">
        <f>IF(R990&gt;0,RANK(R990,(N990:P990,Q990:AE990)),0)</f>
        <v>0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ref="AK990:AK1021" si="368">IF($C990=0,"-",Q990/$C990)</f>
        <v>0</v>
      </c>
      <c r="AL990" s="2">
        <f t="shared" ref="AL990:AL1021" si="369">IF($C990=0,"-",R990/$C990)</f>
        <v>0</v>
      </c>
      <c r="AM990" s="2">
        <f t="shared" ref="AM990:AM1021" si="370">IF($C990=0,"-",T990/$C990)</f>
        <v>0</v>
      </c>
      <c r="AN990" s="2">
        <f t="shared" ref="AN990:AN1021" si="371">IF($C990=0,"-",S990/$C990)</f>
        <v>0</v>
      </c>
      <c r="AP990" t="s">
        <v>955</v>
      </c>
      <c r="AQ990" t="s">
        <v>259</v>
      </c>
      <c r="AT990" s="94">
        <v>22</v>
      </c>
      <c r="AU990" s="96">
        <v>1</v>
      </c>
      <c r="AV990" s="100">
        <f t="shared" si="351"/>
        <v>22001</v>
      </c>
      <c r="AX990" s="7" t="s">
        <v>396</v>
      </c>
    </row>
    <row r="991" spans="1:50" ht="13" hidden="1" customHeight="1" outlineLevel="1">
      <c r="A991" t="s">
        <v>383</v>
      </c>
      <c r="B991" t="s">
        <v>259</v>
      </c>
      <c r="C991" s="1">
        <f t="shared" si="363"/>
        <v>9249</v>
      </c>
      <c r="D991" s="7">
        <f>IF(N991&gt;0, RANK(N991,(N991:P991,Q991:AE991)),0)</f>
        <v>1</v>
      </c>
      <c r="E991" s="7">
        <f>IF(O991&gt;0,RANK(O991,(N991:P991,Q991:AE991)),0)</f>
        <v>2</v>
      </c>
      <c r="F991" s="7">
        <f>IF(P991&gt;0,RANK(P991,(N991:P991,Q991:AE991)),0)</f>
        <v>0</v>
      </c>
      <c r="G991" s="1">
        <f t="shared" si="361"/>
        <v>2009</v>
      </c>
      <c r="H991" s="2">
        <f t="shared" si="362"/>
        <v>0.21721267164017732</v>
      </c>
      <c r="I991" s="2"/>
      <c r="J991" s="2">
        <f t="shared" si="364"/>
        <v>0.60114606984538865</v>
      </c>
      <c r="K991" s="2">
        <f t="shared" si="365"/>
        <v>0.38393339820521138</v>
      </c>
      <c r="L991" s="2">
        <f t="shared" si="366"/>
        <v>0</v>
      </c>
      <c r="M991" s="2">
        <f t="shared" si="367"/>
        <v>1.4920531949399962E-2</v>
      </c>
      <c r="N991" s="106">
        <v>5560</v>
      </c>
      <c r="O991" s="106">
        <v>3551</v>
      </c>
      <c r="P991" s="106"/>
      <c r="Q991" s="106"/>
      <c r="R991" s="106"/>
      <c r="S991" s="106"/>
      <c r="T991" s="106"/>
      <c r="U991" s="106"/>
      <c r="V991" s="106">
        <v>82</v>
      </c>
      <c r="W991" s="106">
        <v>56</v>
      </c>
      <c r="X991" s="106"/>
      <c r="Y991" s="106"/>
      <c r="Z991" s="106"/>
      <c r="AA991" s="106"/>
      <c r="AB991" s="106"/>
      <c r="AC991" s="106"/>
      <c r="AD991" s="106"/>
      <c r="AE991" s="106"/>
      <c r="AG991" s="7">
        <f>IF(Q991&gt;0,RANK(Q991,(N991:P991,Q991:AE991)),0)</f>
        <v>0</v>
      </c>
      <c r="AH991" s="7">
        <f>IF(R991&gt;0,RANK(R991,(N991:P991,Q991:AE991)),0)</f>
        <v>0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368"/>
        <v>0</v>
      </c>
      <c r="AL991" s="2">
        <f t="shared" si="369"/>
        <v>0</v>
      </c>
      <c r="AM991" s="2">
        <f t="shared" si="370"/>
        <v>0</v>
      </c>
      <c r="AN991" s="2">
        <f t="shared" si="371"/>
        <v>0</v>
      </c>
      <c r="AP991" t="s">
        <v>383</v>
      </c>
      <c r="AQ991" t="s">
        <v>259</v>
      </c>
      <c r="AT991" s="94">
        <v>22</v>
      </c>
      <c r="AU991" s="96">
        <v>3</v>
      </c>
      <c r="AV991" s="100">
        <f t="shared" si="351"/>
        <v>22003</v>
      </c>
      <c r="AX991" s="7" t="s">
        <v>396</v>
      </c>
    </row>
    <row r="992" spans="1:50" ht="13" hidden="1" customHeight="1" outlineLevel="1">
      <c r="A992" t="s">
        <v>420</v>
      </c>
      <c r="B992" t="s">
        <v>259</v>
      </c>
      <c r="C992" s="1">
        <f t="shared" si="363"/>
        <v>22418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>IF(P992&gt;0,RANK(P992,(N992:P992,Q992:AE992)),0)</f>
        <v>0</v>
      </c>
      <c r="G992" s="1">
        <f t="shared" si="361"/>
        <v>191</v>
      </c>
      <c r="H992" s="2">
        <f t="shared" si="362"/>
        <v>8.5199393344633778E-3</v>
      </c>
      <c r="I992" s="2"/>
      <c r="J992" s="2">
        <f t="shared" si="364"/>
        <v>0.49272905700776159</v>
      </c>
      <c r="K992" s="2">
        <f t="shared" si="365"/>
        <v>0.48420911767329822</v>
      </c>
      <c r="L992" s="2">
        <f t="shared" si="366"/>
        <v>0</v>
      </c>
      <c r="M992" s="2">
        <f t="shared" si="367"/>
        <v>2.3061825318940188E-2</v>
      </c>
      <c r="N992" s="106">
        <v>11046</v>
      </c>
      <c r="O992" s="106">
        <v>10855</v>
      </c>
      <c r="P992" s="106"/>
      <c r="Q992" s="106"/>
      <c r="R992" s="106"/>
      <c r="S992" s="106"/>
      <c r="T992" s="106"/>
      <c r="U992" s="106"/>
      <c r="V992" s="106">
        <v>341</v>
      </c>
      <c r="W992" s="106">
        <v>176</v>
      </c>
      <c r="X992" s="106"/>
      <c r="Y992" s="106"/>
      <c r="Z992" s="106"/>
      <c r="AA992" s="106"/>
      <c r="AB992" s="106"/>
      <c r="AC992" s="106"/>
      <c r="AD992" s="106"/>
      <c r="AE992" s="106"/>
      <c r="AG992" s="7">
        <f>IF(Q992&gt;0,RANK(Q992,(N992:P992,Q992:AE992)),0)</f>
        <v>0</v>
      </c>
      <c r="AH992" s="7">
        <f>IF(R992&gt;0,RANK(R992,(N992:P992,Q992:AE992)),0)</f>
        <v>0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368"/>
        <v>0</v>
      </c>
      <c r="AL992" s="2">
        <f t="shared" si="369"/>
        <v>0</v>
      </c>
      <c r="AM992" s="2">
        <f t="shared" si="370"/>
        <v>0</v>
      </c>
      <c r="AN992" s="2">
        <f t="shared" si="371"/>
        <v>0</v>
      </c>
      <c r="AP992" t="s">
        <v>420</v>
      </c>
      <c r="AQ992" t="s">
        <v>259</v>
      </c>
      <c r="AT992" s="94">
        <v>22</v>
      </c>
      <c r="AU992" s="96">
        <v>5</v>
      </c>
      <c r="AV992" s="100">
        <f t="shared" si="351"/>
        <v>22005</v>
      </c>
      <c r="AX992" s="7" t="s">
        <v>396</v>
      </c>
    </row>
    <row r="993" spans="1:50" ht="13" hidden="1" customHeight="1" outlineLevel="1">
      <c r="A993" t="s">
        <v>1064</v>
      </c>
      <c r="B993" t="s">
        <v>259</v>
      </c>
      <c r="C993" s="1">
        <f t="shared" si="363"/>
        <v>9777</v>
      </c>
      <c r="D993" s="7">
        <f>IF(N993&gt;0, RANK(N993,(N993:P993,Q993:AE993)),0)</f>
        <v>1</v>
      </c>
      <c r="E993" s="7">
        <f>IF(O993&gt;0,RANK(O993,(N993:P993,Q993:AE993)),0)</f>
        <v>2</v>
      </c>
      <c r="F993" s="7">
        <f>IF(P993&gt;0,RANK(P993,(N993:P993,Q993:AE993)),0)</f>
        <v>0</v>
      </c>
      <c r="G993" s="1">
        <f t="shared" si="361"/>
        <v>883</v>
      </c>
      <c r="H993" s="2">
        <f t="shared" si="362"/>
        <v>9.0314002250178993E-2</v>
      </c>
      <c r="I993" s="2"/>
      <c r="J993" s="2">
        <f t="shared" si="364"/>
        <v>0.52357573897923704</v>
      </c>
      <c r="K993" s="2">
        <f t="shared" si="365"/>
        <v>0.43326173672905799</v>
      </c>
      <c r="L993" s="2">
        <f t="shared" si="366"/>
        <v>0</v>
      </c>
      <c r="M993" s="2">
        <f t="shared" si="367"/>
        <v>4.3162524291704973E-2</v>
      </c>
      <c r="N993" s="106">
        <v>5119</v>
      </c>
      <c r="O993" s="106">
        <v>4236</v>
      </c>
      <c r="P993" s="106"/>
      <c r="Q993" s="106"/>
      <c r="R993" s="106"/>
      <c r="S993" s="106"/>
      <c r="T993" s="106"/>
      <c r="U993" s="106"/>
      <c r="V993" s="106">
        <v>197</v>
      </c>
      <c r="W993" s="106">
        <v>225</v>
      </c>
      <c r="X993" s="106"/>
      <c r="Y993" s="106"/>
      <c r="Z993" s="106"/>
      <c r="AA993" s="106"/>
      <c r="AB993" s="106"/>
      <c r="AC993" s="106"/>
      <c r="AD993" s="106"/>
      <c r="AE993" s="106"/>
      <c r="AG993" s="7">
        <f>IF(Q993&gt;0,RANK(Q993,(N993:P993,Q993:AE993)),0)</f>
        <v>0</v>
      </c>
      <c r="AH993" s="7">
        <f>IF(R993&gt;0,RANK(R993,(N993:P993,Q993:AE993)),0)</f>
        <v>0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368"/>
        <v>0</v>
      </c>
      <c r="AL993" s="2">
        <f t="shared" si="369"/>
        <v>0</v>
      </c>
      <c r="AM993" s="2">
        <f t="shared" si="370"/>
        <v>0</v>
      </c>
      <c r="AN993" s="2">
        <f t="shared" si="371"/>
        <v>0</v>
      </c>
      <c r="AP993" t="s">
        <v>1064</v>
      </c>
      <c r="AQ993" t="s">
        <v>259</v>
      </c>
      <c r="AT993" s="94">
        <v>22</v>
      </c>
      <c r="AU993" s="96">
        <v>7</v>
      </c>
      <c r="AV993" s="100">
        <f t="shared" si="351"/>
        <v>22007</v>
      </c>
      <c r="AX993" s="7" t="s">
        <v>396</v>
      </c>
    </row>
    <row r="994" spans="1:50" ht="13" hidden="1" customHeight="1" outlineLevel="1">
      <c r="A994" t="s">
        <v>1210</v>
      </c>
      <c r="B994" t="s">
        <v>259</v>
      </c>
      <c r="C994" s="1">
        <f t="shared" si="363"/>
        <v>15470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0</v>
      </c>
      <c r="G994" s="1">
        <f t="shared" si="361"/>
        <v>1241</v>
      </c>
      <c r="H994" s="2">
        <f t="shared" si="362"/>
        <v>8.0219780219780226E-2</v>
      </c>
      <c r="I994" s="2"/>
      <c r="J994" s="2">
        <f t="shared" si="364"/>
        <v>0.43826761473820297</v>
      </c>
      <c r="K994" s="2">
        <f t="shared" si="365"/>
        <v>0.51848739495798324</v>
      </c>
      <c r="L994" s="2">
        <f t="shared" si="366"/>
        <v>0</v>
      </c>
      <c r="M994" s="2">
        <f t="shared" si="367"/>
        <v>4.3244990303813791E-2</v>
      </c>
      <c r="N994" s="106">
        <v>6780</v>
      </c>
      <c r="O994" s="106">
        <v>8021</v>
      </c>
      <c r="P994" s="106"/>
      <c r="Q994" s="106"/>
      <c r="R994" s="106"/>
      <c r="S994" s="106"/>
      <c r="T994" s="106"/>
      <c r="U994" s="106"/>
      <c r="V994" s="106">
        <v>346</v>
      </c>
      <c r="W994" s="106">
        <v>323</v>
      </c>
      <c r="X994" s="106"/>
      <c r="Y994" s="106"/>
      <c r="Z994" s="106"/>
      <c r="AA994" s="106"/>
      <c r="AB994" s="106"/>
      <c r="AC994" s="106"/>
      <c r="AD994" s="106"/>
      <c r="AE994" s="106"/>
      <c r="AG994" s="7">
        <f>IF(Q994&gt;0,RANK(Q994,(N994:P994,Q994:AE994)),0)</f>
        <v>0</v>
      </c>
      <c r="AH994" s="7">
        <f>IF(R994&gt;0,RANK(R994,(N994:P994,Q994:AE994)),0)</f>
        <v>0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si="368"/>
        <v>0</v>
      </c>
      <c r="AL994" s="2">
        <f t="shared" si="369"/>
        <v>0</v>
      </c>
      <c r="AM994" s="2">
        <f t="shared" si="370"/>
        <v>0</v>
      </c>
      <c r="AN994" s="2">
        <f t="shared" si="371"/>
        <v>0</v>
      </c>
      <c r="AP994" t="s">
        <v>1210</v>
      </c>
      <c r="AQ994" t="s">
        <v>259</v>
      </c>
      <c r="AT994" s="94">
        <v>22</v>
      </c>
      <c r="AU994" s="96">
        <v>9</v>
      </c>
      <c r="AV994" s="100">
        <f t="shared" si="351"/>
        <v>22009</v>
      </c>
      <c r="AX994" s="7" t="s">
        <v>396</v>
      </c>
    </row>
    <row r="995" spans="1:50" ht="13" hidden="1" customHeight="1" outlineLevel="1">
      <c r="A995" t="s">
        <v>1833</v>
      </c>
      <c r="B995" t="s">
        <v>259</v>
      </c>
      <c r="C995" s="1">
        <f t="shared" si="363"/>
        <v>10521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>IF(P995&gt;0,RANK(P995,(N995:P995,Q995:AE995)),0)</f>
        <v>0</v>
      </c>
      <c r="G995" s="1">
        <f t="shared" si="361"/>
        <v>129</v>
      </c>
      <c r="H995" s="2">
        <f t="shared" si="362"/>
        <v>1.2261191901910464E-2</v>
      </c>
      <c r="I995" s="2"/>
      <c r="J995" s="2">
        <f t="shared" si="364"/>
        <v>0.49101796407185627</v>
      </c>
      <c r="K995" s="2">
        <f t="shared" si="365"/>
        <v>0.47875677216994583</v>
      </c>
      <c r="L995" s="2">
        <f t="shared" si="366"/>
        <v>0</v>
      </c>
      <c r="M995" s="2">
        <f t="shared" si="367"/>
        <v>3.0225263758197896E-2</v>
      </c>
      <c r="N995" s="106">
        <v>5166</v>
      </c>
      <c r="O995" s="106">
        <v>5037</v>
      </c>
      <c r="P995" s="106"/>
      <c r="Q995" s="106"/>
      <c r="R995" s="106"/>
      <c r="S995" s="106"/>
      <c r="T995" s="106"/>
      <c r="U995" s="106"/>
      <c r="V995" s="106">
        <v>163</v>
      </c>
      <c r="W995" s="106">
        <v>155</v>
      </c>
      <c r="X995" s="106"/>
      <c r="Y995" s="106"/>
      <c r="Z995" s="106"/>
      <c r="AA995" s="106"/>
      <c r="AB995" s="106"/>
      <c r="AC995" s="106"/>
      <c r="AD995" s="106"/>
      <c r="AE995" s="106"/>
      <c r="AG995" s="7">
        <f>IF(Q995&gt;0,RANK(Q995,(N995:P995,Q995:AE995)),0)</f>
        <v>0</v>
      </c>
      <c r="AH995" s="7">
        <f>IF(R995&gt;0,RANK(R995,(N995:P995,Q995:AE995)),0)</f>
        <v>0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368"/>
        <v>0</v>
      </c>
      <c r="AL995" s="2">
        <f t="shared" si="369"/>
        <v>0</v>
      </c>
      <c r="AM995" s="2">
        <f t="shared" si="370"/>
        <v>0</v>
      </c>
      <c r="AN995" s="2">
        <f t="shared" si="371"/>
        <v>0</v>
      </c>
      <c r="AP995" t="s">
        <v>1833</v>
      </c>
      <c r="AQ995" t="s">
        <v>259</v>
      </c>
      <c r="AT995" s="94">
        <v>22</v>
      </c>
      <c r="AU995" s="96">
        <v>11</v>
      </c>
      <c r="AV995" s="100">
        <f t="shared" si="351"/>
        <v>22011</v>
      </c>
      <c r="AX995" s="7" t="s">
        <v>396</v>
      </c>
    </row>
    <row r="996" spans="1:50" ht="13" hidden="1" customHeight="1" outlineLevel="1">
      <c r="A996" t="s">
        <v>1007</v>
      </c>
      <c r="B996" t="s">
        <v>259</v>
      </c>
      <c r="C996" s="1">
        <f t="shared" si="363"/>
        <v>6962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>IF(P996&gt;0,RANK(P996,(N996:P996,Q996:AE996)),0)</f>
        <v>0</v>
      </c>
      <c r="G996" s="1">
        <f t="shared" si="361"/>
        <v>609</v>
      </c>
      <c r="H996" s="2">
        <f t="shared" si="362"/>
        <v>8.7474863544958342E-2</v>
      </c>
      <c r="I996" s="2"/>
      <c r="J996" s="2">
        <f t="shared" si="364"/>
        <v>0.52915828784831942</v>
      </c>
      <c r="K996" s="2">
        <f t="shared" si="365"/>
        <v>0.44168342430336111</v>
      </c>
      <c r="L996" s="2">
        <f t="shared" si="366"/>
        <v>0</v>
      </c>
      <c r="M996" s="2">
        <f t="shared" si="367"/>
        <v>2.9158287848319475E-2</v>
      </c>
      <c r="N996" s="106">
        <v>3684</v>
      </c>
      <c r="O996" s="106">
        <v>3075</v>
      </c>
      <c r="P996" s="106"/>
      <c r="Q996" s="106"/>
      <c r="R996" s="106"/>
      <c r="S996" s="106"/>
      <c r="T996" s="106"/>
      <c r="U996" s="106"/>
      <c r="V996" s="106">
        <v>92</v>
      </c>
      <c r="W996" s="106">
        <v>111</v>
      </c>
      <c r="X996" s="106"/>
      <c r="Y996" s="106"/>
      <c r="Z996" s="106"/>
      <c r="AA996" s="106"/>
      <c r="AB996" s="106"/>
      <c r="AC996" s="106"/>
      <c r="AD996" s="106"/>
      <c r="AE996" s="106"/>
      <c r="AG996" s="7">
        <f>IF(Q996&gt;0,RANK(Q996,(N996:P996,Q996:AE996)),0)</f>
        <v>0</v>
      </c>
      <c r="AH996" s="7">
        <f>IF(R996&gt;0,RANK(R996,(N996:P996,Q996:AE996)),0)</f>
        <v>0</v>
      </c>
      <c r="AI996" s="7">
        <f>IF(T996&gt;0,RANK(T996,(N996:P996,Q996:AE996)),0)</f>
        <v>0</v>
      </c>
      <c r="AJ996" s="7">
        <f>IF(S996&gt;0,RANK(S996,(N996:P996,Q996:AE996)),0)</f>
        <v>0</v>
      </c>
      <c r="AK996" s="2">
        <f t="shared" si="368"/>
        <v>0</v>
      </c>
      <c r="AL996" s="2">
        <f t="shared" si="369"/>
        <v>0</v>
      </c>
      <c r="AM996" s="2">
        <f t="shared" si="370"/>
        <v>0</v>
      </c>
      <c r="AN996" s="2">
        <f t="shared" si="371"/>
        <v>0</v>
      </c>
      <c r="AP996" t="s">
        <v>1007</v>
      </c>
      <c r="AQ996" t="s">
        <v>259</v>
      </c>
      <c r="AT996" s="94">
        <v>22</v>
      </c>
      <c r="AU996" s="96">
        <v>13</v>
      </c>
      <c r="AV996" s="100">
        <f t="shared" si="351"/>
        <v>22013</v>
      </c>
      <c r="AX996" s="7" t="s">
        <v>396</v>
      </c>
    </row>
    <row r="997" spans="1:50" ht="13" hidden="1" customHeight="1" outlineLevel="1">
      <c r="A997" t="s">
        <v>1432</v>
      </c>
      <c r="B997" t="s">
        <v>259</v>
      </c>
      <c r="C997" s="1">
        <f t="shared" si="363"/>
        <v>24499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1">
        <f t="shared" si="361"/>
        <v>489</v>
      </c>
      <c r="H997" s="2">
        <f t="shared" si="362"/>
        <v>1.9959998367280296E-2</v>
      </c>
      <c r="I997" s="2"/>
      <c r="J997" s="2">
        <f t="shared" si="364"/>
        <v>0.48210131025756153</v>
      </c>
      <c r="K997" s="2">
        <f t="shared" si="365"/>
        <v>0.50206130862484188</v>
      </c>
      <c r="L997" s="2">
        <f t="shared" si="366"/>
        <v>0</v>
      </c>
      <c r="M997" s="2">
        <f t="shared" si="367"/>
        <v>1.5837381117596583E-2</v>
      </c>
      <c r="N997" s="106">
        <v>11811</v>
      </c>
      <c r="O997" s="106">
        <v>12300</v>
      </c>
      <c r="P997" s="106"/>
      <c r="Q997" s="106"/>
      <c r="R997" s="106"/>
      <c r="S997" s="106"/>
      <c r="T997" s="106"/>
      <c r="U997" s="106"/>
      <c r="V997" s="106">
        <v>182</v>
      </c>
      <c r="W997" s="106">
        <v>206</v>
      </c>
      <c r="X997" s="106"/>
      <c r="Y997" s="106"/>
      <c r="Z997" s="106"/>
      <c r="AA997" s="106"/>
      <c r="AB997" s="106"/>
      <c r="AC997" s="106"/>
      <c r="AD997" s="106"/>
      <c r="AE997" s="106"/>
      <c r="AG997" s="7">
        <f>IF(Q997&gt;0,RANK(Q997,(N997:P997,Q997:AE997)),0)</f>
        <v>0</v>
      </c>
      <c r="AH997" s="7">
        <f>IF(R997&gt;0,RANK(R997,(N997:P997,Q997:AE997)),0)</f>
        <v>0</v>
      </c>
      <c r="AI997" s="7">
        <f>IF(T997&gt;0,RANK(T997,(N997:P997,Q997:AE997)),0)</f>
        <v>0</v>
      </c>
      <c r="AJ997" s="7">
        <f>IF(S997&gt;0,RANK(S997,(N997:P997,Q997:AE997)),0)</f>
        <v>0</v>
      </c>
      <c r="AK997" s="2">
        <f t="shared" si="368"/>
        <v>0</v>
      </c>
      <c r="AL997" s="2">
        <f t="shared" si="369"/>
        <v>0</v>
      </c>
      <c r="AM997" s="2">
        <f t="shared" si="370"/>
        <v>0</v>
      </c>
      <c r="AN997" s="2">
        <f t="shared" si="371"/>
        <v>0</v>
      </c>
      <c r="AP997" t="s">
        <v>1432</v>
      </c>
      <c r="AQ997" t="s">
        <v>259</v>
      </c>
      <c r="AT997" s="94">
        <v>22</v>
      </c>
      <c r="AU997" s="96">
        <v>15</v>
      </c>
      <c r="AV997" s="100">
        <f t="shared" si="351"/>
        <v>22015</v>
      </c>
      <c r="AX997" s="7" t="s">
        <v>396</v>
      </c>
    </row>
    <row r="998" spans="1:50" ht="13" hidden="1" customHeight="1" outlineLevel="1">
      <c r="A998" t="s">
        <v>2739</v>
      </c>
      <c r="B998" t="s">
        <v>259</v>
      </c>
      <c r="C998" s="1">
        <f t="shared" si="363"/>
        <v>79035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>IF(P998&gt;0,RANK(P998,(N998:P998,Q998:AE998)),0)</f>
        <v>0</v>
      </c>
      <c r="G998" s="1">
        <f t="shared" si="361"/>
        <v>21302</v>
      </c>
      <c r="H998" s="2">
        <f t="shared" si="362"/>
        <v>0.26952615929651419</v>
      </c>
      <c r="I998" s="2"/>
      <c r="J998" s="2">
        <f t="shared" si="364"/>
        <v>0.62898715758841017</v>
      </c>
      <c r="K998" s="2">
        <f t="shared" si="365"/>
        <v>0.35946099829189598</v>
      </c>
      <c r="L998" s="2">
        <f t="shared" si="366"/>
        <v>0</v>
      </c>
      <c r="M998" s="2">
        <f t="shared" si="367"/>
        <v>1.1551844119693844E-2</v>
      </c>
      <c r="N998" s="106">
        <v>49712</v>
      </c>
      <c r="O998" s="106">
        <v>28410</v>
      </c>
      <c r="P998" s="106"/>
      <c r="Q998" s="106"/>
      <c r="R998" s="106"/>
      <c r="S998" s="106"/>
      <c r="T998" s="106"/>
      <c r="U998" s="106"/>
      <c r="V998" s="106">
        <v>611</v>
      </c>
      <c r="W998" s="106">
        <v>302</v>
      </c>
      <c r="X998" s="106"/>
      <c r="Y998" s="106"/>
      <c r="Z998" s="106"/>
      <c r="AA998" s="106"/>
      <c r="AB998" s="106"/>
      <c r="AC998" s="106"/>
      <c r="AD998" s="106"/>
      <c r="AE998" s="106"/>
      <c r="AG998" s="7">
        <f>IF(Q998&gt;0,RANK(Q998,(N998:P998,Q998:AE998)),0)</f>
        <v>0</v>
      </c>
      <c r="AH998" s="7">
        <f>IF(R998&gt;0,RANK(R998,(N998:P998,Q998:AE998)),0)</f>
        <v>0</v>
      </c>
      <c r="AI998" s="7">
        <f>IF(T998&gt;0,RANK(T998,(N998:P998,Q998:AE998)),0)</f>
        <v>0</v>
      </c>
      <c r="AJ998" s="7">
        <f>IF(S998&gt;0,RANK(S998,(N998:P998,Q998:AE998)),0)</f>
        <v>0</v>
      </c>
      <c r="AK998" s="2">
        <f t="shared" si="368"/>
        <v>0</v>
      </c>
      <c r="AL998" s="2">
        <f t="shared" si="369"/>
        <v>0</v>
      </c>
      <c r="AM998" s="2">
        <f t="shared" si="370"/>
        <v>0</v>
      </c>
      <c r="AN998" s="2">
        <f t="shared" si="371"/>
        <v>0</v>
      </c>
      <c r="AP998" t="s">
        <v>2739</v>
      </c>
      <c r="AQ998" t="s">
        <v>259</v>
      </c>
      <c r="AT998" s="94">
        <v>22</v>
      </c>
      <c r="AU998" s="96">
        <v>17</v>
      </c>
      <c r="AV998" s="100">
        <f t="shared" si="351"/>
        <v>22017</v>
      </c>
      <c r="AX998" s="7" t="s">
        <v>396</v>
      </c>
    </row>
    <row r="999" spans="1:50" ht="13" hidden="1" customHeight="1" outlineLevel="1">
      <c r="A999" t="s">
        <v>1487</v>
      </c>
      <c r="B999" t="s">
        <v>259</v>
      </c>
      <c r="C999" s="1">
        <f t="shared" si="363"/>
        <v>49422</v>
      </c>
      <c r="D999" s="7">
        <f>IF(N999&gt;0, RANK(N999,(N999:P999,Q999:AE999)),0)</f>
        <v>1</v>
      </c>
      <c r="E999" s="7">
        <f>IF(O999&gt;0,RANK(O999,(N999:P999,Q999:AE999)),0)</f>
        <v>2</v>
      </c>
      <c r="F999" s="7">
        <f>IF(P999&gt;0,RANK(P999,(N999:P999,Q999:AE999)),0)</f>
        <v>0</v>
      </c>
      <c r="G999" s="1">
        <f t="shared" si="361"/>
        <v>12287</v>
      </c>
      <c r="H999" s="2">
        <f t="shared" si="362"/>
        <v>0.24861397758083445</v>
      </c>
      <c r="I999" s="2"/>
      <c r="J999" s="2">
        <f t="shared" si="364"/>
        <v>0.61306705515762216</v>
      </c>
      <c r="K999" s="2">
        <f t="shared" si="365"/>
        <v>0.36445307757678769</v>
      </c>
      <c r="L999" s="2">
        <f t="shared" si="366"/>
        <v>0</v>
      </c>
      <c r="M999" s="2">
        <f t="shared" si="367"/>
        <v>2.2479867265590148E-2</v>
      </c>
      <c r="N999" s="106">
        <v>30299</v>
      </c>
      <c r="O999" s="106">
        <v>18012</v>
      </c>
      <c r="P999" s="106"/>
      <c r="Q999" s="106"/>
      <c r="R999" s="106"/>
      <c r="S999" s="106"/>
      <c r="T999" s="106"/>
      <c r="U999" s="106"/>
      <c r="V999" s="106">
        <v>741</v>
      </c>
      <c r="W999" s="106">
        <v>370</v>
      </c>
      <c r="X999" s="106"/>
      <c r="Y999" s="106"/>
      <c r="Z999" s="106"/>
      <c r="AA999" s="106"/>
      <c r="AB999" s="106"/>
      <c r="AC999" s="106"/>
      <c r="AD999" s="106"/>
      <c r="AE999" s="106"/>
      <c r="AG999" s="7">
        <f>IF(Q999&gt;0,RANK(Q999,(N999:P999,Q999:AE999)),0)</f>
        <v>0</v>
      </c>
      <c r="AH999" s="7">
        <f>IF(R999&gt;0,RANK(R999,(N999:P999,Q999:AE999)),0)</f>
        <v>0</v>
      </c>
      <c r="AI999" s="7">
        <f>IF(T999&gt;0,RANK(T999,(N999:P999,Q999:AE999)),0)</f>
        <v>0</v>
      </c>
      <c r="AJ999" s="7">
        <f>IF(S999&gt;0,RANK(S999,(N999:P999,Q999:AE999)),0)</f>
        <v>0</v>
      </c>
      <c r="AK999" s="2">
        <f t="shared" si="368"/>
        <v>0</v>
      </c>
      <c r="AL999" s="2">
        <f t="shared" si="369"/>
        <v>0</v>
      </c>
      <c r="AM999" s="2">
        <f t="shared" si="370"/>
        <v>0</v>
      </c>
      <c r="AN999" s="2">
        <f t="shared" si="371"/>
        <v>0</v>
      </c>
      <c r="AP999" t="s">
        <v>1487</v>
      </c>
      <c r="AQ999" t="s">
        <v>259</v>
      </c>
      <c r="AT999" s="94">
        <v>22</v>
      </c>
      <c r="AU999" s="96">
        <v>19</v>
      </c>
      <c r="AV999" s="100">
        <f t="shared" si="351"/>
        <v>22019</v>
      </c>
      <c r="AX999" s="7" t="s">
        <v>396</v>
      </c>
    </row>
    <row r="1000" spans="1:50" ht="13" hidden="1" customHeight="1" outlineLevel="1">
      <c r="A1000" t="s">
        <v>539</v>
      </c>
      <c r="B1000" t="s">
        <v>259</v>
      </c>
      <c r="C1000" s="1">
        <f t="shared" si="363"/>
        <v>4714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1">
        <f t="shared" si="361"/>
        <v>978</v>
      </c>
      <c r="H1000" s="2">
        <f t="shared" si="362"/>
        <v>0.20746711921934663</v>
      </c>
      <c r="I1000" s="2"/>
      <c r="J1000" s="2">
        <f t="shared" si="364"/>
        <v>0.38353839626644037</v>
      </c>
      <c r="K1000" s="2">
        <f t="shared" si="365"/>
        <v>0.59100551548578706</v>
      </c>
      <c r="L1000" s="2">
        <f t="shared" si="366"/>
        <v>0</v>
      </c>
      <c r="M1000" s="2">
        <f t="shared" si="367"/>
        <v>2.5456088247772568E-2</v>
      </c>
      <c r="N1000" s="106">
        <v>1808</v>
      </c>
      <c r="O1000" s="106">
        <v>2786</v>
      </c>
      <c r="P1000" s="106"/>
      <c r="Q1000" s="106"/>
      <c r="R1000" s="106"/>
      <c r="S1000" s="106"/>
      <c r="T1000" s="106"/>
      <c r="U1000" s="106"/>
      <c r="V1000" s="106">
        <v>50</v>
      </c>
      <c r="W1000" s="106">
        <v>70</v>
      </c>
      <c r="X1000" s="106"/>
      <c r="Y1000" s="106"/>
      <c r="Z1000" s="106"/>
      <c r="AA1000" s="106"/>
      <c r="AB1000" s="106"/>
      <c r="AC1000" s="106"/>
      <c r="AD1000" s="106"/>
      <c r="AE1000" s="106"/>
      <c r="AG1000" s="7">
        <f>IF(Q1000&gt;0,RANK(Q1000,(N1000:P1000,Q1000:AE1000)),0)</f>
        <v>0</v>
      </c>
      <c r="AH1000" s="7">
        <f>IF(R1000&gt;0,RANK(R1000,(N1000:P1000,Q1000:AE1000)),0)</f>
        <v>0</v>
      </c>
      <c r="AI1000" s="7">
        <f>IF(T1000&gt;0,RANK(T1000,(N1000:P1000,Q1000:AE1000)),0)</f>
        <v>0</v>
      </c>
      <c r="AJ1000" s="7">
        <f>IF(S1000&gt;0,RANK(S1000,(N1000:P1000,Q1000:AE1000)),0)</f>
        <v>0</v>
      </c>
      <c r="AK1000" s="2">
        <f t="shared" si="368"/>
        <v>0</v>
      </c>
      <c r="AL1000" s="2">
        <f t="shared" si="369"/>
        <v>0</v>
      </c>
      <c r="AM1000" s="2">
        <f t="shared" si="370"/>
        <v>0</v>
      </c>
      <c r="AN1000" s="2">
        <f t="shared" si="371"/>
        <v>0</v>
      </c>
      <c r="AP1000" t="s">
        <v>539</v>
      </c>
      <c r="AQ1000" t="s">
        <v>259</v>
      </c>
      <c r="AT1000" s="94">
        <v>22</v>
      </c>
      <c r="AU1000" s="96">
        <v>21</v>
      </c>
      <c r="AV1000" s="100">
        <f t="shared" si="351"/>
        <v>22021</v>
      </c>
      <c r="AX1000" s="7" t="s">
        <v>396</v>
      </c>
    </row>
    <row r="1001" spans="1:50" ht="13" hidden="1" customHeight="1" outlineLevel="1">
      <c r="A1001" t="s">
        <v>1477</v>
      </c>
      <c r="B1001" t="s">
        <v>259</v>
      </c>
      <c r="C1001" s="1">
        <f t="shared" si="363"/>
        <v>3319</v>
      </c>
      <c r="D1001" s="7">
        <f>IF(N1001&gt;0, RANK(N1001,(N1001:P1001,Q1001:AE1001)),0)</f>
        <v>1</v>
      </c>
      <c r="E1001" s="7">
        <f>IF(O1001&gt;0,RANK(O1001,(N1001:P1001,Q1001:AE1001)),0)</f>
        <v>2</v>
      </c>
      <c r="F1001" s="7">
        <f>IF(P1001&gt;0,RANK(P1001,(N1001:P1001,Q1001:AE1001)),0)</f>
        <v>0</v>
      </c>
      <c r="G1001" s="1">
        <f t="shared" si="361"/>
        <v>630</v>
      </c>
      <c r="H1001" s="2">
        <f t="shared" si="362"/>
        <v>0.18981620970171739</v>
      </c>
      <c r="I1001" s="2"/>
      <c r="J1001" s="2">
        <f t="shared" si="364"/>
        <v>0.58601988550768302</v>
      </c>
      <c r="K1001" s="2">
        <f t="shared" si="365"/>
        <v>0.39620367580596566</v>
      </c>
      <c r="L1001" s="2">
        <f t="shared" si="366"/>
        <v>0</v>
      </c>
      <c r="M1001" s="2">
        <f t="shared" si="367"/>
        <v>1.7776438686351315E-2</v>
      </c>
      <c r="N1001" s="106">
        <v>1945</v>
      </c>
      <c r="O1001" s="106">
        <v>1315</v>
      </c>
      <c r="P1001" s="106"/>
      <c r="Q1001" s="106"/>
      <c r="R1001" s="106"/>
      <c r="S1001" s="106"/>
      <c r="T1001" s="106"/>
      <c r="U1001" s="106"/>
      <c r="V1001" s="106">
        <v>34</v>
      </c>
      <c r="W1001" s="106">
        <v>25</v>
      </c>
      <c r="X1001" s="106"/>
      <c r="Y1001" s="106"/>
      <c r="Z1001" s="106"/>
      <c r="AA1001" s="106"/>
      <c r="AB1001" s="106"/>
      <c r="AC1001" s="106"/>
      <c r="AD1001" s="106"/>
      <c r="AE1001" s="106"/>
      <c r="AG1001" s="7">
        <f>IF(Q1001&gt;0,RANK(Q1001,(N1001:P1001,Q1001:AE1001)),0)</f>
        <v>0</v>
      </c>
      <c r="AH1001" s="7">
        <f>IF(R1001&gt;0,RANK(R1001,(N1001:P1001,Q1001:AE1001)),0)</f>
        <v>0</v>
      </c>
      <c r="AI1001" s="7">
        <f>IF(T1001&gt;0,RANK(T1001,(N1001:P1001,Q1001:AE1001)),0)</f>
        <v>0</v>
      </c>
      <c r="AJ1001" s="7">
        <f>IF(S1001&gt;0,RANK(S1001,(N1001:P1001,Q1001:AE1001)),0)</f>
        <v>0</v>
      </c>
      <c r="AK1001" s="2">
        <f t="shared" si="368"/>
        <v>0</v>
      </c>
      <c r="AL1001" s="2">
        <f t="shared" si="369"/>
        <v>0</v>
      </c>
      <c r="AM1001" s="2">
        <f t="shared" si="370"/>
        <v>0</v>
      </c>
      <c r="AN1001" s="2">
        <f t="shared" si="371"/>
        <v>0</v>
      </c>
      <c r="AP1001" t="s">
        <v>1477</v>
      </c>
      <c r="AQ1001" t="s">
        <v>259</v>
      </c>
      <c r="AT1001" s="94">
        <v>22</v>
      </c>
      <c r="AU1001" s="96">
        <v>23</v>
      </c>
      <c r="AV1001" s="100">
        <f t="shared" si="351"/>
        <v>22023</v>
      </c>
      <c r="AX1001" s="7" t="s">
        <v>396</v>
      </c>
    </row>
    <row r="1002" spans="1:50" ht="13" hidden="1" customHeight="1" outlineLevel="1">
      <c r="A1002" t="s">
        <v>1548</v>
      </c>
      <c r="B1002" t="s">
        <v>259</v>
      </c>
      <c r="C1002" s="1">
        <f t="shared" si="363"/>
        <v>5364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1">
        <f t="shared" si="361"/>
        <v>501</v>
      </c>
      <c r="H1002" s="2">
        <f t="shared" si="362"/>
        <v>9.340044742729306E-2</v>
      </c>
      <c r="I1002" s="2"/>
      <c r="J1002" s="2">
        <f t="shared" si="364"/>
        <v>0.43661446681580912</v>
      </c>
      <c r="K1002" s="2">
        <f t="shared" si="365"/>
        <v>0.53001491424310221</v>
      </c>
      <c r="L1002" s="2">
        <f t="shared" si="366"/>
        <v>0</v>
      </c>
      <c r="M1002" s="2">
        <f t="shared" si="367"/>
        <v>3.3370618941088614E-2</v>
      </c>
      <c r="N1002" s="106">
        <v>2342</v>
      </c>
      <c r="O1002" s="106">
        <v>2843</v>
      </c>
      <c r="P1002" s="106"/>
      <c r="Q1002" s="106"/>
      <c r="R1002" s="106"/>
      <c r="S1002" s="106"/>
      <c r="T1002" s="106"/>
      <c r="U1002" s="106"/>
      <c r="V1002" s="106">
        <v>70</v>
      </c>
      <c r="W1002" s="106">
        <v>109</v>
      </c>
      <c r="X1002" s="106"/>
      <c r="Y1002" s="106"/>
      <c r="Z1002" s="106"/>
      <c r="AA1002" s="106"/>
      <c r="AB1002" s="106"/>
      <c r="AC1002" s="106"/>
      <c r="AD1002" s="106"/>
      <c r="AE1002" s="106"/>
      <c r="AG1002" s="7">
        <f>IF(Q1002&gt;0,RANK(Q1002,(N1002:P1002,Q1002:AE1002)),0)</f>
        <v>0</v>
      </c>
      <c r="AH1002" s="7">
        <f>IF(R1002&gt;0,RANK(R1002,(N1002:P1002,Q1002:AE1002)),0)</f>
        <v>0</v>
      </c>
      <c r="AI1002" s="7">
        <f>IF(T1002&gt;0,RANK(T1002,(N1002:P1002,Q1002:AE1002)),0)</f>
        <v>0</v>
      </c>
      <c r="AJ1002" s="7">
        <f>IF(S1002&gt;0,RANK(S1002,(N1002:P1002,Q1002:AE1002)),0)</f>
        <v>0</v>
      </c>
      <c r="AK1002" s="2">
        <f t="shared" si="368"/>
        <v>0</v>
      </c>
      <c r="AL1002" s="2">
        <f t="shared" si="369"/>
        <v>0</v>
      </c>
      <c r="AM1002" s="2">
        <f t="shared" si="370"/>
        <v>0</v>
      </c>
      <c r="AN1002" s="2">
        <f t="shared" si="371"/>
        <v>0</v>
      </c>
      <c r="AP1002" t="s">
        <v>1548</v>
      </c>
      <c r="AQ1002" t="s">
        <v>259</v>
      </c>
      <c r="AT1002" s="94">
        <v>22</v>
      </c>
      <c r="AU1002" s="96">
        <v>25</v>
      </c>
      <c r="AV1002" s="100">
        <f t="shared" si="351"/>
        <v>22025</v>
      </c>
      <c r="AX1002" s="7" t="s">
        <v>396</v>
      </c>
    </row>
    <row r="1003" spans="1:50" ht="13" hidden="1" customHeight="1" outlineLevel="1">
      <c r="A1003" t="s">
        <v>511</v>
      </c>
      <c r="B1003" t="s">
        <v>259</v>
      </c>
      <c r="C1003" s="1">
        <f t="shared" si="363"/>
        <v>5955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>IF(P1003&gt;0,RANK(P1003,(N1003:P1003,Q1003:AE1003)),0)</f>
        <v>0</v>
      </c>
      <c r="G1003" s="1">
        <f t="shared" si="361"/>
        <v>337</v>
      </c>
      <c r="H1003" s="2">
        <f t="shared" si="362"/>
        <v>5.6591099916036947E-2</v>
      </c>
      <c r="I1003" s="2"/>
      <c r="J1003" s="2">
        <f t="shared" si="364"/>
        <v>0.51821998320738871</v>
      </c>
      <c r="K1003" s="2">
        <f t="shared" si="365"/>
        <v>0.46162888329135182</v>
      </c>
      <c r="L1003" s="2">
        <f t="shared" si="366"/>
        <v>0</v>
      </c>
      <c r="M1003" s="2">
        <f t="shared" si="367"/>
        <v>2.0151133501259466E-2</v>
      </c>
      <c r="N1003" s="106">
        <v>3086</v>
      </c>
      <c r="O1003" s="106">
        <v>2749</v>
      </c>
      <c r="P1003" s="106"/>
      <c r="Q1003" s="106"/>
      <c r="R1003" s="106"/>
      <c r="S1003" s="106"/>
      <c r="T1003" s="106"/>
      <c r="U1003" s="106"/>
      <c r="V1003" s="106">
        <v>49</v>
      </c>
      <c r="W1003" s="106">
        <v>71</v>
      </c>
      <c r="X1003" s="106"/>
      <c r="Y1003" s="106"/>
      <c r="Z1003" s="106"/>
      <c r="AA1003" s="106"/>
      <c r="AB1003" s="106"/>
      <c r="AC1003" s="106"/>
      <c r="AD1003" s="106"/>
      <c r="AE1003" s="106"/>
      <c r="AG1003" s="7">
        <f>IF(Q1003&gt;0,RANK(Q1003,(N1003:P1003,Q1003:AE1003)),0)</f>
        <v>0</v>
      </c>
      <c r="AH1003" s="7">
        <f>IF(R1003&gt;0,RANK(R1003,(N1003:P1003,Q1003:AE1003)),0)</f>
        <v>0</v>
      </c>
      <c r="AI1003" s="7">
        <f>IF(T1003&gt;0,RANK(T1003,(N1003:P1003,Q1003:AE1003)),0)</f>
        <v>0</v>
      </c>
      <c r="AJ1003" s="7">
        <f>IF(S1003&gt;0,RANK(S1003,(N1003:P1003,Q1003:AE1003)),0)</f>
        <v>0</v>
      </c>
      <c r="AK1003" s="2">
        <f t="shared" si="368"/>
        <v>0</v>
      </c>
      <c r="AL1003" s="2">
        <f t="shared" si="369"/>
        <v>0</v>
      </c>
      <c r="AM1003" s="2">
        <f t="shared" si="370"/>
        <v>0</v>
      </c>
      <c r="AN1003" s="2">
        <f t="shared" si="371"/>
        <v>0</v>
      </c>
      <c r="AP1003" t="s">
        <v>511</v>
      </c>
      <c r="AQ1003" t="s">
        <v>259</v>
      </c>
      <c r="AT1003" s="94">
        <v>22</v>
      </c>
      <c r="AU1003" s="96">
        <v>27</v>
      </c>
      <c r="AV1003" s="100">
        <f t="shared" si="351"/>
        <v>22027</v>
      </c>
      <c r="AX1003" s="7" t="s">
        <v>396</v>
      </c>
    </row>
    <row r="1004" spans="1:50" ht="13" hidden="1" customHeight="1" outlineLevel="1">
      <c r="A1004" t="s">
        <v>793</v>
      </c>
      <c r="B1004" t="s">
        <v>259</v>
      </c>
      <c r="C1004" s="1">
        <f t="shared" si="363"/>
        <v>7238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61"/>
        <v>858</v>
      </c>
      <c r="H1004" s="2">
        <f t="shared" si="362"/>
        <v>0.11854103343465046</v>
      </c>
      <c r="I1004" s="2"/>
      <c r="J1004" s="2">
        <f t="shared" si="364"/>
        <v>0.42193976236529429</v>
      </c>
      <c r="K1004" s="2">
        <f t="shared" si="365"/>
        <v>0.54048079579994479</v>
      </c>
      <c r="L1004" s="2">
        <f t="shared" si="366"/>
        <v>0</v>
      </c>
      <c r="M1004" s="2">
        <f t="shared" si="367"/>
        <v>3.7579441834760918E-2</v>
      </c>
      <c r="N1004" s="106">
        <v>3054</v>
      </c>
      <c r="O1004" s="106">
        <v>3912</v>
      </c>
      <c r="P1004" s="106"/>
      <c r="Q1004" s="106"/>
      <c r="R1004" s="106"/>
      <c r="S1004" s="106"/>
      <c r="T1004" s="106"/>
      <c r="U1004" s="106"/>
      <c r="V1004" s="106">
        <v>121</v>
      </c>
      <c r="W1004" s="106">
        <v>151</v>
      </c>
      <c r="X1004" s="106"/>
      <c r="Y1004" s="106"/>
      <c r="Z1004" s="106"/>
      <c r="AA1004" s="106"/>
      <c r="AB1004" s="106"/>
      <c r="AC1004" s="106"/>
      <c r="AD1004" s="106"/>
      <c r="AE1004" s="106"/>
      <c r="AG1004" s="7">
        <f>IF(Q1004&gt;0,RANK(Q1004,(N1004:P1004,Q1004:AE1004)),0)</f>
        <v>0</v>
      </c>
      <c r="AH1004" s="7">
        <f>IF(R1004&gt;0,RANK(R1004,(N1004:P1004,Q1004:AE1004)),0)</f>
        <v>0</v>
      </c>
      <c r="AI1004" s="7">
        <f>IF(T1004&gt;0,RANK(T1004,(N1004:P1004,Q1004:AE1004)),0)</f>
        <v>0</v>
      </c>
      <c r="AJ1004" s="7">
        <f>IF(S1004&gt;0,RANK(S1004,(N1004:P1004,Q1004:AE1004)),0)</f>
        <v>0</v>
      </c>
      <c r="AK1004" s="2">
        <f t="shared" si="368"/>
        <v>0</v>
      </c>
      <c r="AL1004" s="2">
        <f t="shared" si="369"/>
        <v>0</v>
      </c>
      <c r="AM1004" s="2">
        <f t="shared" si="370"/>
        <v>0</v>
      </c>
      <c r="AN1004" s="2">
        <f t="shared" si="371"/>
        <v>0</v>
      </c>
      <c r="AP1004" t="s">
        <v>793</v>
      </c>
      <c r="AQ1004" t="s">
        <v>259</v>
      </c>
      <c r="AT1004" s="94">
        <v>22</v>
      </c>
      <c r="AU1004" s="96">
        <v>29</v>
      </c>
      <c r="AV1004" s="100">
        <f t="shared" si="351"/>
        <v>22029</v>
      </c>
      <c r="AX1004" s="7" t="s">
        <v>396</v>
      </c>
    </row>
    <row r="1005" spans="1:50" ht="13" hidden="1" customHeight="1" outlineLevel="1">
      <c r="A1005" t="s">
        <v>1545</v>
      </c>
      <c r="B1005" t="s">
        <v>259</v>
      </c>
      <c r="C1005" s="1">
        <f t="shared" si="363"/>
        <v>9332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>IF(P1005&gt;0,RANK(P1005,(N1005:P1005,Q1005:AE1005)),0)</f>
        <v>0</v>
      </c>
      <c r="G1005" s="1">
        <f t="shared" si="361"/>
        <v>721</v>
      </c>
      <c r="H1005" s="2">
        <f t="shared" si="362"/>
        <v>7.726103729104157E-2</v>
      </c>
      <c r="I1005" s="2"/>
      <c r="J1005" s="2">
        <f t="shared" si="364"/>
        <v>0.52775396485212178</v>
      </c>
      <c r="K1005" s="2">
        <f t="shared" si="365"/>
        <v>0.45049292756108017</v>
      </c>
      <c r="L1005" s="2">
        <f t="shared" si="366"/>
        <v>0</v>
      </c>
      <c r="M1005" s="2">
        <f t="shared" si="367"/>
        <v>2.1753107586798048E-2</v>
      </c>
      <c r="N1005" s="106">
        <v>4925</v>
      </c>
      <c r="O1005" s="106">
        <v>4204</v>
      </c>
      <c r="P1005" s="106"/>
      <c r="Q1005" s="106"/>
      <c r="R1005" s="106"/>
      <c r="S1005" s="106"/>
      <c r="T1005" s="106"/>
      <c r="U1005" s="106"/>
      <c r="V1005" s="106">
        <v>83</v>
      </c>
      <c r="W1005" s="106">
        <v>120</v>
      </c>
      <c r="X1005" s="106"/>
      <c r="Y1005" s="106"/>
      <c r="Z1005" s="106"/>
      <c r="AA1005" s="106"/>
      <c r="AB1005" s="106"/>
      <c r="AC1005" s="106"/>
      <c r="AD1005" s="106"/>
      <c r="AE1005" s="106"/>
      <c r="AG1005" s="7">
        <f>IF(Q1005&gt;0,RANK(Q1005,(N1005:P1005,Q1005:AE1005)),0)</f>
        <v>0</v>
      </c>
      <c r="AH1005" s="7">
        <f>IF(R1005&gt;0,RANK(R1005,(N1005:P1005,Q1005:AE1005)),0)</f>
        <v>0</v>
      </c>
      <c r="AI1005" s="7">
        <f>IF(T1005&gt;0,RANK(T1005,(N1005:P1005,Q1005:AE1005)),0)</f>
        <v>0</v>
      </c>
      <c r="AJ1005" s="7">
        <f>IF(S1005&gt;0,RANK(S1005,(N1005:P1005,Q1005:AE1005)),0)</f>
        <v>0</v>
      </c>
      <c r="AK1005" s="2">
        <f t="shared" si="368"/>
        <v>0</v>
      </c>
      <c r="AL1005" s="2">
        <f t="shared" si="369"/>
        <v>0</v>
      </c>
      <c r="AM1005" s="2">
        <f t="shared" si="370"/>
        <v>0</v>
      </c>
      <c r="AN1005" s="2">
        <f t="shared" si="371"/>
        <v>0</v>
      </c>
      <c r="AP1005" t="s">
        <v>1545</v>
      </c>
      <c r="AQ1005" t="s">
        <v>259</v>
      </c>
      <c r="AT1005" s="94">
        <v>22</v>
      </c>
      <c r="AU1005" s="96">
        <v>31</v>
      </c>
      <c r="AV1005" s="100">
        <f t="shared" si="351"/>
        <v>22031</v>
      </c>
      <c r="AX1005" s="7" t="s">
        <v>396</v>
      </c>
    </row>
    <row r="1006" spans="1:50" ht="13" hidden="1" customHeight="1" outlineLevel="1">
      <c r="A1006" t="s">
        <v>2751</v>
      </c>
      <c r="B1006" t="s">
        <v>259</v>
      </c>
      <c r="C1006" s="1">
        <f t="shared" si="363"/>
        <v>120301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>IF(P1006&gt;0,RANK(P1006,(N1006:P1006,Q1006:AE1006)),0)</f>
        <v>0</v>
      </c>
      <c r="G1006" s="1">
        <f t="shared" si="361"/>
        <v>26424</v>
      </c>
      <c r="H1006" s="2">
        <f t="shared" si="362"/>
        <v>0.21964904697384061</v>
      </c>
      <c r="I1006" s="2"/>
      <c r="J1006" s="2">
        <f t="shared" si="364"/>
        <v>0.60142475956143338</v>
      </c>
      <c r="K1006" s="2">
        <f t="shared" si="365"/>
        <v>0.3817757125875928</v>
      </c>
      <c r="L1006" s="2">
        <f t="shared" si="366"/>
        <v>0</v>
      </c>
      <c r="M1006" s="2">
        <f t="shared" si="367"/>
        <v>1.6799527850973828E-2</v>
      </c>
      <c r="N1006" s="106">
        <v>72352</v>
      </c>
      <c r="O1006" s="106">
        <v>45928</v>
      </c>
      <c r="P1006" s="106"/>
      <c r="Q1006" s="106"/>
      <c r="R1006" s="106"/>
      <c r="S1006" s="106"/>
      <c r="T1006" s="106"/>
      <c r="U1006" s="106"/>
      <c r="V1006" s="106">
        <v>1475</v>
      </c>
      <c r="W1006" s="106">
        <v>546</v>
      </c>
      <c r="X1006" s="106"/>
      <c r="Y1006" s="106"/>
      <c r="Z1006" s="106"/>
      <c r="AA1006" s="106"/>
      <c r="AB1006" s="106"/>
      <c r="AC1006" s="106"/>
      <c r="AD1006" s="106"/>
      <c r="AE1006" s="106"/>
      <c r="AG1006" s="7">
        <f>IF(Q1006&gt;0,RANK(Q1006,(N1006:P1006,Q1006:AE1006)),0)</f>
        <v>0</v>
      </c>
      <c r="AH1006" s="7">
        <f>IF(R1006&gt;0,RANK(R1006,(N1006:P1006,Q1006:AE1006)),0)</f>
        <v>0</v>
      </c>
      <c r="AI1006" s="7">
        <f>IF(T1006&gt;0,RANK(T1006,(N1006:P1006,Q1006:AE1006)),0)</f>
        <v>0</v>
      </c>
      <c r="AJ1006" s="7">
        <f>IF(S1006&gt;0,RANK(S1006,(N1006:P1006,Q1006:AE1006)),0)</f>
        <v>0</v>
      </c>
      <c r="AK1006" s="2">
        <f t="shared" si="368"/>
        <v>0</v>
      </c>
      <c r="AL1006" s="2">
        <f t="shared" si="369"/>
        <v>0</v>
      </c>
      <c r="AM1006" s="2">
        <f t="shared" si="370"/>
        <v>0</v>
      </c>
      <c r="AN1006" s="2">
        <f t="shared" si="371"/>
        <v>0</v>
      </c>
      <c r="AP1006" t="s">
        <v>2751</v>
      </c>
      <c r="AQ1006" t="s">
        <v>259</v>
      </c>
      <c r="AT1006" s="94">
        <v>22</v>
      </c>
      <c r="AU1006" s="96">
        <v>33</v>
      </c>
      <c r="AV1006" s="100">
        <f t="shared" si="351"/>
        <v>22033</v>
      </c>
      <c r="AX1006" s="7" t="s">
        <v>396</v>
      </c>
    </row>
    <row r="1007" spans="1:50" ht="13" hidden="1" customHeight="1" outlineLevel="1">
      <c r="A1007" t="s">
        <v>353</v>
      </c>
      <c r="B1007" t="s">
        <v>259</v>
      </c>
      <c r="C1007" s="1">
        <f t="shared" si="363"/>
        <v>3224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>IF(P1007&gt;0,RANK(P1007,(N1007:P1007,Q1007:AE1007)),0)</f>
        <v>0</v>
      </c>
      <c r="G1007" s="1">
        <f t="shared" si="361"/>
        <v>764</v>
      </c>
      <c r="H1007" s="2">
        <f t="shared" si="362"/>
        <v>0.23697270471464019</v>
      </c>
      <c r="I1007" s="2"/>
      <c r="J1007" s="2">
        <f t="shared" si="364"/>
        <v>0.57847394540942931</v>
      </c>
      <c r="K1007" s="2">
        <f t="shared" si="365"/>
        <v>0.3415012406947891</v>
      </c>
      <c r="L1007" s="2">
        <f t="shared" si="366"/>
        <v>0</v>
      </c>
      <c r="M1007" s="2">
        <f t="shared" si="367"/>
        <v>8.0024813895781588E-2</v>
      </c>
      <c r="N1007" s="106">
        <v>1865</v>
      </c>
      <c r="O1007" s="106">
        <v>1101</v>
      </c>
      <c r="P1007" s="106"/>
      <c r="Q1007" s="106"/>
      <c r="R1007" s="106"/>
      <c r="S1007" s="106"/>
      <c r="T1007" s="106"/>
      <c r="U1007" s="106"/>
      <c r="V1007" s="106">
        <v>68</v>
      </c>
      <c r="W1007" s="106">
        <v>190</v>
      </c>
      <c r="X1007" s="106"/>
      <c r="Y1007" s="106"/>
      <c r="Z1007" s="106"/>
      <c r="AA1007" s="106"/>
      <c r="AB1007" s="106"/>
      <c r="AC1007" s="106"/>
      <c r="AD1007" s="106"/>
      <c r="AE1007" s="106"/>
      <c r="AG1007" s="7">
        <f>IF(Q1007&gt;0,RANK(Q1007,(N1007:P1007,Q1007:AE1007)),0)</f>
        <v>0</v>
      </c>
      <c r="AH1007" s="7">
        <f>IF(R1007&gt;0,RANK(R1007,(N1007:P1007,Q1007:AE1007)),0)</f>
        <v>0</v>
      </c>
      <c r="AI1007" s="7">
        <f>IF(T1007&gt;0,RANK(T1007,(N1007:P1007,Q1007:AE1007)),0)</f>
        <v>0</v>
      </c>
      <c r="AJ1007" s="7">
        <f>IF(S1007&gt;0,RANK(S1007,(N1007:P1007,Q1007:AE1007)),0)</f>
        <v>0</v>
      </c>
      <c r="AK1007" s="2">
        <f t="shared" si="368"/>
        <v>0</v>
      </c>
      <c r="AL1007" s="2">
        <f t="shared" si="369"/>
        <v>0</v>
      </c>
      <c r="AM1007" s="2">
        <f t="shared" si="370"/>
        <v>0</v>
      </c>
      <c r="AN1007" s="2">
        <f t="shared" si="371"/>
        <v>0</v>
      </c>
      <c r="AP1007" t="s">
        <v>353</v>
      </c>
      <c r="AQ1007" t="s">
        <v>259</v>
      </c>
      <c r="AT1007" s="94">
        <v>22</v>
      </c>
      <c r="AU1007" s="96">
        <v>35</v>
      </c>
      <c r="AV1007" s="100">
        <f t="shared" si="351"/>
        <v>22035</v>
      </c>
      <c r="AX1007" s="7" t="s">
        <v>396</v>
      </c>
    </row>
    <row r="1008" spans="1:50" ht="13" hidden="1" customHeight="1" outlineLevel="1">
      <c r="A1008" t="s">
        <v>1106</v>
      </c>
      <c r="B1008" t="s">
        <v>259</v>
      </c>
      <c r="C1008" s="1">
        <f t="shared" si="363"/>
        <v>6621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>IF(P1008&gt;0,RANK(P1008,(N1008:P1008,Q1008:AE1008)),0)</f>
        <v>0</v>
      </c>
      <c r="G1008" s="1">
        <f t="shared" si="361"/>
        <v>546</v>
      </c>
      <c r="H1008" s="2">
        <f t="shared" si="362"/>
        <v>8.2464884458540999E-2</v>
      </c>
      <c r="I1008" s="2"/>
      <c r="J1008" s="2">
        <f t="shared" si="364"/>
        <v>0.53103760761214314</v>
      </c>
      <c r="K1008" s="2">
        <f t="shared" si="365"/>
        <v>0.44857272315360219</v>
      </c>
      <c r="L1008" s="2">
        <f t="shared" si="366"/>
        <v>0</v>
      </c>
      <c r="M1008" s="2">
        <f t="shared" si="367"/>
        <v>2.038966923425467E-2</v>
      </c>
      <c r="N1008" s="106">
        <v>3516</v>
      </c>
      <c r="O1008" s="106">
        <v>2970</v>
      </c>
      <c r="P1008" s="106"/>
      <c r="Q1008" s="106"/>
      <c r="R1008" s="106"/>
      <c r="S1008" s="106"/>
      <c r="T1008" s="106"/>
      <c r="U1008" s="106"/>
      <c r="V1008" s="106">
        <v>87</v>
      </c>
      <c r="W1008" s="106">
        <v>48</v>
      </c>
      <c r="X1008" s="106"/>
      <c r="Y1008" s="106"/>
      <c r="Z1008" s="106"/>
      <c r="AA1008" s="106"/>
      <c r="AB1008" s="106"/>
      <c r="AC1008" s="106"/>
      <c r="AD1008" s="106"/>
      <c r="AE1008" s="106"/>
      <c r="AG1008" s="7">
        <f>IF(Q1008&gt;0,RANK(Q1008,(N1008:P1008,Q1008:AE1008)),0)</f>
        <v>0</v>
      </c>
      <c r="AH1008" s="7">
        <f>IF(R1008&gt;0,RANK(R1008,(N1008:P1008,Q1008:AE1008)),0)</f>
        <v>0</v>
      </c>
      <c r="AI1008" s="7">
        <f>IF(T1008&gt;0,RANK(T1008,(N1008:P1008,Q1008:AE1008)),0)</f>
        <v>0</v>
      </c>
      <c r="AJ1008" s="7">
        <f>IF(S1008&gt;0,RANK(S1008,(N1008:P1008,Q1008:AE1008)),0)</f>
        <v>0</v>
      </c>
      <c r="AK1008" s="2">
        <f t="shared" si="368"/>
        <v>0</v>
      </c>
      <c r="AL1008" s="2">
        <f t="shared" si="369"/>
        <v>0</v>
      </c>
      <c r="AM1008" s="2">
        <f t="shared" si="370"/>
        <v>0</v>
      </c>
      <c r="AN1008" s="2">
        <f t="shared" si="371"/>
        <v>0</v>
      </c>
      <c r="AP1008" t="s">
        <v>1106</v>
      </c>
      <c r="AQ1008" t="s">
        <v>259</v>
      </c>
      <c r="AT1008" s="94">
        <v>22</v>
      </c>
      <c r="AU1008" s="96">
        <v>37</v>
      </c>
      <c r="AV1008" s="100">
        <f t="shared" si="351"/>
        <v>22037</v>
      </c>
      <c r="AX1008" s="7" t="s">
        <v>396</v>
      </c>
    </row>
    <row r="1009" spans="1:50" ht="13" hidden="1" customHeight="1" outlineLevel="1">
      <c r="A1009" t="s">
        <v>2558</v>
      </c>
      <c r="B1009" t="s">
        <v>259</v>
      </c>
      <c r="C1009" s="1">
        <f t="shared" si="363"/>
        <v>14243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1">
        <f t="shared" si="361"/>
        <v>500</v>
      </c>
      <c r="H1009" s="2">
        <f t="shared" si="362"/>
        <v>3.5104963841887243E-2</v>
      </c>
      <c r="I1009" s="2"/>
      <c r="J1009" s="2">
        <f t="shared" si="364"/>
        <v>0.46668538931404902</v>
      </c>
      <c r="K1009" s="2">
        <f t="shared" si="365"/>
        <v>0.50179035315593623</v>
      </c>
      <c r="L1009" s="2">
        <f t="shared" si="366"/>
        <v>0</v>
      </c>
      <c r="M1009" s="2">
        <f t="shared" si="367"/>
        <v>3.1524257530014754E-2</v>
      </c>
      <c r="N1009" s="106">
        <v>6647</v>
      </c>
      <c r="O1009" s="106">
        <v>7147</v>
      </c>
      <c r="P1009" s="106"/>
      <c r="Q1009" s="106"/>
      <c r="R1009" s="106"/>
      <c r="S1009" s="106"/>
      <c r="T1009" s="106"/>
      <c r="U1009" s="106"/>
      <c r="V1009" s="106">
        <v>182</v>
      </c>
      <c r="W1009" s="106">
        <v>267</v>
      </c>
      <c r="X1009" s="106"/>
      <c r="Y1009" s="106"/>
      <c r="Z1009" s="106"/>
      <c r="AA1009" s="106"/>
      <c r="AB1009" s="106"/>
      <c r="AC1009" s="106"/>
      <c r="AD1009" s="106"/>
      <c r="AE1009" s="106"/>
      <c r="AG1009" s="7">
        <f>IF(Q1009&gt;0,RANK(Q1009,(N1009:P1009,Q1009:AE1009)),0)</f>
        <v>0</v>
      </c>
      <c r="AH1009" s="7">
        <f>IF(R1009&gt;0,RANK(R1009,(N1009:P1009,Q1009:AE1009)),0)</f>
        <v>0</v>
      </c>
      <c r="AI1009" s="7">
        <f>IF(T1009&gt;0,RANK(T1009,(N1009:P1009,Q1009:AE1009)),0)</f>
        <v>0</v>
      </c>
      <c r="AJ1009" s="7">
        <f>IF(S1009&gt;0,RANK(S1009,(N1009:P1009,Q1009:AE1009)),0)</f>
        <v>0</v>
      </c>
      <c r="AK1009" s="2">
        <f t="shared" si="368"/>
        <v>0</v>
      </c>
      <c r="AL1009" s="2">
        <f t="shared" si="369"/>
        <v>0</v>
      </c>
      <c r="AM1009" s="2">
        <f t="shared" si="370"/>
        <v>0</v>
      </c>
      <c r="AN1009" s="2">
        <f t="shared" si="371"/>
        <v>0</v>
      </c>
      <c r="AP1009" t="s">
        <v>2558</v>
      </c>
      <c r="AQ1009" t="s">
        <v>259</v>
      </c>
      <c r="AT1009" s="94">
        <v>22</v>
      </c>
      <c r="AU1009" s="96">
        <v>39</v>
      </c>
      <c r="AV1009" s="100">
        <f t="shared" si="351"/>
        <v>22039</v>
      </c>
      <c r="AX1009" s="7" t="s">
        <v>396</v>
      </c>
    </row>
    <row r="1010" spans="1:50" ht="13" hidden="1" customHeight="1" outlineLevel="1">
      <c r="A1010" t="s">
        <v>1534</v>
      </c>
      <c r="B1010" t="s">
        <v>259</v>
      </c>
      <c r="C1010" s="1">
        <f t="shared" si="363"/>
        <v>8334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61"/>
        <v>1579</v>
      </c>
      <c r="H1010" s="2">
        <f t="shared" si="362"/>
        <v>0.189464842812575</v>
      </c>
      <c r="I1010" s="2"/>
      <c r="J1010" s="2">
        <f t="shared" si="364"/>
        <v>0.39260859131269499</v>
      </c>
      <c r="K1010" s="2">
        <f t="shared" si="365"/>
        <v>0.58207343412527002</v>
      </c>
      <c r="L1010" s="2">
        <f t="shared" si="366"/>
        <v>0</v>
      </c>
      <c r="M1010" s="2">
        <f t="shared" si="367"/>
        <v>2.5317974562034995E-2</v>
      </c>
      <c r="N1010" s="106">
        <v>3272</v>
      </c>
      <c r="O1010" s="106">
        <v>4851</v>
      </c>
      <c r="P1010" s="106"/>
      <c r="Q1010" s="106"/>
      <c r="R1010" s="106"/>
      <c r="S1010" s="106"/>
      <c r="T1010" s="106"/>
      <c r="U1010" s="106"/>
      <c r="V1010" s="106">
        <v>102</v>
      </c>
      <c r="W1010" s="106">
        <v>109</v>
      </c>
      <c r="X1010" s="106"/>
      <c r="Y1010" s="106"/>
      <c r="Z1010" s="106"/>
      <c r="AA1010" s="106"/>
      <c r="AB1010" s="106"/>
      <c r="AC1010" s="106"/>
      <c r="AD1010" s="106"/>
      <c r="AE1010" s="106"/>
      <c r="AG1010" s="7">
        <f>IF(Q1010&gt;0,RANK(Q1010,(N1010:P1010,Q1010:AE1010)),0)</f>
        <v>0</v>
      </c>
      <c r="AH1010" s="7">
        <f>IF(R1010&gt;0,RANK(R1010,(N1010:P1010,Q1010:AE1010)),0)</f>
        <v>0</v>
      </c>
      <c r="AI1010" s="7">
        <f>IF(T1010&gt;0,RANK(T1010,(N1010:P1010,Q1010:AE1010)),0)</f>
        <v>0</v>
      </c>
      <c r="AJ1010" s="7">
        <f>IF(S1010&gt;0,RANK(S1010,(N1010:P1010,Q1010:AE1010)),0)</f>
        <v>0</v>
      </c>
      <c r="AK1010" s="2">
        <f t="shared" si="368"/>
        <v>0</v>
      </c>
      <c r="AL1010" s="2">
        <f t="shared" si="369"/>
        <v>0</v>
      </c>
      <c r="AM1010" s="2">
        <f t="shared" si="370"/>
        <v>0</v>
      </c>
      <c r="AN1010" s="2">
        <f t="shared" si="371"/>
        <v>0</v>
      </c>
      <c r="AP1010" t="s">
        <v>1534</v>
      </c>
      <c r="AQ1010" t="s">
        <v>259</v>
      </c>
      <c r="AT1010" s="94">
        <v>22</v>
      </c>
      <c r="AU1010" s="96">
        <v>41</v>
      </c>
      <c r="AV1010" s="100">
        <f t="shared" si="351"/>
        <v>22041</v>
      </c>
      <c r="AX1010" s="7" t="s">
        <v>396</v>
      </c>
    </row>
    <row r="1011" spans="1:50" ht="13" hidden="1" customHeight="1" outlineLevel="1">
      <c r="A1011" t="s">
        <v>562</v>
      </c>
      <c r="B1011" t="s">
        <v>259</v>
      </c>
      <c r="C1011" s="1">
        <f t="shared" si="363"/>
        <v>6923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61"/>
        <v>926</v>
      </c>
      <c r="H1011" s="2">
        <f t="shared" si="362"/>
        <v>0.13375704174490827</v>
      </c>
      <c r="I1011" s="2"/>
      <c r="J1011" s="2">
        <f t="shared" si="364"/>
        <v>0.41326014733497041</v>
      </c>
      <c r="K1011" s="2">
        <f t="shared" si="365"/>
        <v>0.54701718907987862</v>
      </c>
      <c r="L1011" s="2">
        <f t="shared" si="366"/>
        <v>0</v>
      </c>
      <c r="M1011" s="2">
        <f t="shared" si="367"/>
        <v>3.9722663585150975E-2</v>
      </c>
      <c r="N1011" s="106">
        <v>2861</v>
      </c>
      <c r="O1011" s="106">
        <v>3787</v>
      </c>
      <c r="P1011" s="106"/>
      <c r="Q1011" s="106"/>
      <c r="R1011" s="106"/>
      <c r="S1011" s="106"/>
      <c r="T1011" s="106"/>
      <c r="U1011" s="106"/>
      <c r="V1011" s="106">
        <v>131</v>
      </c>
      <c r="W1011" s="106">
        <v>144</v>
      </c>
      <c r="X1011" s="106"/>
      <c r="Y1011" s="106"/>
      <c r="Z1011" s="106"/>
      <c r="AA1011" s="106"/>
      <c r="AB1011" s="106"/>
      <c r="AC1011" s="106"/>
      <c r="AD1011" s="106"/>
      <c r="AE1011" s="106"/>
      <c r="AG1011" s="7">
        <f>IF(Q1011&gt;0,RANK(Q1011,(N1011:P1011,Q1011:AE1011)),0)</f>
        <v>0</v>
      </c>
      <c r="AH1011" s="7">
        <f>IF(R1011&gt;0,RANK(R1011,(N1011:P1011,Q1011:AE1011)),0)</f>
        <v>0</v>
      </c>
      <c r="AI1011" s="7">
        <f>IF(T1011&gt;0,RANK(T1011,(N1011:P1011,Q1011:AE1011)),0)</f>
        <v>0</v>
      </c>
      <c r="AJ1011" s="7">
        <f>IF(S1011&gt;0,RANK(S1011,(N1011:P1011,Q1011:AE1011)),0)</f>
        <v>0</v>
      </c>
      <c r="AK1011" s="2">
        <f t="shared" si="368"/>
        <v>0</v>
      </c>
      <c r="AL1011" s="2">
        <f t="shared" si="369"/>
        <v>0</v>
      </c>
      <c r="AM1011" s="2">
        <f t="shared" si="370"/>
        <v>0</v>
      </c>
      <c r="AN1011" s="2">
        <f t="shared" si="371"/>
        <v>0</v>
      </c>
      <c r="AP1011" t="s">
        <v>562</v>
      </c>
      <c r="AQ1011" t="s">
        <v>259</v>
      </c>
      <c r="AT1011" s="94">
        <v>22</v>
      </c>
      <c r="AU1011" s="96">
        <v>43</v>
      </c>
      <c r="AV1011" s="100">
        <f t="shared" si="351"/>
        <v>22043</v>
      </c>
      <c r="AX1011" s="7" t="s">
        <v>396</v>
      </c>
    </row>
    <row r="1012" spans="1:50" ht="13" hidden="1" customHeight="1" outlineLevel="1">
      <c r="A1012" t="s">
        <v>1112</v>
      </c>
      <c r="B1012" t="s">
        <v>259</v>
      </c>
      <c r="C1012" s="1">
        <f t="shared" si="363"/>
        <v>22806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>IF(P1012&gt;0,RANK(P1012,(N1012:P1012,Q1012:AE1012)),0)</f>
        <v>0</v>
      </c>
      <c r="G1012" s="1">
        <f t="shared" si="361"/>
        <v>1971</v>
      </c>
      <c r="H1012" s="2">
        <f t="shared" si="362"/>
        <v>8.6424625098658253E-2</v>
      </c>
      <c r="I1012" s="2"/>
      <c r="J1012" s="2">
        <f t="shared" si="364"/>
        <v>0.52543190388494254</v>
      </c>
      <c r="K1012" s="2">
        <f t="shared" si="365"/>
        <v>0.43900727878628432</v>
      </c>
      <c r="L1012" s="2">
        <f t="shared" si="366"/>
        <v>0</v>
      </c>
      <c r="M1012" s="2">
        <f t="shared" si="367"/>
        <v>3.5560817328773142E-2</v>
      </c>
      <c r="N1012" s="106">
        <v>11983</v>
      </c>
      <c r="O1012" s="106">
        <v>10012</v>
      </c>
      <c r="P1012" s="106"/>
      <c r="Q1012" s="106"/>
      <c r="R1012" s="106"/>
      <c r="S1012" s="106"/>
      <c r="T1012" s="106"/>
      <c r="U1012" s="106"/>
      <c r="V1012" s="106">
        <v>497</v>
      </c>
      <c r="W1012" s="106">
        <v>314</v>
      </c>
      <c r="X1012" s="106"/>
      <c r="Y1012" s="106"/>
      <c r="Z1012" s="106"/>
      <c r="AA1012" s="106"/>
      <c r="AB1012" s="106"/>
      <c r="AC1012" s="106"/>
      <c r="AD1012" s="106"/>
      <c r="AE1012" s="106"/>
      <c r="AG1012" s="7">
        <f>IF(Q1012&gt;0,RANK(Q1012,(N1012:P1012,Q1012:AE1012)),0)</f>
        <v>0</v>
      </c>
      <c r="AH1012" s="7">
        <f>IF(R1012&gt;0,RANK(R1012,(N1012:P1012,Q1012:AE1012)),0)</f>
        <v>0</v>
      </c>
      <c r="AI1012" s="7">
        <f>IF(T1012&gt;0,RANK(T1012,(N1012:P1012,Q1012:AE1012)),0)</f>
        <v>0</v>
      </c>
      <c r="AJ1012" s="7">
        <f>IF(S1012&gt;0,RANK(S1012,(N1012:P1012,Q1012:AE1012)),0)</f>
        <v>0</v>
      </c>
      <c r="AK1012" s="2">
        <f t="shared" si="368"/>
        <v>0</v>
      </c>
      <c r="AL1012" s="2">
        <f t="shared" si="369"/>
        <v>0</v>
      </c>
      <c r="AM1012" s="2">
        <f t="shared" si="370"/>
        <v>0</v>
      </c>
      <c r="AN1012" s="2">
        <f t="shared" si="371"/>
        <v>0</v>
      </c>
      <c r="AP1012" t="s">
        <v>1112</v>
      </c>
      <c r="AQ1012" t="s">
        <v>259</v>
      </c>
      <c r="AT1012" s="94">
        <v>22</v>
      </c>
      <c r="AU1012" s="96">
        <v>45</v>
      </c>
      <c r="AV1012" s="100">
        <f t="shared" si="351"/>
        <v>22045</v>
      </c>
      <c r="AX1012" s="7" t="s">
        <v>396</v>
      </c>
    </row>
    <row r="1013" spans="1:50" ht="13" hidden="1" customHeight="1" outlineLevel="1">
      <c r="A1013" t="s">
        <v>1122</v>
      </c>
      <c r="B1013" t="s">
        <v>259</v>
      </c>
      <c r="C1013" s="1">
        <f t="shared" si="363"/>
        <v>14985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>IF(P1013&gt;0,RANK(P1013,(N1013:P1013,Q1013:AE1013)),0)</f>
        <v>0</v>
      </c>
      <c r="G1013" s="1">
        <f t="shared" si="361"/>
        <v>3383</v>
      </c>
      <c r="H1013" s="2">
        <f t="shared" si="362"/>
        <v>0.22575909242575909</v>
      </c>
      <c r="I1013" s="2"/>
      <c r="J1013" s="2">
        <f t="shared" si="364"/>
        <v>0.60246913580246919</v>
      </c>
      <c r="K1013" s="2">
        <f t="shared" si="365"/>
        <v>0.37671004337671005</v>
      </c>
      <c r="L1013" s="2">
        <f t="shared" si="366"/>
        <v>0</v>
      </c>
      <c r="M1013" s="2">
        <f t="shared" si="367"/>
        <v>2.0820820820820762E-2</v>
      </c>
      <c r="N1013" s="106">
        <v>9028</v>
      </c>
      <c r="O1013" s="106">
        <v>5645</v>
      </c>
      <c r="P1013" s="106"/>
      <c r="Q1013" s="106"/>
      <c r="R1013" s="106"/>
      <c r="S1013" s="106"/>
      <c r="T1013" s="106"/>
      <c r="U1013" s="106"/>
      <c r="V1013" s="106">
        <v>164</v>
      </c>
      <c r="W1013" s="106">
        <v>148</v>
      </c>
      <c r="X1013" s="106"/>
      <c r="Y1013" s="106"/>
      <c r="Z1013" s="106"/>
      <c r="AA1013" s="106"/>
      <c r="AB1013" s="106"/>
      <c r="AC1013" s="106"/>
      <c r="AD1013" s="106"/>
      <c r="AE1013" s="106"/>
      <c r="AG1013" s="7">
        <f>IF(Q1013&gt;0,RANK(Q1013,(N1013:P1013,Q1013:AE1013)),0)</f>
        <v>0</v>
      </c>
      <c r="AH1013" s="7">
        <f>IF(R1013&gt;0,RANK(R1013,(N1013:P1013,Q1013:AE1013)),0)</f>
        <v>0</v>
      </c>
      <c r="AI1013" s="7">
        <f>IF(T1013&gt;0,RANK(T1013,(N1013:P1013,Q1013:AE1013)),0)</f>
        <v>0</v>
      </c>
      <c r="AJ1013" s="7">
        <f>IF(S1013&gt;0,RANK(S1013,(N1013:P1013,Q1013:AE1013)),0)</f>
        <v>0</v>
      </c>
      <c r="AK1013" s="2">
        <f t="shared" si="368"/>
        <v>0</v>
      </c>
      <c r="AL1013" s="2">
        <f t="shared" si="369"/>
        <v>0</v>
      </c>
      <c r="AM1013" s="2">
        <f t="shared" si="370"/>
        <v>0</v>
      </c>
      <c r="AN1013" s="2">
        <f t="shared" si="371"/>
        <v>0</v>
      </c>
      <c r="AP1013" t="s">
        <v>1122</v>
      </c>
      <c r="AQ1013" t="s">
        <v>259</v>
      </c>
      <c r="AT1013" s="94">
        <v>22</v>
      </c>
      <c r="AU1013" s="96">
        <v>47</v>
      </c>
      <c r="AV1013" s="100">
        <f t="shared" si="351"/>
        <v>22047</v>
      </c>
      <c r="AX1013" s="7" t="s">
        <v>396</v>
      </c>
    </row>
    <row r="1014" spans="1:50" ht="13" hidden="1" customHeight="1" outlineLevel="1">
      <c r="A1014" t="s">
        <v>934</v>
      </c>
      <c r="B1014" t="s">
        <v>259</v>
      </c>
      <c r="C1014" s="1">
        <f t="shared" si="363"/>
        <v>6870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61"/>
        <v>174</v>
      </c>
      <c r="H1014" s="2">
        <f t="shared" si="362"/>
        <v>2.5327510917030567E-2</v>
      </c>
      <c r="I1014" s="2"/>
      <c r="J1014" s="2">
        <f t="shared" si="364"/>
        <v>0.45749636098981078</v>
      </c>
      <c r="K1014" s="2">
        <f t="shared" si="365"/>
        <v>0.48282387190684134</v>
      </c>
      <c r="L1014" s="2">
        <f t="shared" si="366"/>
        <v>0</v>
      </c>
      <c r="M1014" s="2">
        <f t="shared" si="367"/>
        <v>5.9679767103347825E-2</v>
      </c>
      <c r="N1014" s="106">
        <v>3143</v>
      </c>
      <c r="O1014" s="106">
        <v>3317</v>
      </c>
      <c r="P1014" s="106"/>
      <c r="Q1014" s="106"/>
      <c r="R1014" s="106"/>
      <c r="S1014" s="106"/>
      <c r="T1014" s="106"/>
      <c r="U1014" s="106"/>
      <c r="V1014" s="106">
        <v>251</v>
      </c>
      <c r="W1014" s="106">
        <v>159</v>
      </c>
      <c r="X1014" s="106"/>
      <c r="Y1014" s="106"/>
      <c r="Z1014" s="106"/>
      <c r="AA1014" s="106"/>
      <c r="AB1014" s="106"/>
      <c r="AC1014" s="106"/>
      <c r="AD1014" s="106"/>
      <c r="AE1014" s="106"/>
      <c r="AG1014" s="7">
        <f>IF(Q1014&gt;0,RANK(Q1014,(N1014:P1014,Q1014:AE1014)),0)</f>
        <v>0</v>
      </c>
      <c r="AH1014" s="7">
        <f>IF(R1014&gt;0,RANK(R1014,(N1014:P1014,Q1014:AE1014)),0)</f>
        <v>0</v>
      </c>
      <c r="AI1014" s="7">
        <f>IF(T1014&gt;0,RANK(T1014,(N1014:P1014,Q1014:AE1014)),0)</f>
        <v>0</v>
      </c>
      <c r="AJ1014" s="7">
        <f>IF(S1014&gt;0,RANK(S1014,(N1014:P1014,Q1014:AE1014)),0)</f>
        <v>0</v>
      </c>
      <c r="AK1014" s="2">
        <f t="shared" si="368"/>
        <v>0</v>
      </c>
      <c r="AL1014" s="2">
        <f t="shared" si="369"/>
        <v>0</v>
      </c>
      <c r="AM1014" s="2">
        <f t="shared" si="370"/>
        <v>0</v>
      </c>
      <c r="AN1014" s="2">
        <f t="shared" si="371"/>
        <v>0</v>
      </c>
      <c r="AP1014" t="s">
        <v>934</v>
      </c>
      <c r="AQ1014" t="s">
        <v>259</v>
      </c>
      <c r="AT1014" s="94">
        <v>22</v>
      </c>
      <c r="AU1014" s="96">
        <v>49</v>
      </c>
      <c r="AV1014" s="100">
        <f t="shared" si="351"/>
        <v>22049</v>
      </c>
      <c r="AX1014" s="7" t="s">
        <v>396</v>
      </c>
    </row>
    <row r="1015" spans="1:50" ht="13" hidden="1" customHeight="1" outlineLevel="1">
      <c r="A1015" t="s">
        <v>1625</v>
      </c>
      <c r="B1015" t="s">
        <v>259</v>
      </c>
      <c r="C1015" s="1">
        <f t="shared" si="363"/>
        <v>135956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61"/>
        <v>7203</v>
      </c>
      <c r="H1015" s="2">
        <f t="shared" si="362"/>
        <v>5.2980376004001295E-2</v>
      </c>
      <c r="I1015" s="2"/>
      <c r="J1015" s="2">
        <f t="shared" si="364"/>
        <v>0.46438553649710201</v>
      </c>
      <c r="K1015" s="2">
        <f t="shared" si="365"/>
        <v>0.51736591250110331</v>
      </c>
      <c r="L1015" s="2">
        <f t="shared" si="366"/>
        <v>0</v>
      </c>
      <c r="M1015" s="2">
        <f t="shared" si="367"/>
        <v>1.8248551001794677E-2</v>
      </c>
      <c r="N1015" s="106">
        <v>63136</v>
      </c>
      <c r="O1015" s="106">
        <v>70339</v>
      </c>
      <c r="P1015" s="106"/>
      <c r="Q1015" s="106"/>
      <c r="R1015" s="106"/>
      <c r="S1015" s="106"/>
      <c r="T1015" s="106"/>
      <c r="U1015" s="106"/>
      <c r="V1015" s="106">
        <v>2012</v>
      </c>
      <c r="W1015" s="106">
        <v>469</v>
      </c>
      <c r="X1015" s="106"/>
      <c r="Y1015" s="106"/>
      <c r="Z1015" s="106"/>
      <c r="AA1015" s="106"/>
      <c r="AB1015" s="106"/>
      <c r="AC1015" s="106"/>
      <c r="AD1015" s="106"/>
      <c r="AE1015" s="106"/>
      <c r="AG1015" s="7">
        <f>IF(Q1015&gt;0,RANK(Q1015,(N1015:P1015,Q1015:AE1015)),0)</f>
        <v>0</v>
      </c>
      <c r="AH1015" s="7">
        <f>IF(R1015&gt;0,RANK(R1015,(N1015:P1015,Q1015:AE1015)),0)</f>
        <v>0</v>
      </c>
      <c r="AI1015" s="7">
        <f>IF(T1015&gt;0,RANK(T1015,(N1015:P1015,Q1015:AE1015)),0)</f>
        <v>0</v>
      </c>
      <c r="AJ1015" s="7">
        <f>IF(S1015&gt;0,RANK(S1015,(N1015:P1015,Q1015:AE1015)),0)</f>
        <v>0</v>
      </c>
      <c r="AK1015" s="2">
        <f t="shared" si="368"/>
        <v>0</v>
      </c>
      <c r="AL1015" s="2">
        <f t="shared" si="369"/>
        <v>0</v>
      </c>
      <c r="AM1015" s="2">
        <f t="shared" si="370"/>
        <v>0</v>
      </c>
      <c r="AN1015" s="2">
        <f t="shared" si="371"/>
        <v>0</v>
      </c>
      <c r="AP1015" t="s">
        <v>1625</v>
      </c>
      <c r="AQ1015" t="s">
        <v>259</v>
      </c>
      <c r="AT1015" s="94">
        <v>22</v>
      </c>
      <c r="AU1015" s="96">
        <v>51</v>
      </c>
      <c r="AV1015" s="100">
        <f t="shared" si="351"/>
        <v>22051</v>
      </c>
      <c r="AX1015" s="7" t="s">
        <v>396</v>
      </c>
    </row>
    <row r="1016" spans="1:50" ht="13" hidden="1" customHeight="1" outlineLevel="1">
      <c r="A1016" t="s">
        <v>685</v>
      </c>
      <c r="B1016" t="s">
        <v>259</v>
      </c>
      <c r="C1016" s="1">
        <f t="shared" si="363"/>
        <v>11409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>IF(P1016&gt;0,RANK(P1016,(N1016:P1016,Q1016:AE1016)),0)</f>
        <v>0</v>
      </c>
      <c r="G1016" s="1">
        <f t="shared" si="361"/>
        <v>2712</v>
      </c>
      <c r="H1016" s="2">
        <f t="shared" si="362"/>
        <v>0.23770707336313437</v>
      </c>
      <c r="I1016" s="2"/>
      <c r="J1016" s="2">
        <f t="shared" si="364"/>
        <v>0.60688929792269264</v>
      </c>
      <c r="K1016" s="2">
        <f t="shared" si="365"/>
        <v>0.36918222455955824</v>
      </c>
      <c r="L1016" s="2">
        <f t="shared" si="366"/>
        <v>0</v>
      </c>
      <c r="M1016" s="2">
        <f t="shared" si="367"/>
        <v>2.3928477517749125E-2</v>
      </c>
      <c r="N1016" s="106">
        <v>6924</v>
      </c>
      <c r="O1016" s="106">
        <v>4212</v>
      </c>
      <c r="P1016" s="106"/>
      <c r="Q1016" s="106"/>
      <c r="R1016" s="106"/>
      <c r="S1016" s="106"/>
      <c r="T1016" s="106"/>
      <c r="U1016" s="106"/>
      <c r="V1016" s="106">
        <v>155</v>
      </c>
      <c r="W1016" s="106">
        <v>118</v>
      </c>
      <c r="X1016" s="106"/>
      <c r="Y1016" s="106"/>
      <c r="Z1016" s="106"/>
      <c r="AA1016" s="106"/>
      <c r="AB1016" s="106"/>
      <c r="AC1016" s="106"/>
      <c r="AD1016" s="106"/>
      <c r="AE1016" s="106"/>
      <c r="AG1016" s="7">
        <f>IF(Q1016&gt;0,RANK(Q1016,(N1016:P1016,Q1016:AE1016)),0)</f>
        <v>0</v>
      </c>
      <c r="AH1016" s="7">
        <f>IF(R1016&gt;0,RANK(R1016,(N1016:P1016,Q1016:AE1016)),0)</f>
        <v>0</v>
      </c>
      <c r="AI1016" s="7">
        <f>IF(T1016&gt;0,RANK(T1016,(N1016:P1016,Q1016:AE1016)),0)</f>
        <v>0</v>
      </c>
      <c r="AJ1016" s="7">
        <f>IF(S1016&gt;0,RANK(S1016,(N1016:P1016,Q1016:AE1016)),0)</f>
        <v>0</v>
      </c>
      <c r="AK1016" s="2">
        <f t="shared" si="368"/>
        <v>0</v>
      </c>
      <c r="AL1016" s="2">
        <f t="shared" si="369"/>
        <v>0</v>
      </c>
      <c r="AM1016" s="2">
        <f t="shared" si="370"/>
        <v>0</v>
      </c>
      <c r="AN1016" s="2">
        <f t="shared" si="371"/>
        <v>0</v>
      </c>
      <c r="AP1016" t="s">
        <v>685</v>
      </c>
      <c r="AQ1016" t="s">
        <v>259</v>
      </c>
      <c r="AT1016" s="94">
        <v>22</v>
      </c>
      <c r="AU1016" s="96">
        <v>53</v>
      </c>
      <c r="AV1016" s="100">
        <f t="shared" si="351"/>
        <v>22053</v>
      </c>
      <c r="AX1016" s="7" t="s">
        <v>396</v>
      </c>
    </row>
    <row r="1017" spans="1:50" ht="13" hidden="1" customHeight="1" outlineLevel="1">
      <c r="A1017" t="s">
        <v>1546</v>
      </c>
      <c r="B1017" t="s">
        <v>259</v>
      </c>
      <c r="C1017" s="1">
        <f t="shared" si="363"/>
        <v>50850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61"/>
        <v>9320</v>
      </c>
      <c r="H1017" s="2">
        <f t="shared" si="362"/>
        <v>0.18328416912487708</v>
      </c>
      <c r="I1017" s="2"/>
      <c r="J1017" s="2">
        <f t="shared" si="364"/>
        <v>0.57205506391347094</v>
      </c>
      <c r="K1017" s="2">
        <f t="shared" si="365"/>
        <v>0.38877089478859389</v>
      </c>
      <c r="L1017" s="2">
        <f t="shared" si="366"/>
        <v>0</v>
      </c>
      <c r="M1017" s="2">
        <f t="shared" si="367"/>
        <v>3.9174041297935169E-2</v>
      </c>
      <c r="N1017" s="106">
        <v>29089</v>
      </c>
      <c r="O1017" s="106">
        <v>19769</v>
      </c>
      <c r="P1017" s="106"/>
      <c r="Q1017" s="106"/>
      <c r="R1017" s="106"/>
      <c r="S1017" s="106"/>
      <c r="T1017" s="106"/>
      <c r="U1017" s="106"/>
      <c r="V1017" s="106">
        <v>1321</v>
      </c>
      <c r="W1017" s="106">
        <v>671</v>
      </c>
      <c r="X1017" s="106"/>
      <c r="Y1017" s="106"/>
      <c r="Z1017" s="106"/>
      <c r="AA1017" s="106"/>
      <c r="AB1017" s="106"/>
      <c r="AC1017" s="106"/>
      <c r="AD1017" s="106"/>
      <c r="AE1017" s="106"/>
      <c r="AG1017" s="7">
        <f>IF(Q1017&gt;0,RANK(Q1017,(N1017:P1017,Q1017:AE1017)),0)</f>
        <v>0</v>
      </c>
      <c r="AH1017" s="7">
        <f>IF(R1017&gt;0,RANK(R1017,(N1017:P1017,Q1017:AE1017)),0)</f>
        <v>0</v>
      </c>
      <c r="AI1017" s="7">
        <f>IF(T1017&gt;0,RANK(T1017,(N1017:P1017,Q1017:AE1017)),0)</f>
        <v>0</v>
      </c>
      <c r="AJ1017" s="7">
        <f>IF(S1017&gt;0,RANK(S1017,(N1017:P1017,Q1017:AE1017)),0)</f>
        <v>0</v>
      </c>
      <c r="AK1017" s="2">
        <f t="shared" si="368"/>
        <v>0</v>
      </c>
      <c r="AL1017" s="2">
        <f t="shared" si="369"/>
        <v>0</v>
      </c>
      <c r="AM1017" s="2">
        <f t="shared" si="370"/>
        <v>0</v>
      </c>
      <c r="AN1017" s="2">
        <f t="shared" si="371"/>
        <v>0</v>
      </c>
      <c r="AP1017" t="s">
        <v>1546</v>
      </c>
      <c r="AQ1017" t="s">
        <v>259</v>
      </c>
      <c r="AT1017" s="94">
        <v>22</v>
      </c>
      <c r="AU1017" s="96">
        <v>55</v>
      </c>
      <c r="AV1017" s="100">
        <f t="shared" si="351"/>
        <v>22055</v>
      </c>
      <c r="AX1017" s="7" t="s">
        <v>396</v>
      </c>
    </row>
    <row r="1018" spans="1:50" ht="13" hidden="1" customHeight="1" outlineLevel="1">
      <c r="A1018" t="s">
        <v>1588</v>
      </c>
      <c r="B1018" t="s">
        <v>259</v>
      </c>
      <c r="C1018" s="1">
        <f t="shared" si="363"/>
        <v>27911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>IF(P1018&gt;0,RANK(P1018,(N1018:P1018,Q1018:AE1018)),0)</f>
        <v>0</v>
      </c>
      <c r="G1018" s="1">
        <f t="shared" si="361"/>
        <v>1127</v>
      </c>
      <c r="H1018" s="2">
        <f t="shared" si="362"/>
        <v>4.0378345455196876E-2</v>
      </c>
      <c r="I1018" s="2"/>
      <c r="J1018" s="2">
        <f t="shared" si="364"/>
        <v>0.50284833936440831</v>
      </c>
      <c r="K1018" s="2">
        <f t="shared" si="365"/>
        <v>0.4624699939092114</v>
      </c>
      <c r="L1018" s="2">
        <f t="shared" si="366"/>
        <v>0</v>
      </c>
      <c r="M1018" s="2">
        <f t="shared" si="367"/>
        <v>3.4681666726380289E-2</v>
      </c>
      <c r="N1018" s="106">
        <v>14035</v>
      </c>
      <c r="O1018" s="106">
        <v>12908</v>
      </c>
      <c r="P1018" s="106"/>
      <c r="Q1018" s="106"/>
      <c r="R1018" s="106"/>
      <c r="S1018" s="106"/>
      <c r="T1018" s="106"/>
      <c r="U1018" s="106"/>
      <c r="V1018" s="106">
        <v>551</v>
      </c>
      <c r="W1018" s="106">
        <v>417</v>
      </c>
      <c r="X1018" s="106"/>
      <c r="Y1018" s="106"/>
      <c r="Z1018" s="106"/>
      <c r="AA1018" s="106"/>
      <c r="AB1018" s="106"/>
      <c r="AC1018" s="106"/>
      <c r="AD1018" s="106"/>
      <c r="AE1018" s="106"/>
      <c r="AG1018" s="7">
        <f>IF(Q1018&gt;0,RANK(Q1018,(N1018:P1018,Q1018:AE1018)),0)</f>
        <v>0</v>
      </c>
      <c r="AH1018" s="7">
        <f>IF(R1018&gt;0,RANK(R1018,(N1018:P1018,Q1018:AE1018)),0)</f>
        <v>0</v>
      </c>
      <c r="AI1018" s="7">
        <f>IF(T1018&gt;0,RANK(T1018,(N1018:P1018,Q1018:AE1018)),0)</f>
        <v>0</v>
      </c>
      <c r="AJ1018" s="7">
        <f>IF(S1018&gt;0,RANK(S1018,(N1018:P1018,Q1018:AE1018)),0)</f>
        <v>0</v>
      </c>
      <c r="AK1018" s="2">
        <f t="shared" si="368"/>
        <v>0</v>
      </c>
      <c r="AL1018" s="2">
        <f t="shared" si="369"/>
        <v>0</v>
      </c>
      <c r="AM1018" s="2">
        <f t="shared" si="370"/>
        <v>0</v>
      </c>
      <c r="AN1018" s="2">
        <f t="shared" si="371"/>
        <v>0</v>
      </c>
      <c r="AP1018" t="s">
        <v>1588</v>
      </c>
      <c r="AQ1018" t="s">
        <v>259</v>
      </c>
      <c r="AT1018" s="94">
        <v>22</v>
      </c>
      <c r="AU1018" s="96">
        <v>57</v>
      </c>
      <c r="AV1018" s="100">
        <f t="shared" si="351"/>
        <v>22057</v>
      </c>
      <c r="AX1018" s="7" t="s">
        <v>396</v>
      </c>
    </row>
    <row r="1019" spans="1:50" ht="13" hidden="1" customHeight="1" outlineLevel="1">
      <c r="A1019" t="s">
        <v>2119</v>
      </c>
      <c r="B1019" t="s">
        <v>259</v>
      </c>
      <c r="C1019" s="1">
        <f t="shared" si="363"/>
        <v>5982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61"/>
        <v>1769</v>
      </c>
      <c r="H1019" s="2">
        <f t="shared" si="362"/>
        <v>0.29572049481778667</v>
      </c>
      <c r="I1019" s="2"/>
      <c r="J1019" s="2">
        <f t="shared" si="364"/>
        <v>0.33099297893681046</v>
      </c>
      <c r="K1019" s="2">
        <f t="shared" si="365"/>
        <v>0.62671347375459707</v>
      </c>
      <c r="L1019" s="2">
        <f t="shared" si="366"/>
        <v>0</v>
      </c>
      <c r="M1019" s="2">
        <f t="shared" si="367"/>
        <v>4.2293547308592472E-2</v>
      </c>
      <c r="N1019" s="106">
        <v>1980</v>
      </c>
      <c r="O1019" s="106">
        <v>3749</v>
      </c>
      <c r="P1019" s="106"/>
      <c r="Q1019" s="106"/>
      <c r="R1019" s="106"/>
      <c r="S1019" s="106"/>
      <c r="T1019" s="106"/>
      <c r="U1019" s="106"/>
      <c r="V1019" s="106">
        <v>92</v>
      </c>
      <c r="W1019" s="106">
        <v>161</v>
      </c>
      <c r="X1019" s="106"/>
      <c r="Y1019" s="106"/>
      <c r="Z1019" s="106"/>
      <c r="AA1019" s="106"/>
      <c r="AB1019" s="106"/>
      <c r="AC1019" s="106"/>
      <c r="AD1019" s="106"/>
      <c r="AE1019" s="106"/>
      <c r="AG1019" s="7">
        <f>IF(Q1019&gt;0,RANK(Q1019,(N1019:P1019,Q1019:AE1019)),0)</f>
        <v>0</v>
      </c>
      <c r="AH1019" s="7">
        <f>IF(R1019&gt;0,RANK(R1019,(N1019:P1019,Q1019:AE1019)),0)</f>
        <v>0</v>
      </c>
      <c r="AI1019" s="7">
        <f>IF(T1019&gt;0,RANK(T1019,(N1019:P1019,Q1019:AE1019)),0)</f>
        <v>0</v>
      </c>
      <c r="AJ1019" s="7">
        <f>IF(S1019&gt;0,RANK(S1019,(N1019:P1019,Q1019:AE1019)),0)</f>
        <v>0</v>
      </c>
      <c r="AK1019" s="2">
        <f t="shared" si="368"/>
        <v>0</v>
      </c>
      <c r="AL1019" s="2">
        <f t="shared" si="369"/>
        <v>0</v>
      </c>
      <c r="AM1019" s="2">
        <f t="shared" si="370"/>
        <v>0</v>
      </c>
      <c r="AN1019" s="2">
        <f t="shared" si="371"/>
        <v>0</v>
      </c>
      <c r="AP1019" t="s">
        <v>2119</v>
      </c>
      <c r="AQ1019" t="s">
        <v>259</v>
      </c>
      <c r="AT1019" s="94">
        <v>22</v>
      </c>
      <c r="AU1019" s="96">
        <v>59</v>
      </c>
      <c r="AV1019" s="100">
        <f t="shared" ref="AV1019:AV1071" si="372">1000*AT1019+AU1019</f>
        <v>22059</v>
      </c>
      <c r="AX1019" s="7" t="s">
        <v>396</v>
      </c>
    </row>
    <row r="1020" spans="1:50" ht="13" hidden="1" customHeight="1" outlineLevel="1">
      <c r="A1020" t="s">
        <v>1794</v>
      </c>
      <c r="B1020" t="s">
        <v>259</v>
      </c>
      <c r="C1020" s="1">
        <f t="shared" si="363"/>
        <v>12411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>IF(P1020&gt;0,RANK(P1020,(N1020:P1020,Q1020:AE1020)),0)</f>
        <v>0</v>
      </c>
      <c r="G1020" s="1">
        <f t="shared" si="361"/>
        <v>3122</v>
      </c>
      <c r="H1020" s="2">
        <f t="shared" si="362"/>
        <v>0.25155104342921603</v>
      </c>
      <c r="I1020" s="2"/>
      <c r="J1020" s="2">
        <f t="shared" si="364"/>
        <v>0.60720328740633311</v>
      </c>
      <c r="K1020" s="2">
        <f t="shared" si="365"/>
        <v>0.35565224397711709</v>
      </c>
      <c r="L1020" s="2">
        <f t="shared" si="366"/>
        <v>0</v>
      </c>
      <c r="M1020" s="2">
        <f t="shared" si="367"/>
        <v>3.7144468616549797E-2</v>
      </c>
      <c r="N1020" s="106">
        <v>7536</v>
      </c>
      <c r="O1020" s="106">
        <v>4414</v>
      </c>
      <c r="P1020" s="106"/>
      <c r="Q1020" s="106"/>
      <c r="R1020" s="106"/>
      <c r="S1020" s="106"/>
      <c r="T1020" s="106"/>
      <c r="U1020" s="106"/>
      <c r="V1020" s="106">
        <v>143</v>
      </c>
      <c r="W1020" s="106">
        <v>318</v>
      </c>
      <c r="X1020" s="106"/>
      <c r="Y1020" s="106"/>
      <c r="Z1020" s="106"/>
      <c r="AA1020" s="106"/>
      <c r="AB1020" s="106"/>
      <c r="AC1020" s="106"/>
      <c r="AD1020" s="106"/>
      <c r="AE1020" s="106"/>
      <c r="AG1020" s="7">
        <f>IF(Q1020&gt;0,RANK(Q1020,(N1020:P1020,Q1020:AE1020)),0)</f>
        <v>0</v>
      </c>
      <c r="AH1020" s="7">
        <f>IF(R1020&gt;0,RANK(R1020,(N1020:P1020,Q1020:AE1020)),0)</f>
        <v>0</v>
      </c>
      <c r="AI1020" s="7">
        <f>IF(T1020&gt;0,RANK(T1020,(N1020:P1020,Q1020:AE1020)),0)</f>
        <v>0</v>
      </c>
      <c r="AJ1020" s="7">
        <f>IF(S1020&gt;0,RANK(S1020,(N1020:P1020,Q1020:AE1020)),0)</f>
        <v>0</v>
      </c>
      <c r="AK1020" s="2">
        <f t="shared" si="368"/>
        <v>0</v>
      </c>
      <c r="AL1020" s="2">
        <f t="shared" si="369"/>
        <v>0</v>
      </c>
      <c r="AM1020" s="2">
        <f t="shared" si="370"/>
        <v>0</v>
      </c>
      <c r="AN1020" s="2">
        <f t="shared" si="371"/>
        <v>0</v>
      </c>
      <c r="AP1020" t="s">
        <v>1794</v>
      </c>
      <c r="AQ1020" t="s">
        <v>259</v>
      </c>
      <c r="AT1020" s="94">
        <v>22</v>
      </c>
      <c r="AU1020" s="96">
        <v>61</v>
      </c>
      <c r="AV1020" s="100">
        <f t="shared" si="372"/>
        <v>22061</v>
      </c>
      <c r="AX1020" s="7" t="s">
        <v>396</v>
      </c>
    </row>
    <row r="1021" spans="1:50" ht="13" hidden="1" customHeight="1" outlineLevel="1">
      <c r="A1021" t="s">
        <v>1626</v>
      </c>
      <c r="B1021" t="s">
        <v>259</v>
      </c>
      <c r="C1021" s="1">
        <f t="shared" si="363"/>
        <v>24968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0</v>
      </c>
      <c r="G1021" s="1">
        <f t="shared" si="361"/>
        <v>7421</v>
      </c>
      <c r="H1021" s="2">
        <f t="shared" si="362"/>
        <v>0.29722044216597243</v>
      </c>
      <c r="I1021" s="2"/>
      <c r="J1021" s="2">
        <f t="shared" si="364"/>
        <v>0.34247837231656519</v>
      </c>
      <c r="K1021" s="2">
        <f t="shared" si="365"/>
        <v>0.63969881448253763</v>
      </c>
      <c r="L1021" s="2">
        <f t="shared" si="366"/>
        <v>0</v>
      </c>
      <c r="M1021" s="2">
        <f t="shared" si="367"/>
        <v>1.7822813200897181E-2</v>
      </c>
      <c r="N1021" s="106">
        <v>8551</v>
      </c>
      <c r="O1021" s="106">
        <v>15972</v>
      </c>
      <c r="P1021" s="106"/>
      <c r="Q1021" s="106"/>
      <c r="R1021" s="106"/>
      <c r="S1021" s="106"/>
      <c r="T1021" s="106"/>
      <c r="U1021" s="106"/>
      <c r="V1021" s="106">
        <v>247</v>
      </c>
      <c r="W1021" s="106">
        <v>198</v>
      </c>
      <c r="X1021" s="106"/>
      <c r="Y1021" s="106"/>
      <c r="Z1021" s="106"/>
      <c r="AA1021" s="106"/>
      <c r="AB1021" s="106"/>
      <c r="AC1021" s="106"/>
      <c r="AD1021" s="106"/>
      <c r="AE1021" s="106"/>
      <c r="AG1021" s="7">
        <f>IF(Q1021&gt;0,RANK(Q1021,(N1021:P1021,Q1021:AE1021)),0)</f>
        <v>0</v>
      </c>
      <c r="AH1021" s="7">
        <f>IF(R1021&gt;0,RANK(R1021,(N1021:P1021,Q1021:AE1021)),0)</f>
        <v>0</v>
      </c>
      <c r="AI1021" s="7">
        <f>IF(T1021&gt;0,RANK(T1021,(N1021:P1021,Q1021:AE1021)),0)</f>
        <v>0</v>
      </c>
      <c r="AJ1021" s="7">
        <f>IF(S1021&gt;0,RANK(S1021,(N1021:P1021,Q1021:AE1021)),0)</f>
        <v>0</v>
      </c>
      <c r="AK1021" s="2">
        <f t="shared" si="368"/>
        <v>0</v>
      </c>
      <c r="AL1021" s="2">
        <f t="shared" si="369"/>
        <v>0</v>
      </c>
      <c r="AM1021" s="2">
        <f t="shared" si="370"/>
        <v>0</v>
      </c>
      <c r="AN1021" s="2">
        <f t="shared" si="371"/>
        <v>0</v>
      </c>
      <c r="AP1021" t="s">
        <v>1626</v>
      </c>
      <c r="AQ1021" t="s">
        <v>259</v>
      </c>
      <c r="AT1021" s="94">
        <v>22</v>
      </c>
      <c r="AU1021" s="96">
        <v>63</v>
      </c>
      <c r="AV1021" s="100">
        <f t="shared" si="372"/>
        <v>22063</v>
      </c>
      <c r="AX1021" s="7" t="s">
        <v>396</v>
      </c>
    </row>
    <row r="1022" spans="1:50" ht="13" hidden="1" customHeight="1" outlineLevel="1">
      <c r="A1022" t="s">
        <v>2395</v>
      </c>
      <c r="B1022" t="s">
        <v>259</v>
      </c>
      <c r="C1022" s="1">
        <f t="shared" ref="C1022:C1054" si="373">SUM(N1022:AE1022)</f>
        <v>4407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>IF(P1022&gt;0,RANK(P1022,(N1022:P1022,Q1022:AE1022)),0)</f>
        <v>0</v>
      </c>
      <c r="G1022" s="1">
        <f t="shared" si="361"/>
        <v>818</v>
      </c>
      <c r="H1022" s="2">
        <f t="shared" si="362"/>
        <v>0.18561379623326527</v>
      </c>
      <c r="I1022" s="2"/>
      <c r="J1022" s="2">
        <f t="shared" ref="J1022:J1054" si="374">IF($C1022=0,"-",N1022/$C1022)</f>
        <v>0.55979124120717039</v>
      </c>
      <c r="K1022" s="2">
        <f t="shared" ref="K1022:K1054" si="375">IF($C1022=0,"-",O1022/$C1022)</f>
        <v>0.37417744497390515</v>
      </c>
      <c r="L1022" s="2">
        <f t="shared" ref="L1022:L1054" si="376">IF($C1022=0,"-",P1022/$C1022)</f>
        <v>0</v>
      </c>
      <c r="M1022" s="2">
        <f t="shared" ref="M1022:M1053" si="377">IF(C1022=0,"-",(1-J1022-K1022-L1022))</f>
        <v>6.6031313818924464E-2</v>
      </c>
      <c r="N1022" s="106">
        <v>2467</v>
      </c>
      <c r="O1022" s="106">
        <v>1649</v>
      </c>
      <c r="P1022" s="106"/>
      <c r="Q1022" s="106"/>
      <c r="R1022" s="106"/>
      <c r="S1022" s="106"/>
      <c r="T1022" s="106"/>
      <c r="U1022" s="106"/>
      <c r="V1022" s="106">
        <v>85</v>
      </c>
      <c r="W1022" s="106">
        <v>206</v>
      </c>
      <c r="X1022" s="106"/>
      <c r="Y1022" s="106"/>
      <c r="Z1022" s="106"/>
      <c r="AA1022" s="106"/>
      <c r="AB1022" s="106"/>
      <c r="AC1022" s="106"/>
      <c r="AD1022" s="106"/>
      <c r="AE1022" s="106"/>
      <c r="AG1022" s="7">
        <f>IF(Q1022&gt;0,RANK(Q1022,(N1022:P1022,Q1022:AE1022)),0)</f>
        <v>0</v>
      </c>
      <c r="AH1022" s="7">
        <f>IF(R1022&gt;0,RANK(R1022,(N1022:P1022,Q1022:AE1022)),0)</f>
        <v>0</v>
      </c>
      <c r="AI1022" s="7">
        <f>IF(T1022&gt;0,RANK(T1022,(N1022:P1022,Q1022:AE1022)),0)</f>
        <v>0</v>
      </c>
      <c r="AJ1022" s="7">
        <f>IF(S1022&gt;0,RANK(S1022,(N1022:P1022,Q1022:AE1022)),0)</f>
        <v>0</v>
      </c>
      <c r="AK1022" s="2">
        <f t="shared" ref="AK1022:AK1054" si="378">IF($C1022=0,"-",Q1022/$C1022)</f>
        <v>0</v>
      </c>
      <c r="AL1022" s="2">
        <f t="shared" ref="AL1022:AL1054" si="379">IF($C1022=0,"-",R1022/$C1022)</f>
        <v>0</v>
      </c>
      <c r="AM1022" s="2">
        <f t="shared" ref="AM1022:AM1054" si="380">IF($C1022=0,"-",T1022/$C1022)</f>
        <v>0</v>
      </c>
      <c r="AN1022" s="2">
        <f t="shared" ref="AN1022:AN1054" si="381">IF($C1022=0,"-",S1022/$C1022)</f>
        <v>0</v>
      </c>
      <c r="AP1022" t="s">
        <v>2395</v>
      </c>
      <c r="AQ1022" t="s">
        <v>259</v>
      </c>
      <c r="AT1022" s="94">
        <v>22</v>
      </c>
      <c r="AU1022" s="96">
        <v>65</v>
      </c>
      <c r="AV1022" s="100">
        <f t="shared" si="372"/>
        <v>22065</v>
      </c>
      <c r="AX1022" s="7" t="s">
        <v>396</v>
      </c>
    </row>
    <row r="1023" spans="1:50" ht="13" hidden="1" customHeight="1" outlineLevel="1">
      <c r="A1023" t="s">
        <v>1315</v>
      </c>
      <c r="B1023" t="s">
        <v>259</v>
      </c>
      <c r="C1023" s="1">
        <f t="shared" si="373"/>
        <v>10339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0</v>
      </c>
      <c r="G1023" s="1">
        <f t="shared" si="361"/>
        <v>683</v>
      </c>
      <c r="H1023" s="2">
        <f t="shared" si="362"/>
        <v>6.6060547441725501E-2</v>
      </c>
      <c r="I1023" s="2"/>
      <c r="J1023" s="2">
        <f t="shared" si="374"/>
        <v>0.44859270722507011</v>
      </c>
      <c r="K1023" s="2">
        <f t="shared" si="375"/>
        <v>0.51465325466679568</v>
      </c>
      <c r="L1023" s="2">
        <f t="shared" si="376"/>
        <v>0</v>
      </c>
      <c r="M1023" s="2">
        <f t="shared" si="377"/>
        <v>3.6754038108134157E-2</v>
      </c>
      <c r="N1023" s="106">
        <v>4638</v>
      </c>
      <c r="O1023" s="106">
        <v>5321</v>
      </c>
      <c r="P1023" s="106"/>
      <c r="Q1023" s="106"/>
      <c r="R1023" s="106"/>
      <c r="S1023" s="106"/>
      <c r="T1023" s="106"/>
      <c r="U1023" s="106"/>
      <c r="V1023" s="106">
        <v>158</v>
      </c>
      <c r="W1023" s="106">
        <v>222</v>
      </c>
      <c r="X1023" s="106"/>
      <c r="Y1023" s="106"/>
      <c r="Z1023" s="106"/>
      <c r="AA1023" s="106"/>
      <c r="AB1023" s="106"/>
      <c r="AC1023" s="106"/>
      <c r="AD1023" s="106"/>
      <c r="AE1023" s="106"/>
      <c r="AG1023" s="7">
        <f>IF(Q1023&gt;0,RANK(Q1023,(N1023:P1023,Q1023:AE1023)),0)</f>
        <v>0</v>
      </c>
      <c r="AH1023" s="7">
        <f>IF(R1023&gt;0,RANK(R1023,(N1023:P1023,Q1023:AE1023)),0)</f>
        <v>0</v>
      </c>
      <c r="AI1023" s="7">
        <f>IF(T1023&gt;0,RANK(T1023,(N1023:P1023,Q1023:AE1023)),0)</f>
        <v>0</v>
      </c>
      <c r="AJ1023" s="7">
        <f>IF(S1023&gt;0,RANK(S1023,(N1023:P1023,Q1023:AE1023)),0)</f>
        <v>0</v>
      </c>
      <c r="AK1023" s="2">
        <f t="shared" si="378"/>
        <v>0</v>
      </c>
      <c r="AL1023" s="2">
        <f t="shared" si="379"/>
        <v>0</v>
      </c>
      <c r="AM1023" s="2">
        <f t="shared" si="380"/>
        <v>0</v>
      </c>
      <c r="AN1023" s="2">
        <f t="shared" si="381"/>
        <v>0</v>
      </c>
      <c r="AP1023" t="s">
        <v>1315</v>
      </c>
      <c r="AQ1023" t="s">
        <v>259</v>
      </c>
      <c r="AT1023" s="94">
        <v>22</v>
      </c>
      <c r="AU1023" s="96">
        <v>67</v>
      </c>
      <c r="AV1023" s="100">
        <f t="shared" si="372"/>
        <v>22067</v>
      </c>
      <c r="AX1023" s="7" t="s">
        <v>396</v>
      </c>
    </row>
    <row r="1024" spans="1:50" ht="13" hidden="1" customHeight="1" outlineLevel="1">
      <c r="A1024" t="s">
        <v>1057</v>
      </c>
      <c r="B1024" t="s">
        <v>259</v>
      </c>
      <c r="C1024" s="1">
        <f t="shared" si="373"/>
        <v>11895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>IF(P1024&gt;0,RANK(P1024,(N1024:P1024,Q1024:AE1024)),0)</f>
        <v>0</v>
      </c>
      <c r="G1024" s="1">
        <f t="shared" si="361"/>
        <v>510</v>
      </c>
      <c r="H1024" s="2">
        <f t="shared" si="362"/>
        <v>4.2875157629255992E-2</v>
      </c>
      <c r="I1024" s="2"/>
      <c r="J1024" s="2">
        <f t="shared" si="374"/>
        <v>0.49995796553173605</v>
      </c>
      <c r="K1024" s="2">
        <f t="shared" si="375"/>
        <v>0.45708280790248002</v>
      </c>
      <c r="L1024" s="2">
        <f t="shared" si="376"/>
        <v>0</v>
      </c>
      <c r="M1024" s="2">
        <f t="shared" si="377"/>
        <v>4.2959226565783881E-2</v>
      </c>
      <c r="N1024" s="106">
        <v>5947</v>
      </c>
      <c r="O1024" s="106">
        <v>5437</v>
      </c>
      <c r="P1024" s="106"/>
      <c r="Q1024" s="106"/>
      <c r="R1024" s="106"/>
      <c r="S1024" s="106"/>
      <c r="T1024" s="106"/>
      <c r="U1024" s="106"/>
      <c r="V1024" s="106">
        <v>273</v>
      </c>
      <c r="W1024" s="106">
        <v>238</v>
      </c>
      <c r="X1024" s="106"/>
      <c r="Y1024" s="106"/>
      <c r="Z1024" s="106"/>
      <c r="AA1024" s="106"/>
      <c r="AB1024" s="106"/>
      <c r="AC1024" s="106"/>
      <c r="AD1024" s="106"/>
      <c r="AE1024" s="106"/>
      <c r="AG1024" s="7">
        <f>IF(Q1024&gt;0,RANK(Q1024,(N1024:P1024,Q1024:AE1024)),0)</f>
        <v>0</v>
      </c>
      <c r="AH1024" s="7">
        <f>IF(R1024&gt;0,RANK(R1024,(N1024:P1024,Q1024:AE1024)),0)</f>
        <v>0</v>
      </c>
      <c r="AI1024" s="7">
        <f>IF(T1024&gt;0,RANK(T1024,(N1024:P1024,Q1024:AE1024)),0)</f>
        <v>0</v>
      </c>
      <c r="AJ1024" s="7">
        <f>IF(S1024&gt;0,RANK(S1024,(N1024:P1024,Q1024:AE1024)),0)</f>
        <v>0</v>
      </c>
      <c r="AK1024" s="2">
        <f t="shared" si="378"/>
        <v>0</v>
      </c>
      <c r="AL1024" s="2">
        <f t="shared" si="379"/>
        <v>0</v>
      </c>
      <c r="AM1024" s="2">
        <f t="shared" si="380"/>
        <v>0</v>
      </c>
      <c r="AN1024" s="2">
        <f t="shared" si="381"/>
        <v>0</v>
      </c>
      <c r="AP1024" t="s">
        <v>1057</v>
      </c>
      <c r="AQ1024" t="s">
        <v>259</v>
      </c>
      <c r="AT1024" s="94">
        <v>22</v>
      </c>
      <c r="AU1024" s="96">
        <v>69</v>
      </c>
      <c r="AV1024" s="100">
        <f t="shared" si="372"/>
        <v>22069</v>
      </c>
      <c r="AX1024" s="7" t="s">
        <v>396</v>
      </c>
    </row>
    <row r="1025" spans="1:50" ht="13" hidden="1" customHeight="1" outlineLevel="1">
      <c r="A1025" t="s">
        <v>654</v>
      </c>
      <c r="B1025" t="s">
        <v>259</v>
      </c>
      <c r="C1025" s="1">
        <f t="shared" si="373"/>
        <v>143308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61"/>
        <v>80274</v>
      </c>
      <c r="H1025" s="2">
        <f t="shared" si="362"/>
        <v>0.56015016607586454</v>
      </c>
      <c r="I1025" s="2"/>
      <c r="J1025" s="2">
        <f t="shared" si="374"/>
        <v>0.77034778239874957</v>
      </c>
      <c r="K1025" s="2">
        <f t="shared" si="375"/>
        <v>0.21019761632288497</v>
      </c>
      <c r="L1025" s="2">
        <f t="shared" si="376"/>
        <v>0</v>
      </c>
      <c r="M1025" s="2">
        <f t="shared" si="377"/>
        <v>1.9454601278365458E-2</v>
      </c>
      <c r="N1025" s="106">
        <v>110397</v>
      </c>
      <c r="O1025" s="106">
        <v>30123</v>
      </c>
      <c r="P1025" s="106"/>
      <c r="Q1025" s="106"/>
      <c r="R1025" s="106"/>
      <c r="S1025" s="106"/>
      <c r="T1025" s="106"/>
      <c r="U1025" s="106"/>
      <c r="V1025" s="106">
        <v>1957</v>
      </c>
      <c r="W1025" s="106">
        <v>831</v>
      </c>
      <c r="X1025" s="106"/>
      <c r="Y1025" s="106"/>
      <c r="Z1025" s="106"/>
      <c r="AA1025" s="106"/>
      <c r="AB1025" s="106"/>
      <c r="AC1025" s="106"/>
      <c r="AD1025" s="106"/>
      <c r="AE1025" s="106"/>
      <c r="AG1025" s="7">
        <f>IF(Q1025&gt;0,RANK(Q1025,(N1025:P1025,Q1025:AE1025)),0)</f>
        <v>0</v>
      </c>
      <c r="AH1025" s="7">
        <f>IF(R1025&gt;0,RANK(R1025,(N1025:P1025,Q1025:AE1025)),0)</f>
        <v>0</v>
      </c>
      <c r="AI1025" s="7">
        <f>IF(T1025&gt;0,RANK(T1025,(N1025:P1025,Q1025:AE1025)),0)</f>
        <v>0</v>
      </c>
      <c r="AJ1025" s="7">
        <f>IF(S1025&gt;0,RANK(S1025,(N1025:P1025,Q1025:AE1025)),0)</f>
        <v>0</v>
      </c>
      <c r="AK1025" s="2">
        <f t="shared" si="378"/>
        <v>0</v>
      </c>
      <c r="AL1025" s="2">
        <f t="shared" si="379"/>
        <v>0</v>
      </c>
      <c r="AM1025" s="2">
        <f t="shared" si="380"/>
        <v>0</v>
      </c>
      <c r="AN1025" s="2">
        <f t="shared" si="381"/>
        <v>0</v>
      </c>
      <c r="AP1025" t="s">
        <v>654</v>
      </c>
      <c r="AQ1025" t="s">
        <v>259</v>
      </c>
      <c r="AT1025" s="94">
        <v>22</v>
      </c>
      <c r="AU1025" s="96">
        <v>71</v>
      </c>
      <c r="AV1025" s="100">
        <f t="shared" si="372"/>
        <v>22071</v>
      </c>
      <c r="AX1025" s="7" t="s">
        <v>396</v>
      </c>
    </row>
    <row r="1026" spans="1:50" ht="13" hidden="1" customHeight="1" outlineLevel="1">
      <c r="A1026" t="s">
        <v>1238</v>
      </c>
      <c r="B1026" t="s">
        <v>259</v>
      </c>
      <c r="C1026" s="1">
        <f t="shared" si="373"/>
        <v>42714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61"/>
        <v>1783</v>
      </c>
      <c r="H1026" s="2">
        <f t="shared" si="362"/>
        <v>4.1742754132134664E-2</v>
      </c>
      <c r="I1026" s="2"/>
      <c r="J1026" s="2">
        <f t="shared" si="374"/>
        <v>0.4635248396310343</v>
      </c>
      <c r="K1026" s="2">
        <f t="shared" si="375"/>
        <v>0.50526759376316899</v>
      </c>
      <c r="L1026" s="2">
        <f t="shared" si="376"/>
        <v>0</v>
      </c>
      <c r="M1026" s="2">
        <f t="shared" si="377"/>
        <v>3.120756660579671E-2</v>
      </c>
      <c r="N1026" s="106">
        <v>19799</v>
      </c>
      <c r="O1026" s="106">
        <v>21582</v>
      </c>
      <c r="P1026" s="106"/>
      <c r="Q1026" s="106"/>
      <c r="R1026" s="106"/>
      <c r="S1026" s="106"/>
      <c r="T1026" s="106"/>
      <c r="U1026" s="106"/>
      <c r="V1026" s="106">
        <v>613</v>
      </c>
      <c r="W1026" s="106">
        <v>720</v>
      </c>
      <c r="X1026" s="106"/>
      <c r="Y1026" s="106"/>
      <c r="Z1026" s="106"/>
      <c r="AA1026" s="106"/>
      <c r="AB1026" s="106"/>
      <c r="AC1026" s="106"/>
      <c r="AD1026" s="106"/>
      <c r="AE1026" s="106"/>
      <c r="AG1026" s="7">
        <f>IF(Q1026&gt;0,RANK(Q1026,(N1026:P1026,Q1026:AE1026)),0)</f>
        <v>0</v>
      </c>
      <c r="AH1026" s="7">
        <f>IF(R1026&gt;0,RANK(R1026,(N1026:P1026,Q1026:AE1026)),0)</f>
        <v>0</v>
      </c>
      <c r="AI1026" s="7">
        <f>IF(T1026&gt;0,RANK(T1026,(N1026:P1026,Q1026:AE1026)),0)</f>
        <v>0</v>
      </c>
      <c r="AJ1026" s="7">
        <f>IF(S1026&gt;0,RANK(S1026,(N1026:P1026,Q1026:AE1026)),0)</f>
        <v>0</v>
      </c>
      <c r="AK1026" s="2">
        <f t="shared" si="378"/>
        <v>0</v>
      </c>
      <c r="AL1026" s="2">
        <f t="shared" si="379"/>
        <v>0</v>
      </c>
      <c r="AM1026" s="2">
        <f t="shared" si="380"/>
        <v>0</v>
      </c>
      <c r="AN1026" s="2">
        <f t="shared" si="381"/>
        <v>0</v>
      </c>
      <c r="AP1026" t="s">
        <v>1238</v>
      </c>
      <c r="AQ1026" t="s">
        <v>259</v>
      </c>
      <c r="AT1026" s="94">
        <v>22</v>
      </c>
      <c r="AU1026" s="96">
        <v>73</v>
      </c>
      <c r="AV1026" s="100">
        <f t="shared" si="372"/>
        <v>22073</v>
      </c>
      <c r="AX1026" s="7" t="s">
        <v>396</v>
      </c>
    </row>
    <row r="1027" spans="1:50" ht="13" hidden="1" customHeight="1" outlineLevel="1">
      <c r="A1027" t="s">
        <v>938</v>
      </c>
      <c r="B1027" t="s">
        <v>259</v>
      </c>
      <c r="C1027" s="1">
        <f t="shared" si="373"/>
        <v>10407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>IF(P1027&gt;0,RANK(P1027,(N1027:P1027,Q1027:AE1027)),0)</f>
        <v>0</v>
      </c>
      <c r="G1027" s="1">
        <f t="shared" si="361"/>
        <v>213</v>
      </c>
      <c r="H1027" s="2">
        <f t="shared" si="362"/>
        <v>2.0466993369847218E-2</v>
      </c>
      <c r="I1027" s="2"/>
      <c r="J1027" s="2">
        <f t="shared" si="374"/>
        <v>0.50369943307389253</v>
      </c>
      <c r="K1027" s="2">
        <f t="shared" si="375"/>
        <v>0.48323243970404534</v>
      </c>
      <c r="L1027" s="2">
        <f t="shared" si="376"/>
        <v>0</v>
      </c>
      <c r="M1027" s="2">
        <f t="shared" si="377"/>
        <v>1.3068127222062131E-2</v>
      </c>
      <c r="N1027" s="106">
        <v>5242</v>
      </c>
      <c r="O1027" s="106">
        <v>5029</v>
      </c>
      <c r="P1027" s="106"/>
      <c r="Q1027" s="106"/>
      <c r="R1027" s="106"/>
      <c r="S1027" s="106"/>
      <c r="T1027" s="106"/>
      <c r="U1027" s="106"/>
      <c r="V1027" s="106">
        <v>78</v>
      </c>
      <c r="W1027" s="106">
        <v>58</v>
      </c>
      <c r="X1027" s="106"/>
      <c r="Y1027" s="106"/>
      <c r="Z1027" s="106"/>
      <c r="AA1027" s="106"/>
      <c r="AB1027" s="106"/>
      <c r="AC1027" s="106"/>
      <c r="AD1027" s="106"/>
      <c r="AE1027" s="106"/>
      <c r="AG1027" s="7">
        <f>IF(Q1027&gt;0,RANK(Q1027,(N1027:P1027,Q1027:AE1027)),0)</f>
        <v>0</v>
      </c>
      <c r="AH1027" s="7">
        <f>IF(R1027&gt;0,RANK(R1027,(N1027:P1027,Q1027:AE1027)),0)</f>
        <v>0</v>
      </c>
      <c r="AI1027" s="7">
        <f>IF(T1027&gt;0,RANK(T1027,(N1027:P1027,Q1027:AE1027)),0)</f>
        <v>0</v>
      </c>
      <c r="AJ1027" s="7">
        <f>IF(S1027&gt;0,RANK(S1027,(N1027:P1027,Q1027:AE1027)),0)</f>
        <v>0</v>
      </c>
      <c r="AK1027" s="2">
        <f t="shared" si="378"/>
        <v>0</v>
      </c>
      <c r="AL1027" s="2">
        <f t="shared" si="379"/>
        <v>0</v>
      </c>
      <c r="AM1027" s="2">
        <f t="shared" si="380"/>
        <v>0</v>
      </c>
      <c r="AN1027" s="2">
        <f t="shared" si="381"/>
        <v>0</v>
      </c>
      <c r="AP1027" t="s">
        <v>938</v>
      </c>
      <c r="AQ1027" t="s">
        <v>259</v>
      </c>
      <c r="AT1027" s="94">
        <v>22</v>
      </c>
      <c r="AU1027" s="96">
        <v>75</v>
      </c>
      <c r="AV1027" s="100">
        <f t="shared" si="372"/>
        <v>22075</v>
      </c>
      <c r="AX1027" s="7" t="s">
        <v>396</v>
      </c>
    </row>
    <row r="1028" spans="1:50" ht="13" hidden="1" customHeight="1" outlineLevel="1">
      <c r="A1028" t="s">
        <v>559</v>
      </c>
      <c r="B1028" t="s">
        <v>259</v>
      </c>
      <c r="C1028" s="1">
        <f t="shared" si="373"/>
        <v>10818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>IF(P1028&gt;0,RANK(P1028,(N1028:P1028,Q1028:AE1028)),0)</f>
        <v>0</v>
      </c>
      <c r="G1028" s="1">
        <f t="shared" si="361"/>
        <v>1245</v>
      </c>
      <c r="H1028" s="2">
        <f t="shared" si="362"/>
        <v>0.11508596783139212</v>
      </c>
      <c r="I1028" s="2"/>
      <c r="J1028" s="2">
        <f t="shared" si="374"/>
        <v>0.54474024773525609</v>
      </c>
      <c r="K1028" s="2">
        <f t="shared" si="375"/>
        <v>0.42965427990386396</v>
      </c>
      <c r="L1028" s="2">
        <f t="shared" si="376"/>
        <v>0</v>
      </c>
      <c r="M1028" s="2">
        <f t="shared" si="377"/>
        <v>2.5605472360879955E-2</v>
      </c>
      <c r="N1028" s="106">
        <v>5893</v>
      </c>
      <c r="O1028" s="106">
        <v>4648</v>
      </c>
      <c r="P1028" s="106"/>
      <c r="Q1028" s="106"/>
      <c r="R1028" s="106"/>
      <c r="S1028" s="106"/>
      <c r="T1028" s="106"/>
      <c r="U1028" s="106"/>
      <c r="V1028" s="106">
        <v>113</v>
      </c>
      <c r="W1028" s="106">
        <v>164</v>
      </c>
      <c r="X1028" s="106"/>
      <c r="Y1028" s="106"/>
      <c r="Z1028" s="106"/>
      <c r="AA1028" s="106"/>
      <c r="AB1028" s="106"/>
      <c r="AC1028" s="106"/>
      <c r="AD1028" s="106"/>
      <c r="AE1028" s="106"/>
      <c r="AG1028" s="7">
        <f>IF(Q1028&gt;0,RANK(Q1028,(N1028:P1028,Q1028:AE1028)),0)</f>
        <v>0</v>
      </c>
      <c r="AH1028" s="7">
        <f>IF(R1028&gt;0,RANK(R1028,(N1028:P1028,Q1028:AE1028)),0)</f>
        <v>0</v>
      </c>
      <c r="AI1028" s="7">
        <f>IF(T1028&gt;0,RANK(T1028,(N1028:P1028,Q1028:AE1028)),0)</f>
        <v>0</v>
      </c>
      <c r="AJ1028" s="7">
        <f>IF(S1028&gt;0,RANK(S1028,(N1028:P1028,Q1028:AE1028)),0)</f>
        <v>0</v>
      </c>
      <c r="AK1028" s="2">
        <f t="shared" si="378"/>
        <v>0</v>
      </c>
      <c r="AL1028" s="2">
        <f t="shared" si="379"/>
        <v>0</v>
      </c>
      <c r="AM1028" s="2">
        <f t="shared" si="380"/>
        <v>0</v>
      </c>
      <c r="AN1028" s="2">
        <f t="shared" si="381"/>
        <v>0</v>
      </c>
      <c r="AP1028" t="s">
        <v>559</v>
      </c>
      <c r="AQ1028" t="s">
        <v>259</v>
      </c>
      <c r="AT1028" s="94">
        <v>22</v>
      </c>
      <c r="AU1028" s="96">
        <v>77</v>
      </c>
      <c r="AV1028" s="100">
        <f t="shared" si="372"/>
        <v>22077</v>
      </c>
      <c r="AX1028" s="7" t="s">
        <v>396</v>
      </c>
    </row>
    <row r="1029" spans="1:50" ht="13" hidden="1" customHeight="1" outlineLevel="1">
      <c r="A1029" t="s">
        <v>1087</v>
      </c>
      <c r="B1029" t="s">
        <v>259</v>
      </c>
      <c r="C1029" s="1">
        <f t="shared" si="373"/>
        <v>40875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>IF(P1029&gt;0,RANK(P1029,(N1029:P1029,Q1029:AE1029)),0)</f>
        <v>0</v>
      </c>
      <c r="G1029" s="1">
        <f t="shared" si="361"/>
        <v>1987</v>
      </c>
      <c r="H1029" s="2">
        <f t="shared" si="362"/>
        <v>4.8611620795107037E-2</v>
      </c>
      <c r="I1029" s="2"/>
      <c r="J1029" s="2">
        <f t="shared" si="374"/>
        <v>0.50644648318042818</v>
      </c>
      <c r="K1029" s="2">
        <f t="shared" si="375"/>
        <v>0.45783486238532112</v>
      </c>
      <c r="L1029" s="2">
        <f t="shared" si="376"/>
        <v>0</v>
      </c>
      <c r="M1029" s="2">
        <f t="shared" si="377"/>
        <v>3.5718654434250707E-2</v>
      </c>
      <c r="N1029" s="106">
        <v>20701</v>
      </c>
      <c r="O1029" s="106">
        <v>18714</v>
      </c>
      <c r="P1029" s="106"/>
      <c r="Q1029" s="106"/>
      <c r="R1029" s="106"/>
      <c r="S1029" s="106"/>
      <c r="T1029" s="106"/>
      <c r="U1029" s="106"/>
      <c r="V1029" s="106">
        <v>841</v>
      </c>
      <c r="W1029" s="106">
        <v>619</v>
      </c>
      <c r="X1029" s="106"/>
      <c r="Y1029" s="106"/>
      <c r="Z1029" s="106"/>
      <c r="AA1029" s="106"/>
      <c r="AB1029" s="106"/>
      <c r="AC1029" s="106"/>
      <c r="AD1029" s="106"/>
      <c r="AE1029" s="106"/>
      <c r="AG1029" s="7">
        <f>IF(Q1029&gt;0,RANK(Q1029,(N1029:P1029,Q1029:AE1029)),0)</f>
        <v>0</v>
      </c>
      <c r="AH1029" s="7">
        <f>IF(R1029&gt;0,RANK(R1029,(N1029:P1029,Q1029:AE1029)),0)</f>
        <v>0</v>
      </c>
      <c r="AI1029" s="7">
        <f>IF(T1029&gt;0,RANK(T1029,(N1029:P1029,Q1029:AE1029)),0)</f>
        <v>0</v>
      </c>
      <c r="AJ1029" s="7">
        <f>IF(S1029&gt;0,RANK(S1029,(N1029:P1029,Q1029:AE1029)),0)</f>
        <v>0</v>
      </c>
      <c r="AK1029" s="2">
        <f t="shared" si="378"/>
        <v>0</v>
      </c>
      <c r="AL1029" s="2">
        <f t="shared" si="379"/>
        <v>0</v>
      </c>
      <c r="AM1029" s="2">
        <f t="shared" si="380"/>
        <v>0</v>
      </c>
      <c r="AN1029" s="2">
        <f t="shared" si="381"/>
        <v>0</v>
      </c>
      <c r="AP1029" t="s">
        <v>1087</v>
      </c>
      <c r="AQ1029" t="s">
        <v>259</v>
      </c>
      <c r="AT1029" s="94">
        <v>22</v>
      </c>
      <c r="AU1029" s="96">
        <v>79</v>
      </c>
      <c r="AV1029" s="100">
        <f t="shared" si="372"/>
        <v>22079</v>
      </c>
      <c r="AX1029" s="7" t="s">
        <v>396</v>
      </c>
    </row>
    <row r="1030" spans="1:50" ht="13" hidden="1" customHeight="1" outlineLevel="1">
      <c r="A1030" t="s">
        <v>1614</v>
      </c>
      <c r="B1030" t="s">
        <v>259</v>
      </c>
      <c r="C1030" s="1">
        <f t="shared" si="373"/>
        <v>3888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0</v>
      </c>
      <c r="G1030" s="1">
        <f t="shared" si="361"/>
        <v>231</v>
      </c>
      <c r="H1030" s="2">
        <f t="shared" si="362"/>
        <v>5.941358024691358E-2</v>
      </c>
      <c r="I1030" s="2"/>
      <c r="J1030" s="2">
        <f t="shared" si="374"/>
        <v>0.45781893004115226</v>
      </c>
      <c r="K1030" s="2">
        <f t="shared" si="375"/>
        <v>0.51723251028806583</v>
      </c>
      <c r="L1030" s="2">
        <f t="shared" si="376"/>
        <v>0</v>
      </c>
      <c r="M1030" s="2">
        <f t="shared" si="377"/>
        <v>2.4948559670781911E-2</v>
      </c>
      <c r="N1030" s="106">
        <v>1780</v>
      </c>
      <c r="O1030" s="106">
        <v>2011</v>
      </c>
      <c r="P1030" s="106"/>
      <c r="Q1030" s="106"/>
      <c r="R1030" s="106"/>
      <c r="S1030" s="106"/>
      <c r="T1030" s="106"/>
      <c r="U1030" s="106"/>
      <c r="V1030" s="106">
        <v>31</v>
      </c>
      <c r="W1030" s="106">
        <v>66</v>
      </c>
      <c r="X1030" s="106"/>
      <c r="Y1030" s="106"/>
      <c r="Z1030" s="106"/>
      <c r="AA1030" s="106"/>
      <c r="AB1030" s="106"/>
      <c r="AC1030" s="106"/>
      <c r="AD1030" s="106"/>
      <c r="AE1030" s="106"/>
      <c r="AG1030" s="7">
        <f>IF(Q1030&gt;0,RANK(Q1030,(N1030:P1030,Q1030:AE1030)),0)</f>
        <v>0</v>
      </c>
      <c r="AH1030" s="7">
        <f>IF(R1030&gt;0,RANK(R1030,(N1030:P1030,Q1030:AE1030)),0)</f>
        <v>0</v>
      </c>
      <c r="AI1030" s="7">
        <f>IF(T1030&gt;0,RANK(T1030,(N1030:P1030,Q1030:AE1030)),0)</f>
        <v>0</v>
      </c>
      <c r="AJ1030" s="7">
        <f>IF(S1030&gt;0,RANK(S1030,(N1030:P1030,Q1030:AE1030)),0)</f>
        <v>0</v>
      </c>
      <c r="AK1030" s="2">
        <f t="shared" si="378"/>
        <v>0</v>
      </c>
      <c r="AL1030" s="2">
        <f t="shared" si="379"/>
        <v>0</v>
      </c>
      <c r="AM1030" s="2">
        <f t="shared" si="380"/>
        <v>0</v>
      </c>
      <c r="AN1030" s="2">
        <f t="shared" si="381"/>
        <v>0</v>
      </c>
      <c r="AP1030" t="s">
        <v>1614</v>
      </c>
      <c r="AQ1030" t="s">
        <v>259</v>
      </c>
      <c r="AT1030" s="94">
        <v>22</v>
      </c>
      <c r="AU1030" s="96">
        <v>81</v>
      </c>
      <c r="AV1030" s="100">
        <f t="shared" si="372"/>
        <v>22081</v>
      </c>
      <c r="AX1030" s="7" t="s">
        <v>396</v>
      </c>
    </row>
    <row r="1031" spans="1:50" ht="13" hidden="1" customHeight="1" outlineLevel="1">
      <c r="A1031" t="s">
        <v>653</v>
      </c>
      <c r="B1031" t="s">
        <v>259</v>
      </c>
      <c r="C1031" s="1">
        <f t="shared" si="373"/>
        <v>7405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0</v>
      </c>
      <c r="G1031" s="1">
        <f t="shared" si="361"/>
        <v>1222</v>
      </c>
      <c r="H1031" s="2">
        <f t="shared" si="362"/>
        <v>0.1650236326806212</v>
      </c>
      <c r="I1031" s="2"/>
      <c r="J1031" s="2">
        <f t="shared" si="374"/>
        <v>0.40297096556380824</v>
      </c>
      <c r="K1031" s="2">
        <f t="shared" si="375"/>
        <v>0.56799459824442944</v>
      </c>
      <c r="L1031" s="2">
        <f t="shared" si="376"/>
        <v>0</v>
      </c>
      <c r="M1031" s="2">
        <f t="shared" si="377"/>
        <v>2.903443619176227E-2</v>
      </c>
      <c r="N1031" s="106">
        <v>2984</v>
      </c>
      <c r="O1031" s="106">
        <v>4206</v>
      </c>
      <c r="P1031" s="106"/>
      <c r="Q1031" s="106"/>
      <c r="R1031" s="106"/>
      <c r="S1031" s="106"/>
      <c r="T1031" s="106"/>
      <c r="U1031" s="106"/>
      <c r="V1031" s="106">
        <v>81</v>
      </c>
      <c r="W1031" s="106">
        <v>134</v>
      </c>
      <c r="X1031" s="106"/>
      <c r="Y1031" s="106"/>
      <c r="Z1031" s="106"/>
      <c r="AA1031" s="106"/>
      <c r="AB1031" s="106"/>
      <c r="AC1031" s="106"/>
      <c r="AD1031" s="106"/>
      <c r="AE1031" s="106"/>
      <c r="AG1031" s="7">
        <f>IF(Q1031&gt;0,RANK(Q1031,(N1031:P1031,Q1031:AE1031)),0)</f>
        <v>0</v>
      </c>
      <c r="AH1031" s="7">
        <f>IF(R1031&gt;0,RANK(R1031,(N1031:P1031,Q1031:AE1031)),0)</f>
        <v>0</v>
      </c>
      <c r="AI1031" s="7">
        <f>IF(T1031&gt;0,RANK(T1031,(N1031:P1031,Q1031:AE1031)),0)</f>
        <v>0</v>
      </c>
      <c r="AJ1031" s="7">
        <f>IF(S1031&gt;0,RANK(S1031,(N1031:P1031,Q1031:AE1031)),0)</f>
        <v>0</v>
      </c>
      <c r="AK1031" s="2">
        <f t="shared" si="378"/>
        <v>0</v>
      </c>
      <c r="AL1031" s="2">
        <f t="shared" si="379"/>
        <v>0</v>
      </c>
      <c r="AM1031" s="2">
        <f t="shared" si="380"/>
        <v>0</v>
      </c>
      <c r="AN1031" s="2">
        <f t="shared" si="381"/>
        <v>0</v>
      </c>
      <c r="AP1031" t="s">
        <v>653</v>
      </c>
      <c r="AQ1031" t="s">
        <v>259</v>
      </c>
      <c r="AT1031" s="94">
        <v>22</v>
      </c>
      <c r="AU1031" s="96">
        <v>83</v>
      </c>
      <c r="AV1031" s="100">
        <f t="shared" si="372"/>
        <v>22083</v>
      </c>
      <c r="AX1031" s="7" t="s">
        <v>396</v>
      </c>
    </row>
    <row r="1032" spans="1:50" ht="13" hidden="1" customHeight="1" outlineLevel="1">
      <c r="A1032" t="s">
        <v>1075</v>
      </c>
      <c r="B1032" t="s">
        <v>259</v>
      </c>
      <c r="C1032" s="1">
        <f t="shared" si="373"/>
        <v>8483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361"/>
        <v>489</v>
      </c>
      <c r="H1032" s="2">
        <f t="shared" si="362"/>
        <v>5.7644701167039965E-2</v>
      </c>
      <c r="I1032" s="2"/>
      <c r="J1032" s="2">
        <f t="shared" si="374"/>
        <v>0.45420252269244371</v>
      </c>
      <c r="K1032" s="2">
        <f t="shared" si="375"/>
        <v>0.51184722385948367</v>
      </c>
      <c r="L1032" s="2">
        <f t="shared" si="376"/>
        <v>0</v>
      </c>
      <c r="M1032" s="2">
        <f t="shared" si="377"/>
        <v>3.3950253448072565E-2</v>
      </c>
      <c r="N1032" s="106">
        <v>3853</v>
      </c>
      <c r="O1032" s="106">
        <v>4342</v>
      </c>
      <c r="P1032" s="106"/>
      <c r="Q1032" s="106"/>
      <c r="R1032" s="106"/>
      <c r="S1032" s="106"/>
      <c r="T1032" s="106"/>
      <c r="U1032" s="106"/>
      <c r="V1032" s="106">
        <v>97</v>
      </c>
      <c r="W1032" s="106">
        <v>191</v>
      </c>
      <c r="X1032" s="106"/>
      <c r="Y1032" s="106"/>
      <c r="Z1032" s="106"/>
      <c r="AA1032" s="106"/>
      <c r="AB1032" s="106"/>
      <c r="AC1032" s="106"/>
      <c r="AD1032" s="106"/>
      <c r="AE1032" s="106"/>
      <c r="AG1032" s="7">
        <f>IF(Q1032&gt;0,RANK(Q1032,(N1032:P1032,Q1032:AE1032)),0)</f>
        <v>0</v>
      </c>
      <c r="AH1032" s="7">
        <f>IF(R1032&gt;0,RANK(R1032,(N1032:P1032,Q1032:AE1032)),0)</f>
        <v>0</v>
      </c>
      <c r="AI1032" s="7">
        <f>IF(T1032&gt;0,RANK(T1032,(N1032:P1032,Q1032:AE1032)),0)</f>
        <v>0</v>
      </c>
      <c r="AJ1032" s="7">
        <f>IF(S1032&gt;0,RANK(S1032,(N1032:P1032,Q1032:AE1032)),0)</f>
        <v>0</v>
      </c>
      <c r="AK1032" s="2">
        <f t="shared" si="378"/>
        <v>0</v>
      </c>
      <c r="AL1032" s="2">
        <f t="shared" si="379"/>
        <v>0</v>
      </c>
      <c r="AM1032" s="2">
        <f t="shared" si="380"/>
        <v>0</v>
      </c>
      <c r="AN1032" s="2">
        <f t="shared" si="381"/>
        <v>0</v>
      </c>
      <c r="AP1032" t="s">
        <v>1075</v>
      </c>
      <c r="AQ1032" t="s">
        <v>259</v>
      </c>
      <c r="AT1032" s="94">
        <v>22</v>
      </c>
      <c r="AU1032" s="96">
        <v>85</v>
      </c>
      <c r="AV1032" s="100">
        <f t="shared" si="372"/>
        <v>22085</v>
      </c>
      <c r="AX1032" s="7" t="s">
        <v>396</v>
      </c>
    </row>
    <row r="1033" spans="1:50" ht="13" hidden="1" customHeight="1" outlineLevel="1">
      <c r="A1033" t="s">
        <v>799</v>
      </c>
      <c r="B1033" t="s">
        <v>259</v>
      </c>
      <c r="C1033" s="1">
        <f t="shared" si="373"/>
        <v>27634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1">
        <f t="shared" si="361"/>
        <v>9974</v>
      </c>
      <c r="H1033" s="2">
        <f t="shared" si="362"/>
        <v>0.36093218498950569</v>
      </c>
      <c r="I1033" s="2"/>
      <c r="J1033" s="2">
        <f t="shared" si="374"/>
        <v>0.31016139538249982</v>
      </c>
      <c r="K1033" s="2">
        <f t="shared" si="375"/>
        <v>0.6710935803720055</v>
      </c>
      <c r="L1033" s="2">
        <f t="shared" si="376"/>
        <v>0</v>
      </c>
      <c r="M1033" s="2">
        <f t="shared" si="377"/>
        <v>1.8745024245494735E-2</v>
      </c>
      <c r="N1033" s="106">
        <v>8571</v>
      </c>
      <c r="O1033" s="106">
        <v>18545</v>
      </c>
      <c r="P1033" s="106"/>
      <c r="Q1033" s="106"/>
      <c r="R1033" s="106"/>
      <c r="S1033" s="106"/>
      <c r="T1033" s="106"/>
      <c r="U1033" s="106"/>
      <c r="V1033" s="106">
        <v>404</v>
      </c>
      <c r="W1033" s="106">
        <v>114</v>
      </c>
      <c r="X1033" s="106"/>
      <c r="Y1033" s="106"/>
      <c r="Z1033" s="106"/>
      <c r="AA1033" s="106"/>
      <c r="AB1033" s="106"/>
      <c r="AC1033" s="106"/>
      <c r="AD1033" s="106"/>
      <c r="AE1033" s="106"/>
      <c r="AG1033" s="7">
        <f>IF(Q1033&gt;0,RANK(Q1033,(N1033:P1033,Q1033:AE1033)),0)</f>
        <v>0</v>
      </c>
      <c r="AH1033" s="7">
        <f>IF(R1033&gt;0,RANK(R1033,(N1033:P1033,Q1033:AE1033)),0)</f>
        <v>0</v>
      </c>
      <c r="AI1033" s="7">
        <f>IF(T1033&gt;0,RANK(T1033,(N1033:P1033,Q1033:AE1033)),0)</f>
        <v>0</v>
      </c>
      <c r="AJ1033" s="7">
        <f>IF(S1033&gt;0,RANK(S1033,(N1033:P1033,Q1033:AE1033)),0)</f>
        <v>0</v>
      </c>
      <c r="AK1033" s="2">
        <f t="shared" si="378"/>
        <v>0</v>
      </c>
      <c r="AL1033" s="2">
        <f t="shared" si="379"/>
        <v>0</v>
      </c>
      <c r="AM1033" s="2">
        <f t="shared" si="380"/>
        <v>0</v>
      </c>
      <c r="AN1033" s="2">
        <f t="shared" si="381"/>
        <v>0</v>
      </c>
      <c r="AP1033" t="s">
        <v>799</v>
      </c>
      <c r="AQ1033" t="s">
        <v>259</v>
      </c>
      <c r="AT1033" s="94">
        <v>22</v>
      </c>
      <c r="AU1033" s="96">
        <v>87</v>
      </c>
      <c r="AV1033" s="100">
        <f t="shared" si="372"/>
        <v>22087</v>
      </c>
      <c r="AX1033" s="7" t="s">
        <v>396</v>
      </c>
    </row>
    <row r="1034" spans="1:50" ht="13" hidden="1" customHeight="1" outlineLevel="1">
      <c r="A1034" t="s">
        <v>1713</v>
      </c>
      <c r="B1034" t="s">
        <v>259</v>
      </c>
      <c r="C1034" s="1">
        <f t="shared" si="373"/>
        <v>16039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61"/>
        <v>1319</v>
      </c>
      <c r="H1034" s="2">
        <f t="shared" si="362"/>
        <v>8.2237047197456198E-2</v>
      </c>
      <c r="I1034" s="2"/>
      <c r="J1034" s="2">
        <f t="shared" si="374"/>
        <v>0.53164162354261491</v>
      </c>
      <c r="K1034" s="2">
        <f t="shared" si="375"/>
        <v>0.44940457634515868</v>
      </c>
      <c r="L1034" s="2">
        <f t="shared" si="376"/>
        <v>0</v>
      </c>
      <c r="M1034" s="2">
        <f t="shared" si="377"/>
        <v>1.8953800112226415E-2</v>
      </c>
      <c r="N1034" s="106">
        <v>8527</v>
      </c>
      <c r="O1034" s="106">
        <v>7208</v>
      </c>
      <c r="P1034" s="106"/>
      <c r="Q1034" s="106"/>
      <c r="R1034" s="106"/>
      <c r="S1034" s="106"/>
      <c r="T1034" s="106"/>
      <c r="U1034" s="106"/>
      <c r="V1034" s="106">
        <v>226</v>
      </c>
      <c r="W1034" s="106">
        <v>78</v>
      </c>
      <c r="X1034" s="106"/>
      <c r="Y1034" s="106"/>
      <c r="Z1034" s="106"/>
      <c r="AA1034" s="106"/>
      <c r="AB1034" s="106"/>
      <c r="AC1034" s="106"/>
      <c r="AD1034" s="106"/>
      <c r="AE1034" s="106"/>
      <c r="AG1034" s="7">
        <f>IF(Q1034&gt;0,RANK(Q1034,(N1034:P1034,Q1034:AE1034)),0)</f>
        <v>0</v>
      </c>
      <c r="AH1034" s="7">
        <f>IF(R1034&gt;0,RANK(R1034,(N1034:P1034,Q1034:AE1034)),0)</f>
        <v>0</v>
      </c>
      <c r="AI1034" s="7">
        <f>IF(T1034&gt;0,RANK(T1034,(N1034:P1034,Q1034:AE1034)),0)</f>
        <v>0</v>
      </c>
      <c r="AJ1034" s="7">
        <f>IF(S1034&gt;0,RANK(S1034,(N1034:P1034,Q1034:AE1034)),0)</f>
        <v>0</v>
      </c>
      <c r="AK1034" s="2">
        <f t="shared" si="378"/>
        <v>0</v>
      </c>
      <c r="AL1034" s="2">
        <f t="shared" si="379"/>
        <v>0</v>
      </c>
      <c r="AM1034" s="2">
        <f t="shared" si="380"/>
        <v>0</v>
      </c>
      <c r="AN1034" s="2">
        <f t="shared" si="381"/>
        <v>0</v>
      </c>
      <c r="AP1034" t="s">
        <v>1713</v>
      </c>
      <c r="AQ1034" t="s">
        <v>259</v>
      </c>
      <c r="AT1034" s="94">
        <v>22</v>
      </c>
      <c r="AU1034" s="96">
        <v>89</v>
      </c>
      <c r="AV1034" s="100">
        <f t="shared" si="372"/>
        <v>22089</v>
      </c>
      <c r="AX1034" s="7" t="s">
        <v>396</v>
      </c>
    </row>
    <row r="1035" spans="1:50" ht="13" hidden="1" customHeight="1" outlineLevel="1">
      <c r="A1035" t="s">
        <v>1687</v>
      </c>
      <c r="B1035" t="s">
        <v>259</v>
      </c>
      <c r="C1035" s="1">
        <f t="shared" si="373"/>
        <v>5329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361"/>
        <v>445</v>
      </c>
      <c r="H1035" s="2">
        <f t="shared" si="362"/>
        <v>8.3505348095327447E-2</v>
      </c>
      <c r="I1035" s="2"/>
      <c r="J1035" s="2">
        <f t="shared" si="374"/>
        <v>0.53049352598986677</v>
      </c>
      <c r="K1035" s="2">
        <f t="shared" si="375"/>
        <v>0.44698817789453932</v>
      </c>
      <c r="L1035" s="2">
        <f t="shared" si="376"/>
        <v>0</v>
      </c>
      <c r="M1035" s="2">
        <f t="shared" si="377"/>
        <v>2.2518296115593917E-2</v>
      </c>
      <c r="N1035" s="106">
        <v>2827</v>
      </c>
      <c r="O1035" s="106">
        <v>2382</v>
      </c>
      <c r="P1035" s="106"/>
      <c r="Q1035" s="106"/>
      <c r="R1035" s="106"/>
      <c r="S1035" s="106"/>
      <c r="T1035" s="106"/>
      <c r="U1035" s="106"/>
      <c r="V1035" s="106">
        <v>67</v>
      </c>
      <c r="W1035" s="106">
        <v>53</v>
      </c>
      <c r="X1035" s="106"/>
      <c r="Y1035" s="106"/>
      <c r="Z1035" s="106"/>
      <c r="AA1035" s="106"/>
      <c r="AB1035" s="106"/>
      <c r="AC1035" s="106"/>
      <c r="AD1035" s="106"/>
      <c r="AE1035" s="106"/>
      <c r="AG1035" s="7">
        <f>IF(Q1035&gt;0,RANK(Q1035,(N1035:P1035,Q1035:AE1035)),0)</f>
        <v>0</v>
      </c>
      <c r="AH1035" s="7">
        <f>IF(R1035&gt;0,RANK(R1035,(N1035:P1035,Q1035:AE1035)),0)</f>
        <v>0</v>
      </c>
      <c r="AI1035" s="7">
        <f>IF(T1035&gt;0,RANK(T1035,(N1035:P1035,Q1035:AE1035)),0)</f>
        <v>0</v>
      </c>
      <c r="AJ1035" s="7">
        <f>IF(S1035&gt;0,RANK(S1035,(N1035:P1035,Q1035:AE1035)),0)</f>
        <v>0</v>
      </c>
      <c r="AK1035" s="2">
        <f t="shared" si="378"/>
        <v>0</v>
      </c>
      <c r="AL1035" s="2">
        <f t="shared" si="379"/>
        <v>0</v>
      </c>
      <c r="AM1035" s="2">
        <f t="shared" si="380"/>
        <v>0</v>
      </c>
      <c r="AN1035" s="2">
        <f t="shared" si="381"/>
        <v>0</v>
      </c>
      <c r="AP1035" t="s">
        <v>1687</v>
      </c>
      <c r="AQ1035" t="s">
        <v>259</v>
      </c>
      <c r="AT1035" s="94">
        <v>22</v>
      </c>
      <c r="AU1035" s="96">
        <v>91</v>
      </c>
      <c r="AV1035" s="100">
        <f t="shared" si="372"/>
        <v>22091</v>
      </c>
      <c r="AX1035" s="7" t="s">
        <v>396</v>
      </c>
    </row>
    <row r="1036" spans="1:50" ht="13" hidden="1" customHeight="1" outlineLevel="1">
      <c r="A1036" t="s">
        <v>1384</v>
      </c>
      <c r="B1036" t="s">
        <v>259</v>
      </c>
      <c r="C1036" s="1">
        <f t="shared" si="373"/>
        <v>10479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>IF(P1036&gt;0,RANK(P1036,(N1036:P1036,Q1036:AE1036)),0)</f>
        <v>0</v>
      </c>
      <c r="G1036" s="1">
        <f t="shared" si="361"/>
        <v>2286</v>
      </c>
      <c r="H1036" s="2">
        <f t="shared" si="362"/>
        <v>0.21815058688806183</v>
      </c>
      <c r="I1036" s="2"/>
      <c r="J1036" s="2">
        <f t="shared" si="374"/>
        <v>0.58870121194770497</v>
      </c>
      <c r="K1036" s="2">
        <f t="shared" si="375"/>
        <v>0.37055062505964309</v>
      </c>
      <c r="L1036" s="2">
        <f t="shared" si="376"/>
        <v>0</v>
      </c>
      <c r="M1036" s="2">
        <f t="shared" si="377"/>
        <v>4.0748162992651937E-2</v>
      </c>
      <c r="N1036" s="106">
        <v>6169</v>
      </c>
      <c r="O1036" s="106">
        <v>3883</v>
      </c>
      <c r="P1036" s="106"/>
      <c r="Q1036" s="106"/>
      <c r="R1036" s="106"/>
      <c r="S1036" s="106"/>
      <c r="T1036" s="106"/>
      <c r="U1036" s="106"/>
      <c r="V1036" s="106">
        <v>343</v>
      </c>
      <c r="W1036" s="106">
        <v>84</v>
      </c>
      <c r="X1036" s="106"/>
      <c r="Y1036" s="106"/>
      <c r="Z1036" s="106"/>
      <c r="AA1036" s="106"/>
      <c r="AB1036" s="106"/>
      <c r="AC1036" s="106"/>
      <c r="AD1036" s="106"/>
      <c r="AE1036" s="106"/>
      <c r="AG1036" s="7">
        <f>IF(Q1036&gt;0,RANK(Q1036,(N1036:P1036,Q1036:AE1036)),0)</f>
        <v>0</v>
      </c>
      <c r="AH1036" s="7">
        <f>IF(R1036&gt;0,RANK(R1036,(N1036:P1036,Q1036:AE1036)),0)</f>
        <v>0</v>
      </c>
      <c r="AI1036" s="7">
        <f>IF(T1036&gt;0,RANK(T1036,(N1036:P1036,Q1036:AE1036)),0)</f>
        <v>0</v>
      </c>
      <c r="AJ1036" s="7">
        <f>IF(S1036&gt;0,RANK(S1036,(N1036:P1036,Q1036:AE1036)),0)</f>
        <v>0</v>
      </c>
      <c r="AK1036" s="2">
        <f t="shared" si="378"/>
        <v>0</v>
      </c>
      <c r="AL1036" s="2">
        <f t="shared" si="379"/>
        <v>0</v>
      </c>
      <c r="AM1036" s="2">
        <f t="shared" si="380"/>
        <v>0</v>
      </c>
      <c r="AN1036" s="2">
        <f t="shared" si="381"/>
        <v>0</v>
      </c>
      <c r="AP1036" t="s">
        <v>1384</v>
      </c>
      <c r="AQ1036" t="s">
        <v>259</v>
      </c>
      <c r="AT1036" s="94">
        <v>22</v>
      </c>
      <c r="AU1036" s="96">
        <v>93</v>
      </c>
      <c r="AV1036" s="100">
        <f t="shared" si="372"/>
        <v>22093</v>
      </c>
      <c r="AX1036" s="7" t="s">
        <v>396</v>
      </c>
    </row>
    <row r="1037" spans="1:50" ht="13" hidden="1" customHeight="1" outlineLevel="1">
      <c r="A1037" t="s">
        <v>806</v>
      </c>
      <c r="B1037" t="s">
        <v>259</v>
      </c>
      <c r="C1037" s="1">
        <f t="shared" si="373"/>
        <v>13529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>IF(P1037&gt;0,RANK(P1037,(N1037:P1037,Q1037:AE1037)),0)</f>
        <v>0</v>
      </c>
      <c r="G1037" s="1">
        <f t="shared" si="361"/>
        <v>1696</v>
      </c>
      <c r="H1037" s="2">
        <f t="shared" si="362"/>
        <v>0.12536033705373642</v>
      </c>
      <c r="I1037" s="2"/>
      <c r="J1037" s="2">
        <f t="shared" si="374"/>
        <v>0.54409047231872276</v>
      </c>
      <c r="K1037" s="2">
        <f t="shared" si="375"/>
        <v>0.41873013526498631</v>
      </c>
      <c r="L1037" s="2">
        <f t="shared" si="376"/>
        <v>0</v>
      </c>
      <c r="M1037" s="2">
        <f t="shared" si="377"/>
        <v>3.7179392416290924E-2</v>
      </c>
      <c r="N1037" s="106">
        <v>7361</v>
      </c>
      <c r="O1037" s="106">
        <v>5665</v>
      </c>
      <c r="P1037" s="106"/>
      <c r="Q1037" s="106"/>
      <c r="R1037" s="106"/>
      <c r="S1037" s="106"/>
      <c r="T1037" s="106"/>
      <c r="U1037" s="106"/>
      <c r="V1037" s="106">
        <v>424</v>
      </c>
      <c r="W1037" s="106">
        <v>79</v>
      </c>
      <c r="X1037" s="106"/>
      <c r="Y1037" s="106"/>
      <c r="Z1037" s="106"/>
      <c r="AA1037" s="106"/>
      <c r="AB1037" s="106"/>
      <c r="AC1037" s="106"/>
      <c r="AD1037" s="106"/>
      <c r="AE1037" s="106"/>
      <c r="AG1037" s="7">
        <f>IF(Q1037&gt;0,RANK(Q1037,(N1037:P1037,Q1037:AE1037)),0)</f>
        <v>0</v>
      </c>
      <c r="AH1037" s="7">
        <f>IF(R1037&gt;0,RANK(R1037,(N1037:P1037,Q1037:AE1037)),0)</f>
        <v>0</v>
      </c>
      <c r="AI1037" s="7">
        <f>IF(T1037&gt;0,RANK(T1037,(N1037:P1037,Q1037:AE1037)),0)</f>
        <v>0</v>
      </c>
      <c r="AJ1037" s="7">
        <f>IF(S1037&gt;0,RANK(S1037,(N1037:P1037,Q1037:AE1037)),0)</f>
        <v>0</v>
      </c>
      <c r="AK1037" s="2">
        <f t="shared" si="378"/>
        <v>0</v>
      </c>
      <c r="AL1037" s="2">
        <f t="shared" si="379"/>
        <v>0</v>
      </c>
      <c r="AM1037" s="2">
        <f t="shared" si="380"/>
        <v>0</v>
      </c>
      <c r="AN1037" s="2">
        <f t="shared" si="381"/>
        <v>0</v>
      </c>
      <c r="AP1037" t="s">
        <v>806</v>
      </c>
      <c r="AQ1037" t="s">
        <v>259</v>
      </c>
      <c r="AT1037" s="94">
        <v>22</v>
      </c>
      <c r="AU1037" s="96">
        <v>95</v>
      </c>
      <c r="AV1037" s="100">
        <f t="shared" si="372"/>
        <v>22095</v>
      </c>
      <c r="AX1037" s="7" t="s">
        <v>396</v>
      </c>
    </row>
    <row r="1038" spans="1:50" ht="13" hidden="1" customHeight="1" outlineLevel="1">
      <c r="A1038" t="s">
        <v>865</v>
      </c>
      <c r="B1038" t="s">
        <v>259</v>
      </c>
      <c r="C1038" s="1">
        <f t="shared" si="373"/>
        <v>32818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0</v>
      </c>
      <c r="G1038" s="1">
        <f t="shared" si="361"/>
        <v>3814</v>
      </c>
      <c r="H1038" s="2">
        <f t="shared" si="362"/>
        <v>0.11621671034188555</v>
      </c>
      <c r="I1038" s="2"/>
      <c r="J1038" s="2">
        <f t="shared" si="374"/>
        <v>0.54689499664818086</v>
      </c>
      <c r="K1038" s="2">
        <f t="shared" si="375"/>
        <v>0.43067828630629534</v>
      </c>
      <c r="L1038" s="2">
        <f t="shared" si="376"/>
        <v>0</v>
      </c>
      <c r="M1038" s="2">
        <f t="shared" si="377"/>
        <v>2.2426717045523792E-2</v>
      </c>
      <c r="N1038" s="106">
        <v>17948</v>
      </c>
      <c r="O1038" s="106">
        <v>14134</v>
      </c>
      <c r="P1038" s="106"/>
      <c r="Q1038" s="106"/>
      <c r="R1038" s="106"/>
      <c r="S1038" s="106"/>
      <c r="T1038" s="106"/>
      <c r="U1038" s="106"/>
      <c r="V1038" s="106">
        <v>346</v>
      </c>
      <c r="W1038" s="106">
        <v>390</v>
      </c>
      <c r="X1038" s="106"/>
      <c r="Y1038" s="106"/>
      <c r="Z1038" s="106"/>
      <c r="AA1038" s="106"/>
      <c r="AB1038" s="106"/>
      <c r="AC1038" s="106"/>
      <c r="AD1038" s="106"/>
      <c r="AE1038" s="106"/>
      <c r="AG1038" s="7">
        <f>IF(Q1038&gt;0,RANK(Q1038,(N1038:P1038,Q1038:AE1038)),0)</f>
        <v>0</v>
      </c>
      <c r="AH1038" s="7">
        <f>IF(R1038&gt;0,RANK(R1038,(N1038:P1038,Q1038:AE1038)),0)</f>
        <v>0</v>
      </c>
      <c r="AI1038" s="7">
        <f>IF(T1038&gt;0,RANK(T1038,(N1038:P1038,Q1038:AE1038)),0)</f>
        <v>0</v>
      </c>
      <c r="AJ1038" s="7">
        <f>IF(S1038&gt;0,RANK(S1038,(N1038:P1038,Q1038:AE1038)),0)</f>
        <v>0</v>
      </c>
      <c r="AK1038" s="2">
        <f t="shared" si="378"/>
        <v>0</v>
      </c>
      <c r="AL1038" s="2">
        <f t="shared" si="379"/>
        <v>0</v>
      </c>
      <c r="AM1038" s="2">
        <f t="shared" si="380"/>
        <v>0</v>
      </c>
      <c r="AN1038" s="2">
        <f t="shared" si="381"/>
        <v>0</v>
      </c>
      <c r="AP1038" t="s">
        <v>865</v>
      </c>
      <c r="AQ1038" t="s">
        <v>259</v>
      </c>
      <c r="AT1038" s="94">
        <v>22</v>
      </c>
      <c r="AU1038" s="96">
        <v>97</v>
      </c>
      <c r="AV1038" s="100">
        <f t="shared" si="372"/>
        <v>22097</v>
      </c>
      <c r="AX1038" s="7" t="s">
        <v>396</v>
      </c>
    </row>
    <row r="1039" spans="1:50" ht="13" hidden="1" customHeight="1" outlineLevel="1">
      <c r="A1039" t="s">
        <v>355</v>
      </c>
      <c r="B1039" t="s">
        <v>259</v>
      </c>
      <c r="C1039" s="1">
        <f t="shared" si="373"/>
        <v>17220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>IF(P1039&gt;0,RANK(P1039,(N1039:P1039,Q1039:AE1039)),0)</f>
        <v>0</v>
      </c>
      <c r="G1039" s="1">
        <f t="shared" si="361"/>
        <v>2751</v>
      </c>
      <c r="H1039" s="2">
        <f t="shared" si="362"/>
        <v>0.15975609756097561</v>
      </c>
      <c r="I1039" s="2"/>
      <c r="J1039" s="2">
        <f t="shared" si="374"/>
        <v>0.55853658536585371</v>
      </c>
      <c r="K1039" s="2">
        <f t="shared" si="375"/>
        <v>0.39878048780487807</v>
      </c>
      <c r="L1039" s="2">
        <f t="shared" si="376"/>
        <v>0</v>
      </c>
      <c r="M1039" s="2">
        <f t="shared" si="377"/>
        <v>4.268292682926822E-2</v>
      </c>
      <c r="N1039" s="106">
        <v>9618</v>
      </c>
      <c r="O1039" s="106">
        <v>6867</v>
      </c>
      <c r="P1039" s="106"/>
      <c r="Q1039" s="106"/>
      <c r="R1039" s="106"/>
      <c r="S1039" s="106"/>
      <c r="T1039" s="106"/>
      <c r="U1039" s="106"/>
      <c r="V1039" s="106">
        <v>362</v>
      </c>
      <c r="W1039" s="106">
        <v>373</v>
      </c>
      <c r="X1039" s="106"/>
      <c r="Y1039" s="106"/>
      <c r="Z1039" s="106"/>
      <c r="AA1039" s="106"/>
      <c r="AB1039" s="106"/>
      <c r="AC1039" s="106"/>
      <c r="AD1039" s="106"/>
      <c r="AE1039" s="106"/>
      <c r="AG1039" s="7">
        <f>IF(Q1039&gt;0,RANK(Q1039,(N1039:P1039,Q1039:AE1039)),0)</f>
        <v>0</v>
      </c>
      <c r="AH1039" s="7">
        <f>IF(R1039&gt;0,RANK(R1039,(N1039:P1039,Q1039:AE1039)),0)</f>
        <v>0</v>
      </c>
      <c r="AI1039" s="7">
        <f>IF(T1039&gt;0,RANK(T1039,(N1039:P1039,Q1039:AE1039)),0)</f>
        <v>0</v>
      </c>
      <c r="AJ1039" s="7">
        <f>IF(S1039&gt;0,RANK(S1039,(N1039:P1039,Q1039:AE1039)),0)</f>
        <v>0</v>
      </c>
      <c r="AK1039" s="2">
        <f t="shared" si="378"/>
        <v>0</v>
      </c>
      <c r="AL1039" s="2">
        <f t="shared" si="379"/>
        <v>0</v>
      </c>
      <c r="AM1039" s="2">
        <f t="shared" si="380"/>
        <v>0</v>
      </c>
      <c r="AN1039" s="2">
        <f t="shared" si="381"/>
        <v>0</v>
      </c>
      <c r="AP1039" t="s">
        <v>355</v>
      </c>
      <c r="AQ1039" t="s">
        <v>259</v>
      </c>
      <c r="AT1039" s="94">
        <v>22</v>
      </c>
      <c r="AU1039" s="96">
        <v>99</v>
      </c>
      <c r="AV1039" s="100">
        <f t="shared" si="372"/>
        <v>22099</v>
      </c>
      <c r="AX1039" s="7" t="s">
        <v>396</v>
      </c>
    </row>
    <row r="1040" spans="1:50" ht="13" hidden="1" customHeight="1" outlineLevel="1">
      <c r="A1040" t="s">
        <v>356</v>
      </c>
      <c r="B1040" t="s">
        <v>259</v>
      </c>
      <c r="C1040" s="1">
        <f t="shared" si="373"/>
        <v>20039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>IF(P1040&gt;0,RANK(P1040,(N1040:P1040,Q1040:AE1040)),0)</f>
        <v>0</v>
      </c>
      <c r="G1040" s="1">
        <f t="shared" si="361"/>
        <v>2476</v>
      </c>
      <c r="H1040" s="2">
        <f t="shared" si="362"/>
        <v>0.12355905983332502</v>
      </c>
      <c r="I1040" s="2"/>
      <c r="J1040" s="2">
        <f t="shared" si="374"/>
        <v>0.52487649084285648</v>
      </c>
      <c r="K1040" s="2">
        <f t="shared" si="375"/>
        <v>0.40131743100953143</v>
      </c>
      <c r="L1040" s="2">
        <f t="shared" si="376"/>
        <v>0</v>
      </c>
      <c r="M1040" s="2">
        <f t="shared" si="377"/>
        <v>7.3806078147612086E-2</v>
      </c>
      <c r="N1040" s="106">
        <v>10518</v>
      </c>
      <c r="O1040" s="106">
        <v>8042</v>
      </c>
      <c r="P1040" s="106"/>
      <c r="Q1040" s="106"/>
      <c r="R1040" s="106"/>
      <c r="S1040" s="106"/>
      <c r="T1040" s="106"/>
      <c r="U1040" s="106"/>
      <c r="V1040" s="106">
        <v>1255</v>
      </c>
      <c r="W1040" s="106">
        <v>224</v>
      </c>
      <c r="X1040" s="106"/>
      <c r="Y1040" s="106"/>
      <c r="Z1040" s="106"/>
      <c r="AA1040" s="106"/>
      <c r="AB1040" s="106"/>
      <c r="AC1040" s="106"/>
      <c r="AD1040" s="106"/>
      <c r="AE1040" s="106"/>
      <c r="AG1040" s="7">
        <f>IF(Q1040&gt;0,RANK(Q1040,(N1040:P1040,Q1040:AE1040)),0)</f>
        <v>0</v>
      </c>
      <c r="AH1040" s="7">
        <f>IF(R1040&gt;0,RANK(R1040,(N1040:P1040,Q1040:AE1040)),0)</f>
        <v>0</v>
      </c>
      <c r="AI1040" s="7">
        <f>IF(T1040&gt;0,RANK(T1040,(N1040:P1040,Q1040:AE1040)),0)</f>
        <v>0</v>
      </c>
      <c r="AJ1040" s="7">
        <f>IF(S1040&gt;0,RANK(S1040,(N1040:P1040,Q1040:AE1040)),0)</f>
        <v>0</v>
      </c>
      <c r="AK1040" s="2">
        <f t="shared" si="378"/>
        <v>0</v>
      </c>
      <c r="AL1040" s="2">
        <f t="shared" si="379"/>
        <v>0</v>
      </c>
      <c r="AM1040" s="2">
        <f t="shared" si="380"/>
        <v>0</v>
      </c>
      <c r="AN1040" s="2">
        <f t="shared" si="381"/>
        <v>0</v>
      </c>
      <c r="AP1040" t="s">
        <v>356</v>
      </c>
      <c r="AQ1040" t="s">
        <v>259</v>
      </c>
      <c r="AT1040" s="94">
        <v>22</v>
      </c>
      <c r="AU1040" s="96">
        <v>101</v>
      </c>
      <c r="AV1040" s="100">
        <f t="shared" si="372"/>
        <v>22101</v>
      </c>
      <c r="AX1040" s="7" t="s">
        <v>396</v>
      </c>
    </row>
    <row r="1041" spans="1:50" ht="13" hidden="1" customHeight="1" outlineLevel="1">
      <c r="A1041" t="s">
        <v>1537</v>
      </c>
      <c r="B1041" t="s">
        <v>259</v>
      </c>
      <c r="C1041" s="1">
        <f t="shared" si="373"/>
        <v>45625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0</v>
      </c>
      <c r="G1041" s="1">
        <f t="shared" si="361"/>
        <v>3809</v>
      </c>
      <c r="H1041" s="2">
        <f t="shared" si="362"/>
        <v>8.3484931506849311E-2</v>
      </c>
      <c r="I1041" s="2"/>
      <c r="J1041" s="2">
        <f t="shared" si="374"/>
        <v>0.44778082191780821</v>
      </c>
      <c r="K1041" s="2">
        <f t="shared" si="375"/>
        <v>0.53126575342465754</v>
      </c>
      <c r="L1041" s="2">
        <f t="shared" si="376"/>
        <v>0</v>
      </c>
      <c r="M1041" s="2">
        <f t="shared" si="377"/>
        <v>2.0953424657534248E-2</v>
      </c>
      <c r="N1041" s="106">
        <v>20430</v>
      </c>
      <c r="O1041" s="106">
        <v>24239</v>
      </c>
      <c r="P1041" s="106"/>
      <c r="Q1041" s="106"/>
      <c r="R1041" s="106"/>
      <c r="S1041" s="106"/>
      <c r="T1041" s="106"/>
      <c r="U1041" s="106"/>
      <c r="V1041" s="106">
        <v>687</v>
      </c>
      <c r="W1041" s="106">
        <v>269</v>
      </c>
      <c r="X1041" s="106"/>
      <c r="Y1041" s="106"/>
      <c r="Z1041" s="106"/>
      <c r="AA1041" s="106"/>
      <c r="AB1041" s="106"/>
      <c r="AC1041" s="106"/>
      <c r="AD1041" s="106"/>
      <c r="AE1041" s="106"/>
      <c r="AG1041" s="7">
        <f>IF(Q1041&gt;0,RANK(Q1041,(N1041:P1041,Q1041:AE1041)),0)</f>
        <v>0</v>
      </c>
      <c r="AH1041" s="7">
        <f>IF(R1041&gt;0,RANK(R1041,(N1041:P1041,Q1041:AE1041)),0)</f>
        <v>0</v>
      </c>
      <c r="AI1041" s="7">
        <f>IF(T1041&gt;0,RANK(T1041,(N1041:P1041,Q1041:AE1041)),0)</f>
        <v>0</v>
      </c>
      <c r="AJ1041" s="7">
        <f>IF(S1041&gt;0,RANK(S1041,(N1041:P1041,Q1041:AE1041)),0)</f>
        <v>0</v>
      </c>
      <c r="AK1041" s="2">
        <f t="shared" si="378"/>
        <v>0</v>
      </c>
      <c r="AL1041" s="2">
        <f t="shared" si="379"/>
        <v>0</v>
      </c>
      <c r="AM1041" s="2">
        <f t="shared" si="380"/>
        <v>0</v>
      </c>
      <c r="AN1041" s="2">
        <f t="shared" si="381"/>
        <v>0</v>
      </c>
      <c r="AP1041" t="s">
        <v>1537</v>
      </c>
      <c r="AQ1041" t="s">
        <v>259</v>
      </c>
      <c r="AT1041" s="94">
        <v>22</v>
      </c>
      <c r="AU1041" s="96">
        <v>103</v>
      </c>
      <c r="AV1041" s="100">
        <f t="shared" si="372"/>
        <v>22103</v>
      </c>
      <c r="AX1041" s="7" t="s">
        <v>396</v>
      </c>
    </row>
    <row r="1042" spans="1:50" ht="13" hidden="1" customHeight="1" outlineLevel="1">
      <c r="A1042" t="s">
        <v>1235</v>
      </c>
      <c r="B1042" t="s">
        <v>259</v>
      </c>
      <c r="C1042" s="1">
        <f t="shared" si="373"/>
        <v>28395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1">
        <f t="shared" si="361"/>
        <v>2736</v>
      </c>
      <c r="H1042" s="2">
        <f t="shared" si="362"/>
        <v>9.6354992076069734E-2</v>
      </c>
      <c r="I1042" s="2"/>
      <c r="J1042" s="2">
        <f t="shared" si="374"/>
        <v>0.44109878499735872</v>
      </c>
      <c r="K1042" s="2">
        <f t="shared" si="375"/>
        <v>0.53745377707342845</v>
      </c>
      <c r="L1042" s="2">
        <f t="shared" si="376"/>
        <v>0</v>
      </c>
      <c r="M1042" s="2">
        <f t="shared" si="377"/>
        <v>2.1447437929212887E-2</v>
      </c>
      <c r="N1042" s="106">
        <v>12525</v>
      </c>
      <c r="O1042" s="106">
        <v>15261</v>
      </c>
      <c r="P1042" s="106"/>
      <c r="Q1042" s="106"/>
      <c r="R1042" s="106"/>
      <c r="S1042" s="106"/>
      <c r="T1042" s="106"/>
      <c r="U1042" s="106"/>
      <c r="V1042" s="106">
        <v>352</v>
      </c>
      <c r="W1042" s="106">
        <v>257</v>
      </c>
      <c r="X1042" s="106"/>
      <c r="Y1042" s="106"/>
      <c r="Z1042" s="106"/>
      <c r="AA1042" s="106"/>
      <c r="AB1042" s="106"/>
      <c r="AC1042" s="106"/>
      <c r="AD1042" s="106"/>
      <c r="AE1042" s="106"/>
      <c r="AG1042" s="7">
        <f>IF(Q1042&gt;0,RANK(Q1042,(N1042:P1042,Q1042:AE1042)),0)</f>
        <v>0</v>
      </c>
      <c r="AH1042" s="7">
        <f>IF(R1042&gt;0,RANK(R1042,(N1042:P1042,Q1042:AE1042)),0)</f>
        <v>0</v>
      </c>
      <c r="AI1042" s="7">
        <f>IF(T1042&gt;0,RANK(T1042,(N1042:P1042,Q1042:AE1042)),0)</f>
        <v>0</v>
      </c>
      <c r="AJ1042" s="7">
        <f>IF(S1042&gt;0,RANK(S1042,(N1042:P1042,Q1042:AE1042)),0)</f>
        <v>0</v>
      </c>
      <c r="AK1042" s="2">
        <f t="shared" si="378"/>
        <v>0</v>
      </c>
      <c r="AL1042" s="2">
        <f t="shared" si="379"/>
        <v>0</v>
      </c>
      <c r="AM1042" s="2">
        <f t="shared" si="380"/>
        <v>0</v>
      </c>
      <c r="AN1042" s="2">
        <f t="shared" si="381"/>
        <v>0</v>
      </c>
      <c r="AP1042" t="s">
        <v>1235</v>
      </c>
      <c r="AQ1042" t="s">
        <v>259</v>
      </c>
      <c r="AT1042" s="94">
        <v>22</v>
      </c>
      <c r="AU1042" s="96">
        <v>105</v>
      </c>
      <c r="AV1042" s="100">
        <f t="shared" si="372"/>
        <v>22105</v>
      </c>
      <c r="AX1042" s="7" t="s">
        <v>396</v>
      </c>
    </row>
    <row r="1043" spans="1:50" ht="13" hidden="1" customHeight="1" outlineLevel="1">
      <c r="A1043" t="s">
        <v>1870</v>
      </c>
      <c r="B1043" t="s">
        <v>259</v>
      </c>
      <c r="C1043" s="1">
        <f t="shared" si="373"/>
        <v>2847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>IF(P1043&gt;0,RANK(P1043,(N1043:P1043,Q1043:AE1043)),0)</f>
        <v>0</v>
      </c>
      <c r="G1043" s="1">
        <f t="shared" si="361"/>
        <v>385</v>
      </c>
      <c r="H1043" s="2">
        <f t="shared" si="362"/>
        <v>0.13523006673691607</v>
      </c>
      <c r="I1043" s="2"/>
      <c r="J1043" s="2">
        <f t="shared" si="374"/>
        <v>0.54794520547945202</v>
      </c>
      <c r="K1043" s="2">
        <f t="shared" si="375"/>
        <v>0.41271513874253601</v>
      </c>
      <c r="L1043" s="2">
        <f t="shared" si="376"/>
        <v>0</v>
      </c>
      <c r="M1043" s="2">
        <f t="shared" si="377"/>
        <v>3.9339655778011962E-2</v>
      </c>
      <c r="N1043" s="106">
        <v>1560</v>
      </c>
      <c r="O1043" s="106">
        <v>1175</v>
      </c>
      <c r="P1043" s="106"/>
      <c r="Q1043" s="106"/>
      <c r="R1043" s="106"/>
      <c r="S1043" s="106"/>
      <c r="T1043" s="106"/>
      <c r="U1043" s="106"/>
      <c r="V1043" s="106">
        <v>51</v>
      </c>
      <c r="W1043" s="106">
        <v>61</v>
      </c>
      <c r="X1043" s="106"/>
      <c r="Y1043" s="106"/>
      <c r="Z1043" s="106"/>
      <c r="AA1043" s="106"/>
      <c r="AB1043" s="106"/>
      <c r="AC1043" s="106"/>
      <c r="AD1043" s="106"/>
      <c r="AE1043" s="106"/>
      <c r="AG1043" s="7">
        <f>IF(Q1043&gt;0,RANK(Q1043,(N1043:P1043,Q1043:AE1043)),0)</f>
        <v>0</v>
      </c>
      <c r="AH1043" s="7">
        <f>IF(R1043&gt;0,RANK(R1043,(N1043:P1043,Q1043:AE1043)),0)</f>
        <v>0</v>
      </c>
      <c r="AI1043" s="7">
        <f>IF(T1043&gt;0,RANK(T1043,(N1043:P1043,Q1043:AE1043)),0)</f>
        <v>0</v>
      </c>
      <c r="AJ1043" s="7">
        <f>IF(S1043&gt;0,RANK(S1043,(N1043:P1043,Q1043:AE1043)),0)</f>
        <v>0</v>
      </c>
      <c r="AK1043" s="2">
        <f t="shared" si="378"/>
        <v>0</v>
      </c>
      <c r="AL1043" s="2">
        <f t="shared" si="379"/>
        <v>0</v>
      </c>
      <c r="AM1043" s="2">
        <f t="shared" si="380"/>
        <v>0</v>
      </c>
      <c r="AN1043" s="2">
        <f t="shared" si="381"/>
        <v>0</v>
      </c>
      <c r="AP1043" t="s">
        <v>1870</v>
      </c>
      <c r="AQ1043" t="s">
        <v>259</v>
      </c>
      <c r="AT1043" s="94">
        <v>22</v>
      </c>
      <c r="AU1043" s="96">
        <v>107</v>
      </c>
      <c r="AV1043" s="100">
        <f t="shared" si="372"/>
        <v>22107</v>
      </c>
      <c r="AX1043" s="7" t="s">
        <v>396</v>
      </c>
    </row>
    <row r="1044" spans="1:50" ht="13" hidden="1" customHeight="1" outlineLevel="1">
      <c r="A1044" t="s">
        <v>1787</v>
      </c>
      <c r="B1044" t="s">
        <v>259</v>
      </c>
      <c r="C1044" s="1">
        <f t="shared" si="373"/>
        <v>27830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61"/>
        <v>1912</v>
      </c>
      <c r="H1044" s="2">
        <f t="shared" si="362"/>
        <v>6.8702838663312976E-2</v>
      </c>
      <c r="I1044" s="2"/>
      <c r="J1044" s="2">
        <f t="shared" si="374"/>
        <v>0.52055335968379446</v>
      </c>
      <c r="K1044" s="2">
        <f t="shared" si="375"/>
        <v>0.45185052102048151</v>
      </c>
      <c r="L1044" s="2">
        <f t="shared" si="376"/>
        <v>0</v>
      </c>
      <c r="M1044" s="2">
        <f t="shared" si="377"/>
        <v>2.7596119295724031E-2</v>
      </c>
      <c r="N1044" s="106">
        <v>14487</v>
      </c>
      <c r="O1044" s="106">
        <v>12575</v>
      </c>
      <c r="P1044" s="106"/>
      <c r="Q1044" s="106"/>
      <c r="R1044" s="106"/>
      <c r="S1044" s="106"/>
      <c r="T1044" s="106"/>
      <c r="U1044" s="106"/>
      <c r="V1044" s="106">
        <v>424</v>
      </c>
      <c r="W1044" s="106">
        <v>344</v>
      </c>
      <c r="X1044" s="106"/>
      <c r="Y1044" s="106"/>
      <c r="Z1044" s="106"/>
      <c r="AA1044" s="106"/>
      <c r="AB1044" s="106"/>
      <c r="AC1044" s="106"/>
      <c r="AD1044" s="106"/>
      <c r="AE1044" s="106"/>
      <c r="AG1044" s="7">
        <f>IF(Q1044&gt;0,RANK(Q1044,(N1044:P1044,Q1044:AE1044)),0)</f>
        <v>0</v>
      </c>
      <c r="AH1044" s="7">
        <f>IF(R1044&gt;0,RANK(R1044,(N1044:P1044,Q1044:AE1044)),0)</f>
        <v>0</v>
      </c>
      <c r="AI1044" s="7">
        <f>IF(T1044&gt;0,RANK(T1044,(N1044:P1044,Q1044:AE1044)),0)</f>
        <v>0</v>
      </c>
      <c r="AJ1044" s="7">
        <f>IF(S1044&gt;0,RANK(S1044,(N1044:P1044,Q1044:AE1044)),0)</f>
        <v>0</v>
      </c>
      <c r="AK1044" s="2">
        <f t="shared" si="378"/>
        <v>0</v>
      </c>
      <c r="AL1044" s="2">
        <f t="shared" si="379"/>
        <v>0</v>
      </c>
      <c r="AM1044" s="2">
        <f t="shared" si="380"/>
        <v>0</v>
      </c>
      <c r="AN1044" s="2">
        <f t="shared" si="381"/>
        <v>0</v>
      </c>
      <c r="AP1044" t="s">
        <v>1787</v>
      </c>
      <c r="AQ1044" t="s">
        <v>259</v>
      </c>
      <c r="AT1044" s="94">
        <v>22</v>
      </c>
      <c r="AU1044" s="96">
        <v>109</v>
      </c>
      <c r="AV1044" s="100">
        <f t="shared" si="372"/>
        <v>22109</v>
      </c>
      <c r="AX1044" s="7" t="s">
        <v>396</v>
      </c>
    </row>
    <row r="1045" spans="1:50" ht="13" hidden="1" customHeight="1" outlineLevel="1">
      <c r="A1045" t="s">
        <v>1683</v>
      </c>
      <c r="B1045" t="s">
        <v>259</v>
      </c>
      <c r="C1045" s="1">
        <f t="shared" si="373"/>
        <v>8948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361"/>
        <v>1102</v>
      </c>
      <c r="H1045" s="2">
        <f t="shared" si="362"/>
        <v>0.12315601251676352</v>
      </c>
      <c r="I1045" s="2"/>
      <c r="J1045" s="2">
        <f t="shared" si="374"/>
        <v>0.42378185069289226</v>
      </c>
      <c r="K1045" s="2">
        <f t="shared" si="375"/>
        <v>0.54693786320965576</v>
      </c>
      <c r="L1045" s="2">
        <f t="shared" si="376"/>
        <v>0</v>
      </c>
      <c r="M1045" s="2">
        <f t="shared" si="377"/>
        <v>2.9280286097451924E-2</v>
      </c>
      <c r="N1045" s="106">
        <v>3792</v>
      </c>
      <c r="O1045" s="106">
        <v>4894</v>
      </c>
      <c r="P1045" s="106"/>
      <c r="Q1045" s="106"/>
      <c r="R1045" s="106"/>
      <c r="S1045" s="106"/>
      <c r="T1045" s="106"/>
      <c r="U1045" s="106"/>
      <c r="V1045" s="106">
        <v>121</v>
      </c>
      <c r="W1045" s="106">
        <v>141</v>
      </c>
      <c r="X1045" s="106"/>
      <c r="Y1045" s="106"/>
      <c r="Z1045" s="106"/>
      <c r="AA1045" s="106"/>
      <c r="AB1045" s="106"/>
      <c r="AC1045" s="106"/>
      <c r="AD1045" s="106"/>
      <c r="AE1045" s="106"/>
      <c r="AG1045" s="7">
        <f>IF(Q1045&gt;0,RANK(Q1045,(N1045:P1045,Q1045:AE1045)),0)</f>
        <v>0</v>
      </c>
      <c r="AH1045" s="7">
        <f>IF(R1045&gt;0,RANK(R1045,(N1045:P1045,Q1045:AE1045)),0)</f>
        <v>0</v>
      </c>
      <c r="AI1045" s="7">
        <f>IF(T1045&gt;0,RANK(T1045,(N1045:P1045,Q1045:AE1045)),0)</f>
        <v>0</v>
      </c>
      <c r="AJ1045" s="7">
        <f>IF(S1045&gt;0,RANK(S1045,(N1045:P1045,Q1045:AE1045)),0)</f>
        <v>0</v>
      </c>
      <c r="AK1045" s="2">
        <f t="shared" si="378"/>
        <v>0</v>
      </c>
      <c r="AL1045" s="2">
        <f t="shared" si="379"/>
        <v>0</v>
      </c>
      <c r="AM1045" s="2">
        <f t="shared" si="380"/>
        <v>0</v>
      </c>
      <c r="AN1045" s="2">
        <f t="shared" si="381"/>
        <v>0</v>
      </c>
      <c r="AP1045" t="s">
        <v>1683</v>
      </c>
      <c r="AQ1045" t="s">
        <v>259</v>
      </c>
      <c r="AT1045" s="94">
        <v>22</v>
      </c>
      <c r="AU1045" s="96">
        <v>111</v>
      </c>
      <c r="AV1045" s="100">
        <f t="shared" si="372"/>
        <v>22111</v>
      </c>
      <c r="AX1045" s="7" t="s">
        <v>396</v>
      </c>
    </row>
    <row r="1046" spans="1:50" ht="13" hidden="1" customHeight="1" outlineLevel="1">
      <c r="A1046" t="s">
        <v>659</v>
      </c>
      <c r="B1046" t="s">
        <v>259</v>
      </c>
      <c r="C1046" s="1">
        <f t="shared" si="373"/>
        <v>20271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>IF(P1046&gt;0,RANK(P1046,(N1046:P1046,Q1046:AE1046)),0)</f>
        <v>0</v>
      </c>
      <c r="G1046" s="1">
        <f t="shared" si="361"/>
        <v>3099</v>
      </c>
      <c r="H1046" s="2">
        <f t="shared" si="362"/>
        <v>0.15287849637413053</v>
      </c>
      <c r="I1046" s="2"/>
      <c r="J1046" s="2">
        <f t="shared" si="374"/>
        <v>0.55626264121158309</v>
      </c>
      <c r="K1046" s="2">
        <f t="shared" si="375"/>
        <v>0.4033841448374525</v>
      </c>
      <c r="L1046" s="2">
        <f t="shared" si="376"/>
        <v>0</v>
      </c>
      <c r="M1046" s="2">
        <f t="shared" si="377"/>
        <v>4.0353213950964417E-2</v>
      </c>
      <c r="N1046" s="106">
        <v>11276</v>
      </c>
      <c r="O1046" s="106">
        <v>8177</v>
      </c>
      <c r="P1046" s="106"/>
      <c r="Q1046" s="106"/>
      <c r="R1046" s="106"/>
      <c r="S1046" s="106"/>
      <c r="T1046" s="106"/>
      <c r="U1046" s="106"/>
      <c r="V1046" s="106">
        <v>399</v>
      </c>
      <c r="W1046" s="106">
        <v>419</v>
      </c>
      <c r="X1046" s="106"/>
      <c r="Y1046" s="106"/>
      <c r="Z1046" s="106"/>
      <c r="AA1046" s="106"/>
      <c r="AB1046" s="106"/>
      <c r="AC1046" s="106"/>
      <c r="AD1046" s="106"/>
      <c r="AE1046" s="106"/>
      <c r="AG1046" s="7">
        <f>IF(Q1046&gt;0,RANK(Q1046,(N1046:P1046,Q1046:AE1046)),0)</f>
        <v>0</v>
      </c>
      <c r="AH1046" s="7">
        <f>IF(R1046&gt;0,RANK(R1046,(N1046:P1046,Q1046:AE1046)),0)</f>
        <v>0</v>
      </c>
      <c r="AI1046" s="7">
        <f>IF(T1046&gt;0,RANK(T1046,(N1046:P1046,Q1046:AE1046)),0)</f>
        <v>0</v>
      </c>
      <c r="AJ1046" s="7">
        <f>IF(S1046&gt;0,RANK(S1046,(N1046:P1046,Q1046:AE1046)),0)</f>
        <v>0</v>
      </c>
      <c r="AK1046" s="2">
        <f t="shared" si="378"/>
        <v>0</v>
      </c>
      <c r="AL1046" s="2">
        <f t="shared" si="379"/>
        <v>0</v>
      </c>
      <c r="AM1046" s="2">
        <f t="shared" si="380"/>
        <v>0</v>
      </c>
      <c r="AN1046" s="2">
        <f t="shared" si="381"/>
        <v>0</v>
      </c>
      <c r="AP1046" t="s">
        <v>659</v>
      </c>
      <c r="AQ1046" t="s">
        <v>259</v>
      </c>
      <c r="AT1046" s="94">
        <v>22</v>
      </c>
      <c r="AU1046" s="96">
        <v>113</v>
      </c>
      <c r="AV1046" s="100">
        <f t="shared" si="372"/>
        <v>22113</v>
      </c>
      <c r="AX1046" s="7" t="s">
        <v>396</v>
      </c>
    </row>
    <row r="1047" spans="1:50" ht="13" hidden="1" customHeight="1" outlineLevel="1">
      <c r="A1047" t="s">
        <v>29</v>
      </c>
      <c r="B1047" t="s">
        <v>259</v>
      </c>
      <c r="C1047" s="1">
        <f t="shared" si="373"/>
        <v>11720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>IF(P1047&gt;0,RANK(P1047,(N1047:P1047,Q1047:AE1047)),0)</f>
        <v>0</v>
      </c>
      <c r="G1047" s="1">
        <f t="shared" si="361"/>
        <v>881</v>
      </c>
      <c r="H1047" s="2">
        <f t="shared" si="362"/>
        <v>7.5170648464163825E-2</v>
      </c>
      <c r="I1047" s="2"/>
      <c r="J1047" s="2">
        <f t="shared" si="374"/>
        <v>0.52030716723549486</v>
      </c>
      <c r="K1047" s="2">
        <f t="shared" si="375"/>
        <v>0.44513651877133104</v>
      </c>
      <c r="L1047" s="2">
        <f t="shared" si="376"/>
        <v>0</v>
      </c>
      <c r="M1047" s="2">
        <f t="shared" si="377"/>
        <v>3.4556313993174104E-2</v>
      </c>
      <c r="N1047" s="106">
        <v>6098</v>
      </c>
      <c r="O1047" s="106">
        <v>5217</v>
      </c>
      <c r="P1047" s="106"/>
      <c r="Q1047" s="106"/>
      <c r="R1047" s="106"/>
      <c r="S1047" s="106"/>
      <c r="T1047" s="106"/>
      <c r="U1047" s="106"/>
      <c r="V1047" s="106">
        <v>172</v>
      </c>
      <c r="W1047" s="106">
        <v>233</v>
      </c>
      <c r="X1047" s="106"/>
      <c r="Y1047" s="106"/>
      <c r="Z1047" s="106"/>
      <c r="AA1047" s="106"/>
      <c r="AB1047" s="106"/>
      <c r="AC1047" s="106"/>
      <c r="AD1047" s="106"/>
      <c r="AE1047" s="106"/>
      <c r="AG1047" s="7">
        <f>IF(Q1047&gt;0,RANK(Q1047,(N1047:P1047,Q1047:AE1047)),0)</f>
        <v>0</v>
      </c>
      <c r="AH1047" s="7">
        <f>IF(R1047&gt;0,RANK(R1047,(N1047:P1047,Q1047:AE1047)),0)</f>
        <v>0</v>
      </c>
      <c r="AI1047" s="7">
        <f>IF(T1047&gt;0,RANK(T1047,(N1047:P1047,Q1047:AE1047)),0)</f>
        <v>0</v>
      </c>
      <c r="AJ1047" s="7">
        <f>IF(S1047&gt;0,RANK(S1047,(N1047:P1047,Q1047:AE1047)),0)</f>
        <v>0</v>
      </c>
      <c r="AK1047" s="2">
        <f t="shared" si="378"/>
        <v>0</v>
      </c>
      <c r="AL1047" s="2">
        <f t="shared" si="379"/>
        <v>0</v>
      </c>
      <c r="AM1047" s="2">
        <f t="shared" si="380"/>
        <v>0</v>
      </c>
      <c r="AN1047" s="2">
        <f t="shared" si="381"/>
        <v>0</v>
      </c>
      <c r="AP1047" t="s">
        <v>29</v>
      </c>
      <c r="AQ1047" t="s">
        <v>259</v>
      </c>
      <c r="AT1047" s="94">
        <v>22</v>
      </c>
      <c r="AU1047" s="96">
        <v>115</v>
      </c>
      <c r="AV1047" s="100">
        <f t="shared" si="372"/>
        <v>22115</v>
      </c>
      <c r="AX1047" s="7" t="s">
        <v>396</v>
      </c>
    </row>
    <row r="1048" spans="1:50" ht="13" hidden="1" customHeight="1" outlineLevel="1">
      <c r="A1048" t="s">
        <v>1242</v>
      </c>
      <c r="B1048" t="s">
        <v>259</v>
      </c>
      <c r="C1048" s="1">
        <f t="shared" si="373"/>
        <v>15871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0</v>
      </c>
      <c r="G1048" s="1">
        <f t="shared" si="361"/>
        <v>2070</v>
      </c>
      <c r="H1048" s="2">
        <f t="shared" si="362"/>
        <v>0.13042656417365006</v>
      </c>
      <c r="I1048" s="2"/>
      <c r="J1048" s="2">
        <f t="shared" si="374"/>
        <v>0.42612311763593974</v>
      </c>
      <c r="K1048" s="2">
        <f t="shared" si="375"/>
        <v>0.55654968180958986</v>
      </c>
      <c r="L1048" s="2">
        <f t="shared" si="376"/>
        <v>0</v>
      </c>
      <c r="M1048" s="2">
        <f t="shared" si="377"/>
        <v>1.7327200554470457E-2</v>
      </c>
      <c r="N1048" s="106">
        <v>6763</v>
      </c>
      <c r="O1048" s="106">
        <v>8833</v>
      </c>
      <c r="P1048" s="106"/>
      <c r="Q1048" s="106"/>
      <c r="R1048" s="106"/>
      <c r="S1048" s="106"/>
      <c r="T1048" s="106"/>
      <c r="U1048" s="106"/>
      <c r="V1048" s="106">
        <v>151</v>
      </c>
      <c r="W1048" s="106">
        <v>124</v>
      </c>
      <c r="X1048" s="106"/>
      <c r="Y1048" s="106"/>
      <c r="Z1048" s="106"/>
      <c r="AA1048" s="106"/>
      <c r="AB1048" s="106"/>
      <c r="AC1048" s="106"/>
      <c r="AD1048" s="106"/>
      <c r="AE1048" s="106"/>
      <c r="AG1048" s="7">
        <f>IF(Q1048&gt;0,RANK(Q1048,(N1048:P1048,Q1048:AE1048)),0)</f>
        <v>0</v>
      </c>
      <c r="AH1048" s="7">
        <f>IF(R1048&gt;0,RANK(R1048,(N1048:P1048,Q1048:AE1048)),0)</f>
        <v>0</v>
      </c>
      <c r="AI1048" s="7">
        <f>IF(T1048&gt;0,RANK(T1048,(N1048:P1048,Q1048:AE1048)),0)</f>
        <v>0</v>
      </c>
      <c r="AJ1048" s="7">
        <f>IF(S1048&gt;0,RANK(S1048,(N1048:P1048,Q1048:AE1048)),0)</f>
        <v>0</v>
      </c>
      <c r="AK1048" s="2">
        <f t="shared" si="378"/>
        <v>0</v>
      </c>
      <c r="AL1048" s="2">
        <f t="shared" si="379"/>
        <v>0</v>
      </c>
      <c r="AM1048" s="2">
        <f t="shared" si="380"/>
        <v>0</v>
      </c>
      <c r="AN1048" s="2">
        <f t="shared" si="381"/>
        <v>0</v>
      </c>
      <c r="AP1048" t="s">
        <v>1242</v>
      </c>
      <c r="AQ1048" t="s">
        <v>259</v>
      </c>
      <c r="AT1048" s="94">
        <v>22</v>
      </c>
      <c r="AU1048" s="96">
        <v>117</v>
      </c>
      <c r="AV1048" s="100">
        <f t="shared" si="372"/>
        <v>22117</v>
      </c>
      <c r="AX1048" s="7" t="s">
        <v>396</v>
      </c>
    </row>
    <row r="1049" spans="1:50" ht="13" hidden="1" customHeight="1" outlineLevel="1">
      <c r="A1049" t="s">
        <v>42</v>
      </c>
      <c r="B1049" t="s">
        <v>259</v>
      </c>
      <c r="C1049" s="1">
        <f t="shared" si="373"/>
        <v>15525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1">
        <f t="shared" si="361"/>
        <v>273</v>
      </c>
      <c r="H1049" s="2">
        <f t="shared" si="362"/>
        <v>1.7584541062801932E-2</v>
      </c>
      <c r="I1049" s="2"/>
      <c r="J1049" s="2">
        <f t="shared" si="374"/>
        <v>0.4800644122383253</v>
      </c>
      <c r="K1049" s="2">
        <f t="shared" si="375"/>
        <v>0.49764895330112724</v>
      </c>
      <c r="L1049" s="2">
        <f t="shared" si="376"/>
        <v>0</v>
      </c>
      <c r="M1049" s="2">
        <f t="shared" si="377"/>
        <v>2.2286634460547461E-2</v>
      </c>
      <c r="N1049" s="106">
        <v>7453</v>
      </c>
      <c r="O1049" s="106">
        <v>7726</v>
      </c>
      <c r="P1049" s="106"/>
      <c r="Q1049" s="106"/>
      <c r="R1049" s="106"/>
      <c r="S1049" s="106"/>
      <c r="T1049" s="106"/>
      <c r="U1049" s="106"/>
      <c r="V1049" s="106">
        <v>186</v>
      </c>
      <c r="W1049" s="106">
        <v>160</v>
      </c>
      <c r="X1049" s="106"/>
      <c r="Y1049" s="106"/>
      <c r="Z1049" s="106"/>
      <c r="AA1049" s="106"/>
      <c r="AB1049" s="106"/>
      <c r="AC1049" s="106"/>
      <c r="AD1049" s="106"/>
      <c r="AE1049" s="106"/>
      <c r="AG1049" s="7">
        <f>IF(Q1049&gt;0,RANK(Q1049,(N1049:P1049,Q1049:AE1049)),0)</f>
        <v>0</v>
      </c>
      <c r="AH1049" s="7">
        <f>IF(R1049&gt;0,RANK(R1049,(N1049:P1049,Q1049:AE1049)),0)</f>
        <v>0</v>
      </c>
      <c r="AI1049" s="7">
        <f>IF(T1049&gt;0,RANK(T1049,(N1049:P1049,Q1049:AE1049)),0)</f>
        <v>0</v>
      </c>
      <c r="AJ1049" s="7">
        <f>IF(S1049&gt;0,RANK(S1049,(N1049:P1049,Q1049:AE1049)),0)</f>
        <v>0</v>
      </c>
      <c r="AK1049" s="2">
        <f t="shared" si="378"/>
        <v>0</v>
      </c>
      <c r="AL1049" s="2">
        <f t="shared" si="379"/>
        <v>0</v>
      </c>
      <c r="AM1049" s="2">
        <f t="shared" si="380"/>
        <v>0</v>
      </c>
      <c r="AN1049" s="2">
        <f t="shared" si="381"/>
        <v>0</v>
      </c>
      <c r="AP1049" t="s">
        <v>42</v>
      </c>
      <c r="AQ1049" t="s">
        <v>259</v>
      </c>
      <c r="AT1049" s="94">
        <v>22</v>
      </c>
      <c r="AU1049" s="96">
        <v>119</v>
      </c>
      <c r="AV1049" s="100">
        <f t="shared" si="372"/>
        <v>22119</v>
      </c>
      <c r="AX1049" s="7" t="s">
        <v>396</v>
      </c>
    </row>
    <row r="1050" spans="1:50" ht="13" hidden="1" customHeight="1" outlineLevel="1">
      <c r="A1050" t="s">
        <v>2021</v>
      </c>
      <c r="B1050" t="s">
        <v>259</v>
      </c>
      <c r="C1050" s="1">
        <f t="shared" si="373"/>
        <v>8105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ref="G1050:G1087" si="382">IF(C1050&gt;0,MAX(N1050:P1050)-LARGE(N1050:P1050,2),0)</f>
        <v>784</v>
      </c>
      <c r="H1050" s="2">
        <f t="shared" ref="H1050:H1087" si="383">IF(C1050&gt;0,G1050/C1050,0)</f>
        <v>9.6730413325107956E-2</v>
      </c>
      <c r="I1050" s="2"/>
      <c r="J1050" s="2">
        <f t="shared" si="374"/>
        <v>0.53793954349167183</v>
      </c>
      <c r="K1050" s="2">
        <f t="shared" si="375"/>
        <v>0.44120913016656382</v>
      </c>
      <c r="L1050" s="2">
        <f t="shared" si="376"/>
        <v>0</v>
      </c>
      <c r="M1050" s="2">
        <f t="shared" si="377"/>
        <v>2.0851326341764342E-2</v>
      </c>
      <c r="N1050" s="106">
        <v>4360</v>
      </c>
      <c r="O1050" s="106">
        <v>3576</v>
      </c>
      <c r="P1050" s="106"/>
      <c r="Q1050" s="106"/>
      <c r="R1050" s="106"/>
      <c r="S1050" s="106"/>
      <c r="T1050" s="106"/>
      <c r="U1050" s="106"/>
      <c r="V1050" s="106">
        <v>96</v>
      </c>
      <c r="W1050" s="106">
        <v>73</v>
      </c>
      <c r="X1050" s="106"/>
      <c r="Y1050" s="106"/>
      <c r="Z1050" s="106"/>
      <c r="AA1050" s="106"/>
      <c r="AB1050" s="106"/>
      <c r="AC1050" s="106"/>
      <c r="AD1050" s="106"/>
      <c r="AE1050" s="106"/>
      <c r="AG1050" s="7">
        <f>IF(Q1050&gt;0,RANK(Q1050,(N1050:P1050,Q1050:AE1050)),0)</f>
        <v>0</v>
      </c>
      <c r="AH1050" s="7">
        <f>IF(R1050&gt;0,RANK(R1050,(N1050:P1050,Q1050:AE1050)),0)</f>
        <v>0</v>
      </c>
      <c r="AI1050" s="7">
        <f>IF(T1050&gt;0,RANK(T1050,(N1050:P1050,Q1050:AE1050)),0)</f>
        <v>0</v>
      </c>
      <c r="AJ1050" s="7">
        <f>IF(S1050&gt;0,RANK(S1050,(N1050:P1050,Q1050:AE1050)),0)</f>
        <v>0</v>
      </c>
      <c r="AK1050" s="2">
        <f t="shared" si="378"/>
        <v>0</v>
      </c>
      <c r="AL1050" s="2">
        <f t="shared" si="379"/>
        <v>0</v>
      </c>
      <c r="AM1050" s="2">
        <f t="shared" si="380"/>
        <v>0</v>
      </c>
      <c r="AN1050" s="2">
        <f t="shared" si="381"/>
        <v>0</v>
      </c>
      <c r="AP1050" t="s">
        <v>2021</v>
      </c>
      <c r="AQ1050" t="s">
        <v>259</v>
      </c>
      <c r="AT1050" s="94">
        <v>22</v>
      </c>
      <c r="AU1050" s="96">
        <v>121</v>
      </c>
      <c r="AV1050" s="100">
        <f t="shared" si="372"/>
        <v>22121</v>
      </c>
      <c r="AX1050" s="7" t="s">
        <v>396</v>
      </c>
    </row>
    <row r="1051" spans="1:50" ht="13" hidden="1" customHeight="1" outlineLevel="1">
      <c r="A1051" t="s">
        <v>2610</v>
      </c>
      <c r="B1051" t="s">
        <v>259</v>
      </c>
      <c r="C1051" s="1">
        <f t="shared" si="373"/>
        <v>4159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1">
        <f t="shared" si="382"/>
        <v>1478</v>
      </c>
      <c r="H1051" s="2">
        <f t="shared" si="383"/>
        <v>0.35537388795383507</v>
      </c>
      <c r="I1051" s="2"/>
      <c r="J1051" s="2">
        <f t="shared" si="374"/>
        <v>0.29670593892762681</v>
      </c>
      <c r="K1051" s="2">
        <f t="shared" si="375"/>
        <v>0.65207982688146193</v>
      </c>
      <c r="L1051" s="2">
        <f t="shared" si="376"/>
        <v>0</v>
      </c>
      <c r="M1051" s="2">
        <f t="shared" si="377"/>
        <v>5.1214234190911312E-2</v>
      </c>
      <c r="N1051" s="106">
        <v>1234</v>
      </c>
      <c r="O1051" s="106">
        <v>2712</v>
      </c>
      <c r="P1051" s="106"/>
      <c r="Q1051" s="106"/>
      <c r="R1051" s="106"/>
      <c r="S1051" s="106"/>
      <c r="T1051" s="106"/>
      <c r="U1051" s="106"/>
      <c r="V1051" s="106">
        <v>85</v>
      </c>
      <c r="W1051" s="106">
        <v>128</v>
      </c>
      <c r="X1051" s="106"/>
      <c r="Y1051" s="106"/>
      <c r="Z1051" s="106"/>
      <c r="AA1051" s="106"/>
      <c r="AB1051" s="106"/>
      <c r="AC1051" s="106"/>
      <c r="AD1051" s="106"/>
      <c r="AE1051" s="106"/>
      <c r="AG1051" s="7">
        <f>IF(Q1051&gt;0,RANK(Q1051,(N1051:P1051,Q1051:AE1051)),0)</f>
        <v>0</v>
      </c>
      <c r="AH1051" s="7">
        <f>IF(R1051&gt;0,RANK(R1051,(N1051:P1051,Q1051:AE1051)),0)</f>
        <v>0</v>
      </c>
      <c r="AI1051" s="7">
        <f>IF(T1051&gt;0,RANK(T1051,(N1051:P1051,Q1051:AE1051)),0)</f>
        <v>0</v>
      </c>
      <c r="AJ1051" s="7">
        <f>IF(S1051&gt;0,RANK(S1051,(N1051:P1051,Q1051:AE1051)),0)</f>
        <v>0</v>
      </c>
      <c r="AK1051" s="2">
        <f t="shared" si="378"/>
        <v>0</v>
      </c>
      <c r="AL1051" s="2">
        <f t="shared" si="379"/>
        <v>0</v>
      </c>
      <c r="AM1051" s="2">
        <f t="shared" si="380"/>
        <v>0</v>
      </c>
      <c r="AN1051" s="2">
        <f t="shared" si="381"/>
        <v>0</v>
      </c>
      <c r="AP1051" t="s">
        <v>2610</v>
      </c>
      <c r="AQ1051" t="s">
        <v>259</v>
      </c>
      <c r="AT1051" s="94">
        <v>22</v>
      </c>
      <c r="AU1051" s="96">
        <v>123</v>
      </c>
      <c r="AV1051" s="100">
        <f t="shared" si="372"/>
        <v>22123</v>
      </c>
      <c r="AX1051" s="7" t="s">
        <v>396</v>
      </c>
    </row>
    <row r="1052" spans="1:50" ht="13" hidden="1" customHeight="1" outlineLevel="1">
      <c r="A1052" t="s">
        <v>1910</v>
      </c>
      <c r="B1052" t="s">
        <v>259</v>
      </c>
      <c r="C1052" s="1">
        <f t="shared" si="373"/>
        <v>3661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382"/>
        <v>651</v>
      </c>
      <c r="H1052" s="2">
        <f t="shared" si="383"/>
        <v>0.17782026768642448</v>
      </c>
      <c r="I1052" s="2"/>
      <c r="J1052" s="2">
        <f t="shared" si="374"/>
        <v>0.5760721114449604</v>
      </c>
      <c r="K1052" s="2">
        <f t="shared" si="375"/>
        <v>0.3982518437585359</v>
      </c>
      <c r="L1052" s="2">
        <f t="shared" si="376"/>
        <v>0</v>
      </c>
      <c r="M1052" s="2">
        <f t="shared" si="377"/>
        <v>2.5676044796503705E-2</v>
      </c>
      <c r="N1052" s="106">
        <v>2109</v>
      </c>
      <c r="O1052" s="106">
        <v>1458</v>
      </c>
      <c r="P1052" s="106"/>
      <c r="Q1052" s="106"/>
      <c r="R1052" s="106"/>
      <c r="S1052" s="106"/>
      <c r="T1052" s="106"/>
      <c r="U1052" s="106"/>
      <c r="V1052" s="106">
        <v>68</v>
      </c>
      <c r="W1052" s="106">
        <v>26</v>
      </c>
      <c r="X1052" s="106"/>
      <c r="Y1052" s="106"/>
      <c r="Z1052" s="106"/>
      <c r="AA1052" s="106"/>
      <c r="AB1052" s="106"/>
      <c r="AC1052" s="106"/>
      <c r="AD1052" s="106"/>
      <c r="AE1052" s="106"/>
      <c r="AG1052" s="7">
        <f>IF(Q1052&gt;0,RANK(Q1052,(N1052:P1052,Q1052:AE1052)),0)</f>
        <v>0</v>
      </c>
      <c r="AH1052" s="7">
        <f>IF(R1052&gt;0,RANK(R1052,(N1052:P1052,Q1052:AE1052)),0)</f>
        <v>0</v>
      </c>
      <c r="AI1052" s="7">
        <f>IF(T1052&gt;0,RANK(T1052,(N1052:P1052,Q1052:AE1052)),0)</f>
        <v>0</v>
      </c>
      <c r="AJ1052" s="7">
        <f>IF(S1052&gt;0,RANK(S1052,(N1052:P1052,Q1052:AE1052)),0)</f>
        <v>0</v>
      </c>
      <c r="AK1052" s="2">
        <f t="shared" si="378"/>
        <v>0</v>
      </c>
      <c r="AL1052" s="2">
        <f t="shared" si="379"/>
        <v>0</v>
      </c>
      <c r="AM1052" s="2">
        <f t="shared" si="380"/>
        <v>0</v>
      </c>
      <c r="AN1052" s="2">
        <f t="shared" si="381"/>
        <v>0</v>
      </c>
      <c r="AP1052" t="s">
        <v>1910</v>
      </c>
      <c r="AQ1052" t="s">
        <v>259</v>
      </c>
      <c r="AT1052" s="94">
        <v>22</v>
      </c>
      <c r="AU1052" s="96">
        <v>125</v>
      </c>
      <c r="AV1052" s="100">
        <f t="shared" si="372"/>
        <v>22125</v>
      </c>
      <c r="AX1052" s="7" t="s">
        <v>396</v>
      </c>
    </row>
    <row r="1053" spans="1:50" ht="13" hidden="1" customHeight="1" outlineLevel="1">
      <c r="A1053" t="s">
        <v>1517</v>
      </c>
      <c r="B1053" t="s">
        <v>259</v>
      </c>
      <c r="C1053" s="1">
        <f t="shared" si="373"/>
        <v>6660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382"/>
        <v>669</v>
      </c>
      <c r="H1053" s="2">
        <f t="shared" si="383"/>
        <v>0.10045045045045045</v>
      </c>
      <c r="I1053" s="2"/>
      <c r="J1053" s="2">
        <f t="shared" si="374"/>
        <v>0.42837837837837839</v>
      </c>
      <c r="K1053" s="2">
        <f t="shared" si="375"/>
        <v>0.52882882882882887</v>
      </c>
      <c r="L1053" s="2">
        <f t="shared" si="376"/>
        <v>0</v>
      </c>
      <c r="M1053" s="2">
        <f t="shared" si="377"/>
        <v>4.27927927927928E-2</v>
      </c>
      <c r="N1053" s="106">
        <v>2853</v>
      </c>
      <c r="O1053" s="106">
        <v>3522</v>
      </c>
      <c r="P1053" s="106"/>
      <c r="Q1053" s="106"/>
      <c r="R1053" s="106"/>
      <c r="S1053" s="106"/>
      <c r="T1053" s="106"/>
      <c r="U1053" s="106"/>
      <c r="V1053" s="106">
        <v>93</v>
      </c>
      <c r="W1053" s="106">
        <v>192</v>
      </c>
      <c r="X1053" s="106"/>
      <c r="Y1053" s="106"/>
      <c r="Z1053" s="106"/>
      <c r="AA1053" s="106"/>
      <c r="AB1053" s="106"/>
      <c r="AC1053" s="106"/>
      <c r="AD1053" s="106"/>
      <c r="AE1053" s="106"/>
      <c r="AG1053" s="7">
        <f>IF(Q1053&gt;0,RANK(Q1053,(N1053:P1053,Q1053:AE1053)),0)</f>
        <v>0</v>
      </c>
      <c r="AH1053" s="7">
        <f>IF(R1053&gt;0,RANK(R1053,(N1053:P1053,Q1053:AE1053)),0)</f>
        <v>0</v>
      </c>
      <c r="AI1053" s="7">
        <f>IF(T1053&gt;0,RANK(T1053,(N1053:P1053,Q1053:AE1053)),0)</f>
        <v>0</v>
      </c>
      <c r="AJ1053" s="7">
        <f>IF(S1053&gt;0,RANK(S1053,(N1053:P1053,Q1053:AE1053)),0)</f>
        <v>0</v>
      </c>
      <c r="AK1053" s="2">
        <f t="shared" si="378"/>
        <v>0</v>
      </c>
      <c r="AL1053" s="2">
        <f t="shared" si="379"/>
        <v>0</v>
      </c>
      <c r="AM1053" s="2">
        <f t="shared" si="380"/>
        <v>0</v>
      </c>
      <c r="AN1053" s="2">
        <f t="shared" si="381"/>
        <v>0</v>
      </c>
      <c r="AP1053" t="s">
        <v>1517</v>
      </c>
      <c r="AQ1053" t="s">
        <v>259</v>
      </c>
      <c r="AT1053" s="94">
        <v>22</v>
      </c>
      <c r="AU1053" s="96">
        <v>127</v>
      </c>
      <c r="AV1053" s="100">
        <f t="shared" si="372"/>
        <v>22127</v>
      </c>
      <c r="AX1053" s="7" t="s">
        <v>396</v>
      </c>
    </row>
    <row r="1054" spans="1:50" ht="13" customHeight="1" collapsed="1">
      <c r="A1054" t="s">
        <v>2419</v>
      </c>
      <c r="B1054" t="s">
        <v>15</v>
      </c>
      <c r="C1054" s="1">
        <f t="shared" si="373"/>
        <v>1396212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>IF(P1054&gt;0,RANK(P1054,(N1054:P1054,Q1054:AE1054)),0)</f>
        <v>0</v>
      </c>
      <c r="G1054" s="1">
        <f t="shared" si="382"/>
        <v>146107</v>
      </c>
      <c r="H1054" s="2">
        <f t="shared" si="383"/>
        <v>0.10464528309454438</v>
      </c>
      <c r="I1054" s="2"/>
      <c r="J1054" s="2">
        <f t="shared" si="374"/>
        <v>0.53945819116294658</v>
      </c>
      <c r="K1054" s="2">
        <f t="shared" si="375"/>
        <v>0.43481290806840223</v>
      </c>
      <c r="L1054" s="2">
        <f t="shared" si="376"/>
        <v>0</v>
      </c>
      <c r="M1054" s="2">
        <f>IF(C1054=0,"-",(1-J1054-K1054-L1054))</f>
        <v>2.5728900768651197E-2</v>
      </c>
      <c r="N1054" s="106">
        <f>SUM(N990:N1053)</f>
        <v>753198</v>
      </c>
      <c r="O1054" s="106">
        <f>SUM(O990:O1053)</f>
        <v>607091</v>
      </c>
      <c r="P1054" s="106"/>
      <c r="Q1054" s="106"/>
      <c r="R1054" s="106"/>
      <c r="S1054" s="106"/>
      <c r="T1054" s="106"/>
      <c r="U1054" s="106"/>
      <c r="V1054" s="106">
        <f>SUM(V990:V1053)</f>
        <v>21578</v>
      </c>
      <c r="W1054" s="106">
        <f>SUM(W990:W1053)</f>
        <v>14345</v>
      </c>
      <c r="X1054" s="106"/>
      <c r="Y1054" s="106"/>
      <c r="Z1054" s="106"/>
      <c r="AA1054" s="106"/>
      <c r="AB1054" s="106"/>
      <c r="AC1054" s="106"/>
      <c r="AD1054" s="106"/>
      <c r="AE1054" s="106">
        <f>SUM(AE990:AE1053)</f>
        <v>0</v>
      </c>
      <c r="AG1054" s="7">
        <f>IF(Q1054&gt;0,RANK(Q1054,(N1054:P1054,Q1054:AE1054)),0)</f>
        <v>0</v>
      </c>
      <c r="AH1054" s="7">
        <f>IF(R1054&gt;0,RANK(R1054,(N1054:P1054,Q1054:AE1054)),0)</f>
        <v>0</v>
      </c>
      <c r="AI1054" s="7">
        <f>IF(T1054&gt;0,RANK(T1054,(N1054:P1054,Q1054:AE1054)),0)</f>
        <v>0</v>
      </c>
      <c r="AJ1054" s="7">
        <f>IF(S1054&gt;0,RANK(S1054,(N1054:P1054,Q1054:AE1054)),0)</f>
        <v>0</v>
      </c>
      <c r="AK1054" s="2">
        <f t="shared" si="378"/>
        <v>0</v>
      </c>
      <c r="AL1054" s="2">
        <f t="shared" si="379"/>
        <v>0</v>
      </c>
      <c r="AM1054" s="2">
        <f t="shared" si="380"/>
        <v>0</v>
      </c>
      <c r="AN1054" s="2">
        <f t="shared" si="381"/>
        <v>0</v>
      </c>
      <c r="AP1054" t="s">
        <v>2419</v>
      </c>
      <c r="AQ1054" t="s">
        <v>15</v>
      </c>
      <c r="AT1054" s="94">
        <v>22</v>
      </c>
      <c r="AU1054" s="96"/>
      <c r="AV1054" s="94">
        <v>22</v>
      </c>
      <c r="AX1054" s="7" t="s">
        <v>775</v>
      </c>
    </row>
    <row r="1055" spans="1:50" ht="13" customHeight="1">
      <c r="C1055" s="1"/>
      <c r="E1055" s="7"/>
      <c r="F1055" s="7"/>
      <c r="I1055" s="2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G1055" s="7"/>
      <c r="AH1055" s="7"/>
      <c r="AI1055" s="7"/>
      <c r="AJ1055" s="7"/>
      <c r="AT1055" s="94"/>
      <c r="AU1055" s="96"/>
      <c r="AV1055" s="100"/>
    </row>
    <row r="1056" spans="1:50" ht="13" hidden="1" customHeight="1" outlineLevel="1">
      <c r="A1056" t="s">
        <v>1403</v>
      </c>
      <c r="B1056" t="s">
        <v>32</v>
      </c>
      <c r="C1056" s="1">
        <f t="shared" ref="C1056:C1072" si="384">SUM(N1056:AE1056)</f>
        <v>43849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1">
        <f t="shared" si="382"/>
        <v>4640</v>
      </c>
      <c r="H1056" s="2">
        <f t="shared" si="383"/>
        <v>0.10581769253574767</v>
      </c>
      <c r="I1056" s="2"/>
      <c r="J1056" s="2">
        <f t="shared" ref="J1056:J1072" si="385">IF($C1056=0,"-",N1056/$C1056)</f>
        <v>0.4469657232776118</v>
      </c>
      <c r="K1056" s="2">
        <f t="shared" ref="K1056:K1072" si="386">IF($C1056=0,"-",O1056/$C1056)</f>
        <v>0.55278341581335944</v>
      </c>
      <c r="L1056" s="2">
        <f t="shared" ref="L1056:L1072" si="387">IF($C1056=0,"-",P1056/$C1056)</f>
        <v>0</v>
      </c>
      <c r="M1056" s="2">
        <f t="shared" ref="M1056:M1072" si="388">IF(C1056=0,"-",(1-J1056-K1056-L1056))</f>
        <v>2.5086090902870506E-4</v>
      </c>
      <c r="N1056" s="106">
        <f>SUMIF(Town!$AO$3:$AO$509,$AV1056,Town!N$3:N$509)</f>
        <v>19599</v>
      </c>
      <c r="O1056" s="106">
        <f>SUMIF(Town!$AO$3:$AO$509,$AV1056,Town!O$3:O$509)</f>
        <v>24239</v>
      </c>
      <c r="P1056" s="106"/>
      <c r="Q1056" s="106"/>
      <c r="R1056" s="106"/>
      <c r="S1056" s="106"/>
      <c r="T1056" s="106"/>
      <c r="U1056" s="106">
        <f>SUMIF(Town!$AO$3:$AO$509,$AV1056,Town!U$3:U$509)</f>
        <v>11</v>
      </c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>
        <f>SUMIF(Town!$AO$3:$AO$509,$AV1056,Town!AE$3:AE$509)</f>
        <v>0</v>
      </c>
      <c r="AG1056" s="7">
        <f>IF(Q1056&gt;0,RANK(Q1056,(N1056:P1056,Q1056:AE1056)),0)</f>
        <v>0</v>
      </c>
      <c r="AH1056" s="7">
        <f>IF(R1056&gt;0,RANK(R1056,(N1056:P1056,Q1056:AE1056)),0)</f>
        <v>0</v>
      </c>
      <c r="AI1056" s="7">
        <f>IF(T1056&gt;0,RANK(T1056,(N1056:P1056,Q1056:AE1056)),0)</f>
        <v>0</v>
      </c>
      <c r="AJ1056" s="7">
        <f>IF(S1056&gt;0,RANK(S1056,(N1056:P1056,Q1056:AE1056)),0)</f>
        <v>0</v>
      </c>
      <c r="AK1056" s="2">
        <f t="shared" ref="AK1056:AK1072" si="389">IF($C1056=0,"-",Q1056/$C1056)</f>
        <v>0</v>
      </c>
      <c r="AL1056" s="2">
        <f t="shared" ref="AL1056:AL1072" si="390">IF($C1056=0,"-",R1056/$C1056)</f>
        <v>0</v>
      </c>
      <c r="AM1056" s="2">
        <f t="shared" ref="AM1056:AM1072" si="391">IF($C1056=0,"-",T1056/$C1056)</f>
        <v>0</v>
      </c>
      <c r="AN1056" s="2">
        <f t="shared" ref="AN1056:AN1072" si="392">IF($C1056=0,"-",S1056/$C1056)</f>
        <v>0</v>
      </c>
      <c r="AP1056" t="s">
        <v>1403</v>
      </c>
      <c r="AQ1056" t="s">
        <v>32</v>
      </c>
      <c r="AT1056" s="94">
        <v>23</v>
      </c>
      <c r="AU1056" s="96">
        <v>1</v>
      </c>
      <c r="AV1056" s="100">
        <f t="shared" si="372"/>
        <v>23001</v>
      </c>
      <c r="AX1056" s="7" t="s">
        <v>996</v>
      </c>
    </row>
    <row r="1057" spans="1:50" ht="13" hidden="1" customHeight="1" outlineLevel="1">
      <c r="A1057" t="s">
        <v>1670</v>
      </c>
      <c r="B1057" t="s">
        <v>32</v>
      </c>
      <c r="C1057" s="1">
        <f t="shared" si="384"/>
        <v>26986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382"/>
        <v>6675</v>
      </c>
      <c r="H1057" s="2">
        <f t="shared" si="383"/>
        <v>0.24735047802564292</v>
      </c>
      <c r="I1057" s="2"/>
      <c r="J1057" s="2">
        <f t="shared" si="385"/>
        <v>0.37626917661009412</v>
      </c>
      <c r="K1057" s="2">
        <f t="shared" si="386"/>
        <v>0.6236196546357371</v>
      </c>
      <c r="L1057" s="2">
        <f t="shared" si="387"/>
        <v>0</v>
      </c>
      <c r="M1057" s="2">
        <f t="shared" si="388"/>
        <v>1.1116875416883332E-4</v>
      </c>
      <c r="N1057" s="106">
        <f>SUMIF(Town!$AO$3:$AO$509,$AV1057,Town!N$3:N$509)</f>
        <v>10154</v>
      </c>
      <c r="O1057" s="106">
        <f>SUMIF(Town!$AO$3:$AO$509,$AV1057,Town!O$3:O$509)</f>
        <v>16829</v>
      </c>
      <c r="P1057" s="106"/>
      <c r="Q1057" s="106"/>
      <c r="R1057" s="106"/>
      <c r="S1057" s="106"/>
      <c r="T1057" s="106"/>
      <c r="U1057" s="106">
        <f>SUMIF(Town!$AO$3:$AO$509,$AV1057,Town!U$3:U$509)</f>
        <v>3</v>
      </c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>
        <f>SUMIF(Town!$AO$3:$AO$509,$AV1057,Town!AE$3:AE$509)</f>
        <v>0</v>
      </c>
      <c r="AG1057" s="7">
        <f>IF(Q1057&gt;0,RANK(Q1057,(N1057:P1057,Q1057:AE1057)),0)</f>
        <v>0</v>
      </c>
      <c r="AH1057" s="7">
        <f>IF(R1057&gt;0,RANK(R1057,(N1057:P1057,Q1057:AE1057)),0)</f>
        <v>0</v>
      </c>
      <c r="AI1057" s="7">
        <f>IF(T1057&gt;0,RANK(T1057,(N1057:P1057,Q1057:AE1057)),0)</f>
        <v>0</v>
      </c>
      <c r="AJ1057" s="7">
        <f>IF(S1057&gt;0,RANK(S1057,(N1057:P1057,Q1057:AE1057)),0)</f>
        <v>0</v>
      </c>
      <c r="AK1057" s="2">
        <f t="shared" si="389"/>
        <v>0</v>
      </c>
      <c r="AL1057" s="2">
        <f t="shared" si="390"/>
        <v>0</v>
      </c>
      <c r="AM1057" s="2">
        <f t="shared" si="391"/>
        <v>0</v>
      </c>
      <c r="AN1057" s="2">
        <f t="shared" si="392"/>
        <v>0</v>
      </c>
      <c r="AP1057" t="s">
        <v>1670</v>
      </c>
      <c r="AQ1057" t="s">
        <v>32</v>
      </c>
      <c r="AT1057" s="94">
        <v>23</v>
      </c>
      <c r="AU1057" s="96">
        <v>3</v>
      </c>
      <c r="AV1057" s="100">
        <f t="shared" si="372"/>
        <v>23003</v>
      </c>
      <c r="AX1057" s="7" t="s">
        <v>996</v>
      </c>
    </row>
    <row r="1058" spans="1:50" ht="13" hidden="1" customHeight="1" outlineLevel="1">
      <c r="A1058" t="s">
        <v>2570</v>
      </c>
      <c r="B1058" t="s">
        <v>32</v>
      </c>
      <c r="C1058" s="1">
        <f t="shared" si="384"/>
        <v>110891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382"/>
        <v>26372</v>
      </c>
      <c r="H1058" s="2">
        <f t="shared" si="383"/>
        <v>0.2378191196760783</v>
      </c>
      <c r="I1058" s="2"/>
      <c r="J1058" s="2">
        <f t="shared" si="385"/>
        <v>0.38093262753514712</v>
      </c>
      <c r="K1058" s="2">
        <f t="shared" si="386"/>
        <v>0.61875174721122539</v>
      </c>
      <c r="L1058" s="2">
        <f t="shared" si="387"/>
        <v>0</v>
      </c>
      <c r="M1058" s="2">
        <f t="shared" si="388"/>
        <v>3.1562525362749394E-4</v>
      </c>
      <c r="N1058" s="106">
        <f>SUMIF(Town!$AO$3:$AO$509,$AV1058,Town!N$3:N$509)</f>
        <v>42242</v>
      </c>
      <c r="O1058" s="106">
        <f>SUMIF(Town!$AO$3:$AO$509,$AV1058,Town!O$3:O$509)</f>
        <v>68614</v>
      </c>
      <c r="P1058" s="106"/>
      <c r="Q1058" s="106"/>
      <c r="R1058" s="106"/>
      <c r="S1058" s="106"/>
      <c r="T1058" s="106"/>
      <c r="U1058" s="106">
        <f>SUMIF(Town!$AO$3:$AO$509,$AV1058,Town!U$3:U$509)</f>
        <v>35</v>
      </c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>
        <f>SUMIF(Town!$AO$3:$AO$509,$AV1058,Town!AE$3:AE$509)</f>
        <v>0</v>
      </c>
      <c r="AG1058" s="7">
        <f>IF(Q1058&gt;0,RANK(Q1058,(N1058:P1058,Q1058:AE1058)),0)</f>
        <v>0</v>
      </c>
      <c r="AH1058" s="7">
        <f>IF(R1058&gt;0,RANK(R1058,(N1058:P1058,Q1058:AE1058)),0)</f>
        <v>0</v>
      </c>
      <c r="AI1058" s="7">
        <f>IF(T1058&gt;0,RANK(T1058,(N1058:P1058,Q1058:AE1058)),0)</f>
        <v>0</v>
      </c>
      <c r="AJ1058" s="7">
        <f>IF(S1058&gt;0,RANK(S1058,(N1058:P1058,Q1058:AE1058)),0)</f>
        <v>0</v>
      </c>
      <c r="AK1058" s="2">
        <f t="shared" si="389"/>
        <v>0</v>
      </c>
      <c r="AL1058" s="2">
        <f t="shared" si="390"/>
        <v>0</v>
      </c>
      <c r="AM1058" s="2">
        <f t="shared" si="391"/>
        <v>0</v>
      </c>
      <c r="AN1058" s="2">
        <f t="shared" si="392"/>
        <v>0</v>
      </c>
      <c r="AP1058" t="s">
        <v>2570</v>
      </c>
      <c r="AQ1058" t="s">
        <v>32</v>
      </c>
      <c r="AT1058" s="94">
        <v>23</v>
      </c>
      <c r="AU1058" s="96">
        <v>5</v>
      </c>
      <c r="AV1058" s="100">
        <f t="shared" si="372"/>
        <v>23005</v>
      </c>
      <c r="AX1058" s="7" t="s">
        <v>996</v>
      </c>
    </row>
    <row r="1059" spans="1:50" ht="13" hidden="1" customHeight="1" outlineLevel="1">
      <c r="A1059" t="s">
        <v>1534</v>
      </c>
      <c r="B1059" t="s">
        <v>32</v>
      </c>
      <c r="C1059" s="1">
        <f t="shared" si="384"/>
        <v>12821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1">
        <f t="shared" si="382"/>
        <v>2535</v>
      </c>
      <c r="H1059" s="2">
        <f t="shared" si="383"/>
        <v>0.19772248654551128</v>
      </c>
      <c r="I1059" s="2"/>
      <c r="J1059" s="2">
        <f t="shared" si="385"/>
        <v>0.40113875672724436</v>
      </c>
      <c r="K1059" s="2">
        <f t="shared" si="386"/>
        <v>0.59886124327275558</v>
      </c>
      <c r="L1059" s="2">
        <f t="shared" si="387"/>
        <v>0</v>
      </c>
      <c r="M1059" s="2">
        <f t="shared" si="388"/>
        <v>0</v>
      </c>
      <c r="N1059" s="106">
        <f>SUMIF(Town!$AO$3:$AO$509,$AV1059,Town!N$3:N$509)</f>
        <v>5143</v>
      </c>
      <c r="O1059" s="106">
        <f>SUMIF(Town!$AO$3:$AO$509,$AV1059,Town!O$3:O$509)</f>
        <v>7678</v>
      </c>
      <c r="P1059" s="106"/>
      <c r="Q1059" s="106"/>
      <c r="R1059" s="106"/>
      <c r="S1059" s="106"/>
      <c r="T1059" s="106"/>
      <c r="U1059" s="106">
        <f>SUMIF(Town!$AO$3:$AO$509,$AV1059,Town!U$3:U$509)</f>
        <v>0</v>
      </c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>
        <f>SUMIF(Town!$AO$3:$AO$509,$AV1059,Town!AE$3:AE$509)</f>
        <v>0</v>
      </c>
      <c r="AG1059" s="7">
        <f>IF(Q1059&gt;0,RANK(Q1059,(N1059:P1059,Q1059:AE1059)),0)</f>
        <v>0</v>
      </c>
      <c r="AH1059" s="7">
        <f>IF(R1059&gt;0,RANK(R1059,(N1059:P1059,Q1059:AE1059)),0)</f>
        <v>0</v>
      </c>
      <c r="AI1059" s="7">
        <f>IF(T1059&gt;0,RANK(T1059,(N1059:P1059,Q1059:AE1059)),0)</f>
        <v>0</v>
      </c>
      <c r="AJ1059" s="7">
        <f>IF(S1059&gt;0,RANK(S1059,(N1059:P1059,Q1059:AE1059)),0)</f>
        <v>0</v>
      </c>
      <c r="AK1059" s="2">
        <f t="shared" si="389"/>
        <v>0</v>
      </c>
      <c r="AL1059" s="2">
        <f t="shared" si="390"/>
        <v>0</v>
      </c>
      <c r="AM1059" s="2">
        <f t="shared" si="391"/>
        <v>0</v>
      </c>
      <c r="AN1059" s="2">
        <f t="shared" si="392"/>
        <v>0</v>
      </c>
      <c r="AP1059" t="s">
        <v>1534</v>
      </c>
      <c r="AQ1059" t="s">
        <v>32</v>
      </c>
      <c r="AT1059" s="94">
        <v>23</v>
      </c>
      <c r="AU1059" s="96">
        <v>7</v>
      </c>
      <c r="AV1059" s="100">
        <f t="shared" si="372"/>
        <v>23007</v>
      </c>
      <c r="AX1059" s="7" t="s">
        <v>996</v>
      </c>
    </row>
    <row r="1060" spans="1:50" ht="13" hidden="1" customHeight="1" outlineLevel="1">
      <c r="A1060" t="s">
        <v>2274</v>
      </c>
      <c r="B1060" t="s">
        <v>32</v>
      </c>
      <c r="C1060" s="1">
        <f t="shared" si="384"/>
        <v>21463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382"/>
        <v>7444</v>
      </c>
      <c r="H1060" s="2">
        <f t="shared" si="383"/>
        <v>0.34682942738666545</v>
      </c>
      <c r="I1060" s="2"/>
      <c r="J1060" s="2">
        <f t="shared" si="385"/>
        <v>0.32637562316544749</v>
      </c>
      <c r="K1060" s="2">
        <f t="shared" si="386"/>
        <v>0.67320505055211299</v>
      </c>
      <c r="L1060" s="2">
        <f t="shared" si="387"/>
        <v>0</v>
      </c>
      <c r="M1060" s="2">
        <f t="shared" si="388"/>
        <v>4.1932628243945835E-4</v>
      </c>
      <c r="N1060" s="106">
        <f>SUMIF(Town!$AO$3:$AO$509,$AV1060,Town!N$3:N$509)</f>
        <v>7005</v>
      </c>
      <c r="O1060" s="106">
        <f>SUMIF(Town!$AO$3:$AO$509,$AV1060,Town!O$3:O$509)</f>
        <v>14449</v>
      </c>
      <c r="P1060" s="106"/>
      <c r="Q1060" s="106"/>
      <c r="R1060" s="106"/>
      <c r="S1060" s="106"/>
      <c r="T1060" s="106"/>
      <c r="U1060" s="106">
        <f>SUMIF(Town!$AO$3:$AO$509,$AV1060,Town!U$3:U$509)</f>
        <v>9</v>
      </c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>
        <f>SUMIF(Town!$AO$3:$AO$509,$AV1060,Town!AE$3:AE$509)</f>
        <v>0</v>
      </c>
      <c r="AG1060" s="7">
        <f>IF(Q1060&gt;0,RANK(Q1060,(N1060:P1060,Q1060:AE1060)),0)</f>
        <v>0</v>
      </c>
      <c r="AH1060" s="7">
        <f>IF(R1060&gt;0,RANK(R1060,(N1060:P1060,Q1060:AE1060)),0)</f>
        <v>0</v>
      </c>
      <c r="AI1060" s="7">
        <f>IF(T1060&gt;0,RANK(T1060,(N1060:P1060,Q1060:AE1060)),0)</f>
        <v>0</v>
      </c>
      <c r="AJ1060" s="7">
        <f>IF(S1060&gt;0,RANK(S1060,(N1060:P1060,Q1060:AE1060)),0)</f>
        <v>0</v>
      </c>
      <c r="AK1060" s="2">
        <f t="shared" si="389"/>
        <v>0</v>
      </c>
      <c r="AL1060" s="2">
        <f t="shared" si="390"/>
        <v>0</v>
      </c>
      <c r="AM1060" s="2">
        <f t="shared" si="391"/>
        <v>0</v>
      </c>
      <c r="AN1060" s="2">
        <f t="shared" si="392"/>
        <v>0</v>
      </c>
      <c r="AP1060" t="s">
        <v>2274</v>
      </c>
      <c r="AQ1060" t="s">
        <v>32</v>
      </c>
      <c r="AT1060" s="94">
        <v>23</v>
      </c>
      <c r="AU1060" s="96">
        <v>9</v>
      </c>
      <c r="AV1060" s="100">
        <f t="shared" si="372"/>
        <v>23009</v>
      </c>
      <c r="AX1060" s="7" t="s">
        <v>996</v>
      </c>
    </row>
    <row r="1061" spans="1:50" ht="13" hidden="1" customHeight="1" outlineLevel="1">
      <c r="A1061" t="s">
        <v>1418</v>
      </c>
      <c r="B1061" t="s">
        <v>32</v>
      </c>
      <c r="C1061" s="1">
        <f t="shared" si="384"/>
        <v>50669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0</v>
      </c>
      <c r="G1061" s="1">
        <f t="shared" si="382"/>
        <v>10190</v>
      </c>
      <c r="H1061" s="2">
        <f t="shared" si="383"/>
        <v>0.20110915944660443</v>
      </c>
      <c r="I1061" s="2"/>
      <c r="J1061" s="2">
        <f t="shared" si="385"/>
        <v>0.39935660857723659</v>
      </c>
      <c r="K1061" s="2">
        <f t="shared" si="386"/>
        <v>0.600465768023841</v>
      </c>
      <c r="L1061" s="2">
        <f t="shared" si="387"/>
        <v>0</v>
      </c>
      <c r="M1061" s="2">
        <f t="shared" si="388"/>
        <v>1.7762339892235524E-4</v>
      </c>
      <c r="N1061" s="106">
        <f>SUMIF(Town!$AO$3:$AO$509,$AV1061,Town!N$3:N$509)</f>
        <v>20235</v>
      </c>
      <c r="O1061" s="106">
        <f>SUMIF(Town!$AO$3:$AO$509,$AV1061,Town!O$3:O$509)</f>
        <v>30425</v>
      </c>
      <c r="P1061" s="106"/>
      <c r="Q1061" s="106"/>
      <c r="R1061" s="106"/>
      <c r="S1061" s="106"/>
      <c r="T1061" s="106"/>
      <c r="U1061" s="106">
        <f>SUMIF(Town!$AO$3:$AO$509,$AV1061,Town!U$3:U$509)</f>
        <v>9</v>
      </c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>
        <f>SUMIF(Town!$AO$3:$AO$509,$AV1061,Town!AE$3:AE$509)</f>
        <v>0</v>
      </c>
      <c r="AG1061" s="7">
        <f>IF(Q1061&gt;0,RANK(Q1061,(N1061:P1061,Q1061:AE1061)),0)</f>
        <v>0</v>
      </c>
      <c r="AH1061" s="7">
        <f>IF(R1061&gt;0,RANK(R1061,(N1061:P1061,Q1061:AE1061)),0)</f>
        <v>0</v>
      </c>
      <c r="AI1061" s="7">
        <f>IF(T1061&gt;0,RANK(T1061,(N1061:P1061,Q1061:AE1061)),0)</f>
        <v>0</v>
      </c>
      <c r="AJ1061" s="7">
        <f>IF(S1061&gt;0,RANK(S1061,(N1061:P1061,Q1061:AE1061)),0)</f>
        <v>0</v>
      </c>
      <c r="AK1061" s="2">
        <f t="shared" si="389"/>
        <v>0</v>
      </c>
      <c r="AL1061" s="2">
        <f t="shared" si="390"/>
        <v>0</v>
      </c>
      <c r="AM1061" s="2">
        <f t="shared" si="391"/>
        <v>0</v>
      </c>
      <c r="AN1061" s="2">
        <f t="shared" si="392"/>
        <v>0</v>
      </c>
      <c r="AP1061" t="s">
        <v>1418</v>
      </c>
      <c r="AQ1061" t="s">
        <v>32</v>
      </c>
      <c r="AT1061" s="94">
        <v>23</v>
      </c>
      <c r="AU1061" s="96">
        <v>11</v>
      </c>
      <c r="AV1061" s="100">
        <f t="shared" si="372"/>
        <v>23011</v>
      </c>
      <c r="AX1061" s="7" t="s">
        <v>996</v>
      </c>
    </row>
    <row r="1062" spans="1:50" ht="13" hidden="1" customHeight="1" outlineLevel="1">
      <c r="A1062" t="s">
        <v>947</v>
      </c>
      <c r="B1062" t="s">
        <v>32</v>
      </c>
      <c r="C1062" s="1">
        <f t="shared" si="384"/>
        <v>15879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382"/>
        <v>5566</v>
      </c>
      <c r="H1062" s="2">
        <f t="shared" si="383"/>
        <v>0.35052585175388878</v>
      </c>
      <c r="I1062" s="2"/>
      <c r="J1062" s="2">
        <f t="shared" si="385"/>
        <v>0.32470558599408023</v>
      </c>
      <c r="K1062" s="2">
        <f t="shared" si="386"/>
        <v>0.67523143774796901</v>
      </c>
      <c r="L1062" s="2">
        <f t="shared" si="387"/>
        <v>0</v>
      </c>
      <c r="M1062" s="2">
        <f t="shared" si="388"/>
        <v>6.2976257950819736E-5</v>
      </c>
      <c r="N1062" s="106">
        <f>SUMIF(Town!$AO$3:$AO$509,$AV1062,Town!N$3:N$509)</f>
        <v>5156</v>
      </c>
      <c r="O1062" s="106">
        <f>SUMIF(Town!$AO$3:$AO$509,$AV1062,Town!O$3:O$509)</f>
        <v>10722</v>
      </c>
      <c r="P1062" s="106"/>
      <c r="Q1062" s="106"/>
      <c r="R1062" s="106"/>
      <c r="S1062" s="106"/>
      <c r="T1062" s="106"/>
      <c r="U1062" s="106">
        <f>SUMIF(Town!$AO$3:$AO$509,$AV1062,Town!U$3:U$509)</f>
        <v>1</v>
      </c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>
        <f>SUMIF(Town!$AO$3:$AO$509,$AV1062,Town!AE$3:AE$509)</f>
        <v>0</v>
      </c>
      <c r="AG1062" s="7">
        <f>IF(Q1062&gt;0,RANK(Q1062,(N1062:P1062,Q1062:AE1062)),0)</f>
        <v>0</v>
      </c>
      <c r="AH1062" s="7">
        <f>IF(R1062&gt;0,RANK(R1062,(N1062:P1062,Q1062:AE1062)),0)</f>
        <v>0</v>
      </c>
      <c r="AI1062" s="7">
        <f>IF(T1062&gt;0,RANK(T1062,(N1062:P1062,Q1062:AE1062)),0)</f>
        <v>0</v>
      </c>
      <c r="AJ1062" s="7">
        <f>IF(S1062&gt;0,RANK(S1062,(N1062:P1062,Q1062:AE1062)),0)</f>
        <v>0</v>
      </c>
      <c r="AK1062" s="2">
        <f t="shared" si="389"/>
        <v>0</v>
      </c>
      <c r="AL1062" s="2">
        <f t="shared" si="390"/>
        <v>0</v>
      </c>
      <c r="AM1062" s="2">
        <f t="shared" si="391"/>
        <v>0</v>
      </c>
      <c r="AN1062" s="2">
        <f t="shared" si="392"/>
        <v>0</v>
      </c>
      <c r="AP1062" t="s">
        <v>947</v>
      </c>
      <c r="AQ1062" t="s">
        <v>32</v>
      </c>
      <c r="AT1062" s="94">
        <v>23</v>
      </c>
      <c r="AU1062" s="96">
        <v>13</v>
      </c>
      <c r="AV1062" s="100">
        <f t="shared" si="372"/>
        <v>23013</v>
      </c>
      <c r="AX1062" s="7" t="s">
        <v>996</v>
      </c>
    </row>
    <row r="1063" spans="1:50" ht="13" hidden="1" customHeight="1" outlineLevel="1">
      <c r="A1063" t="s">
        <v>1794</v>
      </c>
      <c r="B1063" t="s">
        <v>32</v>
      </c>
      <c r="C1063" s="1">
        <f t="shared" si="384"/>
        <v>15375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1">
        <f t="shared" si="382"/>
        <v>5298</v>
      </c>
      <c r="H1063" s="2">
        <f t="shared" si="383"/>
        <v>0.34458536585365851</v>
      </c>
      <c r="I1063" s="2"/>
      <c r="J1063" s="2">
        <f t="shared" si="385"/>
        <v>0.32767479674796746</v>
      </c>
      <c r="K1063" s="2">
        <f t="shared" si="386"/>
        <v>0.67226016260162602</v>
      </c>
      <c r="L1063" s="2">
        <f t="shared" si="387"/>
        <v>0</v>
      </c>
      <c r="M1063" s="2">
        <f t="shared" si="388"/>
        <v>6.5040650406578138E-5</v>
      </c>
      <c r="N1063" s="106">
        <f>SUMIF(Town!$AO$3:$AO$509,$AV1063,Town!N$3:N$509)</f>
        <v>5038</v>
      </c>
      <c r="O1063" s="106">
        <f>SUMIF(Town!$AO$3:$AO$509,$AV1063,Town!O$3:O$509)</f>
        <v>10336</v>
      </c>
      <c r="P1063" s="106"/>
      <c r="Q1063" s="106"/>
      <c r="R1063" s="106"/>
      <c r="S1063" s="106"/>
      <c r="T1063" s="106"/>
      <c r="U1063" s="106">
        <f>SUMIF(Town!$AO$3:$AO$509,$AV1063,Town!U$3:U$509)</f>
        <v>1</v>
      </c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>
        <f>SUMIF(Town!$AO$3:$AO$509,$AV1063,Town!AE$3:AE$509)</f>
        <v>0</v>
      </c>
      <c r="AG1063" s="7">
        <f>IF(Q1063&gt;0,RANK(Q1063,(N1063:P1063,Q1063:AE1063)),0)</f>
        <v>0</v>
      </c>
      <c r="AH1063" s="7">
        <f>IF(R1063&gt;0,RANK(R1063,(N1063:P1063,Q1063:AE1063)),0)</f>
        <v>0</v>
      </c>
      <c r="AI1063" s="7">
        <f>IF(T1063&gt;0,RANK(T1063,(N1063:P1063,Q1063:AE1063)),0)</f>
        <v>0</v>
      </c>
      <c r="AJ1063" s="7">
        <f>IF(S1063&gt;0,RANK(S1063,(N1063:P1063,Q1063:AE1063)),0)</f>
        <v>0</v>
      </c>
      <c r="AK1063" s="2">
        <f t="shared" si="389"/>
        <v>0</v>
      </c>
      <c r="AL1063" s="2">
        <f t="shared" si="390"/>
        <v>0</v>
      </c>
      <c r="AM1063" s="2">
        <f t="shared" si="391"/>
        <v>0</v>
      </c>
      <c r="AN1063" s="2">
        <f t="shared" si="392"/>
        <v>0</v>
      </c>
      <c r="AP1063" t="s">
        <v>1794</v>
      </c>
      <c r="AQ1063" t="s">
        <v>32</v>
      </c>
      <c r="AT1063" s="94">
        <v>23</v>
      </c>
      <c r="AU1063" s="96">
        <v>15</v>
      </c>
      <c r="AV1063" s="100">
        <f t="shared" si="372"/>
        <v>23015</v>
      </c>
      <c r="AX1063" s="7" t="s">
        <v>996</v>
      </c>
    </row>
    <row r="1064" spans="1:50" ht="13" hidden="1" customHeight="1" outlineLevel="1">
      <c r="A1064" t="s">
        <v>2760</v>
      </c>
      <c r="B1064" t="s">
        <v>32</v>
      </c>
      <c r="C1064" s="1">
        <f t="shared" si="384"/>
        <v>22895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382"/>
        <v>3248</v>
      </c>
      <c r="H1064" s="2">
        <f t="shared" si="383"/>
        <v>0.14186503603406858</v>
      </c>
      <c r="I1064" s="2"/>
      <c r="J1064" s="2">
        <f t="shared" si="385"/>
        <v>0.42900196549464947</v>
      </c>
      <c r="K1064" s="2">
        <f t="shared" si="386"/>
        <v>0.57086700152871805</v>
      </c>
      <c r="L1064" s="2">
        <f t="shared" si="387"/>
        <v>0</v>
      </c>
      <c r="M1064" s="2">
        <f t="shared" si="388"/>
        <v>1.3103297663241698E-4</v>
      </c>
      <c r="N1064" s="106">
        <f>SUMIF(Town!$AO$3:$AO$509,$AV1064,Town!N$3:N$509)</f>
        <v>9822</v>
      </c>
      <c r="O1064" s="106">
        <f>SUMIF(Town!$AO$3:$AO$509,$AV1064,Town!O$3:O$509)</f>
        <v>13070</v>
      </c>
      <c r="P1064" s="106"/>
      <c r="Q1064" s="106"/>
      <c r="R1064" s="106"/>
      <c r="S1064" s="106"/>
      <c r="T1064" s="106"/>
      <c r="U1064" s="106">
        <f>SUMIF(Town!$AO$3:$AO$509,$AV1064,Town!U$3:U$509)</f>
        <v>3</v>
      </c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>
        <f>SUMIF(Town!$AO$3:$AO$509,$AV1064,Town!AE$3:AE$509)</f>
        <v>0</v>
      </c>
      <c r="AG1064" s="7">
        <f>IF(Q1064&gt;0,RANK(Q1064,(N1064:P1064,Q1064:AE1064)),0)</f>
        <v>0</v>
      </c>
      <c r="AH1064" s="7">
        <f>IF(R1064&gt;0,RANK(R1064,(N1064:P1064,Q1064:AE1064)),0)</f>
        <v>0</v>
      </c>
      <c r="AI1064" s="7">
        <f>IF(T1064&gt;0,RANK(T1064,(N1064:P1064,Q1064:AE1064)),0)</f>
        <v>0</v>
      </c>
      <c r="AJ1064" s="7">
        <f>IF(S1064&gt;0,RANK(S1064,(N1064:P1064,Q1064:AE1064)),0)</f>
        <v>0</v>
      </c>
      <c r="AK1064" s="2">
        <f t="shared" si="389"/>
        <v>0</v>
      </c>
      <c r="AL1064" s="2">
        <f t="shared" si="390"/>
        <v>0</v>
      </c>
      <c r="AM1064" s="2">
        <f t="shared" si="391"/>
        <v>0</v>
      </c>
      <c r="AN1064" s="2">
        <f t="shared" si="392"/>
        <v>0</v>
      </c>
      <c r="AP1064" t="s">
        <v>2760</v>
      </c>
      <c r="AQ1064" t="s">
        <v>32</v>
      </c>
      <c r="AT1064" s="94">
        <v>23</v>
      </c>
      <c r="AU1064" s="96">
        <v>17</v>
      </c>
      <c r="AV1064" s="100">
        <f t="shared" si="372"/>
        <v>23017</v>
      </c>
      <c r="AX1064" s="7" t="s">
        <v>996</v>
      </c>
    </row>
    <row r="1065" spans="1:50" ht="13" hidden="1" customHeight="1" outlineLevel="1">
      <c r="A1065" t="s">
        <v>1154</v>
      </c>
      <c r="B1065" t="s">
        <v>32</v>
      </c>
      <c r="C1065" s="1">
        <f t="shared" si="384"/>
        <v>61230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382"/>
        <v>19907</v>
      </c>
      <c r="H1065" s="2">
        <f t="shared" si="383"/>
        <v>0.32511840601012576</v>
      </c>
      <c r="I1065" s="2"/>
      <c r="J1065" s="2">
        <f t="shared" si="385"/>
        <v>0.33738363547280747</v>
      </c>
      <c r="K1065" s="2">
        <f t="shared" si="386"/>
        <v>0.66250204148293323</v>
      </c>
      <c r="L1065" s="2">
        <f t="shared" si="387"/>
        <v>0</v>
      </c>
      <c r="M1065" s="2">
        <f t="shared" si="388"/>
        <v>1.1432304425929019E-4</v>
      </c>
      <c r="N1065" s="106">
        <f>SUMIF(Town!$AO$3:$AO$509,$AV1065,Town!N$3:N$509)</f>
        <v>20658</v>
      </c>
      <c r="O1065" s="106">
        <f>SUMIF(Town!$AO$3:$AO$509,$AV1065,Town!O$3:O$509)</f>
        <v>40565</v>
      </c>
      <c r="P1065" s="106"/>
      <c r="Q1065" s="106"/>
      <c r="R1065" s="106"/>
      <c r="S1065" s="106"/>
      <c r="T1065" s="106"/>
      <c r="U1065" s="106">
        <f>SUMIF(Town!$AO$3:$AO$509,$AV1065,Town!U$3:U$509)</f>
        <v>7</v>
      </c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>
        <f>SUMIF(Town!$AO$3:$AO$509,$AV1065,Town!AE$3:AE$509)</f>
        <v>0</v>
      </c>
      <c r="AG1065" s="7">
        <f>IF(Q1065&gt;0,RANK(Q1065,(N1065:P1065,Q1065:AE1065)),0)</f>
        <v>0</v>
      </c>
      <c r="AH1065" s="7">
        <f>IF(R1065&gt;0,RANK(R1065,(N1065:P1065,Q1065:AE1065)),0)</f>
        <v>0</v>
      </c>
      <c r="AI1065" s="7">
        <f>IF(T1065&gt;0,RANK(T1065,(N1065:P1065,Q1065:AE1065)),0)</f>
        <v>0</v>
      </c>
      <c r="AJ1065" s="7">
        <f>IF(S1065&gt;0,RANK(S1065,(N1065:P1065,Q1065:AE1065)),0)</f>
        <v>0</v>
      </c>
      <c r="AK1065" s="2">
        <f t="shared" si="389"/>
        <v>0</v>
      </c>
      <c r="AL1065" s="2">
        <f t="shared" si="390"/>
        <v>0</v>
      </c>
      <c r="AM1065" s="2">
        <f t="shared" si="391"/>
        <v>0</v>
      </c>
      <c r="AN1065" s="2">
        <f t="shared" si="392"/>
        <v>0</v>
      </c>
      <c r="AP1065" t="s">
        <v>1154</v>
      </c>
      <c r="AQ1065" t="s">
        <v>32</v>
      </c>
      <c r="AT1065" s="94">
        <v>23</v>
      </c>
      <c r="AU1065" s="96">
        <v>19</v>
      </c>
      <c r="AV1065" s="100">
        <f t="shared" si="372"/>
        <v>23019</v>
      </c>
      <c r="AX1065" s="7" t="s">
        <v>996</v>
      </c>
    </row>
    <row r="1066" spans="1:50" ht="13" hidden="1" customHeight="1" outlineLevel="1">
      <c r="A1066" t="s">
        <v>1723</v>
      </c>
      <c r="B1066" t="s">
        <v>32</v>
      </c>
      <c r="C1066" s="1">
        <f t="shared" si="384"/>
        <v>7908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0</v>
      </c>
      <c r="G1066" s="1">
        <f t="shared" si="382"/>
        <v>2536</v>
      </c>
      <c r="H1066" s="2">
        <f t="shared" si="383"/>
        <v>0.32068791097622662</v>
      </c>
      <c r="I1066" s="2"/>
      <c r="J1066" s="2">
        <f t="shared" si="385"/>
        <v>0.33965604451188669</v>
      </c>
      <c r="K1066" s="2">
        <f t="shared" si="386"/>
        <v>0.66034395548811331</v>
      </c>
      <c r="L1066" s="2">
        <f t="shared" si="387"/>
        <v>0</v>
      </c>
      <c r="M1066" s="2">
        <f t="shared" si="388"/>
        <v>0</v>
      </c>
      <c r="N1066" s="106">
        <f>SUMIF(Town!$AO$3:$AO$509,$AV1066,Town!N$3:N$509)</f>
        <v>2686</v>
      </c>
      <c r="O1066" s="106">
        <f>SUMIF(Town!$AO$3:$AO$509,$AV1066,Town!O$3:O$509)</f>
        <v>5222</v>
      </c>
      <c r="P1066" s="106"/>
      <c r="Q1066" s="106"/>
      <c r="R1066" s="106"/>
      <c r="S1066" s="106"/>
      <c r="T1066" s="106"/>
      <c r="U1066" s="106">
        <f>SUMIF(Town!$AO$3:$AO$509,$AV1066,Town!U$3:U$509)</f>
        <v>0</v>
      </c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>
        <f>SUMIF(Town!$AO$3:$AO$509,$AV1066,Town!AE$3:AE$509)</f>
        <v>0</v>
      </c>
      <c r="AG1066" s="7">
        <f>IF(Q1066&gt;0,RANK(Q1066,(N1066:P1066,Q1066:AE1066)),0)</f>
        <v>0</v>
      </c>
      <c r="AH1066" s="7">
        <f>IF(R1066&gt;0,RANK(R1066,(N1066:P1066,Q1066:AE1066)),0)</f>
        <v>0</v>
      </c>
      <c r="AI1066" s="7">
        <f>IF(T1066&gt;0,RANK(T1066,(N1066:P1066,Q1066:AE1066)),0)</f>
        <v>0</v>
      </c>
      <c r="AJ1066" s="7">
        <f>IF(S1066&gt;0,RANK(S1066,(N1066:P1066,Q1066:AE1066)),0)</f>
        <v>0</v>
      </c>
      <c r="AK1066" s="2">
        <f t="shared" si="389"/>
        <v>0</v>
      </c>
      <c r="AL1066" s="2">
        <f t="shared" si="390"/>
        <v>0</v>
      </c>
      <c r="AM1066" s="2">
        <f t="shared" si="391"/>
        <v>0</v>
      </c>
      <c r="AN1066" s="2">
        <f t="shared" si="392"/>
        <v>0</v>
      </c>
      <c r="AP1066" t="s">
        <v>1723</v>
      </c>
      <c r="AQ1066" t="s">
        <v>32</v>
      </c>
      <c r="AT1066" s="94">
        <v>23</v>
      </c>
      <c r="AU1066" s="96">
        <v>21</v>
      </c>
      <c r="AV1066" s="100">
        <f t="shared" si="372"/>
        <v>23021</v>
      </c>
      <c r="AX1066" s="7" t="s">
        <v>996</v>
      </c>
    </row>
    <row r="1067" spans="1:50" ht="13" hidden="1" customHeight="1" outlineLevel="1">
      <c r="A1067" t="s">
        <v>2144</v>
      </c>
      <c r="B1067" t="s">
        <v>32</v>
      </c>
      <c r="C1067" s="1">
        <f t="shared" si="384"/>
        <v>14475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1">
        <f t="shared" si="382"/>
        <v>4698</v>
      </c>
      <c r="H1067" s="2">
        <f t="shared" si="383"/>
        <v>0.32455958549222796</v>
      </c>
      <c r="I1067" s="2"/>
      <c r="J1067" s="2">
        <f t="shared" si="385"/>
        <v>0.33768566493955093</v>
      </c>
      <c r="K1067" s="2">
        <f t="shared" si="386"/>
        <v>0.66224525043177895</v>
      </c>
      <c r="L1067" s="2">
        <f t="shared" si="387"/>
        <v>0</v>
      </c>
      <c r="M1067" s="2">
        <f t="shared" si="388"/>
        <v>6.9084628670057491E-5</v>
      </c>
      <c r="N1067" s="106">
        <f>SUMIF(Town!$AO$3:$AO$509,$AV1067,Town!N$3:N$509)</f>
        <v>4888</v>
      </c>
      <c r="O1067" s="106">
        <f>SUMIF(Town!$AO$3:$AO$509,$AV1067,Town!O$3:O$509)</f>
        <v>9586</v>
      </c>
      <c r="P1067" s="106"/>
      <c r="Q1067" s="106"/>
      <c r="R1067" s="106"/>
      <c r="S1067" s="106"/>
      <c r="T1067" s="106"/>
      <c r="U1067" s="106">
        <f>SUMIF(Town!$AO$3:$AO$509,$AV1067,Town!U$3:U$509)</f>
        <v>1</v>
      </c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>
        <f>SUMIF(Town!$AO$3:$AO$509,$AV1067,Town!AE$3:AE$509)</f>
        <v>0</v>
      </c>
      <c r="AG1067" s="7">
        <f>IF(Q1067&gt;0,RANK(Q1067,(N1067:P1067,Q1067:AE1067)),0)</f>
        <v>0</v>
      </c>
      <c r="AH1067" s="7">
        <f>IF(R1067&gt;0,RANK(R1067,(N1067:P1067,Q1067:AE1067)),0)</f>
        <v>0</v>
      </c>
      <c r="AI1067" s="7">
        <f>IF(T1067&gt;0,RANK(T1067,(N1067:P1067,Q1067:AE1067)),0)</f>
        <v>0</v>
      </c>
      <c r="AJ1067" s="7">
        <f>IF(S1067&gt;0,RANK(S1067,(N1067:P1067,Q1067:AE1067)),0)</f>
        <v>0</v>
      </c>
      <c r="AK1067" s="2">
        <f t="shared" si="389"/>
        <v>0</v>
      </c>
      <c r="AL1067" s="2">
        <f t="shared" si="390"/>
        <v>0</v>
      </c>
      <c r="AM1067" s="2">
        <f t="shared" si="391"/>
        <v>0</v>
      </c>
      <c r="AN1067" s="2">
        <f t="shared" si="392"/>
        <v>0</v>
      </c>
      <c r="AP1067" t="s">
        <v>2144</v>
      </c>
      <c r="AQ1067" t="s">
        <v>32</v>
      </c>
      <c r="AT1067" s="94">
        <v>23</v>
      </c>
      <c r="AU1067" s="96">
        <v>23</v>
      </c>
      <c r="AV1067" s="100">
        <f t="shared" si="372"/>
        <v>23023</v>
      </c>
      <c r="AX1067" s="7" t="s">
        <v>996</v>
      </c>
    </row>
    <row r="1068" spans="1:50" ht="13" hidden="1" customHeight="1" outlineLevel="1">
      <c r="A1068" t="s">
        <v>1518</v>
      </c>
      <c r="B1068" t="s">
        <v>32</v>
      </c>
      <c r="C1068" s="1">
        <f t="shared" si="384"/>
        <v>20155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0</v>
      </c>
      <c r="G1068" s="1">
        <f t="shared" si="382"/>
        <v>3138</v>
      </c>
      <c r="H1068" s="2">
        <f t="shared" si="383"/>
        <v>0.15569337633341604</v>
      </c>
      <c r="I1068" s="2"/>
      <c r="J1068" s="2">
        <f t="shared" si="385"/>
        <v>0.42212850409327712</v>
      </c>
      <c r="K1068" s="2">
        <f t="shared" si="386"/>
        <v>0.57782188042669314</v>
      </c>
      <c r="L1068" s="2">
        <f t="shared" si="387"/>
        <v>0</v>
      </c>
      <c r="M1068" s="2">
        <f t="shared" si="388"/>
        <v>4.9615480029685521E-5</v>
      </c>
      <c r="N1068" s="106">
        <f>SUMIF(Town!$AO$3:$AO$509,$AV1068,Town!N$3:N$509)</f>
        <v>8508</v>
      </c>
      <c r="O1068" s="106">
        <f>SUMIF(Town!$AO$3:$AO$509,$AV1068,Town!O$3:O$509)</f>
        <v>11646</v>
      </c>
      <c r="P1068" s="106"/>
      <c r="Q1068" s="106"/>
      <c r="R1068" s="106"/>
      <c r="S1068" s="106"/>
      <c r="T1068" s="106"/>
      <c r="U1068" s="106">
        <f>SUMIF(Town!$AO$3:$AO$509,$AV1068,Town!U$3:U$509)</f>
        <v>1</v>
      </c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>
        <f>SUMIF(Town!$AO$3:$AO$509,$AV1068,Town!AE$3:AE$509)</f>
        <v>0</v>
      </c>
      <c r="AG1068" s="7">
        <f>IF(Q1068&gt;0,RANK(Q1068,(N1068:P1068,Q1068:AE1068)),0)</f>
        <v>0</v>
      </c>
      <c r="AH1068" s="7">
        <f>IF(R1068&gt;0,RANK(R1068,(N1068:P1068,Q1068:AE1068)),0)</f>
        <v>0</v>
      </c>
      <c r="AI1068" s="7">
        <f>IF(T1068&gt;0,RANK(T1068,(N1068:P1068,Q1068:AE1068)),0)</f>
        <v>0</v>
      </c>
      <c r="AJ1068" s="7">
        <f>IF(S1068&gt;0,RANK(S1068,(N1068:P1068,Q1068:AE1068)),0)</f>
        <v>0</v>
      </c>
      <c r="AK1068" s="2">
        <f t="shared" si="389"/>
        <v>0</v>
      </c>
      <c r="AL1068" s="2">
        <f t="shared" si="390"/>
        <v>0</v>
      </c>
      <c r="AM1068" s="2">
        <f t="shared" si="391"/>
        <v>0</v>
      </c>
      <c r="AN1068" s="2">
        <f t="shared" si="392"/>
        <v>0</v>
      </c>
      <c r="AP1068" t="s">
        <v>1518</v>
      </c>
      <c r="AQ1068" t="s">
        <v>32</v>
      </c>
      <c r="AT1068" s="94">
        <v>23</v>
      </c>
      <c r="AU1068" s="96">
        <v>25</v>
      </c>
      <c r="AV1068" s="100">
        <f t="shared" si="372"/>
        <v>23025</v>
      </c>
      <c r="AX1068" s="7" t="s">
        <v>996</v>
      </c>
    </row>
    <row r="1069" spans="1:50" ht="13" hidden="1" customHeight="1" outlineLevel="1">
      <c r="A1069" t="s">
        <v>2267</v>
      </c>
      <c r="B1069" t="s">
        <v>32</v>
      </c>
      <c r="C1069" s="1">
        <f t="shared" si="384"/>
        <v>14148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0</v>
      </c>
      <c r="G1069" s="1">
        <f t="shared" si="382"/>
        <v>3361</v>
      </c>
      <c r="H1069" s="2">
        <f t="shared" si="383"/>
        <v>0.2375600791631326</v>
      </c>
      <c r="I1069" s="2"/>
      <c r="J1069" s="2">
        <f t="shared" si="385"/>
        <v>0.38111393836584678</v>
      </c>
      <c r="K1069" s="2">
        <f t="shared" si="386"/>
        <v>0.61867401752897933</v>
      </c>
      <c r="L1069" s="2">
        <f t="shared" si="387"/>
        <v>0</v>
      </c>
      <c r="M1069" s="2">
        <f t="shared" si="388"/>
        <v>2.1204410517383643E-4</v>
      </c>
      <c r="N1069" s="106">
        <f>SUMIF(Town!$AO$3:$AO$509,$AV1069,Town!N$3:N$509)</f>
        <v>5392</v>
      </c>
      <c r="O1069" s="106">
        <f>SUMIF(Town!$AO$3:$AO$509,$AV1069,Town!O$3:O$509)</f>
        <v>8753</v>
      </c>
      <c r="P1069" s="106"/>
      <c r="Q1069" s="106"/>
      <c r="R1069" s="106"/>
      <c r="S1069" s="106"/>
      <c r="T1069" s="106"/>
      <c r="U1069" s="106">
        <f>SUMIF(Town!$AO$3:$AO$509,$AV1069,Town!U$3:U$509)</f>
        <v>3</v>
      </c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>
        <f>SUMIF(Town!$AO$3:$AO$509,$AV1069,Town!AE$3:AE$509)</f>
        <v>0</v>
      </c>
      <c r="AG1069" s="7">
        <f>IF(Q1069&gt;0,RANK(Q1069,(N1069:P1069,Q1069:AE1069)),0)</f>
        <v>0</v>
      </c>
      <c r="AH1069" s="7">
        <f>IF(R1069&gt;0,RANK(R1069,(N1069:P1069,Q1069:AE1069)),0)</f>
        <v>0</v>
      </c>
      <c r="AI1069" s="7">
        <f>IF(T1069&gt;0,RANK(T1069,(N1069:P1069,Q1069:AE1069)),0)</f>
        <v>0</v>
      </c>
      <c r="AJ1069" s="7">
        <f>IF(S1069&gt;0,RANK(S1069,(N1069:P1069,Q1069:AE1069)),0)</f>
        <v>0</v>
      </c>
      <c r="AK1069" s="2">
        <f t="shared" si="389"/>
        <v>0</v>
      </c>
      <c r="AL1069" s="2">
        <f t="shared" si="390"/>
        <v>0</v>
      </c>
      <c r="AM1069" s="2">
        <f t="shared" si="391"/>
        <v>0</v>
      </c>
      <c r="AN1069" s="2">
        <f t="shared" si="392"/>
        <v>0</v>
      </c>
      <c r="AP1069" t="s">
        <v>2267</v>
      </c>
      <c r="AQ1069" t="s">
        <v>32</v>
      </c>
      <c r="AT1069" s="94">
        <v>23</v>
      </c>
      <c r="AU1069" s="96">
        <v>27</v>
      </c>
      <c r="AV1069" s="100">
        <f t="shared" si="372"/>
        <v>23027</v>
      </c>
      <c r="AX1069" s="7" t="s">
        <v>996</v>
      </c>
    </row>
    <row r="1070" spans="1:50" ht="13" hidden="1" customHeight="1" outlineLevel="1">
      <c r="A1070" t="s">
        <v>1242</v>
      </c>
      <c r="B1070" t="s">
        <v>32</v>
      </c>
      <c r="C1070" s="1">
        <f t="shared" si="384"/>
        <v>12810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382"/>
        <v>3881</v>
      </c>
      <c r="H1070" s="2">
        <f t="shared" si="383"/>
        <v>0.30296643247462918</v>
      </c>
      <c r="I1070" s="2"/>
      <c r="J1070" s="2">
        <f t="shared" si="385"/>
        <v>0.34832162373145981</v>
      </c>
      <c r="K1070" s="2">
        <f t="shared" si="386"/>
        <v>0.65128805620608898</v>
      </c>
      <c r="L1070" s="2">
        <f t="shared" si="387"/>
        <v>0</v>
      </c>
      <c r="M1070" s="2">
        <f t="shared" si="388"/>
        <v>3.9032006245121043E-4</v>
      </c>
      <c r="N1070" s="106">
        <f>SUMIF(Town!$AO$3:$AO$509,$AV1070,Town!N$3:N$509)</f>
        <v>4462</v>
      </c>
      <c r="O1070" s="106">
        <f>SUMIF(Town!$AO$3:$AO$509,$AV1070,Town!O$3:O$509)</f>
        <v>8343</v>
      </c>
      <c r="P1070" s="106"/>
      <c r="Q1070" s="106"/>
      <c r="R1070" s="106"/>
      <c r="S1070" s="106"/>
      <c r="T1070" s="106"/>
      <c r="U1070" s="106">
        <f>SUMIF(Town!$AO$3:$AO$509,$AV1070,Town!U$3:U$509)</f>
        <v>5</v>
      </c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>
        <f>SUMIF(Town!$AO$3:$AO$509,$AV1070,Town!AE$3:AE$509)</f>
        <v>0</v>
      </c>
      <c r="AG1070" s="7">
        <f>IF(Q1070&gt;0,RANK(Q1070,(N1070:P1070,Q1070:AE1070)),0)</f>
        <v>0</v>
      </c>
      <c r="AH1070" s="7">
        <f>IF(R1070&gt;0,RANK(R1070,(N1070:P1070,Q1070:AE1070)),0)</f>
        <v>0</v>
      </c>
      <c r="AI1070" s="7">
        <f>IF(T1070&gt;0,RANK(T1070,(N1070:P1070,Q1070:AE1070)),0)</f>
        <v>0</v>
      </c>
      <c r="AJ1070" s="7">
        <f>IF(S1070&gt;0,RANK(S1070,(N1070:P1070,Q1070:AE1070)),0)</f>
        <v>0</v>
      </c>
      <c r="AK1070" s="2">
        <f t="shared" si="389"/>
        <v>0</v>
      </c>
      <c r="AL1070" s="2">
        <f t="shared" si="390"/>
        <v>0</v>
      </c>
      <c r="AM1070" s="2">
        <f t="shared" si="391"/>
        <v>0</v>
      </c>
      <c r="AN1070" s="2">
        <f t="shared" si="392"/>
        <v>0</v>
      </c>
      <c r="AP1070" t="s">
        <v>1242</v>
      </c>
      <c r="AQ1070" t="s">
        <v>32</v>
      </c>
      <c r="AT1070" s="94">
        <v>23</v>
      </c>
      <c r="AU1070" s="96">
        <v>29</v>
      </c>
      <c r="AV1070" s="100">
        <f t="shared" si="372"/>
        <v>23029</v>
      </c>
      <c r="AX1070" s="7" t="s">
        <v>996</v>
      </c>
    </row>
    <row r="1071" spans="1:50" ht="13" hidden="1" customHeight="1" outlineLevel="1">
      <c r="A1071" t="s">
        <v>1647</v>
      </c>
      <c r="B1071" t="s">
        <v>32</v>
      </c>
      <c r="C1071" s="1">
        <f t="shared" si="384"/>
        <v>68766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0</v>
      </c>
      <c r="G1071" s="1">
        <f t="shared" si="382"/>
        <v>8625</v>
      </c>
      <c r="H1071" s="2">
        <f t="shared" si="383"/>
        <v>0.12542535555361661</v>
      </c>
      <c r="I1071" s="2"/>
      <c r="J1071" s="2">
        <f t="shared" si="385"/>
        <v>0.43720734083704155</v>
      </c>
      <c r="K1071" s="2">
        <f t="shared" si="386"/>
        <v>0.56263269639065816</v>
      </c>
      <c r="L1071" s="2">
        <f t="shared" si="387"/>
        <v>0</v>
      </c>
      <c r="M1071" s="2">
        <f t="shared" si="388"/>
        <v>1.5996277230023725E-4</v>
      </c>
      <c r="N1071" s="106">
        <f>SUMIF(Town!$AO$3:$AO$509,$AV1071,Town!N$3:N$509)</f>
        <v>30065</v>
      </c>
      <c r="O1071" s="106">
        <f>SUMIF(Town!$AO$3:$AO$509,$AV1071,Town!O$3:O$509)</f>
        <v>38690</v>
      </c>
      <c r="P1071" s="106"/>
      <c r="Q1071" s="106"/>
      <c r="R1071" s="106"/>
      <c r="S1071" s="106"/>
      <c r="T1071" s="106"/>
      <c r="U1071" s="106">
        <f>SUMIF(Town!$AO$3:$AO$509,$AV1071,Town!U$3:U$509)</f>
        <v>11</v>
      </c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>
        <f>SUMIF(Town!$AO$3:$AO$509,$AV1071,Town!AE$3:AE$509)</f>
        <v>0</v>
      </c>
      <c r="AG1071" s="7">
        <f>IF(Q1071&gt;0,RANK(Q1071,(N1071:P1071,Q1071:AE1071)),0)</f>
        <v>0</v>
      </c>
      <c r="AH1071" s="7">
        <f>IF(R1071&gt;0,RANK(R1071,(N1071:P1071,Q1071:AE1071)),0)</f>
        <v>0</v>
      </c>
      <c r="AI1071" s="7">
        <f>IF(T1071&gt;0,RANK(T1071,(N1071:P1071,Q1071:AE1071)),0)</f>
        <v>0</v>
      </c>
      <c r="AJ1071" s="7">
        <f>IF(S1071&gt;0,RANK(S1071,(N1071:P1071,Q1071:AE1071)),0)</f>
        <v>0</v>
      </c>
      <c r="AK1071" s="2">
        <f t="shared" si="389"/>
        <v>0</v>
      </c>
      <c r="AL1071" s="2">
        <f t="shared" si="390"/>
        <v>0</v>
      </c>
      <c r="AM1071" s="2">
        <f t="shared" si="391"/>
        <v>0</v>
      </c>
      <c r="AN1071" s="2">
        <f t="shared" si="392"/>
        <v>0</v>
      </c>
      <c r="AP1071" t="s">
        <v>1647</v>
      </c>
      <c r="AQ1071" t="s">
        <v>32</v>
      </c>
      <c r="AT1071" s="94">
        <v>23</v>
      </c>
      <c r="AU1071" s="96">
        <v>31</v>
      </c>
      <c r="AV1071" s="100">
        <f t="shared" si="372"/>
        <v>23031</v>
      </c>
      <c r="AX1071" s="7" t="s">
        <v>996</v>
      </c>
    </row>
    <row r="1072" spans="1:50" ht="13" customHeight="1" collapsed="1">
      <c r="A1072" t="s">
        <v>2537</v>
      </c>
      <c r="B1072" t="s">
        <v>15</v>
      </c>
      <c r="C1072" s="1">
        <f t="shared" si="384"/>
        <v>520320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382"/>
        <v>118114</v>
      </c>
      <c r="H1072" s="2">
        <f t="shared" si="383"/>
        <v>0.22700261377613776</v>
      </c>
      <c r="I1072" s="2"/>
      <c r="J1072" s="2">
        <f t="shared" si="385"/>
        <v>0.38640259840098401</v>
      </c>
      <c r="K1072" s="2">
        <f t="shared" si="386"/>
        <v>0.61340521217712174</v>
      </c>
      <c r="L1072" s="2">
        <f t="shared" si="387"/>
        <v>0</v>
      </c>
      <c r="M1072" s="2">
        <f t="shared" si="388"/>
        <v>1.9218942189425103E-4</v>
      </c>
      <c r="N1072" s="106">
        <f>SUM(N1056:N1071)</f>
        <v>201053</v>
      </c>
      <c r="O1072" s="106">
        <f>SUM(O1056:O1071)</f>
        <v>319167</v>
      </c>
      <c r="P1072" s="106"/>
      <c r="Q1072" s="106"/>
      <c r="R1072" s="106"/>
      <c r="S1072" s="106"/>
      <c r="T1072" s="106"/>
      <c r="U1072" s="106">
        <f>SUM(U1056:U1071)</f>
        <v>100</v>
      </c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>
        <f>SUM(AE1056:AE1071)</f>
        <v>0</v>
      </c>
      <c r="AG1072" s="7">
        <f>IF(Q1072&gt;0,RANK(Q1072,(N1072:P1072,Q1072:AE1072)),0)</f>
        <v>0</v>
      </c>
      <c r="AH1072" s="7">
        <f>IF(R1072&gt;0,RANK(R1072,(N1072:P1072,Q1072:AE1072)),0)</f>
        <v>0</v>
      </c>
      <c r="AI1072" s="7">
        <f>IF(T1072&gt;0,RANK(T1072,(N1072:P1072,Q1072:AE1072)),0)</f>
        <v>0</v>
      </c>
      <c r="AJ1072" s="7">
        <f>IF(S1072&gt;0,RANK(S1072,(N1072:P1072,Q1072:AE1072)),0)</f>
        <v>0</v>
      </c>
      <c r="AK1072" s="2">
        <f t="shared" si="389"/>
        <v>0</v>
      </c>
      <c r="AL1072" s="2">
        <f t="shared" si="390"/>
        <v>0</v>
      </c>
      <c r="AM1072" s="2">
        <f t="shared" si="391"/>
        <v>0</v>
      </c>
      <c r="AN1072" s="2">
        <f t="shared" si="392"/>
        <v>0</v>
      </c>
      <c r="AP1072" t="s">
        <v>2537</v>
      </c>
      <c r="AQ1072" t="s">
        <v>15</v>
      </c>
      <c r="AT1072" s="94">
        <v>23</v>
      </c>
      <c r="AU1072" s="96"/>
      <c r="AV1072" s="94">
        <v>23</v>
      </c>
      <c r="AX1072" s="7" t="s">
        <v>775</v>
      </c>
    </row>
    <row r="1073" spans="1:50" ht="13" customHeight="1">
      <c r="C1073" s="1"/>
      <c r="E1073" s="7"/>
      <c r="F1073" s="7"/>
      <c r="I1073" s="2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G1073" s="7"/>
      <c r="AH1073" s="7"/>
      <c r="AI1073" s="7"/>
      <c r="AJ1073" s="7"/>
      <c r="AT1073" s="94"/>
      <c r="AU1073" s="96"/>
      <c r="AV1073" s="100"/>
    </row>
    <row r="1074" spans="1:50" ht="13" hidden="1" customHeight="1" outlineLevel="1">
      <c r="A1074" t="s">
        <v>2257</v>
      </c>
      <c r="B1074" t="s">
        <v>1267</v>
      </c>
      <c r="C1074" s="1">
        <f t="shared" ref="C1074:C1088" si="393">SUM(N1074:AE1074)</f>
        <v>89854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382"/>
        <v>3932</v>
      </c>
      <c r="H1074" s="2">
        <f t="shared" si="383"/>
        <v>4.3759877134017404E-2</v>
      </c>
      <c r="I1074" s="2"/>
      <c r="J1074" s="2">
        <f t="shared" ref="J1074:J1088" si="394">IF($C1074=0,"-",N1074/$C1074)</f>
        <v>0.52177977608119841</v>
      </c>
      <c r="K1074" s="2">
        <f t="shared" ref="K1074:K1088" si="395">IF($C1074=0,"-",O1074/$C1074)</f>
        <v>0.478019898947181</v>
      </c>
      <c r="L1074" s="2">
        <f t="shared" ref="L1074:L1088" si="396">IF($C1074=0,"-",P1074/$C1074)</f>
        <v>0</v>
      </c>
      <c r="M1074" s="2">
        <f t="shared" ref="M1074:M1088" si="397">IF(C1074=0,"-",(1-J1074-K1074-L1074))</f>
        <v>2.0032497162059126E-4</v>
      </c>
      <c r="N1074" s="106">
        <f>SUMIF(Town!$AO$512:$AO$862,$AV1074,Town!N$512:N$862)</f>
        <v>46884</v>
      </c>
      <c r="O1074" s="106">
        <f>SUMIF(Town!$AO$512:$AO$862,$AV1074,Town!O$512:O$862)</f>
        <v>42952</v>
      </c>
      <c r="P1074" s="106"/>
      <c r="Q1074" s="106"/>
      <c r="R1074" s="106"/>
      <c r="S1074" s="106"/>
      <c r="T1074" s="106"/>
      <c r="U1074" s="106">
        <f>SUMIF(Town!$AO$512:$AO$862,$AV1074,Town!U$512:U$862)</f>
        <v>18</v>
      </c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>
        <f>SUMIF(Town!$AO$512:$AO$862,$AV1074,Town!AE$512:AE$862)</f>
        <v>0</v>
      </c>
      <c r="AG1074" s="7">
        <f>IF(Q1074&gt;0,RANK(Q1074,(N1074:P1074,Q1074:AE1074)),0)</f>
        <v>0</v>
      </c>
      <c r="AH1074" s="7">
        <f>IF(R1074&gt;0,RANK(R1074,(N1074:P1074,Q1074:AE1074)),0)</f>
        <v>0</v>
      </c>
      <c r="AI1074" s="7">
        <f>IF(T1074&gt;0,RANK(T1074,(N1074:P1074,Q1074:AE1074)),0)</f>
        <v>0</v>
      </c>
      <c r="AJ1074" s="7">
        <f>IF(S1074&gt;0,RANK(S1074,(N1074:P1074,Q1074:AE1074)),0)</f>
        <v>0</v>
      </c>
      <c r="AK1074" s="2">
        <f t="shared" ref="AK1074:AK1088" si="398">IF($C1074=0,"-",Q1074/$C1074)</f>
        <v>0</v>
      </c>
      <c r="AL1074" s="2">
        <f t="shared" ref="AL1074:AL1088" si="399">IF($C1074=0,"-",R1074/$C1074)</f>
        <v>0</v>
      </c>
      <c r="AM1074" s="2">
        <f t="shared" ref="AM1074:AM1088" si="400">IF($C1074=0,"-",T1074/$C1074)</f>
        <v>0</v>
      </c>
      <c r="AN1074" s="2">
        <f t="shared" ref="AN1074:AN1088" si="401">IF($C1074=0,"-",S1074/$C1074)</f>
        <v>0</v>
      </c>
      <c r="AP1074" t="s">
        <v>2257</v>
      </c>
      <c r="AQ1074" t="s">
        <v>1267</v>
      </c>
      <c r="AT1074" s="94">
        <v>25</v>
      </c>
      <c r="AU1074" s="96">
        <v>1</v>
      </c>
      <c r="AV1074" s="100">
        <f t="shared" ref="AV1074:AV1120" si="402">1000*AT1074+AU1074</f>
        <v>25001</v>
      </c>
      <c r="AX1074" s="7" t="s">
        <v>996</v>
      </c>
    </row>
    <row r="1075" spans="1:50" ht="13" hidden="1" customHeight="1" outlineLevel="1">
      <c r="A1075" t="s">
        <v>542</v>
      </c>
      <c r="B1075" t="s">
        <v>1267</v>
      </c>
      <c r="C1075" s="1">
        <f t="shared" si="393"/>
        <v>51191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>IF(P1075&gt;0,RANK(P1075,(N1075:P1075,Q1075:AE1075)),0)</f>
        <v>0</v>
      </c>
      <c r="G1075" s="1">
        <f t="shared" si="382"/>
        <v>5469</v>
      </c>
      <c r="H1075" s="2">
        <f t="shared" si="383"/>
        <v>0.10683518587251666</v>
      </c>
      <c r="I1075" s="2"/>
      <c r="J1075" s="2">
        <f t="shared" si="394"/>
        <v>0.55298782989197315</v>
      </c>
      <c r="K1075" s="2">
        <f t="shared" si="395"/>
        <v>0.44615264401945653</v>
      </c>
      <c r="L1075" s="2">
        <f t="shared" si="396"/>
        <v>0</v>
      </c>
      <c r="M1075" s="2">
        <f t="shared" si="397"/>
        <v>8.5952608857031709E-4</v>
      </c>
      <c r="N1075" s="106">
        <f>SUMIF(Town!$AO$512:$AO$862,$AV1075,Town!N$512:N$862)</f>
        <v>28308</v>
      </c>
      <c r="O1075" s="106">
        <f>SUMIF(Town!$AO$512:$AO$862,$AV1075,Town!O$512:O$862)</f>
        <v>22839</v>
      </c>
      <c r="P1075" s="106"/>
      <c r="Q1075" s="106"/>
      <c r="R1075" s="106"/>
      <c r="S1075" s="106"/>
      <c r="T1075" s="106"/>
      <c r="U1075" s="106">
        <f>SUMIF(Town!$AO$512:$AO$862,$AV1075,Town!U$512:U$862)</f>
        <v>44</v>
      </c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>
        <f>SUMIF(Town!$AO$512:$AO$862,$AV1075,Town!AE$512:AE$862)</f>
        <v>0</v>
      </c>
      <c r="AG1075" s="7">
        <f>IF(Q1075&gt;0,RANK(Q1075,(N1075:P1075,Q1075:AE1075)),0)</f>
        <v>0</v>
      </c>
      <c r="AH1075" s="7">
        <f>IF(R1075&gt;0,RANK(R1075,(N1075:P1075,Q1075:AE1075)),0)</f>
        <v>0</v>
      </c>
      <c r="AI1075" s="7">
        <f>IF(T1075&gt;0,RANK(T1075,(N1075:P1075,Q1075:AE1075)),0)</f>
        <v>0</v>
      </c>
      <c r="AJ1075" s="7">
        <f>IF(S1075&gt;0,RANK(S1075,(N1075:P1075,Q1075:AE1075)),0)</f>
        <v>0</v>
      </c>
      <c r="AK1075" s="2">
        <f t="shared" si="398"/>
        <v>0</v>
      </c>
      <c r="AL1075" s="2">
        <f t="shared" si="399"/>
        <v>0</v>
      </c>
      <c r="AM1075" s="2">
        <f t="shared" si="400"/>
        <v>0</v>
      </c>
      <c r="AN1075" s="2">
        <f t="shared" si="401"/>
        <v>0</v>
      </c>
      <c r="AP1075" t="s">
        <v>542</v>
      </c>
      <c r="AQ1075" t="s">
        <v>1267</v>
      </c>
      <c r="AT1075" s="94">
        <v>25</v>
      </c>
      <c r="AU1075" s="96">
        <v>3</v>
      </c>
      <c r="AV1075" s="100">
        <f t="shared" si="402"/>
        <v>25003</v>
      </c>
      <c r="AX1075" s="7" t="s">
        <v>996</v>
      </c>
    </row>
    <row r="1076" spans="1:50" ht="13" hidden="1" customHeight="1" outlineLevel="1">
      <c r="A1076" t="s">
        <v>1482</v>
      </c>
      <c r="B1076" t="s">
        <v>1267</v>
      </c>
      <c r="C1076" s="1">
        <f t="shared" si="393"/>
        <v>173508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>IF(P1076&gt;0,RANK(P1076,(N1076:P1076,Q1076:AE1076)),0)</f>
        <v>0</v>
      </c>
      <c r="G1076" s="1">
        <f t="shared" si="382"/>
        <v>21134</v>
      </c>
      <c r="H1076" s="2">
        <f t="shared" si="383"/>
        <v>0.12180418193973765</v>
      </c>
      <c r="I1076" s="2"/>
      <c r="J1076" s="2">
        <f t="shared" si="394"/>
        <v>0.56063121008829564</v>
      </c>
      <c r="K1076" s="2">
        <f t="shared" si="395"/>
        <v>0.43882702814855801</v>
      </c>
      <c r="L1076" s="2">
        <f t="shared" si="396"/>
        <v>0</v>
      </c>
      <c r="M1076" s="2">
        <f t="shared" si="397"/>
        <v>5.4176176314635338E-4</v>
      </c>
      <c r="N1076" s="106">
        <f>SUMIF(Town!$AO$512:$AO$862,$AV1076,Town!N$512:N$862)</f>
        <v>97274</v>
      </c>
      <c r="O1076" s="106">
        <f>SUMIF(Town!$AO$512:$AO$862,$AV1076,Town!O$512:O$862)</f>
        <v>76140</v>
      </c>
      <c r="P1076" s="106"/>
      <c r="Q1076" s="106"/>
      <c r="R1076" s="106"/>
      <c r="S1076" s="106"/>
      <c r="T1076" s="106"/>
      <c r="U1076" s="106">
        <f>SUMIF(Town!$AO$512:$AO$862,$AV1076,Town!U$512:U$862)</f>
        <v>94</v>
      </c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>
        <f>SUMIF(Town!$AO$512:$AO$862,$AV1076,Town!AE$512:AE$862)</f>
        <v>0</v>
      </c>
      <c r="AG1076" s="7">
        <f>IF(Q1076&gt;0,RANK(Q1076,(N1076:P1076,Q1076:AE1076)),0)</f>
        <v>0</v>
      </c>
      <c r="AH1076" s="7">
        <f>IF(R1076&gt;0,RANK(R1076,(N1076:P1076,Q1076:AE1076)),0)</f>
        <v>0</v>
      </c>
      <c r="AI1076" s="7">
        <f>IF(T1076&gt;0,RANK(T1076,(N1076:P1076,Q1076:AE1076)),0)</f>
        <v>0</v>
      </c>
      <c r="AJ1076" s="7">
        <f>IF(S1076&gt;0,RANK(S1076,(N1076:P1076,Q1076:AE1076)),0)</f>
        <v>0</v>
      </c>
      <c r="AK1076" s="2">
        <f t="shared" si="398"/>
        <v>0</v>
      </c>
      <c r="AL1076" s="2">
        <f t="shared" si="399"/>
        <v>0</v>
      </c>
      <c r="AM1076" s="2">
        <f t="shared" si="400"/>
        <v>0</v>
      </c>
      <c r="AN1076" s="2">
        <f t="shared" si="401"/>
        <v>0</v>
      </c>
      <c r="AP1076" t="s">
        <v>1482</v>
      </c>
      <c r="AQ1076" t="s">
        <v>1267</v>
      </c>
      <c r="AT1076" s="94">
        <v>25</v>
      </c>
      <c r="AU1076" s="96">
        <v>5</v>
      </c>
      <c r="AV1076" s="100">
        <f t="shared" si="402"/>
        <v>25005</v>
      </c>
      <c r="AX1076" s="7" t="s">
        <v>996</v>
      </c>
    </row>
    <row r="1077" spans="1:50" ht="13" hidden="1" customHeight="1" outlineLevel="1">
      <c r="A1077" t="s">
        <v>1865</v>
      </c>
      <c r="B1077" t="s">
        <v>1267</v>
      </c>
      <c r="C1077" s="1">
        <f t="shared" si="393"/>
        <v>5658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>IF(P1077&gt;0,RANK(P1077,(N1077:P1077,Q1077:AE1077)),0)</f>
        <v>0</v>
      </c>
      <c r="G1077" s="1">
        <f t="shared" si="382"/>
        <v>1543</v>
      </c>
      <c r="H1077" s="2">
        <f t="shared" si="383"/>
        <v>0.27271120537292332</v>
      </c>
      <c r="I1077" s="2"/>
      <c r="J1077" s="2">
        <f t="shared" si="394"/>
        <v>0.63573700954400847</v>
      </c>
      <c r="K1077" s="2">
        <f t="shared" si="395"/>
        <v>0.36302580417108521</v>
      </c>
      <c r="L1077" s="2">
        <f t="shared" si="396"/>
        <v>0</v>
      </c>
      <c r="M1077" s="2">
        <f t="shared" si="397"/>
        <v>1.237186284906322E-3</v>
      </c>
      <c r="N1077" s="106">
        <f>SUMIF(Town!$AO$512:$AO$862,$AV1077,Town!N$512:N$862)</f>
        <v>3597</v>
      </c>
      <c r="O1077" s="106">
        <f>SUMIF(Town!$AO$512:$AO$862,$AV1077,Town!O$512:O$862)</f>
        <v>2054</v>
      </c>
      <c r="P1077" s="106"/>
      <c r="Q1077" s="106"/>
      <c r="R1077" s="106"/>
      <c r="S1077" s="106"/>
      <c r="T1077" s="106"/>
      <c r="U1077" s="106">
        <f>SUMIF(Town!$AO$512:$AO$862,$AV1077,Town!U$512:U$862)</f>
        <v>7</v>
      </c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>
        <f>SUMIF(Town!$AO$512:$AO$862,$AV1077,Town!AE$512:AE$862)</f>
        <v>0</v>
      </c>
      <c r="AG1077" s="7">
        <f>IF(Q1077&gt;0,RANK(Q1077,(N1077:P1077,Q1077:AE1077)),0)</f>
        <v>0</v>
      </c>
      <c r="AH1077" s="7">
        <f>IF(R1077&gt;0,RANK(R1077,(N1077:P1077,Q1077:AE1077)),0)</f>
        <v>0</v>
      </c>
      <c r="AI1077" s="7">
        <f>IF(T1077&gt;0,RANK(T1077,(N1077:P1077,Q1077:AE1077)),0)</f>
        <v>0</v>
      </c>
      <c r="AJ1077" s="7">
        <f>IF(S1077&gt;0,RANK(S1077,(N1077:P1077,Q1077:AE1077)),0)</f>
        <v>0</v>
      </c>
      <c r="AK1077" s="2">
        <f t="shared" si="398"/>
        <v>0</v>
      </c>
      <c r="AL1077" s="2">
        <f t="shared" si="399"/>
        <v>0</v>
      </c>
      <c r="AM1077" s="2">
        <f t="shared" si="400"/>
        <v>0</v>
      </c>
      <c r="AN1077" s="2">
        <f t="shared" si="401"/>
        <v>0</v>
      </c>
      <c r="AP1077" t="s">
        <v>1865</v>
      </c>
      <c r="AQ1077" t="s">
        <v>1267</v>
      </c>
      <c r="AT1077" s="94">
        <v>25</v>
      </c>
      <c r="AU1077" s="96">
        <v>7</v>
      </c>
      <c r="AV1077" s="100">
        <f t="shared" si="402"/>
        <v>25007</v>
      </c>
      <c r="AX1077" s="7" t="s">
        <v>996</v>
      </c>
    </row>
    <row r="1078" spans="1:50" ht="13" hidden="1" customHeight="1" outlineLevel="1">
      <c r="A1078" t="s">
        <v>1247</v>
      </c>
      <c r="B1078" t="s">
        <v>1267</v>
      </c>
      <c r="C1078" s="1">
        <f t="shared" si="393"/>
        <v>272488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>IF(P1078&gt;0,RANK(P1078,(N1078:P1078,Q1078:AE1078)),0)</f>
        <v>0</v>
      </c>
      <c r="G1078" s="1">
        <f t="shared" si="382"/>
        <v>25615</v>
      </c>
      <c r="H1078" s="2">
        <f t="shared" si="383"/>
        <v>9.4004139631837E-2</v>
      </c>
      <c r="I1078" s="2"/>
      <c r="J1078" s="2">
        <f t="shared" si="394"/>
        <v>0.54650113032500514</v>
      </c>
      <c r="K1078" s="2">
        <f t="shared" si="395"/>
        <v>0.45249699069316812</v>
      </c>
      <c r="L1078" s="2">
        <f t="shared" si="396"/>
        <v>0</v>
      </c>
      <c r="M1078" s="2">
        <f t="shared" si="397"/>
        <v>1.0018789818267426E-3</v>
      </c>
      <c r="N1078" s="106">
        <f>SUMIF(Town!$AO$512:$AO$862,$AV1078,Town!N$512:N$862)</f>
        <v>148915</v>
      </c>
      <c r="O1078" s="106">
        <f>SUMIF(Town!$AO$512:$AO$862,$AV1078,Town!O$512:O$862)</f>
        <v>123300</v>
      </c>
      <c r="P1078" s="106"/>
      <c r="Q1078" s="106"/>
      <c r="R1078" s="106"/>
      <c r="S1078" s="106"/>
      <c r="T1078" s="106"/>
      <c r="U1078" s="106">
        <f>SUMIF(Town!$AO$512:$AO$862,$AV1078,Town!U$512:U$862)</f>
        <v>273</v>
      </c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>
        <f>SUMIF(Town!$AO$512:$AO$862,$AV1078,Town!AE$512:AE$862)</f>
        <v>0</v>
      </c>
      <c r="AG1078" s="7">
        <f>IF(Q1078&gt;0,RANK(Q1078,(N1078:P1078,Q1078:AE1078)),0)</f>
        <v>0</v>
      </c>
      <c r="AH1078" s="7">
        <f>IF(R1078&gt;0,RANK(R1078,(N1078:P1078,Q1078:AE1078)),0)</f>
        <v>0</v>
      </c>
      <c r="AI1078" s="7">
        <f>IF(T1078&gt;0,RANK(T1078,(N1078:P1078,Q1078:AE1078)),0)</f>
        <v>0</v>
      </c>
      <c r="AJ1078" s="7">
        <f>IF(S1078&gt;0,RANK(S1078,(N1078:P1078,Q1078:AE1078)),0)</f>
        <v>0</v>
      </c>
      <c r="AK1078" s="2">
        <f t="shared" si="398"/>
        <v>0</v>
      </c>
      <c r="AL1078" s="2">
        <f t="shared" si="399"/>
        <v>0</v>
      </c>
      <c r="AM1078" s="2">
        <f t="shared" si="400"/>
        <v>0</v>
      </c>
      <c r="AN1078" s="2">
        <f t="shared" si="401"/>
        <v>0</v>
      </c>
      <c r="AP1078" t="s">
        <v>1247</v>
      </c>
      <c r="AQ1078" t="s">
        <v>1267</v>
      </c>
      <c r="AT1078" s="94">
        <v>25</v>
      </c>
      <c r="AU1078" s="96">
        <v>9</v>
      </c>
      <c r="AV1078" s="100">
        <f t="shared" si="402"/>
        <v>25009</v>
      </c>
      <c r="AX1078" s="7" t="s">
        <v>996</v>
      </c>
    </row>
    <row r="1079" spans="1:50" ht="13" hidden="1" customHeight="1" outlineLevel="1">
      <c r="A1079" t="s">
        <v>1534</v>
      </c>
      <c r="B1079" t="s">
        <v>1267</v>
      </c>
      <c r="C1079" s="1">
        <f t="shared" si="393"/>
        <v>28972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382"/>
        <v>3552</v>
      </c>
      <c r="H1079" s="2">
        <f t="shared" si="383"/>
        <v>0.12260113212757145</v>
      </c>
      <c r="I1079" s="2"/>
      <c r="J1079" s="2">
        <f t="shared" si="394"/>
        <v>0.55995443876846607</v>
      </c>
      <c r="K1079" s="2">
        <f t="shared" si="395"/>
        <v>0.43735330664089467</v>
      </c>
      <c r="L1079" s="2">
        <f t="shared" si="396"/>
        <v>0</v>
      </c>
      <c r="M1079" s="2">
        <f t="shared" si="397"/>
        <v>2.6922545906392648E-3</v>
      </c>
      <c r="N1079" s="106">
        <f>SUMIF(Town!$AO$512:$AO$862,$AV1079,Town!N$512:N$862)</f>
        <v>16223</v>
      </c>
      <c r="O1079" s="106">
        <f>SUMIF(Town!$AO$512:$AO$862,$AV1079,Town!O$512:O$862)</f>
        <v>12671</v>
      </c>
      <c r="P1079" s="106"/>
      <c r="Q1079" s="106"/>
      <c r="R1079" s="106"/>
      <c r="S1079" s="106"/>
      <c r="T1079" s="106"/>
      <c r="U1079" s="106">
        <f>SUMIF(Town!$AO$512:$AO$862,$AV1079,Town!U$512:U$862)</f>
        <v>78</v>
      </c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>
        <f>SUMIF(Town!$AO$512:$AO$862,$AV1079,Town!AE$512:AE$862)</f>
        <v>0</v>
      </c>
      <c r="AG1079" s="7">
        <f>IF(Q1079&gt;0,RANK(Q1079,(N1079:P1079,Q1079:AE1079)),0)</f>
        <v>0</v>
      </c>
      <c r="AH1079" s="7">
        <f>IF(R1079&gt;0,RANK(R1079,(N1079:P1079,Q1079:AE1079)),0)</f>
        <v>0</v>
      </c>
      <c r="AI1079" s="7">
        <f>IF(T1079&gt;0,RANK(T1079,(N1079:P1079,Q1079:AE1079)),0)</f>
        <v>0</v>
      </c>
      <c r="AJ1079" s="7">
        <f>IF(S1079&gt;0,RANK(S1079,(N1079:P1079,Q1079:AE1079)),0)</f>
        <v>0</v>
      </c>
      <c r="AK1079" s="2">
        <f t="shared" si="398"/>
        <v>0</v>
      </c>
      <c r="AL1079" s="2">
        <f t="shared" si="399"/>
        <v>0</v>
      </c>
      <c r="AM1079" s="2">
        <f t="shared" si="400"/>
        <v>0</v>
      </c>
      <c r="AN1079" s="2">
        <f t="shared" si="401"/>
        <v>0</v>
      </c>
      <c r="AP1079" t="s">
        <v>1534</v>
      </c>
      <c r="AQ1079" t="s">
        <v>1267</v>
      </c>
      <c r="AT1079" s="94">
        <v>25</v>
      </c>
      <c r="AU1079" s="96">
        <v>11</v>
      </c>
      <c r="AV1079" s="100">
        <f t="shared" si="402"/>
        <v>25011</v>
      </c>
      <c r="AX1079" s="7" t="s">
        <v>996</v>
      </c>
    </row>
    <row r="1080" spans="1:50" ht="13" hidden="1" customHeight="1" outlineLevel="1">
      <c r="A1080" t="s">
        <v>2627</v>
      </c>
      <c r="B1080" t="s">
        <v>1267</v>
      </c>
      <c r="C1080" s="1">
        <f t="shared" si="393"/>
        <v>145475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382"/>
        <v>4412</v>
      </c>
      <c r="H1080" s="2">
        <f t="shared" si="383"/>
        <v>3.0328235091940197E-2</v>
      </c>
      <c r="I1080" s="2"/>
      <c r="J1080" s="2">
        <f t="shared" si="394"/>
        <v>0.5148994672624162</v>
      </c>
      <c r="K1080" s="2">
        <f t="shared" si="395"/>
        <v>0.48457123217047604</v>
      </c>
      <c r="L1080" s="2">
        <f t="shared" si="396"/>
        <v>0</v>
      </c>
      <c r="M1080" s="2">
        <f t="shared" si="397"/>
        <v>5.2930056710775997E-4</v>
      </c>
      <c r="N1080" s="106">
        <f>SUMIF(Town!$AO$512:$AO$862,$AV1080,Town!N$512:N$862)</f>
        <v>74905</v>
      </c>
      <c r="O1080" s="106">
        <f>SUMIF(Town!$AO$512:$AO$862,$AV1080,Town!O$512:O$862)</f>
        <v>70493</v>
      </c>
      <c r="P1080" s="106"/>
      <c r="Q1080" s="106"/>
      <c r="R1080" s="106"/>
      <c r="S1080" s="106"/>
      <c r="T1080" s="106"/>
      <c r="U1080" s="106">
        <f>SUMIF(Town!$AO$512:$AO$862,$AV1080,Town!U$512:U$862)</f>
        <v>77</v>
      </c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>
        <f>SUMIF(Town!$AO$512:$AO$862,$AV1080,Town!AE$512:AE$862)</f>
        <v>0</v>
      </c>
      <c r="AG1080" s="7">
        <f>IF(Q1080&gt;0,RANK(Q1080,(N1080:P1080,Q1080:AE1080)),0)</f>
        <v>0</v>
      </c>
      <c r="AH1080" s="7">
        <f>IF(R1080&gt;0,RANK(R1080,(N1080:P1080,Q1080:AE1080)),0)</f>
        <v>0</v>
      </c>
      <c r="AI1080" s="7">
        <f>IF(T1080&gt;0,RANK(T1080,(N1080:P1080,Q1080:AE1080)),0)</f>
        <v>0</v>
      </c>
      <c r="AJ1080" s="7">
        <f>IF(S1080&gt;0,RANK(S1080,(N1080:P1080,Q1080:AE1080)),0)</f>
        <v>0</v>
      </c>
      <c r="AK1080" s="2">
        <f t="shared" si="398"/>
        <v>0</v>
      </c>
      <c r="AL1080" s="2">
        <f t="shared" si="399"/>
        <v>0</v>
      </c>
      <c r="AM1080" s="2">
        <f t="shared" si="400"/>
        <v>0</v>
      </c>
      <c r="AN1080" s="2">
        <f t="shared" si="401"/>
        <v>0</v>
      </c>
      <c r="AP1080" t="s">
        <v>2627</v>
      </c>
      <c r="AQ1080" t="s">
        <v>1267</v>
      </c>
      <c r="AT1080" s="94">
        <v>25</v>
      </c>
      <c r="AU1080" s="96">
        <v>13</v>
      </c>
      <c r="AV1080" s="100">
        <f t="shared" si="402"/>
        <v>25013</v>
      </c>
      <c r="AX1080" s="7" t="s">
        <v>996</v>
      </c>
    </row>
    <row r="1081" spans="1:50" ht="13" hidden="1" customHeight="1" outlineLevel="1">
      <c r="A1081" t="s">
        <v>1818</v>
      </c>
      <c r="B1081" t="s">
        <v>1267</v>
      </c>
      <c r="C1081" s="1">
        <f t="shared" si="393"/>
        <v>54646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>IF(P1081&gt;0,RANK(P1081,(N1081:P1081,Q1081:AE1081)),0)</f>
        <v>0</v>
      </c>
      <c r="G1081" s="1">
        <f t="shared" si="382"/>
        <v>8699</v>
      </c>
      <c r="H1081" s="2">
        <f t="shared" si="383"/>
        <v>0.1591882296965926</v>
      </c>
      <c r="I1081" s="2"/>
      <c r="J1081" s="2">
        <f t="shared" si="394"/>
        <v>0.57918237382425064</v>
      </c>
      <c r="K1081" s="2">
        <f t="shared" si="395"/>
        <v>0.41999414412765801</v>
      </c>
      <c r="L1081" s="2">
        <f t="shared" si="396"/>
        <v>0</v>
      </c>
      <c r="M1081" s="2">
        <f t="shared" si="397"/>
        <v>8.2348204809135073E-4</v>
      </c>
      <c r="N1081" s="106">
        <f>SUMIF(Town!$AO$512:$AO$862,$AV1081,Town!N$512:N$862)</f>
        <v>31650</v>
      </c>
      <c r="O1081" s="106">
        <f>SUMIF(Town!$AO$512:$AO$862,$AV1081,Town!O$512:O$862)</f>
        <v>22951</v>
      </c>
      <c r="P1081" s="106"/>
      <c r="Q1081" s="106"/>
      <c r="R1081" s="106"/>
      <c r="S1081" s="106"/>
      <c r="T1081" s="106"/>
      <c r="U1081" s="106">
        <f>SUMIF(Town!$AO$512:$AO$862,$AV1081,Town!U$512:U$862)</f>
        <v>45</v>
      </c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>
        <f>SUMIF(Town!$AO$512:$AO$862,$AV1081,Town!AE$512:AE$862)</f>
        <v>0</v>
      </c>
      <c r="AG1081" s="7">
        <f>IF(Q1081&gt;0,RANK(Q1081,(N1081:P1081,Q1081:AE1081)),0)</f>
        <v>0</v>
      </c>
      <c r="AH1081" s="7">
        <f>IF(R1081&gt;0,RANK(R1081,(N1081:P1081,Q1081:AE1081)),0)</f>
        <v>0</v>
      </c>
      <c r="AI1081" s="7">
        <f>IF(T1081&gt;0,RANK(T1081,(N1081:P1081,Q1081:AE1081)),0)</f>
        <v>0</v>
      </c>
      <c r="AJ1081" s="7">
        <f>IF(S1081&gt;0,RANK(S1081,(N1081:P1081,Q1081:AE1081)),0)</f>
        <v>0</v>
      </c>
      <c r="AK1081" s="2">
        <f t="shared" si="398"/>
        <v>0</v>
      </c>
      <c r="AL1081" s="2">
        <f t="shared" si="399"/>
        <v>0</v>
      </c>
      <c r="AM1081" s="2">
        <f t="shared" si="400"/>
        <v>0</v>
      </c>
      <c r="AN1081" s="2">
        <f t="shared" si="401"/>
        <v>0</v>
      </c>
      <c r="AP1081" t="s">
        <v>1818</v>
      </c>
      <c r="AQ1081" t="s">
        <v>1267</v>
      </c>
      <c r="AT1081" s="94">
        <v>25</v>
      </c>
      <c r="AU1081" s="96">
        <v>15</v>
      </c>
      <c r="AV1081" s="100">
        <f t="shared" si="402"/>
        <v>25015</v>
      </c>
      <c r="AX1081" s="7" t="s">
        <v>996</v>
      </c>
    </row>
    <row r="1082" spans="1:50" ht="13" hidden="1" customHeight="1" outlineLevel="1">
      <c r="A1082" t="s">
        <v>589</v>
      </c>
      <c r="B1082" t="s">
        <v>1267</v>
      </c>
      <c r="C1082" s="1">
        <f t="shared" si="393"/>
        <v>589815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0</v>
      </c>
      <c r="G1082" s="1">
        <f t="shared" si="382"/>
        <v>124460</v>
      </c>
      <c r="H1082" s="2">
        <f t="shared" si="383"/>
        <v>0.2110153183625374</v>
      </c>
      <c r="I1082" s="2"/>
      <c r="J1082" s="2">
        <f t="shared" si="394"/>
        <v>0.6051015996541288</v>
      </c>
      <c r="K1082" s="2">
        <f t="shared" si="395"/>
        <v>0.39408628129159146</v>
      </c>
      <c r="L1082" s="2">
        <f t="shared" si="396"/>
        <v>0</v>
      </c>
      <c r="M1082" s="2">
        <f t="shared" si="397"/>
        <v>8.121190542797474E-4</v>
      </c>
      <c r="N1082" s="106">
        <f>SUMIF(Town!$AO$512:$AO$862,$AV1082,Town!N$512:N$862)</f>
        <v>356898</v>
      </c>
      <c r="O1082" s="106">
        <f>SUMIF(Town!$AO$512:$AO$862,$AV1082,Town!O$512:O$862)</f>
        <v>232438</v>
      </c>
      <c r="P1082" s="106"/>
      <c r="Q1082" s="106"/>
      <c r="R1082" s="106"/>
      <c r="S1082" s="106"/>
      <c r="T1082" s="106"/>
      <c r="U1082" s="106">
        <f>SUMIF(Town!$AO$512:$AO$862,$AV1082,Town!U$512:U$862)</f>
        <v>479</v>
      </c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>
        <f>SUMIF(Town!$AO$512:$AO$862,$AV1082,Town!AE$512:AE$862)</f>
        <v>0</v>
      </c>
      <c r="AG1082" s="7">
        <f>IF(Q1082&gt;0,RANK(Q1082,(N1082:P1082,Q1082:AE1082)),0)</f>
        <v>0</v>
      </c>
      <c r="AH1082" s="7">
        <f>IF(R1082&gt;0,RANK(R1082,(N1082:P1082,Q1082:AE1082)),0)</f>
        <v>0</v>
      </c>
      <c r="AI1082" s="7">
        <f>IF(T1082&gt;0,RANK(T1082,(N1082:P1082,Q1082:AE1082)),0)</f>
        <v>0</v>
      </c>
      <c r="AJ1082" s="7">
        <f>IF(S1082&gt;0,RANK(S1082,(N1082:P1082,Q1082:AE1082)),0)</f>
        <v>0</v>
      </c>
      <c r="AK1082" s="2">
        <f t="shared" si="398"/>
        <v>0</v>
      </c>
      <c r="AL1082" s="2">
        <f t="shared" si="399"/>
        <v>0</v>
      </c>
      <c r="AM1082" s="2">
        <f t="shared" si="400"/>
        <v>0</v>
      </c>
      <c r="AN1082" s="2">
        <f t="shared" si="401"/>
        <v>0</v>
      </c>
      <c r="AP1082" t="s">
        <v>589</v>
      </c>
      <c r="AQ1082" t="s">
        <v>1267</v>
      </c>
      <c r="AT1082" s="94">
        <v>25</v>
      </c>
      <c r="AU1082" s="96">
        <v>17</v>
      </c>
      <c r="AV1082" s="100">
        <f t="shared" si="402"/>
        <v>25017</v>
      </c>
      <c r="AX1082" s="7" t="s">
        <v>996</v>
      </c>
    </row>
    <row r="1083" spans="1:50" ht="13" hidden="1" customHeight="1" outlineLevel="1">
      <c r="A1083" t="s">
        <v>2765</v>
      </c>
      <c r="B1083" t="s">
        <v>1267</v>
      </c>
      <c r="C1083" s="1">
        <f t="shared" si="393"/>
        <v>2729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382"/>
        <v>623</v>
      </c>
      <c r="H1083" s="2">
        <f t="shared" si="383"/>
        <v>0.22828875045804323</v>
      </c>
      <c r="I1083" s="2"/>
      <c r="J1083" s="2">
        <f t="shared" si="394"/>
        <v>0.61414437522902166</v>
      </c>
      <c r="K1083" s="2">
        <f t="shared" si="395"/>
        <v>0.3858556247709784</v>
      </c>
      <c r="L1083" s="2">
        <f t="shared" si="396"/>
        <v>0</v>
      </c>
      <c r="M1083" s="2">
        <f t="shared" si="397"/>
        <v>-5.5511151231257827E-17</v>
      </c>
      <c r="N1083" s="106">
        <f>SUMIF(Town!$AO$512:$AO$862,$AV1083,Town!N$512:N$862)</f>
        <v>1676</v>
      </c>
      <c r="O1083" s="106">
        <f>SUMIF(Town!$AO$512:$AO$862,$AV1083,Town!O$512:O$862)</f>
        <v>1053</v>
      </c>
      <c r="P1083" s="106"/>
      <c r="Q1083" s="106"/>
      <c r="R1083" s="106"/>
      <c r="S1083" s="106"/>
      <c r="T1083" s="106"/>
      <c r="U1083" s="106">
        <f>SUMIF(Town!$AO$512:$AO$862,$AV1083,Town!U$512:U$862)</f>
        <v>0</v>
      </c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>
        <f>SUMIF(Town!$AO$512:$AO$862,$AV1083,Town!AE$512:AE$862)</f>
        <v>0</v>
      </c>
      <c r="AG1083" s="7">
        <f>IF(Q1083&gt;0,RANK(Q1083,(N1083:P1083,Q1083:AE1083)),0)</f>
        <v>0</v>
      </c>
      <c r="AH1083" s="7">
        <f>IF(R1083&gt;0,RANK(R1083,(N1083:P1083,Q1083:AE1083)),0)</f>
        <v>0</v>
      </c>
      <c r="AI1083" s="7">
        <f>IF(T1083&gt;0,RANK(T1083,(N1083:P1083,Q1083:AE1083)),0)</f>
        <v>0</v>
      </c>
      <c r="AJ1083" s="7">
        <f>IF(S1083&gt;0,RANK(S1083,(N1083:P1083,Q1083:AE1083)),0)</f>
        <v>0</v>
      </c>
      <c r="AK1083" s="2">
        <f t="shared" si="398"/>
        <v>0</v>
      </c>
      <c r="AL1083" s="2">
        <f t="shared" si="399"/>
        <v>0</v>
      </c>
      <c r="AM1083" s="2">
        <f t="shared" si="400"/>
        <v>0</v>
      </c>
      <c r="AN1083" s="2">
        <f t="shared" si="401"/>
        <v>0</v>
      </c>
      <c r="AP1083" t="s">
        <v>2765</v>
      </c>
      <c r="AQ1083" t="s">
        <v>1267</v>
      </c>
      <c r="AT1083" s="94">
        <v>25</v>
      </c>
      <c r="AU1083" s="96">
        <v>19</v>
      </c>
      <c r="AV1083" s="100">
        <f t="shared" si="402"/>
        <v>25019</v>
      </c>
      <c r="AX1083" s="7" t="s">
        <v>996</v>
      </c>
    </row>
    <row r="1084" spans="1:50" ht="13" hidden="1" customHeight="1" outlineLevel="1">
      <c r="A1084" t="s">
        <v>393</v>
      </c>
      <c r="B1084" t="s">
        <v>1267</v>
      </c>
      <c r="C1084" s="1">
        <f t="shared" si="393"/>
        <v>283266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0</v>
      </c>
      <c r="G1084" s="1">
        <f t="shared" si="382"/>
        <v>47961</v>
      </c>
      <c r="H1084" s="2">
        <f t="shared" si="383"/>
        <v>0.16931435470547118</v>
      </c>
      <c r="I1084" s="2"/>
      <c r="J1084" s="2">
        <f t="shared" si="394"/>
        <v>0.58420707038613884</v>
      </c>
      <c r="K1084" s="2">
        <f t="shared" si="395"/>
        <v>0.41489271568066766</v>
      </c>
      <c r="L1084" s="2">
        <f t="shared" si="396"/>
        <v>0</v>
      </c>
      <c r="M1084" s="2">
        <f t="shared" si="397"/>
        <v>9.0021393319350551E-4</v>
      </c>
      <c r="N1084" s="106">
        <f>SUMIF(Town!$AO$512:$AO$862,$AV1084,Town!N$512:N$862)</f>
        <v>165486</v>
      </c>
      <c r="O1084" s="106">
        <f>SUMIF(Town!$AO$512:$AO$862,$AV1084,Town!O$512:O$862)</f>
        <v>117525</v>
      </c>
      <c r="P1084" s="106"/>
      <c r="Q1084" s="106"/>
      <c r="R1084" s="106"/>
      <c r="S1084" s="106"/>
      <c r="T1084" s="106"/>
      <c r="U1084" s="106">
        <f>SUMIF(Town!$AO$512:$AO$862,$AV1084,Town!U$512:U$862)</f>
        <v>255</v>
      </c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>
        <f>SUMIF(Town!$AO$512:$AO$862,$AV1084,Town!AE$512:AE$862)</f>
        <v>0</v>
      </c>
      <c r="AG1084" s="7">
        <f>IF(Q1084&gt;0,RANK(Q1084,(N1084:P1084,Q1084:AE1084)),0)</f>
        <v>0</v>
      </c>
      <c r="AH1084" s="7">
        <f>IF(R1084&gt;0,RANK(R1084,(N1084:P1084,Q1084:AE1084)),0)</f>
        <v>0</v>
      </c>
      <c r="AI1084" s="7">
        <f>IF(T1084&gt;0,RANK(T1084,(N1084:P1084,Q1084:AE1084)),0)</f>
        <v>0</v>
      </c>
      <c r="AJ1084" s="7">
        <f>IF(S1084&gt;0,RANK(S1084,(N1084:P1084,Q1084:AE1084)),0)</f>
        <v>0</v>
      </c>
      <c r="AK1084" s="2">
        <f t="shared" si="398"/>
        <v>0</v>
      </c>
      <c r="AL1084" s="2">
        <f t="shared" si="399"/>
        <v>0</v>
      </c>
      <c r="AM1084" s="2">
        <f t="shared" si="400"/>
        <v>0</v>
      </c>
      <c r="AN1084" s="2">
        <f t="shared" si="401"/>
        <v>0</v>
      </c>
      <c r="AP1084" t="s">
        <v>393</v>
      </c>
      <c r="AQ1084" t="s">
        <v>1267</v>
      </c>
      <c r="AT1084" s="94">
        <v>25</v>
      </c>
      <c r="AU1084" s="96">
        <v>21</v>
      </c>
      <c r="AV1084" s="100">
        <f t="shared" si="402"/>
        <v>25021</v>
      </c>
      <c r="AX1084" s="7" t="s">
        <v>996</v>
      </c>
    </row>
    <row r="1085" spans="1:50" ht="13" hidden="1" customHeight="1" outlineLevel="1">
      <c r="A1085" t="s">
        <v>2261</v>
      </c>
      <c r="B1085" t="s">
        <v>1267</v>
      </c>
      <c r="C1085" s="1">
        <f t="shared" si="393"/>
        <v>175827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382"/>
        <v>282</v>
      </c>
      <c r="H1085" s="2">
        <f t="shared" si="383"/>
        <v>1.6038492381716118E-3</v>
      </c>
      <c r="I1085" s="2"/>
      <c r="J1085" s="2">
        <f t="shared" si="394"/>
        <v>0.50060002161215289</v>
      </c>
      <c r="K1085" s="2">
        <f t="shared" si="395"/>
        <v>0.49899617237398125</v>
      </c>
      <c r="L1085" s="2">
        <f t="shared" si="396"/>
        <v>0</v>
      </c>
      <c r="M1085" s="2">
        <f t="shared" si="397"/>
        <v>4.0380601386585946E-4</v>
      </c>
      <c r="N1085" s="106">
        <f>SUMIF(Town!$AO$512:$AO$862,$AV1085,Town!N$512:N$862)</f>
        <v>88019</v>
      </c>
      <c r="O1085" s="106">
        <f>SUMIF(Town!$AO$512:$AO$862,$AV1085,Town!O$512:O$862)</f>
        <v>87737</v>
      </c>
      <c r="P1085" s="106"/>
      <c r="Q1085" s="106"/>
      <c r="R1085" s="106"/>
      <c r="S1085" s="106"/>
      <c r="T1085" s="106"/>
      <c r="U1085" s="106">
        <f>SUMIF(Town!$AO$512:$AO$862,$AV1085,Town!U$512:U$862)</f>
        <v>71</v>
      </c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>
        <f>SUMIF(Town!$AO$512:$AO$862,$AV1085,Town!AE$512:AE$862)</f>
        <v>0</v>
      </c>
      <c r="AG1085" s="7">
        <f>IF(Q1085&gt;0,RANK(Q1085,(N1085:P1085,Q1085:AE1085)),0)</f>
        <v>0</v>
      </c>
      <c r="AH1085" s="7">
        <f>IF(R1085&gt;0,RANK(R1085,(N1085:P1085,Q1085:AE1085)),0)</f>
        <v>0</v>
      </c>
      <c r="AI1085" s="7">
        <f>IF(T1085&gt;0,RANK(T1085,(N1085:P1085,Q1085:AE1085)),0)</f>
        <v>0</v>
      </c>
      <c r="AJ1085" s="7">
        <f>IF(S1085&gt;0,RANK(S1085,(N1085:P1085,Q1085:AE1085)),0)</f>
        <v>0</v>
      </c>
      <c r="AK1085" s="2">
        <f t="shared" si="398"/>
        <v>0</v>
      </c>
      <c r="AL1085" s="2">
        <f t="shared" si="399"/>
        <v>0</v>
      </c>
      <c r="AM1085" s="2">
        <f t="shared" si="400"/>
        <v>0</v>
      </c>
      <c r="AN1085" s="2">
        <f t="shared" si="401"/>
        <v>0</v>
      </c>
      <c r="AP1085" t="s">
        <v>2261</v>
      </c>
      <c r="AQ1085" t="s">
        <v>1267</v>
      </c>
      <c r="AT1085" s="94">
        <v>25</v>
      </c>
      <c r="AU1085" s="96">
        <v>23</v>
      </c>
      <c r="AV1085" s="100">
        <f t="shared" si="402"/>
        <v>25023</v>
      </c>
      <c r="AX1085" s="7" t="s">
        <v>996</v>
      </c>
    </row>
    <row r="1086" spans="1:50" ht="13" hidden="1" customHeight="1" outlineLevel="1">
      <c r="A1086" t="s">
        <v>2265</v>
      </c>
      <c r="B1086" t="s">
        <v>1267</v>
      </c>
      <c r="C1086" s="1">
        <f t="shared" si="393"/>
        <v>180427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>IF(P1086&gt;0,RANK(P1086,(N1086:P1086,Q1086:AE1086)),0)</f>
        <v>0</v>
      </c>
      <c r="G1086" s="1">
        <f t="shared" si="382"/>
        <v>70499</v>
      </c>
      <c r="H1086" s="2">
        <f t="shared" si="383"/>
        <v>0.39073420275235971</v>
      </c>
      <c r="I1086" s="2"/>
      <c r="J1086" s="2">
        <f t="shared" si="394"/>
        <v>0.69533938933751605</v>
      </c>
      <c r="K1086" s="2">
        <f t="shared" si="395"/>
        <v>0.30460518658515634</v>
      </c>
      <c r="L1086" s="2">
        <f t="shared" si="396"/>
        <v>0</v>
      </c>
      <c r="M1086" s="2">
        <f t="shared" si="397"/>
        <v>5.5424077327614896E-5</v>
      </c>
      <c r="N1086" s="106">
        <f>SUMIF(Town!$AO$512:$AO$862,$AV1086,Town!N$512:N$862)</f>
        <v>125458</v>
      </c>
      <c r="O1086" s="106">
        <f>SUMIF(Town!$AO$512:$AO$862,$AV1086,Town!O$512:O$862)</f>
        <v>54959</v>
      </c>
      <c r="P1086" s="106"/>
      <c r="Q1086" s="106"/>
      <c r="R1086" s="106"/>
      <c r="S1086" s="106"/>
      <c r="T1086" s="106"/>
      <c r="U1086" s="106">
        <f>SUMIF(Town!$AO$512:$AO$862,$AV1086,Town!U$512:U$862)</f>
        <v>10</v>
      </c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>
        <f>SUMIF(Town!$AO$512:$AO$862,$AV1086,Town!AE$512:AE$862)</f>
        <v>0</v>
      </c>
      <c r="AG1086" s="7">
        <f>IF(Q1086&gt;0,RANK(Q1086,(N1086:P1086,Q1086:AE1086)),0)</f>
        <v>0</v>
      </c>
      <c r="AH1086" s="7">
        <f>IF(R1086&gt;0,RANK(R1086,(N1086:P1086,Q1086:AE1086)),0)</f>
        <v>0</v>
      </c>
      <c r="AI1086" s="7">
        <f>IF(T1086&gt;0,RANK(T1086,(N1086:P1086,Q1086:AE1086)),0)</f>
        <v>0</v>
      </c>
      <c r="AJ1086" s="7">
        <f>IF(S1086&gt;0,RANK(S1086,(N1086:P1086,Q1086:AE1086)),0)</f>
        <v>0</v>
      </c>
      <c r="AK1086" s="2">
        <f t="shared" si="398"/>
        <v>0</v>
      </c>
      <c r="AL1086" s="2">
        <f t="shared" si="399"/>
        <v>0</v>
      </c>
      <c r="AM1086" s="2">
        <f t="shared" si="400"/>
        <v>0</v>
      </c>
      <c r="AN1086" s="2">
        <f t="shared" si="401"/>
        <v>0</v>
      </c>
      <c r="AP1086" t="s">
        <v>2265</v>
      </c>
      <c r="AQ1086" t="s">
        <v>1267</v>
      </c>
      <c r="AT1086" s="94">
        <v>25</v>
      </c>
      <c r="AU1086" s="96">
        <v>25</v>
      </c>
      <c r="AV1086" s="100">
        <f t="shared" si="402"/>
        <v>25025</v>
      </c>
      <c r="AX1086" s="7" t="s">
        <v>996</v>
      </c>
    </row>
    <row r="1087" spans="1:50" ht="13" hidden="1" customHeight="1" outlineLevel="1">
      <c r="A1087" t="s">
        <v>1241</v>
      </c>
      <c r="B1087" t="s">
        <v>1267</v>
      </c>
      <c r="C1087" s="1">
        <f t="shared" si="393"/>
        <v>262356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0</v>
      </c>
      <c r="G1087" s="1">
        <f t="shared" si="382"/>
        <v>10614</v>
      </c>
      <c r="H1087" s="2">
        <f t="shared" si="383"/>
        <v>4.0456478982756255E-2</v>
      </c>
      <c r="I1087" s="2"/>
      <c r="J1087" s="2">
        <f t="shared" si="394"/>
        <v>0.51997667291771488</v>
      </c>
      <c r="K1087" s="2">
        <f t="shared" si="395"/>
        <v>0.47952019393495859</v>
      </c>
      <c r="L1087" s="2">
        <f t="shared" si="396"/>
        <v>0</v>
      </c>
      <c r="M1087" s="2">
        <f t="shared" si="397"/>
        <v>5.0313314732652881E-4</v>
      </c>
      <c r="N1087" s="106">
        <f>SUMIF(Town!$AO$512:$AO$862,$AV1087,Town!N$512:N$862)</f>
        <v>136419</v>
      </c>
      <c r="O1087" s="106">
        <f>SUMIF(Town!$AO$512:$AO$862,$AV1087,Town!O$512:O$862)</f>
        <v>125805</v>
      </c>
      <c r="P1087" s="106"/>
      <c r="Q1087" s="106"/>
      <c r="R1087" s="106"/>
      <c r="S1087" s="106"/>
      <c r="T1087" s="106"/>
      <c r="U1087" s="106">
        <f>SUMIF(Town!$AO$512:$AO$862,$AV1087,Town!U$512:U$862)</f>
        <v>132</v>
      </c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>
        <f>SUMIF(Town!$AO$512:$AO$862,$AV1087,Town!AE$512:AE$862)</f>
        <v>0</v>
      </c>
      <c r="AG1087" s="7">
        <f>IF(Q1087&gt;0,RANK(Q1087,(N1087:P1087,Q1087:AE1087)),0)</f>
        <v>0</v>
      </c>
      <c r="AH1087" s="7">
        <f>IF(R1087&gt;0,RANK(R1087,(N1087:P1087,Q1087:AE1087)),0)</f>
        <v>0</v>
      </c>
      <c r="AI1087" s="7">
        <f>IF(T1087&gt;0,RANK(T1087,(N1087:P1087,Q1087:AE1087)),0)</f>
        <v>0</v>
      </c>
      <c r="AJ1087" s="7">
        <f>IF(S1087&gt;0,RANK(S1087,(N1087:P1087,Q1087:AE1087)),0)</f>
        <v>0</v>
      </c>
      <c r="AK1087" s="2">
        <f t="shared" si="398"/>
        <v>0</v>
      </c>
      <c r="AL1087" s="2">
        <f t="shared" si="399"/>
        <v>0</v>
      </c>
      <c r="AM1087" s="2">
        <f t="shared" si="400"/>
        <v>0</v>
      </c>
      <c r="AN1087" s="2">
        <f t="shared" si="401"/>
        <v>0</v>
      </c>
      <c r="AP1087" t="s">
        <v>1241</v>
      </c>
      <c r="AQ1087" t="s">
        <v>1267</v>
      </c>
      <c r="AT1087" s="94">
        <v>25</v>
      </c>
      <c r="AU1087" s="96">
        <v>27</v>
      </c>
      <c r="AV1087" s="100">
        <f t="shared" si="402"/>
        <v>25027</v>
      </c>
      <c r="AX1087" s="7" t="s">
        <v>996</v>
      </c>
    </row>
    <row r="1088" spans="1:50" ht="13" customHeight="1" collapsed="1">
      <c r="A1088" t="s">
        <v>1266</v>
      </c>
      <c r="B1088" t="s">
        <v>15</v>
      </c>
      <c r="C1088" s="1">
        <f t="shared" si="393"/>
        <v>2316212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0</v>
      </c>
      <c r="G1088" s="1">
        <f t="shared" ref="G1088:G1151" si="403">IF(C1088&gt;0,MAX(N1088:P1088)-LARGE(N1088:P1088,2),0)</f>
        <v>328795</v>
      </c>
      <c r="H1088" s="2">
        <f t="shared" ref="H1088:H1151" si="404">IF(C1088&gt;0,G1088/C1088,0)</f>
        <v>0.14195375898233839</v>
      </c>
      <c r="I1088" s="2"/>
      <c r="J1088" s="2">
        <f t="shared" si="394"/>
        <v>0.57063515774894524</v>
      </c>
      <c r="K1088" s="2">
        <f t="shared" si="395"/>
        <v>0.42868139876660688</v>
      </c>
      <c r="L1088" s="2">
        <f t="shared" si="396"/>
        <v>0</v>
      </c>
      <c r="M1088" s="2">
        <f t="shared" si="397"/>
        <v>6.834434844478765E-4</v>
      </c>
      <c r="N1088" s="106">
        <f>SUM(N1074:N1087)</f>
        <v>1321712</v>
      </c>
      <c r="O1088" s="106">
        <f>SUM(O1074:O1087)</f>
        <v>992917</v>
      </c>
      <c r="P1088" s="106"/>
      <c r="Q1088" s="106"/>
      <c r="R1088" s="106"/>
      <c r="S1088" s="106"/>
      <c r="T1088" s="106"/>
      <c r="U1088" s="106">
        <f>SUM(U1074:U1087)</f>
        <v>1583</v>
      </c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>
        <f>SUM(AE1074:AE1087)</f>
        <v>0</v>
      </c>
      <c r="AG1088" s="7">
        <f>IF(Q1088&gt;0,RANK(Q1088,(N1088:P1088,Q1088:AE1088)),0)</f>
        <v>0</v>
      </c>
      <c r="AH1088" s="7">
        <f>IF(R1088&gt;0,RANK(R1088,(N1088:P1088,Q1088:AE1088)),0)</f>
        <v>0</v>
      </c>
      <c r="AI1088" s="7">
        <f>IF(T1088&gt;0,RANK(T1088,(N1088:P1088,Q1088:AE1088)),0)</f>
        <v>0</v>
      </c>
      <c r="AJ1088" s="7">
        <f>IF(S1088&gt;0,RANK(S1088,(N1088:P1088,Q1088:AE1088)),0)</f>
        <v>0</v>
      </c>
      <c r="AK1088" s="2">
        <f t="shared" si="398"/>
        <v>0</v>
      </c>
      <c r="AL1088" s="2">
        <f t="shared" si="399"/>
        <v>0</v>
      </c>
      <c r="AM1088" s="2">
        <f t="shared" si="400"/>
        <v>0</v>
      </c>
      <c r="AN1088" s="2">
        <f t="shared" si="401"/>
        <v>0</v>
      </c>
      <c r="AP1088" t="s">
        <v>1266</v>
      </c>
      <c r="AQ1088" t="s">
        <v>15</v>
      </c>
      <c r="AT1088" s="94">
        <v>25</v>
      </c>
      <c r="AU1088" s="96"/>
      <c r="AV1088" s="94">
        <v>25</v>
      </c>
      <c r="AX1088" s="7" t="s">
        <v>775</v>
      </c>
    </row>
    <row r="1089" spans="1:50" ht="13" customHeight="1">
      <c r="C1089" s="1"/>
      <c r="E1089" s="7"/>
      <c r="F1089" s="7"/>
      <c r="I1089" s="2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G1089" s="7"/>
      <c r="AH1089" s="7"/>
      <c r="AI1089" s="7"/>
      <c r="AJ1089" s="7"/>
      <c r="AT1089" s="94"/>
      <c r="AU1089" s="96"/>
      <c r="AV1089" s="100"/>
    </row>
    <row r="1090" spans="1:50" ht="13" hidden="1" customHeight="1" outlineLevel="1">
      <c r="A1090" t="s">
        <v>54</v>
      </c>
      <c r="B1090" t="s">
        <v>2480</v>
      </c>
      <c r="C1090" s="1">
        <f t="shared" ref="C1090:C1121" si="405">SUM(N1090:AE1090)</f>
        <v>3292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1">
        <f t="shared" si="403"/>
        <v>32</v>
      </c>
      <c r="H1090" s="2">
        <f t="shared" si="404"/>
        <v>9.7205346294046164E-3</v>
      </c>
      <c r="I1090" s="2"/>
      <c r="J1090" s="2">
        <f t="shared" ref="J1090:J1121" si="406">IF($C1090=0,"-",N1090/$C1090)</f>
        <v>0.49331713244228431</v>
      </c>
      <c r="K1090" s="2">
        <f t="shared" ref="K1090:K1121" si="407">IF($C1090=0,"-",O1090/$C1090)</f>
        <v>0.50303766707168895</v>
      </c>
      <c r="L1090" s="2">
        <f t="shared" ref="L1090:L1121" si="408">IF($C1090=0,"-",P1090/$C1090)</f>
        <v>0</v>
      </c>
      <c r="M1090" s="2">
        <f t="shared" ref="M1090:M1121" si="409">IF(C1090=0,"-",(1-J1090-K1090-L1090))</f>
        <v>3.6452004860267895E-3</v>
      </c>
      <c r="N1090" s="106">
        <v>1624</v>
      </c>
      <c r="O1090" s="106">
        <v>1656</v>
      </c>
      <c r="P1090" s="106"/>
      <c r="Q1090" s="106"/>
      <c r="R1090" s="106"/>
      <c r="S1090" s="106"/>
      <c r="T1090" s="106">
        <v>12</v>
      </c>
      <c r="U1090" s="106">
        <v>0</v>
      </c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G1090" s="7">
        <f>IF(Q1090&gt;0,RANK(Q1090,(N1090:P1090,Q1090:AE1090)),0)</f>
        <v>0</v>
      </c>
      <c r="AH1090" s="7">
        <f>IF(R1090&gt;0,RANK(R1090,(N1090:P1090,Q1090:AE1090)),0)</f>
        <v>0</v>
      </c>
      <c r="AI1090" s="7">
        <f>IF(T1090&gt;0,RANK(T1090,(N1090:P1090,Q1090:AE1090)),0)</f>
        <v>3</v>
      </c>
      <c r="AJ1090" s="7">
        <f>IF(S1090&gt;0,RANK(S1090,(N1090:P1090,Q1090:AE1090)),0)</f>
        <v>0</v>
      </c>
      <c r="AK1090" s="2">
        <f t="shared" ref="AK1090:AK1121" si="410">IF($C1090=0,"-",Q1090/$C1090)</f>
        <v>0</v>
      </c>
      <c r="AL1090" s="2">
        <f t="shared" ref="AL1090:AL1121" si="411">IF($C1090=0,"-",R1090/$C1090)</f>
        <v>0</v>
      </c>
      <c r="AM1090" s="2">
        <f t="shared" ref="AM1090:AM1121" si="412">IF($C1090=0,"-",T1090/$C1090)</f>
        <v>3.6452004860267314E-3</v>
      </c>
      <c r="AN1090" s="2">
        <f t="shared" ref="AN1090:AN1121" si="413">IF($C1090=0,"-",S1090/$C1090)</f>
        <v>0</v>
      </c>
      <c r="AP1090" t="s">
        <v>54</v>
      </c>
      <c r="AQ1090" t="s">
        <v>2480</v>
      </c>
      <c r="AR1090" s="9"/>
      <c r="AT1090" s="94">
        <v>26</v>
      </c>
      <c r="AU1090" s="96">
        <v>1</v>
      </c>
      <c r="AV1090" s="100">
        <f t="shared" si="402"/>
        <v>26001</v>
      </c>
      <c r="AX1090" s="7" t="s">
        <v>996</v>
      </c>
    </row>
    <row r="1091" spans="1:50" ht="13" hidden="1" customHeight="1" outlineLevel="1">
      <c r="A1091" t="s">
        <v>2101</v>
      </c>
      <c r="B1091" t="s">
        <v>2480</v>
      </c>
      <c r="C1091" s="1">
        <f t="shared" si="405"/>
        <v>3374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>IF(P1091&gt;0,RANK(P1091,(N1091:P1091,Q1091:AE1091)),0)</f>
        <v>0</v>
      </c>
      <c r="G1091" s="1">
        <f t="shared" si="403"/>
        <v>1320</v>
      </c>
      <c r="H1091" s="2">
        <f t="shared" si="404"/>
        <v>0.39122703023117961</v>
      </c>
      <c r="I1091" s="2"/>
      <c r="J1091" s="2">
        <f t="shared" si="406"/>
        <v>0.69353882631890929</v>
      </c>
      <c r="K1091" s="2">
        <f t="shared" si="407"/>
        <v>0.30231179608772968</v>
      </c>
      <c r="L1091" s="2">
        <f t="shared" si="408"/>
        <v>0</v>
      </c>
      <c r="M1091" s="2">
        <f t="shared" si="409"/>
        <v>4.1493775933610366E-3</v>
      </c>
      <c r="N1091" s="106">
        <v>2340</v>
      </c>
      <c r="O1091" s="106">
        <v>1020</v>
      </c>
      <c r="P1091" s="106"/>
      <c r="Q1091" s="106"/>
      <c r="R1091" s="106"/>
      <c r="S1091" s="106"/>
      <c r="T1091" s="106">
        <v>13</v>
      </c>
      <c r="U1091" s="106">
        <v>1</v>
      </c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G1091" s="7">
        <f>IF(Q1091&gt;0,RANK(Q1091,(N1091:P1091,Q1091:AE1091)),0)</f>
        <v>0</v>
      </c>
      <c r="AH1091" s="7">
        <f>IF(R1091&gt;0,RANK(R1091,(N1091:P1091,Q1091:AE1091)),0)</f>
        <v>0</v>
      </c>
      <c r="AI1091" s="7">
        <f>IF(T1091&gt;0,RANK(T1091,(N1091:P1091,Q1091:AE1091)),0)</f>
        <v>3</v>
      </c>
      <c r="AJ1091" s="7">
        <f>IF(S1091&gt;0,RANK(S1091,(N1091:P1091,Q1091:AE1091)),0)</f>
        <v>0</v>
      </c>
      <c r="AK1091" s="2">
        <f t="shared" si="410"/>
        <v>0</v>
      </c>
      <c r="AL1091" s="2">
        <f t="shared" si="411"/>
        <v>0</v>
      </c>
      <c r="AM1091" s="2">
        <f t="shared" si="412"/>
        <v>3.8529934795494963E-3</v>
      </c>
      <c r="AN1091" s="2">
        <f t="shared" si="413"/>
        <v>0</v>
      </c>
      <c r="AP1091" t="s">
        <v>2101</v>
      </c>
      <c r="AQ1091" t="s">
        <v>2480</v>
      </c>
      <c r="AR1091" s="9"/>
      <c r="AT1091" s="94">
        <v>26</v>
      </c>
      <c r="AU1091" s="96">
        <v>3</v>
      </c>
      <c r="AV1091" s="100">
        <f t="shared" si="402"/>
        <v>26003</v>
      </c>
      <c r="AX1091" s="7" t="s">
        <v>996</v>
      </c>
    </row>
    <row r="1092" spans="1:50" ht="13" hidden="1" customHeight="1" outlineLevel="1">
      <c r="A1092" t="s">
        <v>2832</v>
      </c>
      <c r="B1092" t="s">
        <v>2480</v>
      </c>
      <c r="C1092" s="1">
        <f t="shared" si="405"/>
        <v>24169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1">
        <f t="shared" si="403"/>
        <v>4789</v>
      </c>
      <c r="H1092" s="2">
        <f t="shared" si="404"/>
        <v>0.19814638586619224</v>
      </c>
      <c r="I1092" s="2"/>
      <c r="J1092" s="2">
        <f t="shared" si="406"/>
        <v>0.39720302867309365</v>
      </c>
      <c r="K1092" s="2">
        <f t="shared" si="407"/>
        <v>0.59534941453928591</v>
      </c>
      <c r="L1092" s="2">
        <f t="shared" si="408"/>
        <v>0</v>
      </c>
      <c r="M1092" s="2">
        <f t="shared" si="409"/>
        <v>7.4475567876204352E-3</v>
      </c>
      <c r="N1092" s="106">
        <v>9600</v>
      </c>
      <c r="O1092" s="106">
        <v>14389</v>
      </c>
      <c r="P1092" s="106"/>
      <c r="Q1092" s="106"/>
      <c r="R1092" s="106"/>
      <c r="S1092" s="106"/>
      <c r="T1092" s="106">
        <v>176</v>
      </c>
      <c r="U1092" s="106">
        <v>4</v>
      </c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G1092" s="7">
        <f>IF(Q1092&gt;0,RANK(Q1092,(N1092:P1092,Q1092:AE1092)),0)</f>
        <v>0</v>
      </c>
      <c r="AH1092" s="7">
        <f>IF(R1092&gt;0,RANK(R1092,(N1092:P1092,Q1092:AE1092)),0)</f>
        <v>0</v>
      </c>
      <c r="AI1092" s="7">
        <f>IF(T1092&gt;0,RANK(T1092,(N1092:P1092,Q1092:AE1092)),0)</f>
        <v>3</v>
      </c>
      <c r="AJ1092" s="7">
        <f>IF(S1092&gt;0,RANK(S1092,(N1092:P1092,Q1092:AE1092)),0)</f>
        <v>0</v>
      </c>
      <c r="AK1092" s="2">
        <f t="shared" si="410"/>
        <v>0</v>
      </c>
      <c r="AL1092" s="2">
        <f t="shared" si="411"/>
        <v>0</v>
      </c>
      <c r="AM1092" s="2">
        <f t="shared" si="412"/>
        <v>7.2820555256733832E-3</v>
      </c>
      <c r="AN1092" s="2">
        <f t="shared" si="413"/>
        <v>0</v>
      </c>
      <c r="AP1092" t="s">
        <v>2832</v>
      </c>
      <c r="AQ1092" t="s">
        <v>2480</v>
      </c>
      <c r="AR1092" s="9"/>
      <c r="AT1092" s="94">
        <v>26</v>
      </c>
      <c r="AU1092" s="96">
        <v>5</v>
      </c>
      <c r="AV1092" s="100">
        <f t="shared" si="402"/>
        <v>26005</v>
      </c>
      <c r="AX1092" s="7" t="s">
        <v>996</v>
      </c>
    </row>
    <row r="1093" spans="1:50" ht="13" hidden="1" customHeight="1" outlineLevel="1">
      <c r="A1093" t="s">
        <v>2268</v>
      </c>
      <c r="B1093" t="s">
        <v>2480</v>
      </c>
      <c r="C1093" s="1">
        <f t="shared" si="405"/>
        <v>8693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0</v>
      </c>
      <c r="G1093" s="1">
        <f t="shared" si="403"/>
        <v>2270</v>
      </c>
      <c r="H1093" s="2">
        <f t="shared" si="404"/>
        <v>0.26112964454158516</v>
      </c>
      <c r="I1093" s="2"/>
      <c r="J1093" s="2">
        <f t="shared" si="406"/>
        <v>0.62544576095709192</v>
      </c>
      <c r="K1093" s="2">
        <f t="shared" si="407"/>
        <v>0.36431611641550671</v>
      </c>
      <c r="L1093" s="2">
        <f t="shared" si="408"/>
        <v>0</v>
      </c>
      <c r="M1093" s="2">
        <f t="shared" si="409"/>
        <v>1.0238122627401369E-2</v>
      </c>
      <c r="N1093" s="106">
        <v>5437</v>
      </c>
      <c r="O1093" s="106">
        <v>3167</v>
      </c>
      <c r="P1093" s="106"/>
      <c r="Q1093" s="106"/>
      <c r="R1093" s="106"/>
      <c r="S1093" s="106"/>
      <c r="T1093" s="106">
        <v>89</v>
      </c>
      <c r="U1093" s="106">
        <v>0</v>
      </c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G1093" s="7">
        <f>IF(Q1093&gt;0,RANK(Q1093,(N1093:P1093,Q1093:AE1093)),0)</f>
        <v>0</v>
      </c>
      <c r="AH1093" s="7">
        <f>IF(R1093&gt;0,RANK(R1093,(N1093:P1093,Q1093:AE1093)),0)</f>
        <v>0</v>
      </c>
      <c r="AI1093" s="7">
        <f>IF(T1093&gt;0,RANK(T1093,(N1093:P1093,Q1093:AE1093)),0)</f>
        <v>3</v>
      </c>
      <c r="AJ1093" s="7">
        <f>IF(S1093&gt;0,RANK(S1093,(N1093:P1093,Q1093:AE1093)),0)</f>
        <v>0</v>
      </c>
      <c r="AK1093" s="2">
        <f t="shared" si="410"/>
        <v>0</v>
      </c>
      <c r="AL1093" s="2">
        <f t="shared" si="411"/>
        <v>0</v>
      </c>
      <c r="AM1093" s="2">
        <f t="shared" si="412"/>
        <v>1.0238122627401357E-2</v>
      </c>
      <c r="AN1093" s="2">
        <f t="shared" si="413"/>
        <v>0</v>
      </c>
      <c r="AP1093" t="s">
        <v>2268</v>
      </c>
      <c r="AQ1093" t="s">
        <v>2480</v>
      </c>
      <c r="AR1093" s="9"/>
      <c r="AT1093" s="94">
        <v>26</v>
      </c>
      <c r="AU1093" s="96">
        <v>7</v>
      </c>
      <c r="AV1093" s="100">
        <f t="shared" si="402"/>
        <v>26007</v>
      </c>
      <c r="AX1093" s="7" t="s">
        <v>996</v>
      </c>
    </row>
    <row r="1094" spans="1:50" ht="13" hidden="1" customHeight="1" outlineLevel="1">
      <c r="A1094" t="s">
        <v>389</v>
      </c>
      <c r="B1094" t="s">
        <v>2480</v>
      </c>
      <c r="C1094" s="1">
        <f t="shared" si="405"/>
        <v>6274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>IF(P1094&gt;0,RANK(P1094,(N1094:P1094,Q1094:AE1094)),0)</f>
        <v>0</v>
      </c>
      <c r="G1094" s="1">
        <f t="shared" si="403"/>
        <v>458</v>
      </c>
      <c r="H1094" s="2">
        <f t="shared" si="404"/>
        <v>7.2999681224099458E-2</v>
      </c>
      <c r="I1094" s="2"/>
      <c r="J1094" s="2">
        <f t="shared" si="406"/>
        <v>0.53283391775581768</v>
      </c>
      <c r="K1094" s="2">
        <f t="shared" si="407"/>
        <v>0.45983423653171818</v>
      </c>
      <c r="L1094" s="2">
        <f t="shared" si="408"/>
        <v>0</v>
      </c>
      <c r="M1094" s="2">
        <f t="shared" si="409"/>
        <v>7.3318457124641467E-3</v>
      </c>
      <c r="N1094" s="106">
        <v>3343</v>
      </c>
      <c r="O1094" s="106">
        <v>2885</v>
      </c>
      <c r="P1094" s="106"/>
      <c r="Q1094" s="106"/>
      <c r="R1094" s="106"/>
      <c r="S1094" s="106"/>
      <c r="T1094" s="106">
        <v>46</v>
      </c>
      <c r="U1094" s="106">
        <v>0</v>
      </c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G1094" s="7">
        <f>IF(Q1094&gt;0,RANK(Q1094,(N1094:P1094,Q1094:AE1094)),0)</f>
        <v>0</v>
      </c>
      <c r="AH1094" s="7">
        <f>IF(R1094&gt;0,RANK(R1094,(N1094:P1094,Q1094:AE1094)),0)</f>
        <v>0</v>
      </c>
      <c r="AI1094" s="7">
        <f>IF(T1094&gt;0,RANK(T1094,(N1094:P1094,Q1094:AE1094)),0)</f>
        <v>3</v>
      </c>
      <c r="AJ1094" s="7">
        <f>IF(S1094&gt;0,RANK(S1094,(N1094:P1094,Q1094:AE1094)),0)</f>
        <v>0</v>
      </c>
      <c r="AK1094" s="2">
        <f t="shared" si="410"/>
        <v>0</v>
      </c>
      <c r="AL1094" s="2">
        <f t="shared" si="411"/>
        <v>0</v>
      </c>
      <c r="AM1094" s="2">
        <f t="shared" si="412"/>
        <v>7.3318457124641381E-3</v>
      </c>
      <c r="AN1094" s="2">
        <f t="shared" si="413"/>
        <v>0</v>
      </c>
      <c r="AP1094" t="s">
        <v>389</v>
      </c>
      <c r="AQ1094" t="s">
        <v>2480</v>
      </c>
      <c r="AR1094" s="9"/>
      <c r="AT1094" s="94">
        <v>26</v>
      </c>
      <c r="AU1094" s="96">
        <v>9</v>
      </c>
      <c r="AV1094" s="100">
        <f t="shared" si="402"/>
        <v>26009</v>
      </c>
      <c r="AX1094" s="7" t="s">
        <v>996</v>
      </c>
    </row>
    <row r="1095" spans="1:50" ht="13" hidden="1" customHeight="1" outlineLevel="1">
      <c r="A1095" t="s">
        <v>1252</v>
      </c>
      <c r="B1095" t="s">
        <v>2480</v>
      </c>
      <c r="C1095" s="1">
        <f t="shared" si="405"/>
        <v>4011</v>
      </c>
      <c r="D1095" s="7">
        <f>IF(N1095&gt;0, RANK(N1095,(N1095:P1095,Q1095:AE1095)),0)</f>
        <v>1</v>
      </c>
      <c r="E1095" s="7">
        <f>IF(O1095&gt;0,RANK(O1095,(N1095:P1095,Q1095:AE1095)),0)</f>
        <v>2</v>
      </c>
      <c r="F1095" s="7">
        <f>IF(P1095&gt;0,RANK(P1095,(N1095:P1095,Q1095:AE1095)),0)</f>
        <v>0</v>
      </c>
      <c r="G1095" s="1">
        <f t="shared" si="403"/>
        <v>567</v>
      </c>
      <c r="H1095" s="2">
        <f t="shared" si="404"/>
        <v>0.14136125654450263</v>
      </c>
      <c r="I1095" s="2"/>
      <c r="J1095" s="2">
        <f t="shared" si="406"/>
        <v>0.56818748441785094</v>
      </c>
      <c r="K1095" s="2">
        <f t="shared" si="407"/>
        <v>0.42682622787334829</v>
      </c>
      <c r="L1095" s="2">
        <f t="shared" si="408"/>
        <v>0</v>
      </c>
      <c r="M1095" s="2">
        <f t="shared" si="409"/>
        <v>4.986287708800774E-3</v>
      </c>
      <c r="N1095" s="106">
        <v>2279</v>
      </c>
      <c r="O1095" s="106">
        <v>1712</v>
      </c>
      <c r="P1095" s="106"/>
      <c r="Q1095" s="106"/>
      <c r="R1095" s="106"/>
      <c r="S1095" s="106"/>
      <c r="T1095" s="106">
        <v>20</v>
      </c>
      <c r="U1095" s="106">
        <v>0</v>
      </c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G1095" s="7">
        <f>IF(Q1095&gt;0,RANK(Q1095,(N1095:P1095,Q1095:AE1095)),0)</f>
        <v>0</v>
      </c>
      <c r="AH1095" s="7">
        <f>IF(R1095&gt;0,RANK(R1095,(N1095:P1095,Q1095:AE1095)),0)</f>
        <v>0</v>
      </c>
      <c r="AI1095" s="7">
        <f>IF(T1095&gt;0,RANK(T1095,(N1095:P1095,Q1095:AE1095)),0)</f>
        <v>3</v>
      </c>
      <c r="AJ1095" s="7">
        <f>IF(S1095&gt;0,RANK(S1095,(N1095:P1095,Q1095:AE1095)),0)</f>
        <v>0</v>
      </c>
      <c r="AK1095" s="2">
        <f t="shared" si="410"/>
        <v>0</v>
      </c>
      <c r="AL1095" s="2">
        <f t="shared" si="411"/>
        <v>0</v>
      </c>
      <c r="AM1095" s="2">
        <f t="shared" si="412"/>
        <v>4.9862877088007974E-3</v>
      </c>
      <c r="AN1095" s="2">
        <f t="shared" si="413"/>
        <v>0</v>
      </c>
      <c r="AP1095" t="s">
        <v>1252</v>
      </c>
      <c r="AQ1095" t="s">
        <v>2480</v>
      </c>
      <c r="AR1095" s="9"/>
      <c r="AT1095" s="94">
        <v>26</v>
      </c>
      <c r="AU1095" s="96">
        <v>11</v>
      </c>
      <c r="AV1095" s="100">
        <f t="shared" si="402"/>
        <v>26011</v>
      </c>
      <c r="AX1095" s="7" t="s">
        <v>996</v>
      </c>
    </row>
    <row r="1096" spans="1:50" ht="13" hidden="1" customHeight="1" outlineLevel="1">
      <c r="A1096" t="s">
        <v>2747</v>
      </c>
      <c r="B1096" t="s">
        <v>2480</v>
      </c>
      <c r="C1096" s="1">
        <f t="shared" si="405"/>
        <v>2456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>IF(P1096&gt;0,RANK(P1096,(N1096:P1096,Q1096:AE1096)),0)</f>
        <v>0</v>
      </c>
      <c r="G1096" s="1">
        <f t="shared" si="403"/>
        <v>952</v>
      </c>
      <c r="H1096" s="2">
        <f t="shared" si="404"/>
        <v>0.38762214983713356</v>
      </c>
      <c r="I1096" s="2"/>
      <c r="J1096" s="2">
        <f t="shared" si="406"/>
        <v>0.69299674267100975</v>
      </c>
      <c r="K1096" s="2">
        <f t="shared" si="407"/>
        <v>0.30537459283387625</v>
      </c>
      <c r="L1096" s="2">
        <f t="shared" si="408"/>
        <v>0</v>
      </c>
      <c r="M1096" s="2">
        <f t="shared" si="409"/>
        <v>1.6286644951140072E-3</v>
      </c>
      <c r="N1096" s="106">
        <v>1702</v>
      </c>
      <c r="O1096" s="106">
        <v>750</v>
      </c>
      <c r="P1096" s="106"/>
      <c r="Q1096" s="106"/>
      <c r="R1096" s="106"/>
      <c r="S1096" s="106"/>
      <c r="T1096" s="106">
        <v>4</v>
      </c>
      <c r="U1096" s="106">
        <v>0</v>
      </c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G1096" s="7">
        <f>IF(Q1096&gt;0,RANK(Q1096,(N1096:P1096,Q1096:AE1096)),0)</f>
        <v>0</v>
      </c>
      <c r="AH1096" s="7">
        <f>IF(R1096&gt;0,RANK(R1096,(N1096:P1096,Q1096:AE1096)),0)</f>
        <v>0</v>
      </c>
      <c r="AI1096" s="7">
        <f>IF(T1096&gt;0,RANK(T1096,(N1096:P1096,Q1096:AE1096)),0)</f>
        <v>3</v>
      </c>
      <c r="AJ1096" s="7">
        <f>IF(S1096&gt;0,RANK(S1096,(N1096:P1096,Q1096:AE1096)),0)</f>
        <v>0</v>
      </c>
      <c r="AK1096" s="2">
        <f t="shared" si="410"/>
        <v>0</v>
      </c>
      <c r="AL1096" s="2">
        <f t="shared" si="411"/>
        <v>0</v>
      </c>
      <c r="AM1096" s="2">
        <f t="shared" si="412"/>
        <v>1.6286644951140066E-3</v>
      </c>
      <c r="AN1096" s="2">
        <f t="shared" si="413"/>
        <v>0</v>
      </c>
      <c r="AP1096" t="s">
        <v>2747</v>
      </c>
      <c r="AQ1096" t="s">
        <v>2480</v>
      </c>
      <c r="AR1096" s="9"/>
      <c r="AT1096" s="94">
        <v>26</v>
      </c>
      <c r="AU1096" s="96">
        <v>13</v>
      </c>
      <c r="AV1096" s="100">
        <f t="shared" si="402"/>
        <v>26013</v>
      </c>
      <c r="AX1096" s="7" t="s">
        <v>996</v>
      </c>
    </row>
    <row r="1097" spans="1:50" ht="13" hidden="1" customHeight="1" outlineLevel="1">
      <c r="A1097" t="s">
        <v>1059</v>
      </c>
      <c r="B1097" t="s">
        <v>2480</v>
      </c>
      <c r="C1097" s="1">
        <f t="shared" si="405"/>
        <v>14403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0</v>
      </c>
      <c r="G1097" s="1">
        <f t="shared" si="403"/>
        <v>273</v>
      </c>
      <c r="H1097" s="2">
        <f t="shared" si="404"/>
        <v>1.8954384503228495E-2</v>
      </c>
      <c r="I1097" s="2"/>
      <c r="J1097" s="2">
        <f t="shared" si="406"/>
        <v>0.48600985905714089</v>
      </c>
      <c r="K1097" s="2">
        <f t="shared" si="407"/>
        <v>0.5049642435603694</v>
      </c>
      <c r="L1097" s="2">
        <f t="shared" si="408"/>
        <v>0</v>
      </c>
      <c r="M1097" s="2">
        <f t="shared" si="409"/>
        <v>9.0258973824897115E-3</v>
      </c>
      <c r="N1097" s="106">
        <v>7000</v>
      </c>
      <c r="O1097" s="106">
        <v>7273</v>
      </c>
      <c r="P1097" s="106"/>
      <c r="Q1097" s="106"/>
      <c r="R1097" s="106"/>
      <c r="S1097" s="106"/>
      <c r="T1097" s="106">
        <v>128</v>
      </c>
      <c r="U1097" s="106">
        <v>2</v>
      </c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G1097" s="7">
        <f>IF(Q1097&gt;0,RANK(Q1097,(N1097:P1097,Q1097:AE1097)),0)</f>
        <v>0</v>
      </c>
      <c r="AH1097" s="7">
        <f>IF(R1097&gt;0,RANK(R1097,(N1097:P1097,Q1097:AE1097)),0)</f>
        <v>0</v>
      </c>
      <c r="AI1097" s="7">
        <f>IF(T1097&gt;0,RANK(T1097,(N1097:P1097,Q1097:AE1097)),0)</f>
        <v>3</v>
      </c>
      <c r="AJ1097" s="7">
        <f>IF(S1097&gt;0,RANK(S1097,(N1097:P1097,Q1097:AE1097)),0)</f>
        <v>0</v>
      </c>
      <c r="AK1097" s="2">
        <f t="shared" si="410"/>
        <v>0</v>
      </c>
      <c r="AL1097" s="2">
        <f t="shared" si="411"/>
        <v>0</v>
      </c>
      <c r="AM1097" s="2">
        <f t="shared" si="412"/>
        <v>8.8870374227591475E-3</v>
      </c>
      <c r="AN1097" s="2">
        <f t="shared" si="413"/>
        <v>0</v>
      </c>
      <c r="AP1097" t="s">
        <v>1059</v>
      </c>
      <c r="AQ1097" t="s">
        <v>2480</v>
      </c>
      <c r="AR1097" s="9"/>
      <c r="AT1097" s="94">
        <v>26</v>
      </c>
      <c r="AU1097" s="96">
        <v>15</v>
      </c>
      <c r="AV1097" s="100">
        <f t="shared" si="402"/>
        <v>26015</v>
      </c>
      <c r="AX1097" s="7" t="s">
        <v>996</v>
      </c>
    </row>
    <row r="1098" spans="1:50" ht="13" hidden="1" customHeight="1" outlineLevel="1">
      <c r="A1098" t="s">
        <v>1604</v>
      </c>
      <c r="B1098" t="s">
        <v>2480</v>
      </c>
      <c r="C1098" s="1">
        <f t="shared" si="405"/>
        <v>34544</v>
      </c>
      <c r="D1098" s="7">
        <f>IF(N1098&gt;0, RANK(N1098,(N1098:P1098,Q1098:AE1098)),0)</f>
        <v>1</v>
      </c>
      <c r="E1098" s="7">
        <f>IF(O1098&gt;0,RANK(O1098,(N1098:P1098,Q1098:AE1098)),0)</f>
        <v>2</v>
      </c>
      <c r="F1098" s="7">
        <f>IF(P1098&gt;0,RANK(P1098,(N1098:P1098,Q1098:AE1098)),0)</f>
        <v>0</v>
      </c>
      <c r="G1098" s="1">
        <f t="shared" si="403"/>
        <v>10092</v>
      </c>
      <c r="H1098" s="2">
        <f t="shared" si="404"/>
        <v>0.29214914312181567</v>
      </c>
      <c r="I1098" s="2"/>
      <c r="J1098" s="2">
        <f t="shared" si="406"/>
        <v>0.64399027327466418</v>
      </c>
      <c r="K1098" s="2">
        <f t="shared" si="407"/>
        <v>0.35184113015284851</v>
      </c>
      <c r="L1098" s="2">
        <f t="shared" si="408"/>
        <v>0</v>
      </c>
      <c r="M1098" s="2">
        <f t="shared" si="409"/>
        <v>4.1685965724873042E-3</v>
      </c>
      <c r="N1098" s="106">
        <v>22246</v>
      </c>
      <c r="O1098" s="106">
        <v>12154</v>
      </c>
      <c r="P1098" s="106"/>
      <c r="Q1098" s="106"/>
      <c r="R1098" s="106"/>
      <c r="S1098" s="106"/>
      <c r="T1098" s="106">
        <v>142</v>
      </c>
      <c r="U1098" s="106">
        <v>2</v>
      </c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G1098" s="7">
        <f>IF(Q1098&gt;0,RANK(Q1098,(N1098:P1098,Q1098:AE1098)),0)</f>
        <v>0</v>
      </c>
      <c r="AH1098" s="7">
        <f>IF(R1098&gt;0,RANK(R1098,(N1098:P1098,Q1098:AE1098)),0)</f>
        <v>0</v>
      </c>
      <c r="AI1098" s="7">
        <f>IF(T1098&gt;0,RANK(T1098,(N1098:P1098,Q1098:AE1098)),0)</f>
        <v>3</v>
      </c>
      <c r="AJ1098" s="7">
        <f>IF(S1098&gt;0,RANK(S1098,(N1098:P1098,Q1098:AE1098)),0)</f>
        <v>0</v>
      </c>
      <c r="AK1098" s="2">
        <f t="shared" si="410"/>
        <v>0</v>
      </c>
      <c r="AL1098" s="2">
        <f t="shared" si="411"/>
        <v>0</v>
      </c>
      <c r="AM1098" s="2">
        <f t="shared" si="412"/>
        <v>4.1106993978693839E-3</v>
      </c>
      <c r="AN1098" s="2">
        <f t="shared" si="413"/>
        <v>0</v>
      </c>
      <c r="AP1098" t="s">
        <v>1604</v>
      </c>
      <c r="AQ1098" t="s">
        <v>2480</v>
      </c>
      <c r="AR1098" s="9"/>
      <c r="AT1098" s="94">
        <v>26</v>
      </c>
      <c r="AU1098" s="96">
        <v>17</v>
      </c>
      <c r="AV1098" s="100">
        <f t="shared" si="402"/>
        <v>26017</v>
      </c>
      <c r="AX1098" s="7" t="s">
        <v>996</v>
      </c>
    </row>
    <row r="1099" spans="1:50" ht="13" hidden="1" customHeight="1" outlineLevel="1">
      <c r="A1099" t="s">
        <v>1189</v>
      </c>
      <c r="B1099" t="s">
        <v>2480</v>
      </c>
      <c r="C1099" s="1">
        <f t="shared" si="405"/>
        <v>4224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0</v>
      </c>
      <c r="G1099" s="1">
        <f t="shared" si="403"/>
        <v>537</v>
      </c>
      <c r="H1099" s="2">
        <f t="shared" si="404"/>
        <v>0.12713068181818182</v>
      </c>
      <c r="I1099" s="2"/>
      <c r="J1099" s="2">
        <f t="shared" si="406"/>
        <v>0.56131628787878785</v>
      </c>
      <c r="K1099" s="2">
        <f t="shared" si="407"/>
        <v>0.43418560606060608</v>
      </c>
      <c r="L1099" s="2">
        <f t="shared" si="408"/>
        <v>0</v>
      </c>
      <c r="M1099" s="2">
        <f t="shared" si="409"/>
        <v>4.4981060606060774E-3</v>
      </c>
      <c r="N1099" s="106">
        <v>2371</v>
      </c>
      <c r="O1099" s="106">
        <v>1834</v>
      </c>
      <c r="P1099" s="106"/>
      <c r="Q1099" s="106"/>
      <c r="R1099" s="106"/>
      <c r="S1099" s="106"/>
      <c r="T1099" s="106">
        <v>19</v>
      </c>
      <c r="U1099" s="106">
        <v>0</v>
      </c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G1099" s="7">
        <f>IF(Q1099&gt;0,RANK(Q1099,(N1099:P1099,Q1099:AE1099)),0)</f>
        <v>0</v>
      </c>
      <c r="AH1099" s="7">
        <f>IF(R1099&gt;0,RANK(R1099,(N1099:P1099,Q1099:AE1099)),0)</f>
        <v>0</v>
      </c>
      <c r="AI1099" s="7">
        <f>IF(T1099&gt;0,RANK(T1099,(N1099:P1099,Q1099:AE1099)),0)</f>
        <v>3</v>
      </c>
      <c r="AJ1099" s="7">
        <f>IF(S1099&gt;0,RANK(S1099,(N1099:P1099,Q1099:AE1099)),0)</f>
        <v>0</v>
      </c>
      <c r="AK1099" s="2">
        <f t="shared" si="410"/>
        <v>0</v>
      </c>
      <c r="AL1099" s="2">
        <f t="shared" si="411"/>
        <v>0</v>
      </c>
      <c r="AM1099" s="2">
        <f t="shared" si="412"/>
        <v>4.4981060606060609E-3</v>
      </c>
      <c r="AN1099" s="2">
        <f t="shared" si="413"/>
        <v>0</v>
      </c>
      <c r="AP1099" t="s">
        <v>1189</v>
      </c>
      <c r="AQ1099" t="s">
        <v>2480</v>
      </c>
      <c r="AR1099" s="9"/>
      <c r="AT1099" s="94">
        <v>26</v>
      </c>
      <c r="AU1099" s="96">
        <v>19</v>
      </c>
      <c r="AV1099" s="100">
        <f t="shared" si="402"/>
        <v>26019</v>
      </c>
      <c r="AX1099" s="7" t="s">
        <v>996</v>
      </c>
    </row>
    <row r="1100" spans="1:50" ht="13" hidden="1" customHeight="1" outlineLevel="1">
      <c r="A1100" t="s">
        <v>380</v>
      </c>
      <c r="B1100" t="s">
        <v>2480</v>
      </c>
      <c r="C1100" s="1">
        <f t="shared" si="405"/>
        <v>37511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0</v>
      </c>
      <c r="G1100" s="1">
        <f t="shared" si="403"/>
        <v>8839</v>
      </c>
      <c r="H1100" s="2">
        <f t="shared" si="404"/>
        <v>0.23563754631974621</v>
      </c>
      <c r="I1100" s="2"/>
      <c r="J1100" s="2">
        <f t="shared" si="406"/>
        <v>0.368958438857935</v>
      </c>
      <c r="K1100" s="2">
        <f t="shared" si="407"/>
        <v>0.60459598517768121</v>
      </c>
      <c r="L1100" s="2">
        <f t="shared" si="408"/>
        <v>0</v>
      </c>
      <c r="M1100" s="2">
        <f t="shared" si="409"/>
        <v>2.6445575964383794E-2</v>
      </c>
      <c r="N1100" s="106">
        <v>13840</v>
      </c>
      <c r="O1100" s="106">
        <v>22679</v>
      </c>
      <c r="P1100" s="106"/>
      <c r="Q1100" s="106"/>
      <c r="R1100" s="106"/>
      <c r="S1100" s="106"/>
      <c r="T1100" s="106">
        <v>988</v>
      </c>
      <c r="U1100" s="106">
        <v>4</v>
      </c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G1100" s="7">
        <f>IF(Q1100&gt;0,RANK(Q1100,(N1100:P1100,Q1100:AE1100)),0)</f>
        <v>0</v>
      </c>
      <c r="AH1100" s="7">
        <f>IF(R1100&gt;0,RANK(R1100,(N1100:P1100,Q1100:AE1100)),0)</f>
        <v>0</v>
      </c>
      <c r="AI1100" s="7">
        <f>IF(T1100&gt;0,RANK(T1100,(N1100:P1100,Q1100:AE1100)),0)</f>
        <v>3</v>
      </c>
      <c r="AJ1100" s="7">
        <f>IF(S1100&gt;0,RANK(S1100,(N1100:P1100,Q1100:AE1100)),0)</f>
        <v>0</v>
      </c>
      <c r="AK1100" s="2">
        <f t="shared" si="410"/>
        <v>0</v>
      </c>
      <c r="AL1100" s="2">
        <f t="shared" si="411"/>
        <v>0</v>
      </c>
      <c r="AM1100" s="2">
        <f t="shared" si="412"/>
        <v>2.6338940577430619E-2</v>
      </c>
      <c r="AN1100" s="2">
        <f t="shared" si="413"/>
        <v>0</v>
      </c>
      <c r="AP1100" t="s">
        <v>380</v>
      </c>
      <c r="AQ1100" t="s">
        <v>2480</v>
      </c>
      <c r="AR1100" s="9"/>
      <c r="AT1100" s="94">
        <v>26</v>
      </c>
      <c r="AU1100" s="96">
        <v>21</v>
      </c>
      <c r="AV1100" s="100">
        <f t="shared" si="402"/>
        <v>26021</v>
      </c>
      <c r="AX1100" s="7" t="s">
        <v>996</v>
      </c>
    </row>
    <row r="1101" spans="1:50" ht="13" hidden="1" customHeight="1" outlineLevel="1">
      <c r="A1101" t="s">
        <v>1471</v>
      </c>
      <c r="B1101" t="s">
        <v>2480</v>
      </c>
      <c r="C1101" s="1">
        <f t="shared" si="405"/>
        <v>9625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0</v>
      </c>
      <c r="G1101" s="1">
        <f t="shared" si="403"/>
        <v>288</v>
      </c>
      <c r="H1101" s="2">
        <f t="shared" si="404"/>
        <v>2.9922077922077923E-2</v>
      </c>
      <c r="I1101" s="2"/>
      <c r="J1101" s="2">
        <f t="shared" si="406"/>
        <v>0.48238961038961037</v>
      </c>
      <c r="K1101" s="2">
        <f t="shared" si="407"/>
        <v>0.51231168831168827</v>
      </c>
      <c r="L1101" s="2">
        <f t="shared" si="408"/>
        <v>0</v>
      </c>
      <c r="M1101" s="2">
        <f t="shared" si="409"/>
        <v>5.2987012987013582E-3</v>
      </c>
      <c r="N1101" s="106">
        <v>4643</v>
      </c>
      <c r="O1101" s="106">
        <v>4931</v>
      </c>
      <c r="P1101" s="106"/>
      <c r="Q1101" s="106"/>
      <c r="R1101" s="106"/>
      <c r="S1101" s="106"/>
      <c r="T1101" s="106">
        <v>51</v>
      </c>
      <c r="U1101" s="106">
        <v>0</v>
      </c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G1101" s="7">
        <f>IF(Q1101&gt;0,RANK(Q1101,(N1101:P1101,Q1101:AE1101)),0)</f>
        <v>0</v>
      </c>
      <c r="AH1101" s="7">
        <f>IF(R1101&gt;0,RANK(R1101,(N1101:P1101,Q1101:AE1101)),0)</f>
        <v>0</v>
      </c>
      <c r="AI1101" s="7">
        <f>IF(T1101&gt;0,RANK(T1101,(N1101:P1101,Q1101:AE1101)),0)</f>
        <v>3</v>
      </c>
      <c r="AJ1101" s="7">
        <f>IF(S1101&gt;0,RANK(S1101,(N1101:P1101,Q1101:AE1101)),0)</f>
        <v>0</v>
      </c>
      <c r="AK1101" s="2">
        <f t="shared" si="410"/>
        <v>0</v>
      </c>
      <c r="AL1101" s="2">
        <f t="shared" si="411"/>
        <v>0</v>
      </c>
      <c r="AM1101" s="2">
        <f t="shared" si="412"/>
        <v>5.2987012987012983E-3</v>
      </c>
      <c r="AN1101" s="2">
        <f t="shared" si="413"/>
        <v>0</v>
      </c>
      <c r="AP1101" t="s">
        <v>1471</v>
      </c>
      <c r="AQ1101" t="s">
        <v>2480</v>
      </c>
      <c r="AR1101" s="9"/>
      <c r="AT1101" s="94">
        <v>26</v>
      </c>
      <c r="AU1101" s="96">
        <v>23</v>
      </c>
      <c r="AV1101" s="100">
        <f t="shared" si="402"/>
        <v>26023</v>
      </c>
      <c r="AX1101" s="7" t="s">
        <v>996</v>
      </c>
    </row>
    <row r="1102" spans="1:50" ht="13" hidden="1" customHeight="1" outlineLevel="1">
      <c r="A1102" t="s">
        <v>2334</v>
      </c>
      <c r="B1102" t="s">
        <v>2480</v>
      </c>
      <c r="C1102" s="1">
        <f t="shared" si="405"/>
        <v>36209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>IF(P1102&gt;0,RANK(P1102,(N1102:P1102,Q1102:AE1102)),0)</f>
        <v>0</v>
      </c>
      <c r="G1102" s="1">
        <f t="shared" si="403"/>
        <v>4696</v>
      </c>
      <c r="H1102" s="2">
        <f t="shared" si="404"/>
        <v>0.12969151315971167</v>
      </c>
      <c r="I1102" s="2"/>
      <c r="J1102" s="2">
        <f t="shared" si="406"/>
        <v>0.55524869507580987</v>
      </c>
      <c r="K1102" s="2">
        <f t="shared" si="407"/>
        <v>0.4255571819160982</v>
      </c>
      <c r="L1102" s="2">
        <f t="shared" si="408"/>
        <v>0</v>
      </c>
      <c r="M1102" s="2">
        <f t="shared" si="409"/>
        <v>1.9194123008091923E-2</v>
      </c>
      <c r="N1102" s="106">
        <v>20105</v>
      </c>
      <c r="O1102" s="106">
        <v>15409</v>
      </c>
      <c r="P1102" s="106"/>
      <c r="Q1102" s="106"/>
      <c r="R1102" s="106"/>
      <c r="S1102" s="106"/>
      <c r="T1102" s="106">
        <v>691</v>
      </c>
      <c r="U1102" s="106">
        <v>4</v>
      </c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G1102" s="7">
        <f>IF(Q1102&gt;0,RANK(Q1102,(N1102:P1102,Q1102:AE1102)),0)</f>
        <v>0</v>
      </c>
      <c r="AH1102" s="7">
        <f>IF(R1102&gt;0,RANK(R1102,(N1102:P1102,Q1102:AE1102)),0)</f>
        <v>0</v>
      </c>
      <c r="AI1102" s="7">
        <f>IF(T1102&gt;0,RANK(T1102,(N1102:P1102,Q1102:AE1102)),0)</f>
        <v>3</v>
      </c>
      <c r="AJ1102" s="7">
        <f>IF(S1102&gt;0,RANK(S1102,(N1102:P1102,Q1102:AE1102)),0)</f>
        <v>0</v>
      </c>
      <c r="AK1102" s="2">
        <f t="shared" si="410"/>
        <v>0</v>
      </c>
      <c r="AL1102" s="2">
        <f t="shared" si="411"/>
        <v>0</v>
      </c>
      <c r="AM1102" s="2">
        <f t="shared" si="412"/>
        <v>1.9083653235383469E-2</v>
      </c>
      <c r="AN1102" s="2">
        <f t="shared" si="413"/>
        <v>0</v>
      </c>
      <c r="AP1102" t="s">
        <v>2334</v>
      </c>
      <c r="AQ1102" t="s">
        <v>2480</v>
      </c>
      <c r="AR1102" s="9"/>
      <c r="AT1102" s="94">
        <v>26</v>
      </c>
      <c r="AU1102" s="96">
        <v>25</v>
      </c>
      <c r="AV1102" s="100">
        <f t="shared" si="402"/>
        <v>26025</v>
      </c>
      <c r="AX1102" s="7" t="s">
        <v>996</v>
      </c>
    </row>
    <row r="1103" spans="1:50" ht="13" hidden="1" customHeight="1" outlineLevel="1">
      <c r="A1103" t="s">
        <v>395</v>
      </c>
      <c r="B1103" t="s">
        <v>2480</v>
      </c>
      <c r="C1103" s="1">
        <f t="shared" si="405"/>
        <v>10052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1">
        <f t="shared" si="403"/>
        <v>943</v>
      </c>
      <c r="H1103" s="2">
        <f t="shared" si="404"/>
        <v>9.3812176681257464E-2</v>
      </c>
      <c r="I1103" s="2"/>
      <c r="J1103" s="2">
        <f t="shared" si="406"/>
        <v>0.44797055312375644</v>
      </c>
      <c r="K1103" s="2">
        <f t="shared" si="407"/>
        <v>0.54178272980501396</v>
      </c>
      <c r="L1103" s="2">
        <f t="shared" si="408"/>
        <v>0</v>
      </c>
      <c r="M1103" s="2">
        <f t="shared" si="409"/>
        <v>1.0246717071229594E-2</v>
      </c>
      <c r="N1103" s="106">
        <v>4503</v>
      </c>
      <c r="O1103" s="106">
        <v>5446</v>
      </c>
      <c r="P1103" s="106"/>
      <c r="Q1103" s="106"/>
      <c r="R1103" s="106"/>
      <c r="S1103" s="106"/>
      <c r="T1103" s="106">
        <v>103</v>
      </c>
      <c r="U1103" s="106">
        <v>0</v>
      </c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G1103" s="7">
        <f>IF(Q1103&gt;0,RANK(Q1103,(N1103:P1103,Q1103:AE1103)),0)</f>
        <v>0</v>
      </c>
      <c r="AH1103" s="7">
        <f>IF(R1103&gt;0,RANK(R1103,(N1103:P1103,Q1103:AE1103)),0)</f>
        <v>0</v>
      </c>
      <c r="AI1103" s="7">
        <f>IF(T1103&gt;0,RANK(T1103,(N1103:P1103,Q1103:AE1103)),0)</f>
        <v>3</v>
      </c>
      <c r="AJ1103" s="7">
        <f>IF(S1103&gt;0,RANK(S1103,(N1103:P1103,Q1103:AE1103)),0)</f>
        <v>0</v>
      </c>
      <c r="AK1103" s="2">
        <f t="shared" si="410"/>
        <v>0</v>
      </c>
      <c r="AL1103" s="2">
        <f t="shared" si="411"/>
        <v>0</v>
      </c>
      <c r="AM1103" s="2">
        <f t="shared" si="412"/>
        <v>1.0246717071229606E-2</v>
      </c>
      <c r="AN1103" s="2">
        <f t="shared" si="413"/>
        <v>0</v>
      </c>
      <c r="AP1103" t="s">
        <v>395</v>
      </c>
      <c r="AQ1103" t="s">
        <v>2480</v>
      </c>
      <c r="AR1103" s="9"/>
      <c r="AT1103" s="94">
        <v>26</v>
      </c>
      <c r="AU1103" s="96">
        <v>27</v>
      </c>
      <c r="AV1103" s="100">
        <f t="shared" si="402"/>
        <v>26027</v>
      </c>
      <c r="AX1103" s="7" t="s">
        <v>996</v>
      </c>
    </row>
    <row r="1104" spans="1:50" ht="13" hidden="1" customHeight="1" outlineLevel="1">
      <c r="A1104" t="s">
        <v>1475</v>
      </c>
      <c r="B1104" t="s">
        <v>2480</v>
      </c>
      <c r="C1104" s="1">
        <f t="shared" si="405"/>
        <v>7132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>IF(P1104&gt;0,RANK(P1104,(N1104:P1104,Q1104:AE1104)),0)</f>
        <v>0</v>
      </c>
      <c r="G1104" s="1">
        <f t="shared" si="403"/>
        <v>932</v>
      </c>
      <c r="H1104" s="2">
        <f t="shared" si="404"/>
        <v>0.13067863151991027</v>
      </c>
      <c r="I1104" s="2"/>
      <c r="J1104" s="2">
        <f t="shared" si="406"/>
        <v>0.55089736399326972</v>
      </c>
      <c r="K1104" s="2">
        <f t="shared" si="407"/>
        <v>0.4202187324733595</v>
      </c>
      <c r="L1104" s="2">
        <f t="shared" si="408"/>
        <v>0</v>
      </c>
      <c r="M1104" s="2">
        <f t="shared" si="409"/>
        <v>2.8883903533370781E-2</v>
      </c>
      <c r="N1104" s="106">
        <v>3929</v>
      </c>
      <c r="O1104" s="106">
        <v>2997</v>
      </c>
      <c r="P1104" s="106"/>
      <c r="Q1104" s="106"/>
      <c r="R1104" s="106"/>
      <c r="S1104" s="106"/>
      <c r="T1104" s="106">
        <v>206</v>
      </c>
      <c r="U1104" s="106">
        <v>0</v>
      </c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G1104" s="7">
        <f>IF(Q1104&gt;0,RANK(Q1104,(N1104:P1104,Q1104:AE1104)),0)</f>
        <v>0</v>
      </c>
      <c r="AH1104" s="7">
        <f>IF(R1104&gt;0,RANK(R1104,(N1104:P1104,Q1104:AE1104)),0)</f>
        <v>0</v>
      </c>
      <c r="AI1104" s="7">
        <f>IF(T1104&gt;0,RANK(T1104,(N1104:P1104,Q1104:AE1104)),0)</f>
        <v>3</v>
      </c>
      <c r="AJ1104" s="7">
        <f>IF(S1104&gt;0,RANK(S1104,(N1104:P1104,Q1104:AE1104)),0)</f>
        <v>0</v>
      </c>
      <c r="AK1104" s="2">
        <f t="shared" si="410"/>
        <v>0</v>
      </c>
      <c r="AL1104" s="2">
        <f t="shared" si="411"/>
        <v>0</v>
      </c>
      <c r="AM1104" s="2">
        <f t="shared" si="412"/>
        <v>2.8883903533370725E-2</v>
      </c>
      <c r="AN1104" s="2">
        <f t="shared" si="413"/>
        <v>0</v>
      </c>
      <c r="AP1104" t="s">
        <v>1475</v>
      </c>
      <c r="AQ1104" t="s">
        <v>2480</v>
      </c>
      <c r="AR1104" s="9"/>
      <c r="AT1104" s="94">
        <v>26</v>
      </c>
      <c r="AU1104" s="96">
        <v>29</v>
      </c>
      <c r="AV1104" s="100">
        <f t="shared" si="402"/>
        <v>26029</v>
      </c>
      <c r="AX1104" s="7" t="s">
        <v>996</v>
      </c>
    </row>
    <row r="1105" spans="1:50" ht="13" hidden="1" customHeight="1" outlineLevel="1">
      <c r="A1105" t="s">
        <v>1179</v>
      </c>
      <c r="B1105" t="s">
        <v>2480</v>
      </c>
      <c r="C1105" s="1">
        <f t="shared" si="405"/>
        <v>6313</v>
      </c>
      <c r="D1105" s="7">
        <f>IF(N1105&gt;0, RANK(N1105,(N1105:P1105,Q1105:AE1105)),0)</f>
        <v>1</v>
      </c>
      <c r="E1105" s="7">
        <f>IF(O1105&gt;0,RANK(O1105,(N1105:P1105,Q1105:AE1105)),0)</f>
        <v>2</v>
      </c>
      <c r="F1105" s="7">
        <f>IF(P1105&gt;0,RANK(P1105,(N1105:P1105,Q1105:AE1105)),0)</f>
        <v>0</v>
      </c>
      <c r="G1105" s="1">
        <f t="shared" si="403"/>
        <v>1142</v>
      </c>
      <c r="H1105" s="2">
        <f t="shared" si="404"/>
        <v>0.1808965626485031</v>
      </c>
      <c r="I1105" s="2"/>
      <c r="J1105" s="2">
        <f t="shared" si="406"/>
        <v>0.58846824013939492</v>
      </c>
      <c r="K1105" s="2">
        <f t="shared" si="407"/>
        <v>0.40757167749089179</v>
      </c>
      <c r="L1105" s="2">
        <f t="shared" si="408"/>
        <v>0</v>
      </c>
      <c r="M1105" s="2">
        <f t="shared" si="409"/>
        <v>3.9600823697132914E-3</v>
      </c>
      <c r="N1105" s="106">
        <v>3715</v>
      </c>
      <c r="O1105" s="106">
        <v>2573</v>
      </c>
      <c r="P1105" s="106"/>
      <c r="Q1105" s="106"/>
      <c r="R1105" s="106"/>
      <c r="S1105" s="106"/>
      <c r="T1105" s="106">
        <v>25</v>
      </c>
      <c r="U1105" s="106">
        <v>0</v>
      </c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G1105" s="7">
        <f>IF(Q1105&gt;0,RANK(Q1105,(N1105:P1105,Q1105:AE1105)),0)</f>
        <v>0</v>
      </c>
      <c r="AH1105" s="7">
        <f>IF(R1105&gt;0,RANK(R1105,(N1105:P1105,Q1105:AE1105)),0)</f>
        <v>0</v>
      </c>
      <c r="AI1105" s="7">
        <f>IF(T1105&gt;0,RANK(T1105,(N1105:P1105,Q1105:AE1105)),0)</f>
        <v>3</v>
      </c>
      <c r="AJ1105" s="7">
        <f>IF(S1105&gt;0,RANK(S1105,(N1105:P1105,Q1105:AE1105)),0)</f>
        <v>0</v>
      </c>
      <c r="AK1105" s="2">
        <f t="shared" si="410"/>
        <v>0</v>
      </c>
      <c r="AL1105" s="2">
        <f t="shared" si="411"/>
        <v>0</v>
      </c>
      <c r="AM1105" s="2">
        <f t="shared" si="412"/>
        <v>3.9600823697132897E-3</v>
      </c>
      <c r="AN1105" s="2">
        <f t="shared" si="413"/>
        <v>0</v>
      </c>
      <c r="AP1105" t="s">
        <v>1179</v>
      </c>
      <c r="AQ1105" t="s">
        <v>2480</v>
      </c>
      <c r="AR1105" s="9"/>
      <c r="AT1105" s="94">
        <v>26</v>
      </c>
      <c r="AU1105" s="96">
        <v>31</v>
      </c>
      <c r="AV1105" s="100">
        <f t="shared" si="402"/>
        <v>26031</v>
      </c>
      <c r="AX1105" s="7" t="s">
        <v>996</v>
      </c>
    </row>
    <row r="1106" spans="1:50" ht="13" hidden="1" customHeight="1" outlineLevel="1">
      <c r="A1106" t="s">
        <v>726</v>
      </c>
      <c r="B1106" t="s">
        <v>2480</v>
      </c>
      <c r="C1106" s="1">
        <f t="shared" si="405"/>
        <v>8894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>IF(P1106&gt;0,RANK(P1106,(N1106:P1106,Q1106:AE1106)),0)</f>
        <v>0</v>
      </c>
      <c r="G1106" s="1">
        <f t="shared" si="403"/>
        <v>2095</v>
      </c>
      <c r="H1106" s="2">
        <f t="shared" si="404"/>
        <v>0.23555205756689904</v>
      </c>
      <c r="I1106" s="2"/>
      <c r="J1106" s="2">
        <f t="shared" si="406"/>
        <v>0.61592084551382953</v>
      </c>
      <c r="K1106" s="2">
        <f t="shared" si="407"/>
        <v>0.38036878794693052</v>
      </c>
      <c r="L1106" s="2">
        <f t="shared" si="408"/>
        <v>0</v>
      </c>
      <c r="M1106" s="2">
        <f t="shared" si="409"/>
        <v>3.710366539239951E-3</v>
      </c>
      <c r="N1106" s="106">
        <v>5478</v>
      </c>
      <c r="O1106" s="106">
        <v>3383</v>
      </c>
      <c r="P1106" s="106"/>
      <c r="Q1106" s="106"/>
      <c r="R1106" s="106"/>
      <c r="S1106" s="106"/>
      <c r="T1106" s="106">
        <v>33</v>
      </c>
      <c r="U1106" s="106">
        <v>0</v>
      </c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G1106" s="7">
        <f>IF(Q1106&gt;0,RANK(Q1106,(N1106:P1106,Q1106:AE1106)),0)</f>
        <v>0</v>
      </c>
      <c r="AH1106" s="7">
        <f>IF(R1106&gt;0,RANK(R1106,(N1106:P1106,Q1106:AE1106)),0)</f>
        <v>0</v>
      </c>
      <c r="AI1106" s="7">
        <f>IF(T1106&gt;0,RANK(T1106,(N1106:P1106,Q1106:AE1106)),0)</f>
        <v>3</v>
      </c>
      <c r="AJ1106" s="7">
        <f>IF(S1106&gt;0,RANK(S1106,(N1106:P1106,Q1106:AE1106)),0)</f>
        <v>0</v>
      </c>
      <c r="AK1106" s="2">
        <f t="shared" si="410"/>
        <v>0</v>
      </c>
      <c r="AL1106" s="2">
        <f t="shared" si="411"/>
        <v>0</v>
      </c>
      <c r="AM1106" s="2">
        <f t="shared" si="412"/>
        <v>3.7103665392399371E-3</v>
      </c>
      <c r="AN1106" s="2">
        <f t="shared" si="413"/>
        <v>0</v>
      </c>
      <c r="AP1106" t="s">
        <v>726</v>
      </c>
      <c r="AQ1106" t="s">
        <v>2480</v>
      </c>
      <c r="AR1106" s="9"/>
      <c r="AT1106" s="94">
        <v>26</v>
      </c>
      <c r="AU1106" s="96">
        <v>33</v>
      </c>
      <c r="AV1106" s="100">
        <f t="shared" si="402"/>
        <v>26033</v>
      </c>
      <c r="AX1106" s="7" t="s">
        <v>996</v>
      </c>
    </row>
    <row r="1107" spans="1:50" ht="13" hidden="1" customHeight="1" outlineLevel="1">
      <c r="A1107" t="s">
        <v>1513</v>
      </c>
      <c r="B1107" t="s">
        <v>2480</v>
      </c>
      <c r="C1107" s="1">
        <f t="shared" si="405"/>
        <v>7737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0</v>
      </c>
      <c r="G1107" s="1">
        <f t="shared" si="403"/>
        <v>766</v>
      </c>
      <c r="H1107" s="2">
        <f t="shared" si="404"/>
        <v>9.9004782215328935E-2</v>
      </c>
      <c r="I1107" s="2"/>
      <c r="J1107" s="2">
        <f t="shared" si="406"/>
        <v>0.53909784154064888</v>
      </c>
      <c r="K1107" s="2">
        <f t="shared" si="407"/>
        <v>0.44009305932531989</v>
      </c>
      <c r="L1107" s="2">
        <f t="shared" si="408"/>
        <v>0</v>
      </c>
      <c r="M1107" s="2">
        <f t="shared" si="409"/>
        <v>2.0809099134031228E-2</v>
      </c>
      <c r="N1107" s="106">
        <v>4171</v>
      </c>
      <c r="O1107" s="106">
        <v>3405</v>
      </c>
      <c r="P1107" s="106"/>
      <c r="Q1107" s="106"/>
      <c r="R1107" s="106"/>
      <c r="S1107" s="106"/>
      <c r="T1107" s="106">
        <v>161</v>
      </c>
      <c r="U1107" s="106">
        <v>0</v>
      </c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G1107" s="7">
        <f>IF(Q1107&gt;0,RANK(Q1107,(N1107:P1107,Q1107:AE1107)),0)</f>
        <v>0</v>
      </c>
      <c r="AH1107" s="7">
        <f>IF(R1107&gt;0,RANK(R1107,(N1107:P1107,Q1107:AE1107)),0)</f>
        <v>0</v>
      </c>
      <c r="AI1107" s="7">
        <f>IF(T1107&gt;0,RANK(T1107,(N1107:P1107,Q1107:AE1107)),0)</f>
        <v>3</v>
      </c>
      <c r="AJ1107" s="7">
        <f>IF(S1107&gt;0,RANK(S1107,(N1107:P1107,Q1107:AE1107)),0)</f>
        <v>0</v>
      </c>
      <c r="AK1107" s="2">
        <f t="shared" si="410"/>
        <v>0</v>
      </c>
      <c r="AL1107" s="2">
        <f t="shared" si="411"/>
        <v>0</v>
      </c>
      <c r="AM1107" s="2">
        <f t="shared" si="412"/>
        <v>2.0809099134031277E-2</v>
      </c>
      <c r="AN1107" s="2">
        <f t="shared" si="413"/>
        <v>0</v>
      </c>
      <c r="AP1107" t="s">
        <v>1513</v>
      </c>
      <c r="AQ1107" t="s">
        <v>2480</v>
      </c>
      <c r="AR1107" s="9"/>
      <c r="AT1107" s="94">
        <v>26</v>
      </c>
      <c r="AU1107" s="96">
        <v>35</v>
      </c>
      <c r="AV1107" s="100">
        <f t="shared" si="402"/>
        <v>26035</v>
      </c>
      <c r="AX1107" s="7" t="s">
        <v>996</v>
      </c>
    </row>
    <row r="1108" spans="1:50" ht="13" hidden="1" customHeight="1" outlineLevel="1">
      <c r="A1108" t="s">
        <v>2149</v>
      </c>
      <c r="B1108" t="s">
        <v>2480</v>
      </c>
      <c r="C1108" s="1">
        <f t="shared" si="405"/>
        <v>19575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1">
        <f t="shared" si="403"/>
        <v>1336</v>
      </c>
      <c r="H1108" s="2">
        <f t="shared" si="404"/>
        <v>6.8250319284802047E-2</v>
      </c>
      <c r="I1108" s="2"/>
      <c r="J1108" s="2">
        <f t="shared" si="406"/>
        <v>0.46145593869731799</v>
      </c>
      <c r="K1108" s="2">
        <f t="shared" si="407"/>
        <v>0.52970625798212001</v>
      </c>
      <c r="L1108" s="2">
        <f t="shared" si="408"/>
        <v>0</v>
      </c>
      <c r="M1108" s="2">
        <f t="shared" si="409"/>
        <v>8.8378033205619433E-3</v>
      </c>
      <c r="N1108" s="106">
        <v>9033</v>
      </c>
      <c r="O1108" s="106">
        <v>10369</v>
      </c>
      <c r="P1108" s="106"/>
      <c r="Q1108" s="106"/>
      <c r="R1108" s="106"/>
      <c r="S1108" s="106"/>
      <c r="T1108" s="106">
        <v>169</v>
      </c>
      <c r="U1108" s="106">
        <v>4</v>
      </c>
      <c r="V1108" s="106"/>
      <c r="W1108" s="106"/>
      <c r="X1108" s="106"/>
      <c r="Y1108" s="106"/>
      <c r="Z1108" s="106"/>
      <c r="AA1108" s="106"/>
      <c r="AB1108" s="106"/>
      <c r="AC1108" s="106"/>
      <c r="AD1108" s="106"/>
      <c r="AE1108" s="106"/>
      <c r="AG1108" s="7">
        <f>IF(Q1108&gt;0,RANK(Q1108,(N1108:P1108,Q1108:AE1108)),0)</f>
        <v>0</v>
      </c>
      <c r="AH1108" s="7">
        <f>IF(R1108&gt;0,RANK(R1108,(N1108:P1108,Q1108:AE1108)),0)</f>
        <v>0</v>
      </c>
      <c r="AI1108" s="7">
        <f>IF(T1108&gt;0,RANK(T1108,(N1108:P1108,Q1108:AE1108)),0)</f>
        <v>3</v>
      </c>
      <c r="AJ1108" s="7">
        <f>IF(S1108&gt;0,RANK(S1108,(N1108:P1108,Q1108:AE1108)),0)</f>
        <v>0</v>
      </c>
      <c r="AK1108" s="2">
        <f t="shared" si="410"/>
        <v>0</v>
      </c>
      <c r="AL1108" s="2">
        <f t="shared" si="411"/>
        <v>0</v>
      </c>
      <c r="AM1108" s="2">
        <f t="shared" si="412"/>
        <v>8.6334610472541505E-3</v>
      </c>
      <c r="AN1108" s="2">
        <f t="shared" si="413"/>
        <v>0</v>
      </c>
      <c r="AP1108" t="s">
        <v>2149</v>
      </c>
      <c r="AQ1108" t="s">
        <v>2480</v>
      </c>
      <c r="AR1108" s="9"/>
      <c r="AT1108" s="94">
        <v>26</v>
      </c>
      <c r="AU1108" s="96">
        <v>37</v>
      </c>
      <c r="AV1108" s="100">
        <f t="shared" si="402"/>
        <v>26037</v>
      </c>
      <c r="AX1108" s="7" t="s">
        <v>996</v>
      </c>
    </row>
    <row r="1109" spans="1:50" ht="13" hidden="1" customHeight="1" outlineLevel="1">
      <c r="A1109" t="s">
        <v>2276</v>
      </c>
      <c r="B1109" t="s">
        <v>2480</v>
      </c>
      <c r="C1109" s="1">
        <f t="shared" si="405"/>
        <v>3272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0</v>
      </c>
      <c r="G1109" s="1">
        <f t="shared" si="403"/>
        <v>81</v>
      </c>
      <c r="H1109" s="2">
        <f t="shared" si="404"/>
        <v>2.4755501222493887E-2</v>
      </c>
      <c r="I1109" s="2"/>
      <c r="J1109" s="2">
        <f t="shared" si="406"/>
        <v>0.47188264058679708</v>
      </c>
      <c r="K1109" s="2">
        <f t="shared" si="407"/>
        <v>0.49663814180929094</v>
      </c>
      <c r="L1109" s="2">
        <f t="shared" si="408"/>
        <v>0</v>
      </c>
      <c r="M1109" s="2">
        <f t="shared" si="409"/>
        <v>3.147921760391198E-2</v>
      </c>
      <c r="N1109" s="106">
        <v>1544</v>
      </c>
      <c r="O1109" s="106">
        <v>1625</v>
      </c>
      <c r="P1109" s="106"/>
      <c r="Q1109" s="106"/>
      <c r="R1109" s="106"/>
      <c r="S1109" s="106"/>
      <c r="T1109" s="106">
        <v>102</v>
      </c>
      <c r="U1109" s="106">
        <v>1</v>
      </c>
      <c r="V1109" s="106"/>
      <c r="W1109" s="106"/>
      <c r="X1109" s="106"/>
      <c r="Y1109" s="106"/>
      <c r="Z1109" s="106"/>
      <c r="AA1109" s="106"/>
      <c r="AB1109" s="106"/>
      <c r="AC1109" s="106"/>
      <c r="AD1109" s="106"/>
      <c r="AE1109" s="106"/>
      <c r="AG1109" s="7">
        <f>IF(Q1109&gt;0,RANK(Q1109,(N1109:P1109,Q1109:AE1109)),0)</f>
        <v>0</v>
      </c>
      <c r="AH1109" s="7">
        <f>IF(R1109&gt;0,RANK(R1109,(N1109:P1109,Q1109:AE1109)),0)</f>
        <v>0</v>
      </c>
      <c r="AI1109" s="7">
        <f>IF(T1109&gt;0,RANK(T1109,(N1109:P1109,Q1109:AE1109)),0)</f>
        <v>3</v>
      </c>
      <c r="AJ1109" s="7">
        <f>IF(S1109&gt;0,RANK(S1109,(N1109:P1109,Q1109:AE1109)),0)</f>
        <v>0</v>
      </c>
      <c r="AK1109" s="2">
        <f t="shared" si="410"/>
        <v>0</v>
      </c>
      <c r="AL1109" s="2">
        <f t="shared" si="411"/>
        <v>0</v>
      </c>
      <c r="AM1109" s="2">
        <f t="shared" si="412"/>
        <v>3.1173594132029341E-2</v>
      </c>
      <c r="AN1109" s="2">
        <f t="shared" si="413"/>
        <v>0</v>
      </c>
      <c r="AP1109" t="s">
        <v>2276</v>
      </c>
      <c r="AQ1109" t="s">
        <v>2480</v>
      </c>
      <c r="AR1109" s="9"/>
      <c r="AT1109" s="94">
        <v>26</v>
      </c>
      <c r="AU1109" s="96">
        <v>39</v>
      </c>
      <c r="AV1109" s="100">
        <f t="shared" si="402"/>
        <v>26039</v>
      </c>
      <c r="AX1109" s="7" t="s">
        <v>996</v>
      </c>
    </row>
    <row r="1110" spans="1:50" ht="13" hidden="1" customHeight="1" outlineLevel="1">
      <c r="A1110" t="s">
        <v>1909</v>
      </c>
      <c r="B1110" t="s">
        <v>2480</v>
      </c>
      <c r="C1110" s="1">
        <f t="shared" si="405"/>
        <v>11732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>IF(P1110&gt;0,RANK(P1110,(N1110:P1110,Q1110:AE1110)),0)</f>
        <v>0</v>
      </c>
      <c r="G1110" s="1">
        <f t="shared" si="403"/>
        <v>4145</v>
      </c>
      <c r="H1110" s="2">
        <f t="shared" si="404"/>
        <v>0.35330719399931809</v>
      </c>
      <c r="I1110" s="2"/>
      <c r="J1110" s="2">
        <f t="shared" si="406"/>
        <v>0.67499147630412548</v>
      </c>
      <c r="K1110" s="2">
        <f t="shared" si="407"/>
        <v>0.32168428230480739</v>
      </c>
      <c r="L1110" s="2">
        <f t="shared" si="408"/>
        <v>0</v>
      </c>
      <c r="M1110" s="2">
        <f t="shared" si="409"/>
        <v>3.3242413910671287E-3</v>
      </c>
      <c r="N1110" s="106">
        <v>7919</v>
      </c>
      <c r="O1110" s="106">
        <v>3774</v>
      </c>
      <c r="P1110" s="106"/>
      <c r="Q1110" s="106"/>
      <c r="R1110" s="106"/>
      <c r="S1110" s="106"/>
      <c r="T1110" s="106">
        <v>39</v>
      </c>
      <c r="U1110" s="106">
        <v>0</v>
      </c>
      <c r="V1110" s="106"/>
      <c r="W1110" s="106"/>
      <c r="X1110" s="106"/>
      <c r="Y1110" s="106"/>
      <c r="Z1110" s="106"/>
      <c r="AA1110" s="106"/>
      <c r="AB1110" s="106"/>
      <c r="AC1110" s="106"/>
      <c r="AD1110" s="106"/>
      <c r="AE1110" s="106"/>
      <c r="AG1110" s="7">
        <f>IF(Q1110&gt;0,RANK(Q1110,(N1110:P1110,Q1110:AE1110)),0)</f>
        <v>0</v>
      </c>
      <c r="AH1110" s="7">
        <f>IF(R1110&gt;0,RANK(R1110,(N1110:P1110,Q1110:AE1110)),0)</f>
        <v>0</v>
      </c>
      <c r="AI1110" s="7">
        <f>IF(T1110&gt;0,RANK(T1110,(N1110:P1110,Q1110:AE1110)),0)</f>
        <v>3</v>
      </c>
      <c r="AJ1110" s="7">
        <f>IF(S1110&gt;0,RANK(S1110,(N1110:P1110,Q1110:AE1110)),0)</f>
        <v>0</v>
      </c>
      <c r="AK1110" s="2">
        <f t="shared" si="410"/>
        <v>0</v>
      </c>
      <c r="AL1110" s="2">
        <f t="shared" si="411"/>
        <v>0</v>
      </c>
      <c r="AM1110" s="2">
        <f t="shared" si="412"/>
        <v>3.3242413910671668E-3</v>
      </c>
      <c r="AN1110" s="2">
        <f t="shared" si="413"/>
        <v>0</v>
      </c>
      <c r="AP1110" t="s">
        <v>1909</v>
      </c>
      <c r="AQ1110" t="s">
        <v>2480</v>
      </c>
      <c r="AR1110" s="9"/>
      <c r="AT1110" s="94">
        <v>26</v>
      </c>
      <c r="AU1110" s="96">
        <v>41</v>
      </c>
      <c r="AV1110" s="100">
        <f t="shared" si="402"/>
        <v>26041</v>
      </c>
      <c r="AX1110" s="7" t="s">
        <v>996</v>
      </c>
    </row>
    <row r="1111" spans="1:50" ht="13" hidden="1" customHeight="1" outlineLevel="1">
      <c r="A1111" t="s">
        <v>1564</v>
      </c>
      <c r="B1111" t="s">
        <v>2480</v>
      </c>
      <c r="C1111" s="1">
        <f t="shared" si="405"/>
        <v>8806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>IF(P1111&gt;0,RANK(P1111,(N1111:P1111,Q1111:AE1111)),0)</f>
        <v>0</v>
      </c>
      <c r="G1111" s="1">
        <f t="shared" si="403"/>
        <v>2518</v>
      </c>
      <c r="H1111" s="2">
        <f t="shared" si="404"/>
        <v>0.28594140358846243</v>
      </c>
      <c r="I1111" s="2"/>
      <c r="J1111" s="2">
        <f t="shared" si="406"/>
        <v>0.64183511242334768</v>
      </c>
      <c r="K1111" s="2">
        <f t="shared" si="407"/>
        <v>0.3558937088348853</v>
      </c>
      <c r="L1111" s="2">
        <f t="shared" si="408"/>
        <v>0</v>
      </c>
      <c r="M1111" s="2">
        <f t="shared" si="409"/>
        <v>2.2711787417670215E-3</v>
      </c>
      <c r="N1111" s="106">
        <v>5652</v>
      </c>
      <c r="O1111" s="106">
        <v>3134</v>
      </c>
      <c r="P1111" s="106"/>
      <c r="Q1111" s="106"/>
      <c r="R1111" s="106"/>
      <c r="S1111" s="106"/>
      <c r="T1111" s="106">
        <v>20</v>
      </c>
      <c r="U1111" s="106">
        <v>0</v>
      </c>
      <c r="V1111" s="106"/>
      <c r="W1111" s="106"/>
      <c r="X1111" s="106"/>
      <c r="Y1111" s="106"/>
      <c r="Z1111" s="106"/>
      <c r="AA1111" s="106"/>
      <c r="AB1111" s="106"/>
      <c r="AC1111" s="106"/>
      <c r="AD1111" s="106"/>
      <c r="AE1111" s="106"/>
      <c r="AG1111" s="7">
        <f>IF(Q1111&gt;0,RANK(Q1111,(N1111:P1111,Q1111:AE1111)),0)</f>
        <v>0</v>
      </c>
      <c r="AH1111" s="7">
        <f>IF(R1111&gt;0,RANK(R1111,(N1111:P1111,Q1111:AE1111)),0)</f>
        <v>0</v>
      </c>
      <c r="AI1111" s="7">
        <f>IF(T1111&gt;0,RANK(T1111,(N1111:P1111,Q1111:AE1111)),0)</f>
        <v>3</v>
      </c>
      <c r="AJ1111" s="7">
        <f>IF(S1111&gt;0,RANK(S1111,(N1111:P1111,Q1111:AE1111)),0)</f>
        <v>0</v>
      </c>
      <c r="AK1111" s="2">
        <f t="shared" si="410"/>
        <v>0</v>
      </c>
      <c r="AL1111" s="2">
        <f t="shared" si="411"/>
        <v>0</v>
      </c>
      <c r="AM1111" s="2">
        <f t="shared" si="412"/>
        <v>2.2711787417669773E-3</v>
      </c>
      <c r="AN1111" s="2">
        <f t="shared" si="413"/>
        <v>0</v>
      </c>
      <c r="AP1111" t="s">
        <v>1564</v>
      </c>
      <c r="AQ1111" t="s">
        <v>2480</v>
      </c>
      <c r="AR1111" s="9"/>
      <c r="AT1111" s="94">
        <v>26</v>
      </c>
      <c r="AU1111" s="96">
        <v>43</v>
      </c>
      <c r="AV1111" s="100">
        <f t="shared" si="402"/>
        <v>26043</v>
      </c>
      <c r="AX1111" s="7" t="s">
        <v>996</v>
      </c>
    </row>
    <row r="1112" spans="1:50" ht="13" hidden="1" customHeight="1" outlineLevel="1">
      <c r="A1112" t="s">
        <v>960</v>
      </c>
      <c r="B1112" t="s">
        <v>2480</v>
      </c>
      <c r="C1112" s="1">
        <f t="shared" si="405"/>
        <v>30543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>IF(P1112&gt;0,RANK(P1112,(N1112:P1112,Q1112:AE1112)),0)</f>
        <v>0</v>
      </c>
      <c r="G1112" s="1">
        <f t="shared" si="403"/>
        <v>1083</v>
      </c>
      <c r="H1112" s="2">
        <f t="shared" si="404"/>
        <v>3.5458206463019351E-2</v>
      </c>
      <c r="I1112" s="2"/>
      <c r="J1112" s="2">
        <f t="shared" si="406"/>
        <v>0.50892184788658612</v>
      </c>
      <c r="K1112" s="2">
        <f t="shared" si="407"/>
        <v>0.47346364142356678</v>
      </c>
      <c r="L1112" s="2">
        <f t="shared" si="408"/>
        <v>0</v>
      </c>
      <c r="M1112" s="2">
        <f t="shared" si="409"/>
        <v>1.7614510689847096E-2</v>
      </c>
      <c r="N1112" s="106">
        <v>15544</v>
      </c>
      <c r="O1112" s="106">
        <v>14461</v>
      </c>
      <c r="P1112" s="106"/>
      <c r="Q1112" s="106"/>
      <c r="R1112" s="106"/>
      <c r="S1112" s="106"/>
      <c r="T1112" s="106">
        <v>538</v>
      </c>
      <c r="U1112" s="106">
        <v>0</v>
      </c>
      <c r="V1112" s="106"/>
      <c r="W1112" s="106"/>
      <c r="X1112" s="106"/>
      <c r="Y1112" s="106"/>
      <c r="Z1112" s="106"/>
      <c r="AA1112" s="106"/>
      <c r="AB1112" s="106"/>
      <c r="AC1112" s="106"/>
      <c r="AD1112" s="106"/>
      <c r="AE1112" s="106"/>
      <c r="AG1112" s="7">
        <f>IF(Q1112&gt;0,RANK(Q1112,(N1112:P1112,Q1112:AE1112)),0)</f>
        <v>0</v>
      </c>
      <c r="AH1112" s="7">
        <f>IF(R1112&gt;0,RANK(R1112,(N1112:P1112,Q1112:AE1112)),0)</f>
        <v>0</v>
      </c>
      <c r="AI1112" s="7">
        <f>IF(T1112&gt;0,RANK(T1112,(N1112:P1112,Q1112:AE1112)),0)</f>
        <v>3</v>
      </c>
      <c r="AJ1112" s="7">
        <f>IF(S1112&gt;0,RANK(S1112,(N1112:P1112,Q1112:AE1112)),0)</f>
        <v>0</v>
      </c>
      <c r="AK1112" s="2">
        <f t="shared" si="410"/>
        <v>0</v>
      </c>
      <c r="AL1112" s="2">
        <f t="shared" si="411"/>
        <v>0</v>
      </c>
      <c r="AM1112" s="2">
        <f t="shared" si="412"/>
        <v>1.7614510689847099E-2</v>
      </c>
      <c r="AN1112" s="2">
        <f t="shared" si="413"/>
        <v>0</v>
      </c>
      <c r="AP1112" t="s">
        <v>960</v>
      </c>
      <c r="AQ1112" t="s">
        <v>2480</v>
      </c>
      <c r="AR1112" s="9"/>
      <c r="AT1112" s="94">
        <v>26</v>
      </c>
      <c r="AU1112" s="96">
        <v>45</v>
      </c>
      <c r="AV1112" s="100">
        <f t="shared" si="402"/>
        <v>26045</v>
      </c>
      <c r="AX1112" s="7" t="s">
        <v>996</v>
      </c>
    </row>
    <row r="1113" spans="1:50" ht="13" hidden="1" customHeight="1" outlineLevel="1">
      <c r="A1113" t="s">
        <v>1014</v>
      </c>
      <c r="B1113" t="s">
        <v>2480</v>
      </c>
      <c r="C1113" s="1">
        <f t="shared" si="405"/>
        <v>7839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>IF(P1113&gt;0,RANK(P1113,(N1113:P1113,Q1113:AE1113)),0)</f>
        <v>0</v>
      </c>
      <c r="G1113" s="1">
        <f t="shared" si="403"/>
        <v>808</v>
      </c>
      <c r="H1113" s="2">
        <f t="shared" si="404"/>
        <v>0.10307437173108815</v>
      </c>
      <c r="I1113" s="2"/>
      <c r="J1113" s="2">
        <f t="shared" si="406"/>
        <v>0.54037504783773438</v>
      </c>
      <c r="K1113" s="2">
        <f t="shared" si="407"/>
        <v>0.43730067610664625</v>
      </c>
      <c r="L1113" s="2">
        <f t="shared" si="408"/>
        <v>0</v>
      </c>
      <c r="M1113" s="2">
        <f t="shared" si="409"/>
        <v>2.2324276055619374E-2</v>
      </c>
      <c r="N1113" s="106">
        <v>4236</v>
      </c>
      <c r="O1113" s="106">
        <v>3428</v>
      </c>
      <c r="P1113" s="106"/>
      <c r="Q1113" s="106"/>
      <c r="R1113" s="106"/>
      <c r="S1113" s="106"/>
      <c r="T1113" s="106">
        <v>175</v>
      </c>
      <c r="U1113" s="106">
        <v>0</v>
      </c>
      <c r="V1113" s="106"/>
      <c r="W1113" s="106"/>
      <c r="X1113" s="106"/>
      <c r="Y1113" s="106"/>
      <c r="Z1113" s="106"/>
      <c r="AA1113" s="106"/>
      <c r="AB1113" s="106"/>
      <c r="AC1113" s="106"/>
      <c r="AD1113" s="106"/>
      <c r="AE1113" s="106"/>
      <c r="AG1113" s="7">
        <f>IF(Q1113&gt;0,RANK(Q1113,(N1113:P1113,Q1113:AE1113)),0)</f>
        <v>0</v>
      </c>
      <c r="AH1113" s="7">
        <f>IF(R1113&gt;0,RANK(R1113,(N1113:P1113,Q1113:AE1113)),0)</f>
        <v>0</v>
      </c>
      <c r="AI1113" s="7">
        <f>IF(T1113&gt;0,RANK(T1113,(N1113:P1113,Q1113:AE1113)),0)</f>
        <v>3</v>
      </c>
      <c r="AJ1113" s="7">
        <f>IF(S1113&gt;0,RANK(S1113,(N1113:P1113,Q1113:AE1113)),0)</f>
        <v>0</v>
      </c>
      <c r="AK1113" s="2">
        <f t="shared" si="410"/>
        <v>0</v>
      </c>
      <c r="AL1113" s="2">
        <f t="shared" si="411"/>
        <v>0</v>
      </c>
      <c r="AM1113" s="2">
        <f t="shared" si="412"/>
        <v>2.232427605561934E-2</v>
      </c>
      <c r="AN1113" s="2">
        <f t="shared" si="413"/>
        <v>0</v>
      </c>
      <c r="AP1113" t="s">
        <v>1014</v>
      </c>
      <c r="AQ1113" t="s">
        <v>2480</v>
      </c>
      <c r="AR1113" s="9"/>
      <c r="AT1113" s="94">
        <v>26</v>
      </c>
      <c r="AU1113" s="96">
        <v>47</v>
      </c>
      <c r="AV1113" s="100">
        <f t="shared" si="402"/>
        <v>26047</v>
      </c>
      <c r="AX1113" s="7" t="s">
        <v>996</v>
      </c>
    </row>
    <row r="1114" spans="1:50" ht="13" hidden="1" customHeight="1" outlineLevel="1">
      <c r="A1114" t="s">
        <v>185</v>
      </c>
      <c r="B1114" t="s">
        <v>2480</v>
      </c>
      <c r="C1114" s="1">
        <f t="shared" si="405"/>
        <v>115126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0</v>
      </c>
      <c r="G1114" s="1">
        <f t="shared" si="403"/>
        <v>39132</v>
      </c>
      <c r="H1114" s="2">
        <f t="shared" si="404"/>
        <v>0.33990584229452947</v>
      </c>
      <c r="I1114" s="2"/>
      <c r="J1114" s="2">
        <f t="shared" si="406"/>
        <v>0.66143182252488575</v>
      </c>
      <c r="K1114" s="2">
        <f t="shared" si="407"/>
        <v>0.32152598023035628</v>
      </c>
      <c r="L1114" s="2">
        <f t="shared" si="408"/>
        <v>0</v>
      </c>
      <c r="M1114" s="2">
        <f t="shared" si="409"/>
        <v>1.7042197244757973E-2</v>
      </c>
      <c r="N1114" s="106">
        <v>76148</v>
      </c>
      <c r="O1114" s="106">
        <v>37016</v>
      </c>
      <c r="P1114" s="106"/>
      <c r="Q1114" s="106"/>
      <c r="R1114" s="106"/>
      <c r="S1114" s="106"/>
      <c r="T1114" s="106">
        <v>1962</v>
      </c>
      <c r="U1114" s="106">
        <v>0</v>
      </c>
      <c r="V1114" s="106"/>
      <c r="W1114" s="106"/>
      <c r="X1114" s="106"/>
      <c r="Y1114" s="106"/>
      <c r="Z1114" s="106"/>
      <c r="AA1114" s="106"/>
      <c r="AB1114" s="106"/>
      <c r="AC1114" s="106"/>
      <c r="AD1114" s="106"/>
      <c r="AE1114" s="106"/>
      <c r="AG1114" s="7">
        <f>IF(Q1114&gt;0,RANK(Q1114,(N1114:P1114,Q1114:AE1114)),0)</f>
        <v>0</v>
      </c>
      <c r="AH1114" s="7">
        <f>IF(R1114&gt;0,RANK(R1114,(N1114:P1114,Q1114:AE1114)),0)</f>
        <v>0</v>
      </c>
      <c r="AI1114" s="7">
        <f>IF(T1114&gt;0,RANK(T1114,(N1114:P1114,Q1114:AE1114)),0)</f>
        <v>3</v>
      </c>
      <c r="AJ1114" s="7">
        <f>IF(S1114&gt;0,RANK(S1114,(N1114:P1114,Q1114:AE1114)),0)</f>
        <v>0</v>
      </c>
      <c r="AK1114" s="2">
        <f t="shared" si="410"/>
        <v>0</v>
      </c>
      <c r="AL1114" s="2">
        <f t="shared" si="411"/>
        <v>0</v>
      </c>
      <c r="AM1114" s="2">
        <f t="shared" si="412"/>
        <v>1.7042197244757917E-2</v>
      </c>
      <c r="AN1114" s="2">
        <f t="shared" si="413"/>
        <v>0</v>
      </c>
      <c r="AP1114" t="s">
        <v>185</v>
      </c>
      <c r="AQ1114" t="s">
        <v>2480</v>
      </c>
      <c r="AR1114" s="9"/>
      <c r="AT1114" s="94">
        <v>26</v>
      </c>
      <c r="AU1114" s="96">
        <v>49</v>
      </c>
      <c r="AV1114" s="100">
        <f t="shared" si="402"/>
        <v>26049</v>
      </c>
      <c r="AX1114" s="7" t="s">
        <v>996</v>
      </c>
    </row>
    <row r="1115" spans="1:50" ht="13" hidden="1" customHeight="1" outlineLevel="1">
      <c r="A1115" t="s">
        <v>786</v>
      </c>
      <c r="B1115" t="s">
        <v>2480</v>
      </c>
      <c r="C1115" s="1">
        <f t="shared" si="405"/>
        <v>6456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>IF(P1115&gt;0,RANK(P1115,(N1115:P1115,Q1115:AE1115)),0)</f>
        <v>0</v>
      </c>
      <c r="G1115" s="1">
        <f t="shared" si="403"/>
        <v>444</v>
      </c>
      <c r="H1115" s="2">
        <f t="shared" si="404"/>
        <v>6.8773234200743494E-2</v>
      </c>
      <c r="I1115" s="2"/>
      <c r="J1115" s="2">
        <f t="shared" si="406"/>
        <v>0.5246282527881041</v>
      </c>
      <c r="K1115" s="2">
        <f t="shared" si="407"/>
        <v>0.45585501858736061</v>
      </c>
      <c r="L1115" s="2">
        <f t="shared" si="408"/>
        <v>0</v>
      </c>
      <c r="M1115" s="2">
        <f t="shared" si="409"/>
        <v>1.9516728624535296E-2</v>
      </c>
      <c r="N1115" s="106">
        <v>3387</v>
      </c>
      <c r="O1115" s="106">
        <v>2943</v>
      </c>
      <c r="P1115" s="106"/>
      <c r="Q1115" s="106"/>
      <c r="R1115" s="106"/>
      <c r="S1115" s="106"/>
      <c r="T1115" s="106">
        <v>126</v>
      </c>
      <c r="U1115" s="106">
        <v>0</v>
      </c>
      <c r="V1115" s="106"/>
      <c r="W1115" s="106"/>
      <c r="X1115" s="106"/>
      <c r="Y1115" s="106"/>
      <c r="Z1115" s="106"/>
      <c r="AA1115" s="106"/>
      <c r="AB1115" s="106"/>
      <c r="AC1115" s="106"/>
      <c r="AD1115" s="106"/>
      <c r="AE1115" s="106"/>
      <c r="AG1115" s="7">
        <f>IF(Q1115&gt;0,RANK(Q1115,(N1115:P1115,Q1115:AE1115)),0)</f>
        <v>0</v>
      </c>
      <c r="AH1115" s="7">
        <f>IF(R1115&gt;0,RANK(R1115,(N1115:P1115,Q1115:AE1115)),0)</f>
        <v>0</v>
      </c>
      <c r="AI1115" s="7">
        <f>IF(T1115&gt;0,RANK(T1115,(N1115:P1115,Q1115:AE1115)),0)</f>
        <v>3</v>
      </c>
      <c r="AJ1115" s="7">
        <f>IF(S1115&gt;0,RANK(S1115,(N1115:P1115,Q1115:AE1115)),0)</f>
        <v>0</v>
      </c>
      <c r="AK1115" s="2">
        <f t="shared" si="410"/>
        <v>0</v>
      </c>
      <c r="AL1115" s="2">
        <f t="shared" si="411"/>
        <v>0</v>
      </c>
      <c r="AM1115" s="2">
        <f t="shared" si="412"/>
        <v>1.9516728624535316E-2</v>
      </c>
      <c r="AN1115" s="2">
        <f t="shared" si="413"/>
        <v>0</v>
      </c>
      <c r="AP1115" t="s">
        <v>786</v>
      </c>
      <c r="AQ1115" t="s">
        <v>2480</v>
      </c>
      <c r="AR1115" s="9"/>
      <c r="AT1115" s="94">
        <v>26</v>
      </c>
      <c r="AU1115" s="96">
        <v>51</v>
      </c>
      <c r="AV1115" s="100">
        <f t="shared" si="402"/>
        <v>26051</v>
      </c>
      <c r="AX1115" s="7" t="s">
        <v>996</v>
      </c>
    </row>
    <row r="1116" spans="1:50" ht="13" hidden="1" customHeight="1" outlineLevel="1">
      <c r="A1116" t="s">
        <v>290</v>
      </c>
      <c r="B1116" t="s">
        <v>2480</v>
      </c>
      <c r="C1116" s="1">
        <f t="shared" si="405"/>
        <v>5980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>IF(P1116&gt;0,RANK(P1116,(N1116:P1116,Q1116:AE1116)),0)</f>
        <v>0</v>
      </c>
      <c r="G1116" s="1">
        <f t="shared" si="403"/>
        <v>2399</v>
      </c>
      <c r="H1116" s="2">
        <f t="shared" si="404"/>
        <v>0.40117056856187289</v>
      </c>
      <c r="I1116" s="2"/>
      <c r="J1116" s="2">
        <f t="shared" si="406"/>
        <v>0.69732441471571904</v>
      </c>
      <c r="K1116" s="2">
        <f t="shared" si="407"/>
        <v>0.29615384615384616</v>
      </c>
      <c r="L1116" s="2">
        <f t="shared" si="408"/>
        <v>0</v>
      </c>
      <c r="M1116" s="2">
        <f t="shared" si="409"/>
        <v>6.5217391304348005E-3</v>
      </c>
      <c r="N1116" s="106">
        <v>4170</v>
      </c>
      <c r="O1116" s="106">
        <v>1771</v>
      </c>
      <c r="P1116" s="106"/>
      <c r="Q1116" s="106"/>
      <c r="R1116" s="106"/>
      <c r="S1116" s="106"/>
      <c r="T1116" s="106">
        <v>39</v>
      </c>
      <c r="U1116" s="106">
        <v>0</v>
      </c>
      <c r="V1116" s="106"/>
      <c r="W1116" s="106"/>
      <c r="X1116" s="106"/>
      <c r="Y1116" s="106"/>
      <c r="Z1116" s="106"/>
      <c r="AA1116" s="106"/>
      <c r="AB1116" s="106"/>
      <c r="AC1116" s="106"/>
      <c r="AD1116" s="106"/>
      <c r="AE1116" s="106"/>
      <c r="AG1116" s="7">
        <f>IF(Q1116&gt;0,RANK(Q1116,(N1116:P1116,Q1116:AE1116)),0)</f>
        <v>0</v>
      </c>
      <c r="AH1116" s="7">
        <f>IF(R1116&gt;0,RANK(R1116,(N1116:P1116,Q1116:AE1116)),0)</f>
        <v>0</v>
      </c>
      <c r="AI1116" s="7">
        <f>IF(T1116&gt;0,RANK(T1116,(N1116:P1116,Q1116:AE1116)),0)</f>
        <v>3</v>
      </c>
      <c r="AJ1116" s="7">
        <f>IF(S1116&gt;0,RANK(S1116,(N1116:P1116,Q1116:AE1116)),0)</f>
        <v>0</v>
      </c>
      <c r="AK1116" s="2">
        <f t="shared" si="410"/>
        <v>0</v>
      </c>
      <c r="AL1116" s="2">
        <f t="shared" si="411"/>
        <v>0</v>
      </c>
      <c r="AM1116" s="2">
        <f t="shared" si="412"/>
        <v>6.5217391304347823E-3</v>
      </c>
      <c r="AN1116" s="2">
        <f t="shared" si="413"/>
        <v>0</v>
      </c>
      <c r="AP1116" t="s">
        <v>290</v>
      </c>
      <c r="AQ1116" t="s">
        <v>2480</v>
      </c>
      <c r="AR1116" s="9"/>
      <c r="AT1116" s="94">
        <v>26</v>
      </c>
      <c r="AU1116" s="96">
        <v>53</v>
      </c>
      <c r="AV1116" s="100">
        <f t="shared" si="402"/>
        <v>26053</v>
      </c>
      <c r="AX1116" s="7" t="s">
        <v>996</v>
      </c>
    </row>
    <row r="1117" spans="1:50" ht="13" hidden="1" customHeight="1" outlineLevel="1">
      <c r="A1117" t="s">
        <v>2496</v>
      </c>
      <c r="B1117" t="s">
        <v>2480</v>
      </c>
      <c r="C1117" s="1">
        <f t="shared" si="405"/>
        <v>20858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>IF(P1117&gt;0,RANK(P1117,(N1117:P1117,Q1117:AE1117)),0)</f>
        <v>0</v>
      </c>
      <c r="G1117" s="1">
        <f t="shared" si="403"/>
        <v>1532</v>
      </c>
      <c r="H1117" s="2">
        <f t="shared" si="404"/>
        <v>7.3449036340972287E-2</v>
      </c>
      <c r="I1117" s="2"/>
      <c r="J1117" s="2">
        <f t="shared" si="406"/>
        <v>0.53413558346917245</v>
      </c>
      <c r="K1117" s="2">
        <f t="shared" si="407"/>
        <v>0.46068654712820023</v>
      </c>
      <c r="L1117" s="2">
        <f t="shared" si="408"/>
        <v>0</v>
      </c>
      <c r="M1117" s="2">
        <f t="shared" si="409"/>
        <v>5.177869402627322E-3</v>
      </c>
      <c r="N1117" s="106">
        <v>11141</v>
      </c>
      <c r="O1117" s="106">
        <v>9609</v>
      </c>
      <c r="P1117" s="106"/>
      <c r="Q1117" s="106"/>
      <c r="R1117" s="106"/>
      <c r="S1117" s="106"/>
      <c r="T1117" s="106">
        <v>108</v>
      </c>
      <c r="U1117" s="106">
        <v>0</v>
      </c>
      <c r="V1117" s="106"/>
      <c r="W1117" s="106"/>
      <c r="X1117" s="106"/>
      <c r="Y1117" s="106"/>
      <c r="Z1117" s="106"/>
      <c r="AA1117" s="106"/>
      <c r="AB1117" s="106"/>
      <c r="AC1117" s="106"/>
      <c r="AD1117" s="106"/>
      <c r="AE1117" s="106"/>
      <c r="AG1117" s="7">
        <f>IF(Q1117&gt;0,RANK(Q1117,(N1117:P1117,Q1117:AE1117)),0)</f>
        <v>0</v>
      </c>
      <c r="AH1117" s="7">
        <f>IF(R1117&gt;0,RANK(R1117,(N1117:P1117,Q1117:AE1117)),0)</f>
        <v>0</v>
      </c>
      <c r="AI1117" s="7">
        <f>IF(T1117&gt;0,RANK(T1117,(N1117:P1117,Q1117:AE1117)),0)</f>
        <v>3</v>
      </c>
      <c r="AJ1117" s="7">
        <f>IF(S1117&gt;0,RANK(S1117,(N1117:P1117,Q1117:AE1117)),0)</f>
        <v>0</v>
      </c>
      <c r="AK1117" s="2">
        <f t="shared" si="410"/>
        <v>0</v>
      </c>
      <c r="AL1117" s="2">
        <f t="shared" si="411"/>
        <v>0</v>
      </c>
      <c r="AM1117" s="2">
        <f t="shared" si="412"/>
        <v>5.177869402627289E-3</v>
      </c>
      <c r="AN1117" s="2">
        <f t="shared" si="413"/>
        <v>0</v>
      </c>
      <c r="AP1117" t="s">
        <v>2496</v>
      </c>
      <c r="AQ1117" t="s">
        <v>2480</v>
      </c>
      <c r="AR1117" s="9"/>
      <c r="AT1117" s="94">
        <v>26</v>
      </c>
      <c r="AU1117" s="96">
        <v>55</v>
      </c>
      <c r="AV1117" s="100">
        <f t="shared" si="402"/>
        <v>26055</v>
      </c>
      <c r="AX1117" s="7" t="s">
        <v>996</v>
      </c>
    </row>
    <row r="1118" spans="1:50" ht="13" hidden="1" customHeight="1" outlineLevel="1">
      <c r="A1118" t="s">
        <v>1182</v>
      </c>
      <c r="B1118" t="s">
        <v>2480</v>
      </c>
      <c r="C1118" s="1">
        <f t="shared" si="405"/>
        <v>10248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0</v>
      </c>
      <c r="G1118" s="1">
        <f t="shared" si="403"/>
        <v>1041</v>
      </c>
      <c r="H1118" s="2">
        <f t="shared" si="404"/>
        <v>0.1015807962529274</v>
      </c>
      <c r="I1118" s="2"/>
      <c r="J1118" s="2">
        <f t="shared" si="406"/>
        <v>0.44545277127244343</v>
      </c>
      <c r="K1118" s="2">
        <f t="shared" si="407"/>
        <v>0.5470335675253708</v>
      </c>
      <c r="L1118" s="2">
        <f t="shared" si="408"/>
        <v>0</v>
      </c>
      <c r="M1118" s="2">
        <f t="shared" si="409"/>
        <v>7.5136612021857729E-3</v>
      </c>
      <c r="N1118" s="106">
        <v>4565</v>
      </c>
      <c r="O1118" s="106">
        <v>5606</v>
      </c>
      <c r="P1118" s="106"/>
      <c r="Q1118" s="106"/>
      <c r="R1118" s="106"/>
      <c r="S1118" s="106"/>
      <c r="T1118" s="106">
        <v>76</v>
      </c>
      <c r="U1118" s="106">
        <v>1</v>
      </c>
      <c r="V1118" s="106"/>
      <c r="W1118" s="106"/>
      <c r="X1118" s="106"/>
      <c r="Y1118" s="106"/>
      <c r="Z1118" s="106"/>
      <c r="AA1118" s="106"/>
      <c r="AB1118" s="106"/>
      <c r="AC1118" s="106"/>
      <c r="AD1118" s="106"/>
      <c r="AE1118" s="106"/>
      <c r="AG1118" s="7">
        <f>IF(Q1118&gt;0,RANK(Q1118,(N1118:P1118,Q1118:AE1118)),0)</f>
        <v>0</v>
      </c>
      <c r="AH1118" s="7">
        <f>IF(R1118&gt;0,RANK(R1118,(N1118:P1118,Q1118:AE1118)),0)</f>
        <v>0</v>
      </c>
      <c r="AI1118" s="7">
        <f>IF(T1118&gt;0,RANK(T1118,(N1118:P1118,Q1118:AE1118)),0)</f>
        <v>3</v>
      </c>
      <c r="AJ1118" s="7">
        <f>IF(S1118&gt;0,RANK(S1118,(N1118:P1118,Q1118:AE1118)),0)</f>
        <v>0</v>
      </c>
      <c r="AK1118" s="2">
        <f t="shared" si="410"/>
        <v>0</v>
      </c>
      <c r="AL1118" s="2">
        <f t="shared" si="411"/>
        <v>0</v>
      </c>
      <c r="AM1118" s="2">
        <f t="shared" si="412"/>
        <v>7.4160811865729903E-3</v>
      </c>
      <c r="AN1118" s="2">
        <f t="shared" si="413"/>
        <v>0</v>
      </c>
      <c r="AP1118" t="s">
        <v>1182</v>
      </c>
      <c r="AQ1118" t="s">
        <v>2480</v>
      </c>
      <c r="AR1118" s="9"/>
      <c r="AT1118" s="94">
        <v>26</v>
      </c>
      <c r="AU1118" s="96">
        <v>57</v>
      </c>
      <c r="AV1118" s="100">
        <f t="shared" si="402"/>
        <v>26057</v>
      </c>
      <c r="AX1118" s="7" t="s">
        <v>996</v>
      </c>
    </row>
    <row r="1119" spans="1:50" ht="13" hidden="1" customHeight="1" outlineLevel="1">
      <c r="A1119" t="s">
        <v>872</v>
      </c>
      <c r="B1119" t="s">
        <v>2480</v>
      </c>
      <c r="C1119" s="1">
        <f t="shared" si="405"/>
        <v>10509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0</v>
      </c>
      <c r="G1119" s="1">
        <f t="shared" si="403"/>
        <v>1237</v>
      </c>
      <c r="H1119" s="2">
        <f t="shared" si="404"/>
        <v>0.11770863069749739</v>
      </c>
      <c r="I1119" s="2"/>
      <c r="J1119" s="2">
        <f t="shared" si="406"/>
        <v>0.43800551907888474</v>
      </c>
      <c r="K1119" s="2">
        <f t="shared" si="407"/>
        <v>0.55571414977638212</v>
      </c>
      <c r="L1119" s="2">
        <f t="shared" si="408"/>
        <v>0</v>
      </c>
      <c r="M1119" s="2">
        <f t="shared" si="409"/>
        <v>6.2803311447331422E-3</v>
      </c>
      <c r="N1119" s="106">
        <v>4603</v>
      </c>
      <c r="O1119" s="106">
        <v>5840</v>
      </c>
      <c r="P1119" s="106"/>
      <c r="Q1119" s="106"/>
      <c r="R1119" s="106"/>
      <c r="S1119" s="106"/>
      <c r="T1119" s="106">
        <v>66</v>
      </c>
      <c r="U1119" s="106">
        <v>0</v>
      </c>
      <c r="V1119" s="106"/>
      <c r="W1119" s="106"/>
      <c r="X1119" s="106"/>
      <c r="Y1119" s="106"/>
      <c r="Z1119" s="106"/>
      <c r="AA1119" s="106"/>
      <c r="AB1119" s="106"/>
      <c r="AC1119" s="106"/>
      <c r="AD1119" s="106"/>
      <c r="AE1119" s="106"/>
      <c r="AG1119" s="7">
        <f>IF(Q1119&gt;0,RANK(Q1119,(N1119:P1119,Q1119:AE1119)),0)</f>
        <v>0</v>
      </c>
      <c r="AH1119" s="7">
        <f>IF(R1119&gt;0,RANK(R1119,(N1119:P1119,Q1119:AE1119)),0)</f>
        <v>0</v>
      </c>
      <c r="AI1119" s="7">
        <f>IF(T1119&gt;0,RANK(T1119,(N1119:P1119,Q1119:AE1119)),0)</f>
        <v>3</v>
      </c>
      <c r="AJ1119" s="7">
        <f>IF(S1119&gt;0,RANK(S1119,(N1119:P1119,Q1119:AE1119)),0)</f>
        <v>0</v>
      </c>
      <c r="AK1119" s="2">
        <f t="shared" si="410"/>
        <v>0</v>
      </c>
      <c r="AL1119" s="2">
        <f t="shared" si="411"/>
        <v>0</v>
      </c>
      <c r="AM1119" s="2">
        <f t="shared" si="412"/>
        <v>6.2803311447330859E-3</v>
      </c>
      <c r="AN1119" s="2">
        <f t="shared" si="413"/>
        <v>0</v>
      </c>
      <c r="AP1119" t="s">
        <v>872</v>
      </c>
      <c r="AQ1119" t="s">
        <v>2480</v>
      </c>
      <c r="AR1119" s="9"/>
      <c r="AT1119" s="94">
        <v>26</v>
      </c>
      <c r="AU1119" s="96">
        <v>59</v>
      </c>
      <c r="AV1119" s="100">
        <f t="shared" si="402"/>
        <v>26059</v>
      </c>
      <c r="AX1119" s="7" t="s">
        <v>996</v>
      </c>
    </row>
    <row r="1120" spans="1:50" ht="13" hidden="1" customHeight="1" outlineLevel="1">
      <c r="A1120" t="s">
        <v>617</v>
      </c>
      <c r="B1120" t="s">
        <v>2480</v>
      </c>
      <c r="C1120" s="1">
        <f t="shared" si="405"/>
        <v>10281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0</v>
      </c>
      <c r="G1120" s="1">
        <f t="shared" si="403"/>
        <v>3384</v>
      </c>
      <c r="H1120" s="2">
        <f t="shared" si="404"/>
        <v>0.32915086081120515</v>
      </c>
      <c r="I1120" s="2"/>
      <c r="J1120" s="2">
        <f t="shared" si="406"/>
        <v>0.66297052815873947</v>
      </c>
      <c r="K1120" s="2">
        <f t="shared" si="407"/>
        <v>0.33381966734753427</v>
      </c>
      <c r="L1120" s="2">
        <f t="shared" si="408"/>
        <v>0</v>
      </c>
      <c r="M1120" s="2">
        <f t="shared" si="409"/>
        <v>3.2098044937262649E-3</v>
      </c>
      <c r="N1120" s="106">
        <v>6816</v>
      </c>
      <c r="O1120" s="106">
        <v>3432</v>
      </c>
      <c r="P1120" s="106"/>
      <c r="Q1120" s="106"/>
      <c r="R1120" s="106"/>
      <c r="S1120" s="106"/>
      <c r="T1120" s="106">
        <v>33</v>
      </c>
      <c r="U1120" s="106">
        <v>0</v>
      </c>
      <c r="V1120" s="106"/>
      <c r="W1120" s="106"/>
      <c r="X1120" s="106"/>
      <c r="Y1120" s="106"/>
      <c r="Z1120" s="106"/>
      <c r="AA1120" s="106"/>
      <c r="AB1120" s="106"/>
      <c r="AC1120" s="106"/>
      <c r="AD1120" s="106"/>
      <c r="AE1120" s="106"/>
      <c r="AG1120" s="7">
        <f>IF(Q1120&gt;0,RANK(Q1120,(N1120:P1120,Q1120:AE1120)),0)</f>
        <v>0</v>
      </c>
      <c r="AH1120" s="7">
        <f>IF(R1120&gt;0,RANK(R1120,(N1120:P1120,Q1120:AE1120)),0)</f>
        <v>0</v>
      </c>
      <c r="AI1120" s="7">
        <f>IF(T1120&gt;0,RANK(T1120,(N1120:P1120,Q1120:AE1120)),0)</f>
        <v>3</v>
      </c>
      <c r="AJ1120" s="7">
        <f>IF(S1120&gt;0,RANK(S1120,(N1120:P1120,Q1120:AE1120)),0)</f>
        <v>0</v>
      </c>
      <c r="AK1120" s="2">
        <f t="shared" si="410"/>
        <v>0</v>
      </c>
      <c r="AL1120" s="2">
        <f t="shared" si="411"/>
        <v>0</v>
      </c>
      <c r="AM1120" s="2">
        <f t="shared" si="412"/>
        <v>3.2098044937262913E-3</v>
      </c>
      <c r="AN1120" s="2">
        <f t="shared" si="413"/>
        <v>0</v>
      </c>
      <c r="AP1120" t="s">
        <v>617</v>
      </c>
      <c r="AQ1120" t="s">
        <v>2480</v>
      </c>
      <c r="AR1120" s="9"/>
      <c r="AT1120" s="94">
        <v>26</v>
      </c>
      <c r="AU1120" s="96">
        <v>61</v>
      </c>
      <c r="AV1120" s="100">
        <f t="shared" si="402"/>
        <v>26061</v>
      </c>
      <c r="AX1120" s="7" t="s">
        <v>996</v>
      </c>
    </row>
    <row r="1121" spans="1:50" ht="13" hidden="1" customHeight="1" outlineLevel="1">
      <c r="A1121" t="s">
        <v>1039</v>
      </c>
      <c r="B1121" t="s">
        <v>2480</v>
      </c>
      <c r="C1121" s="1">
        <f t="shared" si="405"/>
        <v>11025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>IF(P1121&gt;0,RANK(P1121,(N1121:P1121,Q1121:AE1121)),0)</f>
        <v>0</v>
      </c>
      <c r="G1121" s="1">
        <f t="shared" si="403"/>
        <v>199</v>
      </c>
      <c r="H1121" s="2">
        <f t="shared" si="404"/>
        <v>1.8049886621315191E-2</v>
      </c>
      <c r="I1121" s="2"/>
      <c r="J1121" s="2">
        <f t="shared" si="406"/>
        <v>0.50766439909297056</v>
      </c>
      <c r="K1121" s="2">
        <f t="shared" si="407"/>
        <v>0.48961451247165533</v>
      </c>
      <c r="L1121" s="2">
        <f t="shared" si="408"/>
        <v>0</v>
      </c>
      <c r="M1121" s="2">
        <f t="shared" si="409"/>
        <v>2.7210884353741083E-3</v>
      </c>
      <c r="N1121" s="106">
        <v>5597</v>
      </c>
      <c r="O1121" s="106">
        <v>5398</v>
      </c>
      <c r="P1121" s="106"/>
      <c r="Q1121" s="106"/>
      <c r="R1121" s="106"/>
      <c r="S1121" s="106"/>
      <c r="T1121" s="106">
        <v>30</v>
      </c>
      <c r="U1121" s="106">
        <v>0</v>
      </c>
      <c r="V1121" s="106"/>
      <c r="W1121" s="106"/>
      <c r="X1121" s="106"/>
      <c r="Y1121" s="106"/>
      <c r="Z1121" s="106"/>
      <c r="AA1121" s="106"/>
      <c r="AB1121" s="106"/>
      <c r="AC1121" s="106"/>
      <c r="AD1121" s="106"/>
      <c r="AE1121" s="106"/>
      <c r="AG1121" s="7">
        <f>IF(Q1121&gt;0,RANK(Q1121,(N1121:P1121,Q1121:AE1121)),0)</f>
        <v>0</v>
      </c>
      <c r="AH1121" s="7">
        <f>IF(R1121&gt;0,RANK(R1121,(N1121:P1121,Q1121:AE1121)),0)</f>
        <v>0</v>
      </c>
      <c r="AI1121" s="7">
        <f>IF(T1121&gt;0,RANK(T1121,(N1121:P1121,Q1121:AE1121)),0)</f>
        <v>3</v>
      </c>
      <c r="AJ1121" s="7">
        <f>IF(S1121&gt;0,RANK(S1121,(N1121:P1121,Q1121:AE1121)),0)</f>
        <v>0</v>
      </c>
      <c r="AK1121" s="2">
        <f t="shared" si="410"/>
        <v>0</v>
      </c>
      <c r="AL1121" s="2">
        <f t="shared" si="411"/>
        <v>0</v>
      </c>
      <c r="AM1121" s="2">
        <f t="shared" si="412"/>
        <v>2.7210884353741495E-3</v>
      </c>
      <c r="AN1121" s="2">
        <f t="shared" si="413"/>
        <v>0</v>
      </c>
      <c r="AP1121" t="s">
        <v>1039</v>
      </c>
      <c r="AQ1121" t="s">
        <v>2480</v>
      </c>
      <c r="AR1121" s="9"/>
      <c r="AT1121" s="94">
        <v>26</v>
      </c>
      <c r="AU1121" s="96">
        <v>63</v>
      </c>
      <c r="AV1121" s="100">
        <f t="shared" ref="AV1121:AV1184" si="414">1000*AT1121+AU1121</f>
        <v>26063</v>
      </c>
      <c r="AX1121" s="7" t="s">
        <v>996</v>
      </c>
    </row>
    <row r="1122" spans="1:50" ht="13" hidden="1" customHeight="1" outlineLevel="1">
      <c r="A1122" t="s">
        <v>801</v>
      </c>
      <c r="B1122" t="s">
        <v>2480</v>
      </c>
      <c r="C1122" s="1">
        <f t="shared" ref="C1122:C1153" si="415">SUM(N1122:AE1122)</f>
        <v>83841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>IF(P1122&gt;0,RANK(P1122,(N1122:P1122,Q1122:AE1122)),0)</f>
        <v>0</v>
      </c>
      <c r="G1122" s="1">
        <f t="shared" si="403"/>
        <v>19361</v>
      </c>
      <c r="H1122" s="2">
        <f t="shared" si="404"/>
        <v>0.23092520365930749</v>
      </c>
      <c r="I1122" s="2"/>
      <c r="J1122" s="2">
        <f t="shared" ref="J1122:J1153" si="416">IF($C1122=0,"-",N1122/$C1122)</f>
        <v>0.60254529406853452</v>
      </c>
      <c r="K1122" s="2">
        <f t="shared" ref="K1122:K1153" si="417">IF($C1122=0,"-",O1122/$C1122)</f>
        <v>0.371620090409227</v>
      </c>
      <c r="L1122" s="2">
        <f t="shared" ref="L1122:L1153" si="418">IF($C1122=0,"-",P1122/$C1122)</f>
        <v>0</v>
      </c>
      <c r="M1122" s="2">
        <f t="shared" ref="M1122:M1153" si="419">IF(C1122=0,"-",(1-J1122-K1122-L1122))</f>
        <v>2.583461552223848E-2</v>
      </c>
      <c r="N1122" s="106">
        <v>50518</v>
      </c>
      <c r="O1122" s="106">
        <v>31157</v>
      </c>
      <c r="P1122" s="106"/>
      <c r="Q1122" s="106"/>
      <c r="R1122" s="106"/>
      <c r="S1122" s="106"/>
      <c r="T1122" s="106">
        <v>2152</v>
      </c>
      <c r="U1122" s="106">
        <v>14</v>
      </c>
      <c r="V1122" s="106"/>
      <c r="W1122" s="106"/>
      <c r="X1122" s="106"/>
      <c r="Y1122" s="106"/>
      <c r="Z1122" s="106"/>
      <c r="AA1122" s="106"/>
      <c r="AB1122" s="106"/>
      <c r="AC1122" s="106"/>
      <c r="AD1122" s="106"/>
      <c r="AE1122" s="106"/>
      <c r="AG1122" s="7">
        <f>IF(Q1122&gt;0,RANK(Q1122,(N1122:P1122,Q1122:AE1122)),0)</f>
        <v>0</v>
      </c>
      <c r="AH1122" s="7">
        <f>IF(R1122&gt;0,RANK(R1122,(N1122:P1122,Q1122:AE1122)),0)</f>
        <v>0</v>
      </c>
      <c r="AI1122" s="7">
        <f>IF(T1122&gt;0,RANK(T1122,(N1122:P1122,Q1122:AE1122)),0)</f>
        <v>3</v>
      </c>
      <c r="AJ1122" s="7">
        <f>IF(S1122&gt;0,RANK(S1122,(N1122:P1122,Q1122:AE1122)),0)</f>
        <v>0</v>
      </c>
      <c r="AK1122" s="2">
        <f t="shared" ref="AK1122:AK1153" si="420">IF($C1122=0,"-",Q1122/$C1122)</f>
        <v>0</v>
      </c>
      <c r="AL1122" s="2">
        <f t="shared" ref="AL1122:AL1153" si="421">IF($C1122=0,"-",R1122/$C1122)</f>
        <v>0</v>
      </c>
      <c r="AM1122" s="2">
        <f t="shared" ref="AM1122:AM1153" si="422">IF($C1122=0,"-",T1122/$C1122)</f>
        <v>2.5667632781097554E-2</v>
      </c>
      <c r="AN1122" s="2">
        <f t="shared" ref="AN1122:AN1153" si="423">IF($C1122=0,"-",S1122/$C1122)</f>
        <v>0</v>
      </c>
      <c r="AP1122" t="s">
        <v>801</v>
      </c>
      <c r="AQ1122" t="s">
        <v>2480</v>
      </c>
      <c r="AR1122" s="9"/>
      <c r="AT1122" s="94">
        <v>26</v>
      </c>
      <c r="AU1122" s="96">
        <v>65</v>
      </c>
      <c r="AV1122" s="100">
        <f t="shared" si="414"/>
        <v>26065</v>
      </c>
      <c r="AX1122" s="7" t="s">
        <v>996</v>
      </c>
    </row>
    <row r="1123" spans="1:50" ht="13" hidden="1" customHeight="1" outlineLevel="1">
      <c r="A1123" t="s">
        <v>228</v>
      </c>
      <c r="B1123" t="s">
        <v>2480</v>
      </c>
      <c r="C1123" s="1">
        <f t="shared" si="415"/>
        <v>15128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0</v>
      </c>
      <c r="G1123" s="1">
        <f t="shared" si="403"/>
        <v>842</v>
      </c>
      <c r="H1123" s="2">
        <f t="shared" si="404"/>
        <v>5.5658381808566894E-2</v>
      </c>
      <c r="I1123" s="2"/>
      <c r="J1123" s="2">
        <f t="shared" si="416"/>
        <v>0.52439185616076145</v>
      </c>
      <c r="K1123" s="2">
        <f t="shared" si="417"/>
        <v>0.46873347435219459</v>
      </c>
      <c r="L1123" s="2">
        <f t="shared" si="418"/>
        <v>0</v>
      </c>
      <c r="M1123" s="2">
        <f t="shared" si="419"/>
        <v>6.8746694870439606E-3</v>
      </c>
      <c r="N1123" s="106">
        <v>7933</v>
      </c>
      <c r="O1123" s="106">
        <v>7091</v>
      </c>
      <c r="P1123" s="106"/>
      <c r="Q1123" s="106"/>
      <c r="R1123" s="106"/>
      <c r="S1123" s="106"/>
      <c r="T1123" s="106">
        <v>100</v>
      </c>
      <c r="U1123" s="106">
        <v>4</v>
      </c>
      <c r="V1123" s="106"/>
      <c r="W1123" s="106"/>
      <c r="X1123" s="106"/>
      <c r="Y1123" s="106"/>
      <c r="Z1123" s="106"/>
      <c r="AA1123" s="106"/>
      <c r="AB1123" s="106"/>
      <c r="AC1123" s="106"/>
      <c r="AD1123" s="106"/>
      <c r="AE1123" s="106"/>
      <c r="AG1123" s="7">
        <f>IF(Q1123&gt;0,RANK(Q1123,(N1123:P1123,Q1123:AE1123)),0)</f>
        <v>0</v>
      </c>
      <c r="AH1123" s="7">
        <f>IF(R1123&gt;0,RANK(R1123,(N1123:P1123,Q1123:AE1123)),0)</f>
        <v>0</v>
      </c>
      <c r="AI1123" s="7">
        <f>IF(T1123&gt;0,RANK(T1123,(N1123:P1123,Q1123:AE1123)),0)</f>
        <v>3</v>
      </c>
      <c r="AJ1123" s="7">
        <f>IF(S1123&gt;0,RANK(S1123,(N1123:P1123,Q1123:AE1123)),0)</f>
        <v>0</v>
      </c>
      <c r="AK1123" s="2">
        <f t="shared" si="420"/>
        <v>0</v>
      </c>
      <c r="AL1123" s="2">
        <f t="shared" si="421"/>
        <v>0</v>
      </c>
      <c r="AM1123" s="2">
        <f t="shared" si="422"/>
        <v>6.610259122157589E-3</v>
      </c>
      <c r="AN1123" s="2">
        <f t="shared" si="423"/>
        <v>0</v>
      </c>
      <c r="AP1123" t="s">
        <v>228</v>
      </c>
      <c r="AQ1123" t="s">
        <v>2480</v>
      </c>
      <c r="AR1123" s="9"/>
      <c r="AT1123" s="94">
        <v>26</v>
      </c>
      <c r="AU1123" s="96">
        <v>67</v>
      </c>
      <c r="AV1123" s="100">
        <f t="shared" si="414"/>
        <v>26067</v>
      </c>
      <c r="AX1123" s="7" t="s">
        <v>996</v>
      </c>
    </row>
    <row r="1124" spans="1:50" ht="13" hidden="1" customHeight="1" outlineLevel="1">
      <c r="A1124" t="s">
        <v>2110</v>
      </c>
      <c r="B1124" t="s">
        <v>2480</v>
      </c>
      <c r="C1124" s="1">
        <f t="shared" si="415"/>
        <v>8369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>IF(P1124&gt;0,RANK(P1124,(N1124:P1124,Q1124:AE1124)),0)</f>
        <v>0</v>
      </c>
      <c r="G1124" s="1">
        <f t="shared" si="403"/>
        <v>548</v>
      </c>
      <c r="H1124" s="2">
        <f t="shared" si="404"/>
        <v>6.5479746684191653E-2</v>
      </c>
      <c r="I1124" s="2"/>
      <c r="J1124" s="2">
        <f t="shared" si="416"/>
        <v>0.52001433863066082</v>
      </c>
      <c r="K1124" s="2">
        <f t="shared" si="417"/>
        <v>0.45453459194646911</v>
      </c>
      <c r="L1124" s="2">
        <f t="shared" si="418"/>
        <v>0</v>
      </c>
      <c r="M1124" s="2">
        <f t="shared" si="419"/>
        <v>2.5451069422870065E-2</v>
      </c>
      <c r="N1124" s="106">
        <v>4352</v>
      </c>
      <c r="O1124" s="106">
        <v>3804</v>
      </c>
      <c r="P1124" s="106"/>
      <c r="Q1124" s="106"/>
      <c r="R1124" s="106"/>
      <c r="S1124" s="106"/>
      <c r="T1124" s="106">
        <v>213</v>
      </c>
      <c r="U1124" s="106">
        <v>0</v>
      </c>
      <c r="V1124" s="106"/>
      <c r="W1124" s="106"/>
      <c r="X1124" s="106"/>
      <c r="Y1124" s="106"/>
      <c r="Z1124" s="106"/>
      <c r="AA1124" s="106"/>
      <c r="AB1124" s="106"/>
      <c r="AC1124" s="106"/>
      <c r="AD1124" s="106"/>
      <c r="AE1124" s="106"/>
      <c r="AG1124" s="7">
        <f>IF(Q1124&gt;0,RANK(Q1124,(N1124:P1124,Q1124:AE1124)),0)</f>
        <v>0</v>
      </c>
      <c r="AH1124" s="7">
        <f>IF(R1124&gt;0,RANK(R1124,(N1124:P1124,Q1124:AE1124)),0)</f>
        <v>0</v>
      </c>
      <c r="AI1124" s="7">
        <f>IF(T1124&gt;0,RANK(T1124,(N1124:P1124,Q1124:AE1124)),0)</f>
        <v>3</v>
      </c>
      <c r="AJ1124" s="7">
        <f>IF(S1124&gt;0,RANK(S1124,(N1124:P1124,Q1124:AE1124)),0)</f>
        <v>0</v>
      </c>
      <c r="AK1124" s="2">
        <f t="shared" si="420"/>
        <v>0</v>
      </c>
      <c r="AL1124" s="2">
        <f t="shared" si="421"/>
        <v>0</v>
      </c>
      <c r="AM1124" s="2">
        <f t="shared" si="422"/>
        <v>2.5451069422870117E-2</v>
      </c>
      <c r="AN1124" s="2">
        <f t="shared" si="423"/>
        <v>0</v>
      </c>
      <c r="AP1124" t="s">
        <v>2110</v>
      </c>
      <c r="AQ1124" t="s">
        <v>2480</v>
      </c>
      <c r="AR1124" s="9"/>
      <c r="AT1124" s="94">
        <v>26</v>
      </c>
      <c r="AU1124" s="96">
        <v>69</v>
      </c>
      <c r="AV1124" s="100">
        <f t="shared" si="414"/>
        <v>26069</v>
      </c>
      <c r="AX1124" s="7" t="s">
        <v>996</v>
      </c>
    </row>
    <row r="1125" spans="1:50" ht="13" hidden="1" customHeight="1" outlineLevel="1">
      <c r="A1125" t="s">
        <v>2147</v>
      </c>
      <c r="B1125" t="s">
        <v>2480</v>
      </c>
      <c r="C1125" s="1">
        <f t="shared" si="415"/>
        <v>4866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0</v>
      </c>
      <c r="G1125" s="1">
        <f t="shared" si="403"/>
        <v>1835</v>
      </c>
      <c r="H1125" s="2">
        <f t="shared" si="404"/>
        <v>0.37710645293875872</v>
      </c>
      <c r="I1125" s="2"/>
      <c r="J1125" s="2">
        <f t="shared" si="416"/>
        <v>0.68392930538429919</v>
      </c>
      <c r="K1125" s="2">
        <f t="shared" si="417"/>
        <v>0.30682285244554047</v>
      </c>
      <c r="L1125" s="2">
        <f t="shared" si="418"/>
        <v>0</v>
      </c>
      <c r="M1125" s="2">
        <f t="shared" si="419"/>
        <v>9.2478421701603364E-3</v>
      </c>
      <c r="N1125" s="106">
        <v>3328</v>
      </c>
      <c r="O1125" s="106">
        <v>1493</v>
      </c>
      <c r="P1125" s="106"/>
      <c r="Q1125" s="106"/>
      <c r="R1125" s="106"/>
      <c r="S1125" s="106"/>
      <c r="T1125" s="106">
        <v>45</v>
      </c>
      <c r="U1125" s="106">
        <v>0</v>
      </c>
      <c r="V1125" s="106"/>
      <c r="W1125" s="106"/>
      <c r="X1125" s="106"/>
      <c r="Y1125" s="106"/>
      <c r="Z1125" s="106"/>
      <c r="AA1125" s="106"/>
      <c r="AB1125" s="106"/>
      <c r="AC1125" s="106"/>
      <c r="AD1125" s="106"/>
      <c r="AE1125" s="106"/>
      <c r="AG1125" s="7">
        <f>IF(Q1125&gt;0,RANK(Q1125,(N1125:P1125,Q1125:AE1125)),0)</f>
        <v>0</v>
      </c>
      <c r="AH1125" s="7">
        <f>IF(R1125&gt;0,RANK(R1125,(N1125:P1125,Q1125:AE1125)),0)</f>
        <v>0</v>
      </c>
      <c r="AI1125" s="7">
        <f>IF(T1125&gt;0,RANK(T1125,(N1125:P1125,Q1125:AE1125)),0)</f>
        <v>3</v>
      </c>
      <c r="AJ1125" s="7">
        <f>IF(S1125&gt;0,RANK(S1125,(N1125:P1125,Q1125:AE1125)),0)</f>
        <v>0</v>
      </c>
      <c r="AK1125" s="2">
        <f t="shared" si="420"/>
        <v>0</v>
      </c>
      <c r="AL1125" s="2">
        <f t="shared" si="421"/>
        <v>0</v>
      </c>
      <c r="AM1125" s="2">
        <f t="shared" si="422"/>
        <v>9.2478421701602965E-3</v>
      </c>
      <c r="AN1125" s="2">
        <f t="shared" si="423"/>
        <v>0</v>
      </c>
      <c r="AP1125" t="s">
        <v>2147</v>
      </c>
      <c r="AQ1125" t="s">
        <v>2480</v>
      </c>
      <c r="AR1125" s="9"/>
      <c r="AT1125" s="94">
        <v>26</v>
      </c>
      <c r="AU1125" s="96">
        <v>71</v>
      </c>
      <c r="AV1125" s="100">
        <f t="shared" si="414"/>
        <v>26071</v>
      </c>
      <c r="AX1125" s="7" t="s">
        <v>996</v>
      </c>
    </row>
    <row r="1126" spans="1:50" ht="13" hidden="1" customHeight="1" outlineLevel="1">
      <c r="A1126" t="s">
        <v>358</v>
      </c>
      <c r="B1126" t="s">
        <v>2480</v>
      </c>
      <c r="C1126" s="1">
        <f t="shared" si="415"/>
        <v>13753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>IF(P1126&gt;0,RANK(P1126,(N1126:P1126,Q1126:AE1126)),0)</f>
        <v>0</v>
      </c>
      <c r="G1126" s="1">
        <f t="shared" si="403"/>
        <v>829</v>
      </c>
      <c r="H1126" s="2">
        <f t="shared" si="404"/>
        <v>6.0277757580164328E-2</v>
      </c>
      <c r="I1126" s="2"/>
      <c r="J1126" s="2">
        <f t="shared" si="416"/>
        <v>0.52337671780702388</v>
      </c>
      <c r="K1126" s="2">
        <f t="shared" si="417"/>
        <v>0.46309896022685959</v>
      </c>
      <c r="L1126" s="2">
        <f t="shared" si="418"/>
        <v>0</v>
      </c>
      <c r="M1126" s="2">
        <f t="shared" si="419"/>
        <v>1.3524321966116526E-2</v>
      </c>
      <c r="N1126" s="106">
        <v>7198</v>
      </c>
      <c r="O1126" s="106">
        <v>6369</v>
      </c>
      <c r="P1126" s="106"/>
      <c r="Q1126" s="106"/>
      <c r="R1126" s="106"/>
      <c r="S1126" s="106"/>
      <c r="T1126" s="106">
        <v>186</v>
      </c>
      <c r="U1126" s="106">
        <v>0</v>
      </c>
      <c r="V1126" s="106"/>
      <c r="W1126" s="106"/>
      <c r="X1126" s="106"/>
      <c r="Y1126" s="106"/>
      <c r="Z1126" s="106"/>
      <c r="AA1126" s="106"/>
      <c r="AB1126" s="106"/>
      <c r="AC1126" s="106"/>
      <c r="AD1126" s="106"/>
      <c r="AE1126" s="106"/>
      <c r="AG1126" s="7">
        <f>IF(Q1126&gt;0,RANK(Q1126,(N1126:P1126,Q1126:AE1126)),0)</f>
        <v>0</v>
      </c>
      <c r="AH1126" s="7">
        <f>IF(R1126&gt;0,RANK(R1126,(N1126:P1126,Q1126:AE1126)),0)</f>
        <v>0</v>
      </c>
      <c r="AI1126" s="7">
        <f>IF(T1126&gt;0,RANK(T1126,(N1126:P1126,Q1126:AE1126)),0)</f>
        <v>3</v>
      </c>
      <c r="AJ1126" s="7">
        <f>IF(S1126&gt;0,RANK(S1126,(N1126:P1126,Q1126:AE1126)),0)</f>
        <v>0</v>
      </c>
      <c r="AK1126" s="2">
        <f t="shared" si="420"/>
        <v>0</v>
      </c>
      <c r="AL1126" s="2">
        <f t="shared" si="421"/>
        <v>0</v>
      </c>
      <c r="AM1126" s="2">
        <f t="shared" si="422"/>
        <v>1.3524321966116484E-2</v>
      </c>
      <c r="AN1126" s="2">
        <f t="shared" si="423"/>
        <v>0</v>
      </c>
      <c r="AP1126" t="s">
        <v>358</v>
      </c>
      <c r="AQ1126" t="s">
        <v>2480</v>
      </c>
      <c r="AR1126" s="9"/>
      <c r="AT1126" s="94">
        <v>26</v>
      </c>
      <c r="AU1126" s="96">
        <v>73</v>
      </c>
      <c r="AV1126" s="100">
        <f t="shared" si="414"/>
        <v>26073</v>
      </c>
      <c r="AX1126" s="7" t="s">
        <v>996</v>
      </c>
    </row>
    <row r="1127" spans="1:50" ht="13" hidden="1" customHeight="1" outlineLevel="1">
      <c r="A1127" t="s">
        <v>934</v>
      </c>
      <c r="B1127" t="s">
        <v>2480</v>
      </c>
      <c r="C1127" s="1">
        <f t="shared" si="415"/>
        <v>39194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>IF(P1127&gt;0,RANK(P1127,(N1127:P1127,Q1127:AE1127)),0)</f>
        <v>0</v>
      </c>
      <c r="G1127" s="1">
        <f t="shared" si="403"/>
        <v>2404</v>
      </c>
      <c r="H1127" s="2">
        <f t="shared" si="404"/>
        <v>6.1335918763075981E-2</v>
      </c>
      <c r="I1127" s="2"/>
      <c r="J1127" s="2">
        <f t="shared" si="416"/>
        <v>0.5242128897280196</v>
      </c>
      <c r="K1127" s="2">
        <f t="shared" si="417"/>
        <v>0.46287697096494362</v>
      </c>
      <c r="L1127" s="2">
        <f t="shared" si="418"/>
        <v>0</v>
      </c>
      <c r="M1127" s="2">
        <f t="shared" si="419"/>
        <v>1.2910139307036772E-2</v>
      </c>
      <c r="N1127" s="106">
        <v>20546</v>
      </c>
      <c r="O1127" s="106">
        <v>18142</v>
      </c>
      <c r="P1127" s="106"/>
      <c r="Q1127" s="106"/>
      <c r="R1127" s="106"/>
      <c r="S1127" s="106"/>
      <c r="T1127" s="106">
        <v>505</v>
      </c>
      <c r="U1127" s="106">
        <v>1</v>
      </c>
      <c r="V1127" s="106"/>
      <c r="W1127" s="106"/>
      <c r="X1127" s="106"/>
      <c r="Y1127" s="106"/>
      <c r="Z1127" s="106"/>
      <c r="AA1127" s="106"/>
      <c r="AB1127" s="106"/>
      <c r="AC1127" s="106"/>
      <c r="AD1127" s="106"/>
      <c r="AE1127" s="106"/>
      <c r="AG1127" s="7">
        <f>IF(Q1127&gt;0,RANK(Q1127,(N1127:P1127,Q1127:AE1127)),0)</f>
        <v>0</v>
      </c>
      <c r="AH1127" s="7">
        <f>IF(R1127&gt;0,RANK(R1127,(N1127:P1127,Q1127:AE1127)),0)</f>
        <v>0</v>
      </c>
      <c r="AI1127" s="7">
        <f>IF(T1127&gt;0,RANK(T1127,(N1127:P1127,Q1127:AE1127)),0)</f>
        <v>3</v>
      </c>
      <c r="AJ1127" s="7">
        <f>IF(S1127&gt;0,RANK(S1127,(N1127:P1127,Q1127:AE1127)),0)</f>
        <v>0</v>
      </c>
      <c r="AK1127" s="2">
        <f t="shared" si="420"/>
        <v>0</v>
      </c>
      <c r="AL1127" s="2">
        <f t="shared" si="421"/>
        <v>0</v>
      </c>
      <c r="AM1127" s="2">
        <f t="shared" si="422"/>
        <v>1.2884625197734347E-2</v>
      </c>
      <c r="AN1127" s="2">
        <f t="shared" si="423"/>
        <v>0</v>
      </c>
      <c r="AP1127" t="s">
        <v>934</v>
      </c>
      <c r="AQ1127" t="s">
        <v>2480</v>
      </c>
      <c r="AR1127" s="9"/>
      <c r="AT1127" s="94">
        <v>26</v>
      </c>
      <c r="AU1127" s="96">
        <v>75</v>
      </c>
      <c r="AV1127" s="100">
        <f t="shared" si="414"/>
        <v>26075</v>
      </c>
      <c r="AX1127" s="7" t="s">
        <v>996</v>
      </c>
    </row>
    <row r="1128" spans="1:50" ht="13" hidden="1" customHeight="1" outlineLevel="1">
      <c r="A1128" t="s">
        <v>399</v>
      </c>
      <c r="B1128" t="s">
        <v>2480</v>
      </c>
      <c r="C1128" s="1">
        <f t="shared" si="415"/>
        <v>60354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>IF(P1128&gt;0,RANK(P1128,(N1128:P1128,Q1128:AE1128)),0)</f>
        <v>0</v>
      </c>
      <c r="G1128" s="1">
        <f t="shared" si="403"/>
        <v>4741</v>
      </c>
      <c r="H1128" s="2">
        <f t="shared" si="404"/>
        <v>7.8553202770321767E-2</v>
      </c>
      <c r="I1128" s="2"/>
      <c r="J1128" s="2">
        <f t="shared" si="416"/>
        <v>0.53030453656758458</v>
      </c>
      <c r="K1128" s="2">
        <f t="shared" si="417"/>
        <v>0.45175133379726279</v>
      </c>
      <c r="L1128" s="2">
        <f t="shared" si="418"/>
        <v>0</v>
      </c>
      <c r="M1128" s="2">
        <f t="shared" si="419"/>
        <v>1.7944129635152628E-2</v>
      </c>
      <c r="N1128" s="106">
        <v>32006</v>
      </c>
      <c r="O1128" s="106">
        <v>27265</v>
      </c>
      <c r="P1128" s="106"/>
      <c r="Q1128" s="106"/>
      <c r="R1128" s="106"/>
      <c r="S1128" s="106"/>
      <c r="T1128" s="106">
        <v>1083</v>
      </c>
      <c r="U1128" s="106">
        <v>0</v>
      </c>
      <c r="V1128" s="106"/>
      <c r="W1128" s="106"/>
      <c r="X1128" s="106"/>
      <c r="Y1128" s="106"/>
      <c r="Z1128" s="106"/>
      <c r="AA1128" s="106"/>
      <c r="AB1128" s="106"/>
      <c r="AC1128" s="106"/>
      <c r="AD1128" s="106"/>
      <c r="AE1128" s="106"/>
      <c r="AG1128" s="7">
        <f>IF(Q1128&gt;0,RANK(Q1128,(N1128:P1128,Q1128:AE1128)),0)</f>
        <v>0</v>
      </c>
      <c r="AH1128" s="7">
        <f>IF(R1128&gt;0,RANK(R1128,(N1128:P1128,Q1128:AE1128)),0)</f>
        <v>0</v>
      </c>
      <c r="AI1128" s="7">
        <f>IF(T1128&gt;0,RANK(T1128,(N1128:P1128,Q1128:AE1128)),0)</f>
        <v>3</v>
      </c>
      <c r="AJ1128" s="7">
        <f>IF(S1128&gt;0,RANK(S1128,(N1128:P1128,Q1128:AE1128)),0)</f>
        <v>0</v>
      </c>
      <c r="AK1128" s="2">
        <f t="shared" si="420"/>
        <v>0</v>
      </c>
      <c r="AL1128" s="2">
        <f t="shared" si="421"/>
        <v>0</v>
      </c>
      <c r="AM1128" s="2">
        <f t="shared" si="422"/>
        <v>1.79441296351526E-2</v>
      </c>
      <c r="AN1128" s="2">
        <f t="shared" si="423"/>
        <v>0</v>
      </c>
      <c r="AP1128" t="s">
        <v>399</v>
      </c>
      <c r="AQ1128" t="s">
        <v>2480</v>
      </c>
      <c r="AR1128" s="9"/>
      <c r="AT1128" s="94">
        <v>26</v>
      </c>
      <c r="AU1128" s="96">
        <v>77</v>
      </c>
      <c r="AV1128" s="100">
        <f t="shared" si="414"/>
        <v>26077</v>
      </c>
      <c r="AX1128" s="7" t="s">
        <v>996</v>
      </c>
    </row>
    <row r="1129" spans="1:50" ht="13" hidden="1" customHeight="1" outlineLevel="1">
      <c r="A1129" t="s">
        <v>1217</v>
      </c>
      <c r="B1129" t="s">
        <v>2480</v>
      </c>
      <c r="C1129" s="1">
        <f t="shared" si="415"/>
        <v>3749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>IF(P1129&gt;0,RANK(P1129,(N1129:P1129,Q1129:AE1129)),0)</f>
        <v>0</v>
      </c>
      <c r="G1129" s="1">
        <f t="shared" si="403"/>
        <v>129</v>
      </c>
      <c r="H1129" s="2">
        <f t="shared" si="404"/>
        <v>3.4409175780208058E-2</v>
      </c>
      <c r="I1129" s="2"/>
      <c r="J1129" s="2">
        <f t="shared" si="416"/>
        <v>0.51453720992264607</v>
      </c>
      <c r="K1129" s="2">
        <f t="shared" si="417"/>
        <v>0.48012803414243799</v>
      </c>
      <c r="L1129" s="2">
        <f t="shared" si="418"/>
        <v>0</v>
      </c>
      <c r="M1129" s="2">
        <f t="shared" si="419"/>
        <v>5.3347559349159468E-3</v>
      </c>
      <c r="N1129" s="106">
        <v>1929</v>
      </c>
      <c r="O1129" s="106">
        <v>1800</v>
      </c>
      <c r="P1129" s="106"/>
      <c r="Q1129" s="106"/>
      <c r="R1129" s="106"/>
      <c r="S1129" s="106"/>
      <c r="T1129" s="106">
        <v>19</v>
      </c>
      <c r="U1129" s="106">
        <v>1</v>
      </c>
      <c r="V1129" s="106"/>
      <c r="W1129" s="106"/>
      <c r="X1129" s="106"/>
      <c r="Y1129" s="106"/>
      <c r="Z1129" s="106"/>
      <c r="AA1129" s="106"/>
      <c r="AB1129" s="106"/>
      <c r="AC1129" s="106"/>
      <c r="AD1129" s="106"/>
      <c r="AE1129" s="106"/>
      <c r="AG1129" s="7">
        <f>IF(Q1129&gt;0,RANK(Q1129,(N1129:P1129,Q1129:AE1129)),0)</f>
        <v>0</v>
      </c>
      <c r="AH1129" s="7">
        <f>IF(R1129&gt;0,RANK(R1129,(N1129:P1129,Q1129:AE1129)),0)</f>
        <v>0</v>
      </c>
      <c r="AI1129" s="7">
        <f>IF(T1129&gt;0,RANK(T1129,(N1129:P1129,Q1129:AE1129)),0)</f>
        <v>3</v>
      </c>
      <c r="AJ1129" s="7">
        <f>IF(S1129&gt;0,RANK(S1129,(N1129:P1129,Q1129:AE1129)),0)</f>
        <v>0</v>
      </c>
      <c r="AK1129" s="2">
        <f t="shared" si="420"/>
        <v>0</v>
      </c>
      <c r="AL1129" s="2">
        <f t="shared" si="421"/>
        <v>0</v>
      </c>
      <c r="AM1129" s="2">
        <f t="shared" si="422"/>
        <v>5.0680181381701789E-3</v>
      </c>
      <c r="AN1129" s="2">
        <f t="shared" si="423"/>
        <v>0</v>
      </c>
      <c r="AP1129" t="s">
        <v>1217</v>
      </c>
      <c r="AQ1129" t="s">
        <v>2480</v>
      </c>
      <c r="AR1129" s="9"/>
      <c r="AT1129" s="94">
        <v>26</v>
      </c>
      <c r="AU1129" s="96">
        <v>79</v>
      </c>
      <c r="AV1129" s="100">
        <f t="shared" si="414"/>
        <v>26079</v>
      </c>
      <c r="AX1129" s="7" t="s">
        <v>996</v>
      </c>
    </row>
    <row r="1130" spans="1:50" ht="13" hidden="1" customHeight="1" outlineLevel="1">
      <c r="A1130" t="s">
        <v>1092</v>
      </c>
      <c r="B1130" t="s">
        <v>2480</v>
      </c>
      <c r="C1130" s="1">
        <f t="shared" si="415"/>
        <v>147880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1">
        <f t="shared" si="403"/>
        <v>8400</v>
      </c>
      <c r="H1130" s="2">
        <f t="shared" si="404"/>
        <v>5.6802813091695971E-2</v>
      </c>
      <c r="I1130" s="2"/>
      <c r="J1130" s="2">
        <f t="shared" si="416"/>
        <v>0.46357857722477686</v>
      </c>
      <c r="K1130" s="2">
        <f t="shared" si="417"/>
        <v>0.52038139031647279</v>
      </c>
      <c r="L1130" s="2">
        <f t="shared" si="418"/>
        <v>0</v>
      </c>
      <c r="M1130" s="2">
        <f t="shared" si="419"/>
        <v>1.6040032458750297E-2</v>
      </c>
      <c r="N1130" s="106">
        <v>68554</v>
      </c>
      <c r="O1130" s="106">
        <v>76954</v>
      </c>
      <c r="P1130" s="106"/>
      <c r="Q1130" s="106"/>
      <c r="R1130" s="106"/>
      <c r="S1130" s="106"/>
      <c r="T1130" s="106">
        <v>2350</v>
      </c>
      <c r="U1130" s="106">
        <v>22</v>
      </c>
      <c r="V1130" s="106"/>
      <c r="W1130" s="106"/>
      <c r="X1130" s="106"/>
      <c r="Y1130" s="106"/>
      <c r="Z1130" s="106"/>
      <c r="AA1130" s="106"/>
      <c r="AB1130" s="106"/>
      <c r="AC1130" s="106"/>
      <c r="AD1130" s="106"/>
      <c r="AE1130" s="106"/>
      <c r="AG1130" s="7">
        <f>IF(Q1130&gt;0,RANK(Q1130,(N1130:P1130,Q1130:AE1130)),0)</f>
        <v>0</v>
      </c>
      <c r="AH1130" s="7">
        <f>IF(R1130&gt;0,RANK(R1130,(N1130:P1130,Q1130:AE1130)),0)</f>
        <v>0</v>
      </c>
      <c r="AI1130" s="7">
        <f>IF(T1130&gt;0,RANK(T1130,(N1130:P1130,Q1130:AE1130)),0)</f>
        <v>3</v>
      </c>
      <c r="AJ1130" s="7">
        <f>IF(S1130&gt;0,RANK(S1130,(N1130:P1130,Q1130:AE1130)),0)</f>
        <v>0</v>
      </c>
      <c r="AK1130" s="2">
        <f t="shared" si="420"/>
        <v>0</v>
      </c>
      <c r="AL1130" s="2">
        <f t="shared" si="421"/>
        <v>0</v>
      </c>
      <c r="AM1130" s="2">
        <f t="shared" si="422"/>
        <v>1.5891263186367324E-2</v>
      </c>
      <c r="AN1130" s="2">
        <f t="shared" si="423"/>
        <v>0</v>
      </c>
      <c r="AP1130" t="s">
        <v>1092</v>
      </c>
      <c r="AQ1130" t="s">
        <v>2480</v>
      </c>
      <c r="AR1130" s="9"/>
      <c r="AT1130" s="94">
        <v>26</v>
      </c>
      <c r="AU1130" s="96">
        <v>81</v>
      </c>
      <c r="AV1130" s="100">
        <f t="shared" si="414"/>
        <v>26081</v>
      </c>
      <c r="AX1130" s="7" t="s">
        <v>996</v>
      </c>
    </row>
    <row r="1131" spans="1:50" ht="13" hidden="1" customHeight="1" outlineLevel="1">
      <c r="A1131" t="s">
        <v>547</v>
      </c>
      <c r="B1131" t="s">
        <v>2480</v>
      </c>
      <c r="C1131" s="1">
        <f t="shared" si="415"/>
        <v>865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>IF(P1131&gt;0,RANK(P1131,(N1131:P1131,Q1131:AE1131)),0)</f>
        <v>0</v>
      </c>
      <c r="G1131" s="1">
        <f t="shared" si="403"/>
        <v>350</v>
      </c>
      <c r="H1131" s="2">
        <f t="shared" si="404"/>
        <v>0.40462427745664742</v>
      </c>
      <c r="I1131" s="2"/>
      <c r="J1131" s="2">
        <f t="shared" si="416"/>
        <v>0.70173410404624281</v>
      </c>
      <c r="K1131" s="2">
        <f t="shared" si="417"/>
        <v>0.29710982658959539</v>
      </c>
      <c r="L1131" s="2">
        <f t="shared" si="418"/>
        <v>0</v>
      </c>
      <c r="M1131" s="2">
        <f t="shared" si="419"/>
        <v>1.1560693641617936E-3</v>
      </c>
      <c r="N1131" s="106">
        <v>607</v>
      </c>
      <c r="O1131" s="106">
        <v>257</v>
      </c>
      <c r="P1131" s="106"/>
      <c r="Q1131" s="106"/>
      <c r="R1131" s="106"/>
      <c r="S1131" s="106"/>
      <c r="T1131" s="106">
        <v>1</v>
      </c>
      <c r="U1131" s="106">
        <v>0</v>
      </c>
      <c r="V1131" s="106"/>
      <c r="W1131" s="106"/>
      <c r="X1131" s="106"/>
      <c r="Y1131" s="106"/>
      <c r="Z1131" s="106"/>
      <c r="AA1131" s="106"/>
      <c r="AB1131" s="106"/>
      <c r="AC1131" s="106"/>
      <c r="AD1131" s="106"/>
      <c r="AE1131" s="106"/>
      <c r="AG1131" s="7">
        <f>IF(Q1131&gt;0,RANK(Q1131,(N1131:P1131,Q1131:AE1131)),0)</f>
        <v>0</v>
      </c>
      <c r="AH1131" s="7">
        <f>IF(R1131&gt;0,RANK(R1131,(N1131:P1131,Q1131:AE1131)),0)</f>
        <v>0</v>
      </c>
      <c r="AI1131" s="7">
        <f>IF(T1131&gt;0,RANK(T1131,(N1131:P1131,Q1131:AE1131)),0)</f>
        <v>3</v>
      </c>
      <c r="AJ1131" s="7">
        <f>IF(S1131&gt;0,RANK(S1131,(N1131:P1131,Q1131:AE1131)),0)</f>
        <v>0</v>
      </c>
      <c r="AK1131" s="2">
        <f t="shared" si="420"/>
        <v>0</v>
      </c>
      <c r="AL1131" s="2">
        <f t="shared" si="421"/>
        <v>0</v>
      </c>
      <c r="AM1131" s="2">
        <f t="shared" si="422"/>
        <v>1.1560693641618498E-3</v>
      </c>
      <c r="AN1131" s="2">
        <f t="shared" si="423"/>
        <v>0</v>
      </c>
      <c r="AP1131" t="s">
        <v>547</v>
      </c>
      <c r="AQ1131" t="s">
        <v>2480</v>
      </c>
      <c r="AR1131" s="9"/>
      <c r="AT1131" s="94">
        <v>26</v>
      </c>
      <c r="AU1131" s="96">
        <v>83</v>
      </c>
      <c r="AV1131" s="100">
        <f t="shared" si="414"/>
        <v>26083</v>
      </c>
      <c r="AX1131" s="7" t="s">
        <v>996</v>
      </c>
    </row>
    <row r="1132" spans="1:50" ht="13" hidden="1" customHeight="1" outlineLevel="1">
      <c r="A1132" t="s">
        <v>1507</v>
      </c>
      <c r="B1132" t="s">
        <v>2480</v>
      </c>
      <c r="C1132" s="1">
        <f t="shared" si="415"/>
        <v>2903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>IF(P1132&gt;0,RANK(P1132,(N1132:P1132,Q1132:AE1132)),0)</f>
        <v>0</v>
      </c>
      <c r="G1132" s="1">
        <f t="shared" si="403"/>
        <v>860</v>
      </c>
      <c r="H1132" s="2">
        <f t="shared" si="404"/>
        <v>0.29624526352049602</v>
      </c>
      <c r="I1132" s="2"/>
      <c r="J1132" s="2">
        <f t="shared" si="416"/>
        <v>0.62797106441612127</v>
      </c>
      <c r="K1132" s="2">
        <f t="shared" si="417"/>
        <v>0.3317258008956252</v>
      </c>
      <c r="L1132" s="2">
        <f t="shared" si="418"/>
        <v>0</v>
      </c>
      <c r="M1132" s="2">
        <f t="shared" si="419"/>
        <v>4.0303134688253528E-2</v>
      </c>
      <c r="N1132" s="106">
        <v>1823</v>
      </c>
      <c r="O1132" s="106">
        <v>963</v>
      </c>
      <c r="P1132" s="106"/>
      <c r="Q1132" s="106"/>
      <c r="R1132" s="106"/>
      <c r="S1132" s="106"/>
      <c r="T1132" s="106">
        <v>117</v>
      </c>
      <c r="U1132" s="106">
        <v>0</v>
      </c>
      <c r="V1132" s="106"/>
      <c r="W1132" s="106"/>
      <c r="X1132" s="106"/>
      <c r="Y1132" s="106"/>
      <c r="Z1132" s="106"/>
      <c r="AA1132" s="106"/>
      <c r="AB1132" s="106"/>
      <c r="AC1132" s="106"/>
      <c r="AD1132" s="106"/>
      <c r="AE1132" s="106"/>
      <c r="AG1132" s="7">
        <f>IF(Q1132&gt;0,RANK(Q1132,(N1132:P1132,Q1132:AE1132)),0)</f>
        <v>0</v>
      </c>
      <c r="AH1132" s="7">
        <f>IF(R1132&gt;0,RANK(R1132,(N1132:P1132,Q1132:AE1132)),0)</f>
        <v>0</v>
      </c>
      <c r="AI1132" s="7">
        <f>IF(T1132&gt;0,RANK(T1132,(N1132:P1132,Q1132:AE1132)),0)</f>
        <v>3</v>
      </c>
      <c r="AJ1132" s="7">
        <f>IF(S1132&gt;0,RANK(S1132,(N1132:P1132,Q1132:AE1132)),0)</f>
        <v>0</v>
      </c>
      <c r="AK1132" s="2">
        <f t="shared" si="420"/>
        <v>0</v>
      </c>
      <c r="AL1132" s="2">
        <f t="shared" si="421"/>
        <v>0</v>
      </c>
      <c r="AM1132" s="2">
        <f t="shared" si="422"/>
        <v>4.0303134688253528E-2</v>
      </c>
      <c r="AN1132" s="2">
        <f t="shared" si="423"/>
        <v>0</v>
      </c>
      <c r="AP1132" t="s">
        <v>1507</v>
      </c>
      <c r="AQ1132" t="s">
        <v>2480</v>
      </c>
      <c r="AR1132" s="9"/>
      <c r="AT1132" s="94">
        <v>26</v>
      </c>
      <c r="AU1132" s="96">
        <v>85</v>
      </c>
      <c r="AV1132" s="100">
        <f t="shared" si="414"/>
        <v>26085</v>
      </c>
      <c r="AX1132" s="7" t="s">
        <v>996</v>
      </c>
    </row>
    <row r="1133" spans="1:50" ht="13" hidden="1" customHeight="1" outlineLevel="1">
      <c r="A1133" t="s">
        <v>388</v>
      </c>
      <c r="B1133" t="s">
        <v>2480</v>
      </c>
      <c r="C1133" s="1">
        <f t="shared" si="415"/>
        <v>20088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>IF(P1133&gt;0,RANK(P1133,(N1133:P1133,Q1133:AE1133)),0)</f>
        <v>0</v>
      </c>
      <c r="G1133" s="1">
        <f t="shared" si="403"/>
        <v>924</v>
      </c>
      <c r="H1133" s="2">
        <f t="shared" si="404"/>
        <v>4.5997610513739545E-2</v>
      </c>
      <c r="I1133" s="2"/>
      <c r="J1133" s="2">
        <f t="shared" si="416"/>
        <v>0.50990641178813223</v>
      </c>
      <c r="K1133" s="2">
        <f t="shared" si="417"/>
        <v>0.46390880127439266</v>
      </c>
      <c r="L1133" s="2">
        <f t="shared" si="418"/>
        <v>0</v>
      </c>
      <c r="M1133" s="2">
        <f t="shared" si="419"/>
        <v>2.6184786937475113E-2</v>
      </c>
      <c r="N1133" s="106">
        <v>10243</v>
      </c>
      <c r="O1133" s="106">
        <v>9319</v>
      </c>
      <c r="P1133" s="106"/>
      <c r="Q1133" s="106"/>
      <c r="R1133" s="106"/>
      <c r="S1133" s="106"/>
      <c r="T1133" s="106">
        <v>524</v>
      </c>
      <c r="U1133" s="106">
        <v>2</v>
      </c>
      <c r="V1133" s="106"/>
      <c r="W1133" s="106"/>
      <c r="X1133" s="106"/>
      <c r="Y1133" s="106"/>
      <c r="Z1133" s="106"/>
      <c r="AA1133" s="106"/>
      <c r="AB1133" s="106"/>
      <c r="AC1133" s="106"/>
      <c r="AD1133" s="106"/>
      <c r="AE1133" s="106"/>
      <c r="AG1133" s="7">
        <f>IF(Q1133&gt;0,RANK(Q1133,(N1133:P1133,Q1133:AE1133)),0)</f>
        <v>0</v>
      </c>
      <c r="AH1133" s="7">
        <f>IF(R1133&gt;0,RANK(R1133,(N1133:P1133,Q1133:AE1133)),0)</f>
        <v>0</v>
      </c>
      <c r="AI1133" s="7">
        <f>IF(T1133&gt;0,RANK(T1133,(N1133:P1133,Q1133:AE1133)),0)</f>
        <v>3</v>
      </c>
      <c r="AJ1133" s="7">
        <f>IF(S1133&gt;0,RANK(S1133,(N1133:P1133,Q1133:AE1133)),0)</f>
        <v>0</v>
      </c>
      <c r="AK1133" s="2">
        <f t="shared" si="420"/>
        <v>0</v>
      </c>
      <c r="AL1133" s="2">
        <f t="shared" si="421"/>
        <v>0</v>
      </c>
      <c r="AM1133" s="2">
        <f t="shared" si="422"/>
        <v>2.6085225009956192E-2</v>
      </c>
      <c r="AN1133" s="2">
        <f t="shared" si="423"/>
        <v>0</v>
      </c>
      <c r="AP1133" t="s">
        <v>388</v>
      </c>
      <c r="AQ1133" t="s">
        <v>2480</v>
      </c>
      <c r="AR1133" s="9"/>
      <c r="AT1133" s="94">
        <v>26</v>
      </c>
      <c r="AU1133" s="96">
        <v>87</v>
      </c>
      <c r="AV1133" s="100">
        <f t="shared" si="414"/>
        <v>26087</v>
      </c>
      <c r="AX1133" s="7" t="s">
        <v>996</v>
      </c>
    </row>
    <row r="1134" spans="1:50" ht="13" hidden="1" customHeight="1" outlineLevel="1">
      <c r="A1134" t="s">
        <v>421</v>
      </c>
      <c r="B1134" t="s">
        <v>2480</v>
      </c>
      <c r="C1134" s="1">
        <f t="shared" si="415"/>
        <v>6398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>IF(P1134&gt;0,RANK(P1134,(N1134:P1134,Q1134:AE1134)),0)</f>
        <v>0</v>
      </c>
      <c r="G1134" s="1">
        <f t="shared" si="403"/>
        <v>526</v>
      </c>
      <c r="H1134" s="2">
        <f t="shared" si="404"/>
        <v>8.2213191622381998E-2</v>
      </c>
      <c r="I1134" s="2"/>
      <c r="J1134" s="2">
        <f t="shared" si="416"/>
        <v>0.53829321663019691</v>
      </c>
      <c r="K1134" s="2">
        <f t="shared" si="417"/>
        <v>0.45608002500781492</v>
      </c>
      <c r="L1134" s="2">
        <f t="shared" si="418"/>
        <v>0</v>
      </c>
      <c r="M1134" s="2">
        <f t="shared" si="419"/>
        <v>5.6267583619881711E-3</v>
      </c>
      <c r="N1134" s="106">
        <v>3444</v>
      </c>
      <c r="O1134" s="106">
        <v>2918</v>
      </c>
      <c r="P1134" s="106"/>
      <c r="Q1134" s="106"/>
      <c r="R1134" s="106"/>
      <c r="S1134" s="106"/>
      <c r="T1134" s="106">
        <v>31</v>
      </c>
      <c r="U1134" s="106">
        <v>5</v>
      </c>
      <c r="V1134" s="106"/>
      <c r="W1134" s="106"/>
      <c r="X1134" s="106"/>
      <c r="Y1134" s="106"/>
      <c r="Z1134" s="106"/>
      <c r="AA1134" s="106"/>
      <c r="AB1134" s="106"/>
      <c r="AC1134" s="106"/>
      <c r="AD1134" s="106"/>
      <c r="AE1134" s="106"/>
      <c r="AG1134" s="7">
        <f>IF(Q1134&gt;0,RANK(Q1134,(N1134:P1134,Q1134:AE1134)),0)</f>
        <v>0</v>
      </c>
      <c r="AH1134" s="7">
        <f>IF(R1134&gt;0,RANK(R1134,(N1134:P1134,Q1134:AE1134)),0)</f>
        <v>0</v>
      </c>
      <c r="AI1134" s="7">
        <f>IF(T1134&gt;0,RANK(T1134,(N1134:P1134,Q1134:AE1134)),0)</f>
        <v>3</v>
      </c>
      <c r="AJ1134" s="7">
        <f>IF(S1134&gt;0,RANK(S1134,(N1134:P1134,Q1134:AE1134)),0)</f>
        <v>0</v>
      </c>
      <c r="AK1134" s="2">
        <f t="shared" si="420"/>
        <v>0</v>
      </c>
      <c r="AL1134" s="2">
        <f t="shared" si="421"/>
        <v>0</v>
      </c>
      <c r="AM1134" s="2">
        <f t="shared" si="422"/>
        <v>4.8452641450453266E-3</v>
      </c>
      <c r="AN1134" s="2">
        <f t="shared" si="423"/>
        <v>0</v>
      </c>
      <c r="AP1134" t="s">
        <v>421</v>
      </c>
      <c r="AQ1134" t="s">
        <v>2480</v>
      </c>
      <c r="AR1134" s="9"/>
      <c r="AT1134" s="94">
        <v>26</v>
      </c>
      <c r="AU1134" s="96">
        <v>89</v>
      </c>
      <c r="AV1134" s="100">
        <f t="shared" si="414"/>
        <v>26089</v>
      </c>
      <c r="AX1134" s="7" t="s">
        <v>996</v>
      </c>
    </row>
    <row r="1135" spans="1:50" ht="13" hidden="1" customHeight="1" outlineLevel="1">
      <c r="A1135" t="s">
        <v>698</v>
      </c>
      <c r="B1135" t="s">
        <v>2480</v>
      </c>
      <c r="C1135" s="1">
        <f t="shared" si="415"/>
        <v>24607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0</v>
      </c>
      <c r="G1135" s="1">
        <f t="shared" si="403"/>
        <v>821</v>
      </c>
      <c r="H1135" s="2">
        <f t="shared" si="404"/>
        <v>3.3364489779331083E-2</v>
      </c>
      <c r="I1135" s="2"/>
      <c r="J1135" s="2">
        <f t="shared" si="416"/>
        <v>0.51420327549071398</v>
      </c>
      <c r="K1135" s="2">
        <f t="shared" si="417"/>
        <v>0.48083878571138294</v>
      </c>
      <c r="L1135" s="2">
        <f t="shared" si="418"/>
        <v>0</v>
      </c>
      <c r="M1135" s="2">
        <f t="shared" si="419"/>
        <v>4.957938797903072E-3</v>
      </c>
      <c r="N1135" s="106">
        <v>12653</v>
      </c>
      <c r="O1135" s="106">
        <v>11832</v>
      </c>
      <c r="P1135" s="106"/>
      <c r="Q1135" s="106"/>
      <c r="R1135" s="106"/>
      <c r="S1135" s="106"/>
      <c r="T1135" s="106">
        <v>122</v>
      </c>
      <c r="U1135" s="106">
        <v>0</v>
      </c>
      <c r="V1135" s="106"/>
      <c r="W1135" s="106"/>
      <c r="X1135" s="106"/>
      <c r="Y1135" s="106"/>
      <c r="Z1135" s="106"/>
      <c r="AA1135" s="106"/>
      <c r="AB1135" s="106"/>
      <c r="AC1135" s="106"/>
      <c r="AD1135" s="106"/>
      <c r="AE1135" s="106"/>
      <c r="AG1135" s="7">
        <f>IF(Q1135&gt;0,RANK(Q1135,(N1135:P1135,Q1135:AE1135)),0)</f>
        <v>0</v>
      </c>
      <c r="AH1135" s="7">
        <f>IF(R1135&gt;0,RANK(R1135,(N1135:P1135,Q1135:AE1135)),0)</f>
        <v>0</v>
      </c>
      <c r="AI1135" s="7">
        <f>IF(T1135&gt;0,RANK(T1135,(N1135:P1135,Q1135:AE1135)),0)</f>
        <v>3</v>
      </c>
      <c r="AJ1135" s="7">
        <f>IF(S1135&gt;0,RANK(S1135,(N1135:P1135,Q1135:AE1135)),0)</f>
        <v>0</v>
      </c>
      <c r="AK1135" s="2">
        <f t="shared" si="420"/>
        <v>0</v>
      </c>
      <c r="AL1135" s="2">
        <f t="shared" si="421"/>
        <v>0</v>
      </c>
      <c r="AM1135" s="2">
        <f t="shared" si="422"/>
        <v>4.9579387979030356E-3</v>
      </c>
      <c r="AN1135" s="2">
        <f t="shared" si="423"/>
        <v>0</v>
      </c>
      <c r="AP1135" t="s">
        <v>698</v>
      </c>
      <c r="AQ1135" t="s">
        <v>2480</v>
      </c>
      <c r="AR1135" s="9"/>
      <c r="AT1135" s="94">
        <v>26</v>
      </c>
      <c r="AU1135" s="96">
        <v>91</v>
      </c>
      <c r="AV1135" s="100">
        <f t="shared" si="414"/>
        <v>26091</v>
      </c>
      <c r="AX1135" s="7" t="s">
        <v>996</v>
      </c>
    </row>
    <row r="1136" spans="1:50" ht="13" hidden="1" customHeight="1" outlineLevel="1">
      <c r="A1136" t="s">
        <v>1626</v>
      </c>
      <c r="B1136" t="s">
        <v>2480</v>
      </c>
      <c r="C1136" s="1">
        <f t="shared" si="415"/>
        <v>33918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0</v>
      </c>
      <c r="G1136" s="1">
        <f t="shared" si="403"/>
        <v>1767</v>
      </c>
      <c r="H1136" s="2">
        <f t="shared" si="404"/>
        <v>5.2096232089156203E-2</v>
      </c>
      <c r="I1136" s="2"/>
      <c r="J1136" s="2">
        <f t="shared" si="416"/>
        <v>0.46288106610059554</v>
      </c>
      <c r="K1136" s="2">
        <f t="shared" si="417"/>
        <v>0.5149772981897518</v>
      </c>
      <c r="L1136" s="2">
        <f t="shared" si="418"/>
        <v>0</v>
      </c>
      <c r="M1136" s="2">
        <f t="shared" si="419"/>
        <v>2.2141635709652663E-2</v>
      </c>
      <c r="N1136" s="106">
        <v>15700</v>
      </c>
      <c r="O1136" s="106">
        <v>17467</v>
      </c>
      <c r="P1136" s="106"/>
      <c r="Q1136" s="106"/>
      <c r="R1136" s="106"/>
      <c r="S1136" s="106"/>
      <c r="T1136" s="106">
        <v>749</v>
      </c>
      <c r="U1136" s="106">
        <v>2</v>
      </c>
      <c r="V1136" s="106"/>
      <c r="W1136" s="106"/>
      <c r="X1136" s="106"/>
      <c r="Y1136" s="106"/>
      <c r="Z1136" s="106"/>
      <c r="AA1136" s="106"/>
      <c r="AB1136" s="106"/>
      <c r="AC1136" s="106"/>
      <c r="AD1136" s="106"/>
      <c r="AE1136" s="106"/>
      <c r="AG1136" s="7">
        <f>IF(Q1136&gt;0,RANK(Q1136,(N1136:P1136,Q1136:AE1136)),0)</f>
        <v>0</v>
      </c>
      <c r="AH1136" s="7">
        <f>IF(R1136&gt;0,RANK(R1136,(N1136:P1136,Q1136:AE1136)),0)</f>
        <v>0</v>
      </c>
      <c r="AI1136" s="7">
        <f>IF(T1136&gt;0,RANK(T1136,(N1136:P1136,Q1136:AE1136)),0)</f>
        <v>3</v>
      </c>
      <c r="AJ1136" s="7">
        <f>IF(S1136&gt;0,RANK(S1136,(N1136:P1136,Q1136:AE1136)),0)</f>
        <v>0</v>
      </c>
      <c r="AK1136" s="2">
        <f t="shared" si="420"/>
        <v>0</v>
      </c>
      <c r="AL1136" s="2">
        <f t="shared" si="421"/>
        <v>0</v>
      </c>
      <c r="AM1136" s="2">
        <f t="shared" si="422"/>
        <v>2.2082669968748157E-2</v>
      </c>
      <c r="AN1136" s="2">
        <f t="shared" si="423"/>
        <v>0</v>
      </c>
      <c r="AP1136" t="s">
        <v>1626</v>
      </c>
      <c r="AQ1136" t="s">
        <v>2480</v>
      </c>
      <c r="AR1136" s="9"/>
      <c r="AT1136" s="94">
        <v>26</v>
      </c>
      <c r="AU1136" s="96">
        <v>93</v>
      </c>
      <c r="AV1136" s="100">
        <f t="shared" si="414"/>
        <v>26093</v>
      </c>
      <c r="AX1136" s="7" t="s">
        <v>996</v>
      </c>
    </row>
    <row r="1137" spans="1:50" ht="13" hidden="1" customHeight="1" outlineLevel="1">
      <c r="A1137" t="s">
        <v>720</v>
      </c>
      <c r="B1137" t="s">
        <v>2480</v>
      </c>
      <c r="C1137" s="1">
        <f t="shared" si="415"/>
        <v>2003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>IF(P1137&gt;0,RANK(P1137,(N1137:P1137,Q1137:AE1137)),0)</f>
        <v>0</v>
      </c>
      <c r="G1137" s="1">
        <f t="shared" si="403"/>
        <v>391</v>
      </c>
      <c r="H1137" s="2">
        <f t="shared" si="404"/>
        <v>0.19520718921617575</v>
      </c>
      <c r="I1137" s="2"/>
      <c r="J1137" s="2">
        <f t="shared" si="416"/>
        <v>0.59660509236145787</v>
      </c>
      <c r="K1137" s="2">
        <f t="shared" si="417"/>
        <v>0.40139790314528206</v>
      </c>
      <c r="L1137" s="2">
        <f t="shared" si="418"/>
        <v>0</v>
      </c>
      <c r="M1137" s="2">
        <f t="shared" si="419"/>
        <v>1.9970044932600683E-3</v>
      </c>
      <c r="N1137" s="106">
        <v>1195</v>
      </c>
      <c r="O1137" s="106">
        <v>804</v>
      </c>
      <c r="P1137" s="106"/>
      <c r="Q1137" s="106"/>
      <c r="R1137" s="106"/>
      <c r="S1137" s="106"/>
      <c r="T1137" s="106">
        <v>4</v>
      </c>
      <c r="U1137" s="106">
        <v>0</v>
      </c>
      <c r="V1137" s="106"/>
      <c r="W1137" s="106"/>
      <c r="X1137" s="106"/>
      <c r="Y1137" s="106"/>
      <c r="Z1137" s="106"/>
      <c r="AA1137" s="106"/>
      <c r="AB1137" s="106"/>
      <c r="AC1137" s="106"/>
      <c r="AD1137" s="106"/>
      <c r="AE1137" s="106"/>
      <c r="AG1137" s="7">
        <f>IF(Q1137&gt;0,RANK(Q1137,(N1137:P1137,Q1137:AE1137)),0)</f>
        <v>0</v>
      </c>
      <c r="AH1137" s="7">
        <f>IF(R1137&gt;0,RANK(R1137,(N1137:P1137,Q1137:AE1137)),0)</f>
        <v>0</v>
      </c>
      <c r="AI1137" s="7">
        <f>IF(T1137&gt;0,RANK(T1137,(N1137:P1137,Q1137:AE1137)),0)</f>
        <v>3</v>
      </c>
      <c r="AJ1137" s="7">
        <f>IF(S1137&gt;0,RANK(S1137,(N1137:P1137,Q1137:AE1137)),0)</f>
        <v>0</v>
      </c>
      <c r="AK1137" s="2">
        <f t="shared" si="420"/>
        <v>0</v>
      </c>
      <c r="AL1137" s="2">
        <f t="shared" si="421"/>
        <v>0</v>
      </c>
      <c r="AM1137" s="2">
        <f t="shared" si="422"/>
        <v>1.99700449326011E-3</v>
      </c>
      <c r="AN1137" s="2">
        <f t="shared" si="423"/>
        <v>0</v>
      </c>
      <c r="AP1137" t="s">
        <v>720</v>
      </c>
      <c r="AQ1137" t="s">
        <v>2480</v>
      </c>
      <c r="AR1137" s="9"/>
      <c r="AT1137" s="94">
        <v>26</v>
      </c>
      <c r="AU1137" s="96">
        <v>95</v>
      </c>
      <c r="AV1137" s="100">
        <f t="shared" si="414"/>
        <v>26095</v>
      </c>
      <c r="AX1137" s="7" t="s">
        <v>996</v>
      </c>
    </row>
    <row r="1138" spans="1:50" ht="13" hidden="1" customHeight="1" outlineLevel="1">
      <c r="A1138" t="s">
        <v>570</v>
      </c>
      <c r="B1138" t="s">
        <v>2480</v>
      </c>
      <c r="C1138" s="1">
        <f t="shared" si="415"/>
        <v>4096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>IF(P1138&gt;0,RANK(P1138,(N1138:P1138,Q1138:AE1138)),0)</f>
        <v>0</v>
      </c>
      <c r="G1138" s="1">
        <f t="shared" si="403"/>
        <v>612</v>
      </c>
      <c r="H1138" s="2">
        <f t="shared" si="404"/>
        <v>0.1494140625</v>
      </c>
      <c r="I1138" s="2"/>
      <c r="J1138" s="2">
        <f t="shared" si="416"/>
        <v>0.56884765625</v>
      </c>
      <c r="K1138" s="2">
        <f t="shared" si="417"/>
        <v>0.41943359375</v>
      </c>
      <c r="L1138" s="2">
        <f t="shared" si="418"/>
        <v>0</v>
      </c>
      <c r="M1138" s="2">
        <f t="shared" si="419"/>
        <v>1.171875E-2</v>
      </c>
      <c r="N1138" s="106">
        <v>2330</v>
      </c>
      <c r="O1138" s="106">
        <v>1718</v>
      </c>
      <c r="P1138" s="106"/>
      <c r="Q1138" s="106"/>
      <c r="R1138" s="106"/>
      <c r="S1138" s="106"/>
      <c r="T1138" s="106">
        <v>48</v>
      </c>
      <c r="U1138" s="106">
        <v>0</v>
      </c>
      <c r="V1138" s="106"/>
      <c r="W1138" s="106"/>
      <c r="X1138" s="106"/>
      <c r="Y1138" s="106"/>
      <c r="Z1138" s="106"/>
      <c r="AA1138" s="106"/>
      <c r="AB1138" s="106"/>
      <c r="AC1138" s="106"/>
      <c r="AD1138" s="106"/>
      <c r="AE1138" s="106"/>
      <c r="AG1138" s="7">
        <f>IF(Q1138&gt;0,RANK(Q1138,(N1138:P1138,Q1138:AE1138)),0)</f>
        <v>0</v>
      </c>
      <c r="AH1138" s="7">
        <f>IF(R1138&gt;0,RANK(R1138,(N1138:P1138,Q1138:AE1138)),0)</f>
        <v>0</v>
      </c>
      <c r="AI1138" s="7">
        <f>IF(T1138&gt;0,RANK(T1138,(N1138:P1138,Q1138:AE1138)),0)</f>
        <v>3</v>
      </c>
      <c r="AJ1138" s="7">
        <f>IF(S1138&gt;0,RANK(S1138,(N1138:P1138,Q1138:AE1138)),0)</f>
        <v>0</v>
      </c>
      <c r="AK1138" s="2">
        <f t="shared" si="420"/>
        <v>0</v>
      </c>
      <c r="AL1138" s="2">
        <f t="shared" si="421"/>
        <v>0</v>
      </c>
      <c r="AM1138" s="2">
        <f t="shared" si="422"/>
        <v>1.171875E-2</v>
      </c>
      <c r="AN1138" s="2">
        <f t="shared" si="423"/>
        <v>0</v>
      </c>
      <c r="AP1138" t="s">
        <v>570</v>
      </c>
      <c r="AQ1138" t="s">
        <v>2480</v>
      </c>
      <c r="AR1138" s="9"/>
      <c r="AT1138" s="94">
        <v>26</v>
      </c>
      <c r="AU1138" s="96">
        <v>97</v>
      </c>
      <c r="AV1138" s="100">
        <f t="shared" si="414"/>
        <v>26097</v>
      </c>
      <c r="AX1138" s="7" t="s">
        <v>996</v>
      </c>
    </row>
    <row r="1139" spans="1:50" ht="13" hidden="1" customHeight="1" outlineLevel="1">
      <c r="A1139" t="s">
        <v>940</v>
      </c>
      <c r="B1139" t="s">
        <v>2480</v>
      </c>
      <c r="C1139" s="1">
        <f t="shared" si="415"/>
        <v>209195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>IF(P1139&gt;0,RANK(P1139,(N1139:P1139,Q1139:AE1139)),0)</f>
        <v>0</v>
      </c>
      <c r="G1139" s="1">
        <f t="shared" si="403"/>
        <v>36386</v>
      </c>
      <c r="H1139" s="2">
        <f t="shared" si="404"/>
        <v>0.17393341141040655</v>
      </c>
      <c r="I1139" s="2"/>
      <c r="J1139" s="2">
        <f t="shared" si="416"/>
        <v>0.57905781686942803</v>
      </c>
      <c r="K1139" s="2">
        <f t="shared" si="417"/>
        <v>0.40512440545902151</v>
      </c>
      <c r="L1139" s="2">
        <f t="shared" si="418"/>
        <v>0</v>
      </c>
      <c r="M1139" s="2">
        <f t="shared" si="419"/>
        <v>1.5817777671550459E-2</v>
      </c>
      <c r="N1139" s="106">
        <v>121136</v>
      </c>
      <c r="O1139" s="106">
        <v>84750</v>
      </c>
      <c r="P1139" s="106"/>
      <c r="Q1139" s="106"/>
      <c r="R1139" s="106"/>
      <c r="S1139" s="106"/>
      <c r="T1139" s="106">
        <v>3289</v>
      </c>
      <c r="U1139" s="106">
        <v>20</v>
      </c>
      <c r="V1139" s="106"/>
      <c r="W1139" s="106"/>
      <c r="X1139" s="106"/>
      <c r="Y1139" s="106"/>
      <c r="Z1139" s="106"/>
      <c r="AA1139" s="106"/>
      <c r="AB1139" s="106"/>
      <c r="AC1139" s="106"/>
      <c r="AD1139" s="106"/>
      <c r="AE1139" s="106"/>
      <c r="AG1139" s="7">
        <f>IF(Q1139&gt;0,RANK(Q1139,(N1139:P1139,Q1139:AE1139)),0)</f>
        <v>0</v>
      </c>
      <c r="AH1139" s="7">
        <f>IF(R1139&gt;0,RANK(R1139,(N1139:P1139,Q1139:AE1139)),0)</f>
        <v>0</v>
      </c>
      <c r="AI1139" s="7">
        <f>IF(T1139&gt;0,RANK(T1139,(N1139:P1139,Q1139:AE1139)),0)</f>
        <v>3</v>
      </c>
      <c r="AJ1139" s="7">
        <f>IF(S1139&gt;0,RANK(S1139,(N1139:P1139,Q1139:AE1139)),0)</f>
        <v>0</v>
      </c>
      <c r="AK1139" s="2">
        <f t="shared" si="420"/>
        <v>0</v>
      </c>
      <c r="AL1139" s="2">
        <f t="shared" si="421"/>
        <v>0</v>
      </c>
      <c r="AM1139" s="2">
        <f t="shared" si="422"/>
        <v>1.5722173092091112E-2</v>
      </c>
      <c r="AN1139" s="2">
        <f t="shared" si="423"/>
        <v>0</v>
      </c>
      <c r="AP1139" t="s">
        <v>940</v>
      </c>
      <c r="AQ1139" t="s">
        <v>2480</v>
      </c>
      <c r="AR1139" s="9"/>
      <c r="AT1139" s="94">
        <v>26</v>
      </c>
      <c r="AU1139" s="96">
        <v>99</v>
      </c>
      <c r="AV1139" s="100">
        <f t="shared" si="414"/>
        <v>26099</v>
      </c>
      <c r="AX1139" s="7" t="s">
        <v>996</v>
      </c>
    </row>
    <row r="1140" spans="1:50" ht="13" hidden="1" customHeight="1" outlineLevel="1">
      <c r="A1140" t="s">
        <v>941</v>
      </c>
      <c r="B1140" t="s">
        <v>2480</v>
      </c>
      <c r="C1140" s="1">
        <f t="shared" si="415"/>
        <v>7637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>IF(P1140&gt;0,RANK(P1140,(N1140:P1140,Q1140:AE1140)),0)</f>
        <v>0</v>
      </c>
      <c r="G1140" s="1">
        <f t="shared" si="403"/>
        <v>995</v>
      </c>
      <c r="H1140" s="2">
        <f t="shared" si="404"/>
        <v>0.13028676181746759</v>
      </c>
      <c r="I1140" s="2"/>
      <c r="J1140" s="2">
        <f t="shared" si="416"/>
        <v>0.5625245515254681</v>
      </c>
      <c r="K1140" s="2">
        <f t="shared" si="417"/>
        <v>0.43223778970800053</v>
      </c>
      <c r="L1140" s="2">
        <f t="shared" si="418"/>
        <v>0</v>
      </c>
      <c r="M1140" s="2">
        <f t="shared" si="419"/>
        <v>5.2376587665313723E-3</v>
      </c>
      <c r="N1140" s="106">
        <v>4296</v>
      </c>
      <c r="O1140" s="106">
        <v>3301</v>
      </c>
      <c r="P1140" s="106"/>
      <c r="Q1140" s="106"/>
      <c r="R1140" s="106"/>
      <c r="S1140" s="106"/>
      <c r="T1140" s="106">
        <v>40</v>
      </c>
      <c r="U1140" s="106">
        <v>0</v>
      </c>
      <c r="V1140" s="106"/>
      <c r="W1140" s="106"/>
      <c r="X1140" s="106"/>
      <c r="Y1140" s="106"/>
      <c r="Z1140" s="106"/>
      <c r="AA1140" s="106"/>
      <c r="AB1140" s="106"/>
      <c r="AC1140" s="106"/>
      <c r="AD1140" s="106"/>
      <c r="AE1140" s="106"/>
      <c r="AG1140" s="7">
        <f>IF(Q1140&gt;0,RANK(Q1140,(N1140:P1140,Q1140:AE1140)),0)</f>
        <v>0</v>
      </c>
      <c r="AH1140" s="7">
        <f>IF(R1140&gt;0,RANK(R1140,(N1140:P1140,Q1140:AE1140)),0)</f>
        <v>0</v>
      </c>
      <c r="AI1140" s="7">
        <f>IF(T1140&gt;0,RANK(T1140,(N1140:P1140,Q1140:AE1140)),0)</f>
        <v>3</v>
      </c>
      <c r="AJ1140" s="7">
        <f>IF(S1140&gt;0,RANK(S1140,(N1140:P1140,Q1140:AE1140)),0)</f>
        <v>0</v>
      </c>
      <c r="AK1140" s="2">
        <f t="shared" si="420"/>
        <v>0</v>
      </c>
      <c r="AL1140" s="2">
        <f t="shared" si="421"/>
        <v>0</v>
      </c>
      <c r="AM1140" s="2">
        <f t="shared" si="422"/>
        <v>5.2376587665313602E-3</v>
      </c>
      <c r="AN1140" s="2">
        <f t="shared" si="423"/>
        <v>0</v>
      </c>
      <c r="AP1140" t="s">
        <v>941</v>
      </c>
      <c r="AQ1140" t="s">
        <v>2480</v>
      </c>
      <c r="AR1140" s="9"/>
      <c r="AT1140" s="94">
        <v>26</v>
      </c>
      <c r="AU1140" s="96">
        <v>101</v>
      </c>
      <c r="AV1140" s="100">
        <f t="shared" si="414"/>
        <v>26101</v>
      </c>
      <c r="AX1140" s="7" t="s">
        <v>996</v>
      </c>
    </row>
    <row r="1141" spans="1:50" ht="13" hidden="1" customHeight="1" outlineLevel="1">
      <c r="A1141" t="s">
        <v>862</v>
      </c>
      <c r="B1141" t="s">
        <v>2480</v>
      </c>
      <c r="C1141" s="1">
        <f t="shared" si="415"/>
        <v>18034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0</v>
      </c>
      <c r="G1141" s="1">
        <f t="shared" si="403"/>
        <v>8811</v>
      </c>
      <c r="H1141" s="2">
        <f t="shared" si="404"/>
        <v>0.48857713208384163</v>
      </c>
      <c r="I1141" s="2"/>
      <c r="J1141" s="2">
        <f t="shared" si="416"/>
        <v>0.73899301319729405</v>
      </c>
      <c r="K1141" s="2">
        <f t="shared" si="417"/>
        <v>0.25041588111345237</v>
      </c>
      <c r="L1141" s="2">
        <f t="shared" si="418"/>
        <v>0</v>
      </c>
      <c r="M1141" s="2">
        <f t="shared" si="419"/>
        <v>1.0591105689253588E-2</v>
      </c>
      <c r="N1141" s="106">
        <v>13327</v>
      </c>
      <c r="O1141" s="106">
        <v>4516</v>
      </c>
      <c r="P1141" s="106"/>
      <c r="Q1141" s="106"/>
      <c r="R1141" s="106"/>
      <c r="S1141" s="106"/>
      <c r="T1141" s="106">
        <v>191</v>
      </c>
      <c r="U1141" s="106">
        <v>0</v>
      </c>
      <c r="V1141" s="106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G1141" s="7">
        <f>IF(Q1141&gt;0,RANK(Q1141,(N1141:P1141,Q1141:AE1141)),0)</f>
        <v>0</v>
      </c>
      <c r="AH1141" s="7">
        <f>IF(R1141&gt;0,RANK(R1141,(N1141:P1141,Q1141:AE1141)),0)</f>
        <v>0</v>
      </c>
      <c r="AI1141" s="7">
        <f>IF(T1141&gt;0,RANK(T1141,(N1141:P1141,Q1141:AE1141)),0)</f>
        <v>3</v>
      </c>
      <c r="AJ1141" s="7">
        <f>IF(S1141&gt;0,RANK(S1141,(N1141:P1141,Q1141:AE1141)),0)</f>
        <v>0</v>
      </c>
      <c r="AK1141" s="2">
        <f t="shared" si="420"/>
        <v>0</v>
      </c>
      <c r="AL1141" s="2">
        <f t="shared" si="421"/>
        <v>0</v>
      </c>
      <c r="AM1141" s="2">
        <f t="shared" si="422"/>
        <v>1.0591105689253632E-2</v>
      </c>
      <c r="AN1141" s="2">
        <f t="shared" si="423"/>
        <v>0</v>
      </c>
      <c r="AP1141" t="s">
        <v>862</v>
      </c>
      <c r="AQ1141" t="s">
        <v>2480</v>
      </c>
      <c r="AR1141" s="9"/>
      <c r="AT1141" s="94">
        <v>26</v>
      </c>
      <c r="AU1141" s="96">
        <v>103</v>
      </c>
      <c r="AV1141" s="100">
        <f t="shared" si="414"/>
        <v>26103</v>
      </c>
      <c r="AX1141" s="7" t="s">
        <v>996</v>
      </c>
    </row>
    <row r="1142" spans="1:50" ht="13" hidden="1" customHeight="1" outlineLevel="1">
      <c r="A1142" t="s">
        <v>2171</v>
      </c>
      <c r="B1142" t="s">
        <v>2480</v>
      </c>
      <c r="C1142" s="1">
        <f t="shared" si="415"/>
        <v>9232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>IF(P1142&gt;0,RANK(P1142,(N1142:P1142,Q1142:AE1142)),0)</f>
        <v>0</v>
      </c>
      <c r="G1142" s="1">
        <f t="shared" si="403"/>
        <v>1320</v>
      </c>
      <c r="H1142" s="2">
        <f t="shared" si="404"/>
        <v>0.14298093587521662</v>
      </c>
      <c r="I1142" s="2"/>
      <c r="J1142" s="2">
        <f t="shared" si="416"/>
        <v>0.55795060658578854</v>
      </c>
      <c r="K1142" s="2">
        <f t="shared" si="417"/>
        <v>0.41496967071057195</v>
      </c>
      <c r="L1142" s="2">
        <f t="shared" si="418"/>
        <v>0</v>
      </c>
      <c r="M1142" s="2">
        <f t="shared" si="419"/>
        <v>2.7079722703639508E-2</v>
      </c>
      <c r="N1142" s="106">
        <v>5151</v>
      </c>
      <c r="O1142" s="106">
        <v>3831</v>
      </c>
      <c r="P1142" s="106"/>
      <c r="Q1142" s="106"/>
      <c r="R1142" s="106"/>
      <c r="S1142" s="106"/>
      <c r="T1142" s="106">
        <v>250</v>
      </c>
      <c r="U1142" s="106">
        <v>0</v>
      </c>
      <c r="V1142" s="106"/>
      <c r="W1142" s="106"/>
      <c r="X1142" s="106"/>
      <c r="Y1142" s="106"/>
      <c r="Z1142" s="106"/>
      <c r="AA1142" s="106"/>
      <c r="AB1142" s="106"/>
      <c r="AC1142" s="106"/>
      <c r="AD1142" s="106"/>
      <c r="AE1142" s="106"/>
      <c r="AG1142" s="7">
        <f>IF(Q1142&gt;0,RANK(Q1142,(N1142:P1142,Q1142:AE1142)),0)</f>
        <v>0</v>
      </c>
      <c r="AH1142" s="7">
        <f>IF(R1142&gt;0,RANK(R1142,(N1142:P1142,Q1142:AE1142)),0)</f>
        <v>0</v>
      </c>
      <c r="AI1142" s="7">
        <f>IF(T1142&gt;0,RANK(T1142,(N1142:P1142,Q1142:AE1142)),0)</f>
        <v>3</v>
      </c>
      <c r="AJ1142" s="7">
        <f>IF(S1142&gt;0,RANK(S1142,(N1142:P1142,Q1142:AE1142)),0)</f>
        <v>0</v>
      </c>
      <c r="AK1142" s="2">
        <f t="shared" si="420"/>
        <v>0</v>
      </c>
      <c r="AL1142" s="2">
        <f t="shared" si="421"/>
        <v>0</v>
      </c>
      <c r="AM1142" s="2">
        <f t="shared" si="422"/>
        <v>2.7079722703639515E-2</v>
      </c>
      <c r="AN1142" s="2">
        <f t="shared" si="423"/>
        <v>0</v>
      </c>
      <c r="AP1142" t="s">
        <v>2171</v>
      </c>
      <c r="AQ1142" t="s">
        <v>2480</v>
      </c>
      <c r="AR1142" s="9"/>
      <c r="AT1142" s="94">
        <v>26</v>
      </c>
      <c r="AU1142" s="96">
        <v>105</v>
      </c>
      <c r="AV1142" s="100">
        <f t="shared" si="414"/>
        <v>26105</v>
      </c>
      <c r="AX1142" s="7" t="s">
        <v>996</v>
      </c>
    </row>
    <row r="1143" spans="1:50" ht="13" hidden="1" customHeight="1" outlineLevel="1">
      <c r="A1143" t="s">
        <v>2731</v>
      </c>
      <c r="B1143" t="s">
        <v>2480</v>
      </c>
      <c r="C1143" s="1">
        <f t="shared" si="415"/>
        <v>9280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1">
        <f t="shared" si="403"/>
        <v>203</v>
      </c>
      <c r="H1143" s="2">
        <f t="shared" si="404"/>
        <v>2.1874999999999999E-2</v>
      </c>
      <c r="I1143" s="2"/>
      <c r="J1143" s="2">
        <f t="shared" si="416"/>
        <v>0.48609913793103449</v>
      </c>
      <c r="K1143" s="2">
        <f t="shared" si="417"/>
        <v>0.50797413793103452</v>
      </c>
      <c r="L1143" s="2">
        <f t="shared" si="418"/>
        <v>0</v>
      </c>
      <c r="M1143" s="2">
        <f t="shared" si="419"/>
        <v>5.9267241379310498E-3</v>
      </c>
      <c r="N1143" s="106">
        <v>4511</v>
      </c>
      <c r="O1143" s="106">
        <v>4714</v>
      </c>
      <c r="P1143" s="106"/>
      <c r="Q1143" s="106"/>
      <c r="R1143" s="106"/>
      <c r="S1143" s="106"/>
      <c r="T1143" s="106">
        <v>53</v>
      </c>
      <c r="U1143" s="106">
        <v>2</v>
      </c>
      <c r="V1143" s="106"/>
      <c r="W1143" s="106"/>
      <c r="X1143" s="106"/>
      <c r="Y1143" s="106"/>
      <c r="Z1143" s="106"/>
      <c r="AA1143" s="106"/>
      <c r="AB1143" s="106"/>
      <c r="AC1143" s="106"/>
      <c r="AD1143" s="106"/>
      <c r="AE1143" s="106"/>
      <c r="AG1143" s="7">
        <f>IF(Q1143&gt;0,RANK(Q1143,(N1143:P1143,Q1143:AE1143)),0)</f>
        <v>0</v>
      </c>
      <c r="AH1143" s="7">
        <f>IF(R1143&gt;0,RANK(R1143,(N1143:P1143,Q1143:AE1143)),0)</f>
        <v>0</v>
      </c>
      <c r="AI1143" s="7">
        <f>IF(T1143&gt;0,RANK(T1143,(N1143:P1143,Q1143:AE1143)),0)</f>
        <v>3</v>
      </c>
      <c r="AJ1143" s="7">
        <f>IF(S1143&gt;0,RANK(S1143,(N1143:P1143,Q1143:AE1143)),0)</f>
        <v>0</v>
      </c>
      <c r="AK1143" s="2">
        <f t="shared" si="420"/>
        <v>0</v>
      </c>
      <c r="AL1143" s="2">
        <f t="shared" si="421"/>
        <v>0</v>
      </c>
      <c r="AM1143" s="2">
        <f t="shared" si="422"/>
        <v>5.7112068965517243E-3</v>
      </c>
      <c r="AN1143" s="2">
        <f t="shared" si="423"/>
        <v>0</v>
      </c>
      <c r="AP1143" t="s">
        <v>2731</v>
      </c>
      <c r="AQ1143" t="s">
        <v>2480</v>
      </c>
      <c r="AR1143" s="9"/>
      <c r="AT1143" s="94">
        <v>26</v>
      </c>
      <c r="AU1143" s="96">
        <v>107</v>
      </c>
      <c r="AV1143" s="100">
        <f t="shared" si="414"/>
        <v>26107</v>
      </c>
      <c r="AX1143" s="7" t="s">
        <v>996</v>
      </c>
    </row>
    <row r="1144" spans="1:50" ht="13" hidden="1" customHeight="1" outlineLevel="1">
      <c r="A1144" t="s">
        <v>2626</v>
      </c>
      <c r="B1144" t="s">
        <v>2480</v>
      </c>
      <c r="C1144" s="1">
        <f t="shared" si="415"/>
        <v>6311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0</v>
      </c>
      <c r="G1144" s="1">
        <f t="shared" si="403"/>
        <v>1142</v>
      </c>
      <c r="H1144" s="2">
        <f t="shared" si="404"/>
        <v>0.18095389003327522</v>
      </c>
      <c r="I1144" s="2"/>
      <c r="J1144" s="2">
        <f t="shared" si="416"/>
        <v>0.58913009031849151</v>
      </c>
      <c r="K1144" s="2">
        <f t="shared" si="417"/>
        <v>0.40817620028521628</v>
      </c>
      <c r="L1144" s="2">
        <f t="shared" si="418"/>
        <v>0</v>
      </c>
      <c r="M1144" s="2">
        <f t="shared" si="419"/>
        <v>2.6937093962922098E-3</v>
      </c>
      <c r="N1144" s="106">
        <v>3718</v>
      </c>
      <c r="O1144" s="106">
        <v>2576</v>
      </c>
      <c r="P1144" s="106"/>
      <c r="Q1144" s="106"/>
      <c r="R1144" s="106"/>
      <c r="S1144" s="106"/>
      <c r="T1144" s="106">
        <v>17</v>
      </c>
      <c r="U1144" s="106">
        <v>0</v>
      </c>
      <c r="V1144" s="106"/>
      <c r="W1144" s="106"/>
      <c r="X1144" s="106"/>
      <c r="Y1144" s="106"/>
      <c r="Z1144" s="106"/>
      <c r="AA1144" s="106"/>
      <c r="AB1144" s="106"/>
      <c r="AC1144" s="106"/>
      <c r="AD1144" s="106"/>
      <c r="AE1144" s="106"/>
      <c r="AG1144" s="7">
        <f>IF(Q1144&gt;0,RANK(Q1144,(N1144:P1144,Q1144:AE1144)),0)</f>
        <v>0</v>
      </c>
      <c r="AH1144" s="7">
        <f>IF(R1144&gt;0,RANK(R1144,(N1144:P1144,Q1144:AE1144)),0)</f>
        <v>0</v>
      </c>
      <c r="AI1144" s="7">
        <f>IF(T1144&gt;0,RANK(T1144,(N1144:P1144,Q1144:AE1144)),0)</f>
        <v>3</v>
      </c>
      <c r="AJ1144" s="7">
        <f>IF(S1144&gt;0,RANK(S1144,(N1144:P1144,Q1144:AE1144)),0)</f>
        <v>0</v>
      </c>
      <c r="AK1144" s="2">
        <f t="shared" si="420"/>
        <v>0</v>
      </c>
      <c r="AL1144" s="2">
        <f t="shared" si="421"/>
        <v>0</v>
      </c>
      <c r="AM1144" s="2">
        <f t="shared" si="422"/>
        <v>2.6937093962921882E-3</v>
      </c>
      <c r="AN1144" s="2">
        <f t="shared" si="423"/>
        <v>0</v>
      </c>
      <c r="AP1144" t="s">
        <v>2626</v>
      </c>
      <c r="AQ1144" t="s">
        <v>2480</v>
      </c>
      <c r="AR1144" s="9"/>
      <c r="AT1144" s="94">
        <v>26</v>
      </c>
      <c r="AU1144" s="96">
        <v>109</v>
      </c>
      <c r="AV1144" s="100">
        <f t="shared" si="414"/>
        <v>26109</v>
      </c>
      <c r="AX1144" s="7" t="s">
        <v>996</v>
      </c>
    </row>
    <row r="1145" spans="1:50" ht="13" hidden="1" customHeight="1" outlineLevel="1">
      <c r="A1145" t="s">
        <v>2182</v>
      </c>
      <c r="B1145" t="s">
        <v>2480</v>
      </c>
      <c r="C1145" s="1">
        <f t="shared" si="415"/>
        <v>26377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0</v>
      </c>
      <c r="G1145" s="1">
        <f t="shared" si="403"/>
        <v>2055</v>
      </c>
      <c r="H1145" s="2">
        <f t="shared" si="404"/>
        <v>7.7908784168025172E-2</v>
      </c>
      <c r="I1145" s="2"/>
      <c r="J1145" s="2">
        <f t="shared" si="416"/>
        <v>0.45505554081207111</v>
      </c>
      <c r="K1145" s="2">
        <f t="shared" si="417"/>
        <v>0.53296432498009627</v>
      </c>
      <c r="L1145" s="2">
        <f t="shared" si="418"/>
        <v>0</v>
      </c>
      <c r="M1145" s="2">
        <f t="shared" si="419"/>
        <v>1.1980134207832616E-2</v>
      </c>
      <c r="N1145" s="106">
        <v>12003</v>
      </c>
      <c r="O1145" s="106">
        <v>14058</v>
      </c>
      <c r="P1145" s="106"/>
      <c r="Q1145" s="106"/>
      <c r="R1145" s="106"/>
      <c r="S1145" s="106"/>
      <c r="T1145" s="106">
        <v>314</v>
      </c>
      <c r="U1145" s="106">
        <v>2</v>
      </c>
      <c r="V1145" s="106"/>
      <c r="W1145" s="106"/>
      <c r="X1145" s="106"/>
      <c r="Y1145" s="106"/>
      <c r="Z1145" s="106"/>
      <c r="AA1145" s="106"/>
      <c r="AB1145" s="106"/>
      <c r="AC1145" s="106"/>
      <c r="AD1145" s="106"/>
      <c r="AE1145" s="106"/>
      <c r="AG1145" s="7">
        <f>IF(Q1145&gt;0,RANK(Q1145,(N1145:P1145,Q1145:AE1145)),0)</f>
        <v>0</v>
      </c>
      <c r="AH1145" s="7">
        <f>IF(R1145&gt;0,RANK(R1145,(N1145:P1145,Q1145:AE1145)),0)</f>
        <v>0</v>
      </c>
      <c r="AI1145" s="7">
        <f>IF(T1145&gt;0,RANK(T1145,(N1145:P1145,Q1145:AE1145)),0)</f>
        <v>3</v>
      </c>
      <c r="AJ1145" s="7">
        <f>IF(S1145&gt;0,RANK(S1145,(N1145:P1145,Q1145:AE1145)),0)</f>
        <v>0</v>
      </c>
      <c r="AK1145" s="2">
        <f t="shared" si="420"/>
        <v>0</v>
      </c>
      <c r="AL1145" s="2">
        <f t="shared" si="421"/>
        <v>0</v>
      </c>
      <c r="AM1145" s="2">
        <f t="shared" si="422"/>
        <v>1.1904310573605793E-2</v>
      </c>
      <c r="AN1145" s="2">
        <f t="shared" si="423"/>
        <v>0</v>
      </c>
      <c r="AP1145" t="s">
        <v>2182</v>
      </c>
      <c r="AQ1145" t="s">
        <v>2480</v>
      </c>
      <c r="AR1145" s="9"/>
      <c r="AT1145" s="94">
        <v>26</v>
      </c>
      <c r="AU1145" s="96">
        <v>111</v>
      </c>
      <c r="AV1145" s="100">
        <f t="shared" si="414"/>
        <v>26111</v>
      </c>
      <c r="AX1145" s="7" t="s">
        <v>996</v>
      </c>
    </row>
    <row r="1146" spans="1:50" ht="13" hidden="1" customHeight="1" outlineLevel="1">
      <c r="A1146" t="s">
        <v>1457</v>
      </c>
      <c r="B1146" t="s">
        <v>2480</v>
      </c>
      <c r="C1146" s="1">
        <f t="shared" si="415"/>
        <v>3979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1">
        <f t="shared" si="403"/>
        <v>693</v>
      </c>
      <c r="H1146" s="2">
        <f t="shared" si="404"/>
        <v>0.17416436290525258</v>
      </c>
      <c r="I1146" s="2"/>
      <c r="J1146" s="2">
        <f t="shared" si="416"/>
        <v>0.40060316662478007</v>
      </c>
      <c r="K1146" s="2">
        <f t="shared" si="417"/>
        <v>0.57476752953003263</v>
      </c>
      <c r="L1146" s="2">
        <f t="shared" si="418"/>
        <v>0</v>
      </c>
      <c r="M1146" s="2">
        <f t="shared" si="419"/>
        <v>2.4629303845187356E-2</v>
      </c>
      <c r="N1146" s="106">
        <v>1594</v>
      </c>
      <c r="O1146" s="106">
        <v>2287</v>
      </c>
      <c r="P1146" s="106"/>
      <c r="Q1146" s="106"/>
      <c r="R1146" s="106"/>
      <c r="S1146" s="106"/>
      <c r="T1146" s="106">
        <v>98</v>
      </c>
      <c r="U1146" s="106">
        <v>0</v>
      </c>
      <c r="V1146" s="106"/>
      <c r="W1146" s="106"/>
      <c r="X1146" s="106"/>
      <c r="Y1146" s="106"/>
      <c r="Z1146" s="106"/>
      <c r="AA1146" s="106"/>
      <c r="AB1146" s="106"/>
      <c r="AC1146" s="106"/>
      <c r="AD1146" s="106"/>
      <c r="AE1146" s="106"/>
      <c r="AG1146" s="7">
        <f>IF(Q1146&gt;0,RANK(Q1146,(N1146:P1146,Q1146:AE1146)),0)</f>
        <v>0</v>
      </c>
      <c r="AH1146" s="7">
        <f>IF(R1146&gt;0,RANK(R1146,(N1146:P1146,Q1146:AE1146)),0)</f>
        <v>0</v>
      </c>
      <c r="AI1146" s="7">
        <f>IF(T1146&gt;0,RANK(T1146,(N1146:P1146,Q1146:AE1146)),0)</f>
        <v>3</v>
      </c>
      <c r="AJ1146" s="7">
        <f>IF(S1146&gt;0,RANK(S1146,(N1146:P1146,Q1146:AE1146)),0)</f>
        <v>0</v>
      </c>
      <c r="AK1146" s="2">
        <f t="shared" si="420"/>
        <v>0</v>
      </c>
      <c r="AL1146" s="2">
        <f t="shared" si="421"/>
        <v>0</v>
      </c>
      <c r="AM1146" s="2">
        <f t="shared" si="422"/>
        <v>2.4629303845187234E-2</v>
      </c>
      <c r="AN1146" s="2">
        <f t="shared" si="423"/>
        <v>0</v>
      </c>
      <c r="AP1146" t="s">
        <v>1457</v>
      </c>
      <c r="AQ1146" t="s">
        <v>2480</v>
      </c>
      <c r="AR1146" s="9"/>
      <c r="AT1146" s="94">
        <v>26</v>
      </c>
      <c r="AU1146" s="96">
        <v>113</v>
      </c>
      <c r="AV1146" s="100">
        <f t="shared" si="414"/>
        <v>26113</v>
      </c>
      <c r="AX1146" s="7" t="s">
        <v>996</v>
      </c>
    </row>
    <row r="1147" spans="1:50" ht="13" hidden="1" customHeight="1" outlineLevel="1">
      <c r="A1147" t="s">
        <v>298</v>
      </c>
      <c r="B1147" t="s">
        <v>2480</v>
      </c>
      <c r="C1147" s="1">
        <f t="shared" si="415"/>
        <v>31623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>IF(P1147&gt;0,RANK(P1147,(N1147:P1147,Q1147:AE1147)),0)</f>
        <v>0</v>
      </c>
      <c r="G1147" s="1">
        <f t="shared" si="403"/>
        <v>3935</v>
      </c>
      <c r="H1147" s="2">
        <f t="shared" si="404"/>
        <v>0.1244347468614616</v>
      </c>
      <c r="I1147" s="2"/>
      <c r="J1147" s="2">
        <f t="shared" si="416"/>
        <v>0.55715776491793945</v>
      </c>
      <c r="K1147" s="2">
        <f t="shared" si="417"/>
        <v>0.43272301805647789</v>
      </c>
      <c r="L1147" s="2">
        <f t="shared" si="418"/>
        <v>0</v>
      </c>
      <c r="M1147" s="2">
        <f t="shared" si="419"/>
        <v>1.0119217025582661E-2</v>
      </c>
      <c r="N1147" s="106">
        <v>17619</v>
      </c>
      <c r="O1147" s="106">
        <v>13684</v>
      </c>
      <c r="P1147" s="106"/>
      <c r="Q1147" s="106"/>
      <c r="R1147" s="106"/>
      <c r="S1147" s="106"/>
      <c r="T1147" s="106">
        <v>320</v>
      </c>
      <c r="U1147" s="106">
        <v>0</v>
      </c>
      <c r="V1147" s="106"/>
      <c r="W1147" s="106"/>
      <c r="X1147" s="106"/>
      <c r="Y1147" s="106"/>
      <c r="Z1147" s="106"/>
      <c r="AA1147" s="106"/>
      <c r="AB1147" s="106"/>
      <c r="AC1147" s="106"/>
      <c r="AD1147" s="106"/>
      <c r="AE1147" s="106"/>
      <c r="AG1147" s="7">
        <f>IF(Q1147&gt;0,RANK(Q1147,(N1147:P1147,Q1147:AE1147)),0)</f>
        <v>0</v>
      </c>
      <c r="AH1147" s="7">
        <f>IF(R1147&gt;0,RANK(R1147,(N1147:P1147,Q1147:AE1147)),0)</f>
        <v>0</v>
      </c>
      <c r="AI1147" s="7">
        <f>IF(T1147&gt;0,RANK(T1147,(N1147:P1147,Q1147:AE1147)),0)</f>
        <v>3</v>
      </c>
      <c r="AJ1147" s="7">
        <f>IF(S1147&gt;0,RANK(S1147,(N1147:P1147,Q1147:AE1147)),0)</f>
        <v>0</v>
      </c>
      <c r="AK1147" s="2">
        <f t="shared" si="420"/>
        <v>0</v>
      </c>
      <c r="AL1147" s="2">
        <f t="shared" si="421"/>
        <v>0</v>
      </c>
      <c r="AM1147" s="2">
        <f t="shared" si="422"/>
        <v>1.0119217025582645E-2</v>
      </c>
      <c r="AN1147" s="2">
        <f t="shared" si="423"/>
        <v>0</v>
      </c>
      <c r="AP1147" t="s">
        <v>298</v>
      </c>
      <c r="AQ1147" t="s">
        <v>2480</v>
      </c>
      <c r="AR1147" s="9"/>
      <c r="AT1147" s="94">
        <v>26</v>
      </c>
      <c r="AU1147" s="96">
        <v>115</v>
      </c>
      <c r="AV1147" s="100">
        <f t="shared" si="414"/>
        <v>26115</v>
      </c>
      <c r="AX1147" s="7" t="s">
        <v>996</v>
      </c>
    </row>
    <row r="1148" spans="1:50" ht="13" hidden="1" customHeight="1" outlineLevel="1">
      <c r="A1148" t="s">
        <v>1131</v>
      </c>
      <c r="B1148" t="s">
        <v>2480</v>
      </c>
      <c r="C1148" s="1">
        <f t="shared" si="415"/>
        <v>13772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>IF(P1148&gt;0,RANK(P1148,(N1148:P1148,Q1148:AE1148)),0)</f>
        <v>0</v>
      </c>
      <c r="G1148" s="1">
        <f t="shared" si="403"/>
        <v>320</v>
      </c>
      <c r="H1148" s="2">
        <f t="shared" si="404"/>
        <v>2.3235550392099912E-2</v>
      </c>
      <c r="I1148" s="2"/>
      <c r="J1148" s="2">
        <f t="shared" si="416"/>
        <v>0.5086407203020622</v>
      </c>
      <c r="K1148" s="2">
        <f t="shared" si="417"/>
        <v>0.48540516990996224</v>
      </c>
      <c r="L1148" s="2">
        <f t="shared" si="418"/>
        <v>0</v>
      </c>
      <c r="M1148" s="2">
        <f t="shared" si="419"/>
        <v>5.9541097879755589E-3</v>
      </c>
      <c r="N1148" s="106">
        <v>7005</v>
      </c>
      <c r="O1148" s="106">
        <v>6685</v>
      </c>
      <c r="P1148" s="106"/>
      <c r="Q1148" s="106"/>
      <c r="R1148" s="106"/>
      <c r="S1148" s="106"/>
      <c r="T1148" s="106">
        <v>81</v>
      </c>
      <c r="U1148" s="106">
        <v>1</v>
      </c>
      <c r="V1148" s="106"/>
      <c r="W1148" s="106"/>
      <c r="X1148" s="106"/>
      <c r="Y1148" s="106"/>
      <c r="Z1148" s="106"/>
      <c r="AA1148" s="106"/>
      <c r="AB1148" s="106"/>
      <c r="AC1148" s="106"/>
      <c r="AD1148" s="106"/>
      <c r="AE1148" s="106"/>
      <c r="AG1148" s="7">
        <f>IF(Q1148&gt;0,RANK(Q1148,(N1148:P1148,Q1148:AE1148)),0)</f>
        <v>0</v>
      </c>
      <c r="AH1148" s="7">
        <f>IF(R1148&gt;0,RANK(R1148,(N1148:P1148,Q1148:AE1148)),0)</f>
        <v>0</v>
      </c>
      <c r="AI1148" s="7">
        <f>IF(T1148&gt;0,RANK(T1148,(N1148:P1148,Q1148:AE1148)),0)</f>
        <v>3</v>
      </c>
      <c r="AJ1148" s="7">
        <f>IF(S1148&gt;0,RANK(S1148,(N1148:P1148,Q1148:AE1148)),0)</f>
        <v>0</v>
      </c>
      <c r="AK1148" s="2">
        <f t="shared" si="420"/>
        <v>0</v>
      </c>
      <c r="AL1148" s="2">
        <f t="shared" si="421"/>
        <v>0</v>
      </c>
      <c r="AM1148" s="2">
        <f t="shared" si="422"/>
        <v>5.8814986930002906E-3</v>
      </c>
      <c r="AN1148" s="2">
        <f t="shared" si="423"/>
        <v>0</v>
      </c>
      <c r="AP1148" t="s">
        <v>1131</v>
      </c>
      <c r="AQ1148" t="s">
        <v>2480</v>
      </c>
      <c r="AR1148" s="9"/>
      <c r="AT1148" s="94">
        <v>26</v>
      </c>
      <c r="AU1148" s="96">
        <v>117</v>
      </c>
      <c r="AV1148" s="100">
        <f t="shared" si="414"/>
        <v>26117</v>
      </c>
      <c r="AX1148" s="7" t="s">
        <v>996</v>
      </c>
    </row>
    <row r="1149" spans="1:50" ht="13" hidden="1" customHeight="1" outlineLevel="1">
      <c r="A1149" t="s">
        <v>2315</v>
      </c>
      <c r="B1149" t="s">
        <v>2480</v>
      </c>
      <c r="C1149" s="1">
        <f t="shared" si="415"/>
        <v>2521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>IF(P1149&gt;0,RANK(P1149,(N1149:P1149,Q1149:AE1149)),0)</f>
        <v>0</v>
      </c>
      <c r="G1149" s="1">
        <f t="shared" si="403"/>
        <v>231</v>
      </c>
      <c r="H1149" s="2">
        <f t="shared" si="404"/>
        <v>9.1630305434351453E-2</v>
      </c>
      <c r="I1149" s="2"/>
      <c r="J1149" s="2">
        <f t="shared" si="416"/>
        <v>0.54343514478381594</v>
      </c>
      <c r="K1149" s="2">
        <f t="shared" si="417"/>
        <v>0.45180483934946447</v>
      </c>
      <c r="L1149" s="2">
        <f t="shared" si="418"/>
        <v>0</v>
      </c>
      <c r="M1149" s="2">
        <f t="shared" si="419"/>
        <v>4.7600158667195913E-3</v>
      </c>
      <c r="N1149" s="106">
        <v>1370</v>
      </c>
      <c r="O1149" s="106">
        <v>1139</v>
      </c>
      <c r="P1149" s="106"/>
      <c r="Q1149" s="106"/>
      <c r="R1149" s="106"/>
      <c r="S1149" s="106"/>
      <c r="T1149" s="106">
        <v>12</v>
      </c>
      <c r="U1149" s="106">
        <v>0</v>
      </c>
      <c r="V1149" s="106"/>
      <c r="W1149" s="106"/>
      <c r="X1149" s="106"/>
      <c r="Y1149" s="106"/>
      <c r="Z1149" s="106"/>
      <c r="AA1149" s="106"/>
      <c r="AB1149" s="106"/>
      <c r="AC1149" s="106"/>
      <c r="AD1149" s="106"/>
      <c r="AE1149" s="106"/>
      <c r="AG1149" s="7">
        <f>IF(Q1149&gt;0,RANK(Q1149,(N1149:P1149,Q1149:AE1149)),0)</f>
        <v>0</v>
      </c>
      <c r="AH1149" s="7">
        <f>IF(R1149&gt;0,RANK(R1149,(N1149:P1149,Q1149:AE1149)),0)</f>
        <v>0</v>
      </c>
      <c r="AI1149" s="7">
        <f>IF(T1149&gt;0,RANK(T1149,(N1149:P1149,Q1149:AE1149)),0)</f>
        <v>3</v>
      </c>
      <c r="AJ1149" s="7">
        <f>IF(S1149&gt;0,RANK(S1149,(N1149:P1149,Q1149:AE1149)),0)</f>
        <v>0</v>
      </c>
      <c r="AK1149" s="2">
        <f t="shared" si="420"/>
        <v>0</v>
      </c>
      <c r="AL1149" s="2">
        <f t="shared" si="421"/>
        <v>0</v>
      </c>
      <c r="AM1149" s="2">
        <f t="shared" si="422"/>
        <v>4.7600158667195558E-3</v>
      </c>
      <c r="AN1149" s="2">
        <f t="shared" si="423"/>
        <v>0</v>
      </c>
      <c r="AP1149" t="s">
        <v>2315</v>
      </c>
      <c r="AQ1149" t="s">
        <v>2480</v>
      </c>
      <c r="AR1149" s="9"/>
      <c r="AT1149" s="94">
        <v>26</v>
      </c>
      <c r="AU1149" s="96">
        <v>119</v>
      </c>
      <c r="AV1149" s="100">
        <f t="shared" si="414"/>
        <v>26119</v>
      </c>
      <c r="AX1149" s="7" t="s">
        <v>996</v>
      </c>
    </row>
    <row r="1150" spans="1:50" ht="13" hidden="1" customHeight="1" outlineLevel="1">
      <c r="A1150" t="s">
        <v>2635</v>
      </c>
      <c r="B1150" t="s">
        <v>2480</v>
      </c>
      <c r="C1150" s="1">
        <f t="shared" si="415"/>
        <v>43327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0</v>
      </c>
      <c r="G1150" s="1">
        <f t="shared" si="403"/>
        <v>7264</v>
      </c>
      <c r="H1150" s="2">
        <f t="shared" si="404"/>
        <v>0.1676552726937014</v>
      </c>
      <c r="I1150" s="2"/>
      <c r="J1150" s="2">
        <f t="shared" si="416"/>
        <v>0.58146190597087266</v>
      </c>
      <c r="K1150" s="2">
        <f t="shared" si="417"/>
        <v>0.41380663327717127</v>
      </c>
      <c r="L1150" s="2">
        <f t="shared" si="418"/>
        <v>0</v>
      </c>
      <c r="M1150" s="2">
        <f t="shared" si="419"/>
        <v>4.7314607519560736E-3</v>
      </c>
      <c r="N1150" s="106">
        <v>25193</v>
      </c>
      <c r="O1150" s="106">
        <v>17929</v>
      </c>
      <c r="P1150" s="106"/>
      <c r="Q1150" s="106"/>
      <c r="R1150" s="106"/>
      <c r="S1150" s="106"/>
      <c r="T1150" s="106">
        <v>203</v>
      </c>
      <c r="U1150" s="106">
        <v>2</v>
      </c>
      <c r="V1150" s="106"/>
      <c r="W1150" s="106"/>
      <c r="X1150" s="106"/>
      <c r="Y1150" s="106"/>
      <c r="Z1150" s="106"/>
      <c r="AA1150" s="106"/>
      <c r="AB1150" s="106"/>
      <c r="AC1150" s="106"/>
      <c r="AD1150" s="106"/>
      <c r="AE1150" s="106"/>
      <c r="AG1150" s="7">
        <f>IF(Q1150&gt;0,RANK(Q1150,(N1150:P1150,Q1150:AE1150)),0)</f>
        <v>0</v>
      </c>
      <c r="AH1150" s="7">
        <f>IF(R1150&gt;0,RANK(R1150,(N1150:P1150,Q1150:AE1150)),0)</f>
        <v>0</v>
      </c>
      <c r="AI1150" s="7">
        <f>IF(T1150&gt;0,RANK(T1150,(N1150:P1150,Q1150:AE1150)),0)</f>
        <v>3</v>
      </c>
      <c r="AJ1150" s="7">
        <f>IF(S1150&gt;0,RANK(S1150,(N1150:P1150,Q1150:AE1150)),0)</f>
        <v>0</v>
      </c>
      <c r="AK1150" s="2">
        <f t="shared" si="420"/>
        <v>0</v>
      </c>
      <c r="AL1150" s="2">
        <f t="shared" si="421"/>
        <v>0</v>
      </c>
      <c r="AM1150" s="2">
        <f t="shared" si="422"/>
        <v>4.6853001592540447E-3</v>
      </c>
      <c r="AN1150" s="2">
        <f t="shared" si="423"/>
        <v>0</v>
      </c>
      <c r="AP1150" t="s">
        <v>2635</v>
      </c>
      <c r="AQ1150" t="s">
        <v>2480</v>
      </c>
      <c r="AR1150" s="9"/>
      <c r="AT1150" s="94">
        <v>26</v>
      </c>
      <c r="AU1150" s="96">
        <v>121</v>
      </c>
      <c r="AV1150" s="100">
        <f t="shared" si="414"/>
        <v>26121</v>
      </c>
      <c r="AX1150" s="7" t="s">
        <v>996</v>
      </c>
    </row>
    <row r="1151" spans="1:50" ht="13" hidden="1" customHeight="1" outlineLevel="1">
      <c r="A1151" t="s">
        <v>2545</v>
      </c>
      <c r="B1151" t="s">
        <v>2480</v>
      </c>
      <c r="C1151" s="1">
        <f t="shared" si="415"/>
        <v>11014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1">
        <f t="shared" si="403"/>
        <v>664</v>
      </c>
      <c r="H1151" s="2">
        <f t="shared" si="404"/>
        <v>6.0286907572180859E-2</v>
      </c>
      <c r="I1151" s="2"/>
      <c r="J1151" s="2">
        <f t="shared" si="416"/>
        <v>0.46686035954240057</v>
      </c>
      <c r="K1151" s="2">
        <f t="shared" si="417"/>
        <v>0.52714726711458149</v>
      </c>
      <c r="L1151" s="2">
        <f t="shared" si="418"/>
        <v>0</v>
      </c>
      <c r="M1151" s="2">
        <f t="shared" si="419"/>
        <v>5.9923733430179427E-3</v>
      </c>
      <c r="N1151" s="106">
        <v>5142</v>
      </c>
      <c r="O1151" s="106">
        <v>5806</v>
      </c>
      <c r="P1151" s="106"/>
      <c r="Q1151" s="106"/>
      <c r="R1151" s="106"/>
      <c r="S1151" s="106"/>
      <c r="T1151" s="106">
        <v>66</v>
      </c>
      <c r="U1151" s="106">
        <v>0</v>
      </c>
      <c r="V1151" s="106"/>
      <c r="W1151" s="106"/>
      <c r="X1151" s="106"/>
      <c r="Y1151" s="106"/>
      <c r="Z1151" s="106"/>
      <c r="AA1151" s="106"/>
      <c r="AB1151" s="106"/>
      <c r="AC1151" s="106"/>
      <c r="AD1151" s="106"/>
      <c r="AE1151" s="106"/>
      <c r="AG1151" s="7">
        <f>IF(Q1151&gt;0,RANK(Q1151,(N1151:P1151,Q1151:AE1151)),0)</f>
        <v>0</v>
      </c>
      <c r="AH1151" s="7">
        <f>IF(R1151&gt;0,RANK(R1151,(N1151:P1151,Q1151:AE1151)),0)</f>
        <v>0</v>
      </c>
      <c r="AI1151" s="7">
        <f>IF(T1151&gt;0,RANK(T1151,(N1151:P1151,Q1151:AE1151)),0)</f>
        <v>3</v>
      </c>
      <c r="AJ1151" s="7">
        <f>IF(S1151&gt;0,RANK(S1151,(N1151:P1151,Q1151:AE1151)),0)</f>
        <v>0</v>
      </c>
      <c r="AK1151" s="2">
        <f t="shared" si="420"/>
        <v>0</v>
      </c>
      <c r="AL1151" s="2">
        <f t="shared" si="421"/>
        <v>0</v>
      </c>
      <c r="AM1151" s="2">
        <f t="shared" si="422"/>
        <v>5.9923733430179774E-3</v>
      </c>
      <c r="AN1151" s="2">
        <f t="shared" si="423"/>
        <v>0</v>
      </c>
      <c r="AP1151" t="s">
        <v>2545</v>
      </c>
      <c r="AQ1151" t="s">
        <v>2480</v>
      </c>
      <c r="AR1151" s="9"/>
      <c r="AT1151" s="94">
        <v>26</v>
      </c>
      <c r="AU1151" s="96">
        <v>123</v>
      </c>
      <c r="AV1151" s="100">
        <f t="shared" si="414"/>
        <v>26123</v>
      </c>
      <c r="AX1151" s="7" t="s">
        <v>996</v>
      </c>
    </row>
    <row r="1152" spans="1:50" ht="13" hidden="1" customHeight="1" outlineLevel="1">
      <c r="A1152" t="s">
        <v>1470</v>
      </c>
      <c r="B1152" t="s">
        <v>2480</v>
      </c>
      <c r="C1152" s="1">
        <f t="shared" si="415"/>
        <v>329373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>IF(P1152&gt;0,RANK(P1152,(N1152:P1152,Q1152:AE1152)),0)</f>
        <v>0</v>
      </c>
      <c r="G1152" s="1">
        <f t="shared" ref="G1152:G1215" si="424">IF(C1152&gt;0,MAX(N1152:P1152)-LARGE(N1152:P1152,2),0)</f>
        <v>43411</v>
      </c>
      <c r="H1152" s="2">
        <f t="shared" ref="H1152:H1215" si="425">IF(C1152&gt;0,G1152/C1152,0)</f>
        <v>0.13179890276373596</v>
      </c>
      <c r="I1152" s="2"/>
      <c r="J1152" s="2">
        <f t="shared" si="416"/>
        <v>0.56068651650256696</v>
      </c>
      <c r="K1152" s="2">
        <f t="shared" si="417"/>
        <v>0.42888761373883105</v>
      </c>
      <c r="L1152" s="2">
        <f t="shared" si="418"/>
        <v>0</v>
      </c>
      <c r="M1152" s="2">
        <f t="shared" si="419"/>
        <v>1.0425869758601991E-2</v>
      </c>
      <c r="N1152" s="106">
        <v>184675</v>
      </c>
      <c r="O1152" s="106">
        <v>141264</v>
      </c>
      <c r="P1152" s="106"/>
      <c r="Q1152" s="106"/>
      <c r="R1152" s="106"/>
      <c r="S1152" s="106"/>
      <c r="T1152" s="106">
        <v>3367</v>
      </c>
      <c r="U1152" s="106">
        <v>67</v>
      </c>
      <c r="V1152" s="106"/>
      <c r="W1152" s="106"/>
      <c r="X1152" s="106"/>
      <c r="Y1152" s="106"/>
      <c r="Z1152" s="106"/>
      <c r="AA1152" s="106"/>
      <c r="AB1152" s="106"/>
      <c r="AC1152" s="106"/>
      <c r="AD1152" s="106"/>
      <c r="AE1152" s="106"/>
      <c r="AG1152" s="7">
        <f>IF(Q1152&gt;0,RANK(Q1152,(N1152:P1152,Q1152:AE1152)),0)</f>
        <v>0</v>
      </c>
      <c r="AH1152" s="7">
        <f>IF(R1152&gt;0,RANK(R1152,(N1152:P1152,Q1152:AE1152)),0)</f>
        <v>0</v>
      </c>
      <c r="AI1152" s="7">
        <f>IF(T1152&gt;0,RANK(T1152,(N1152:P1152,Q1152:AE1152)),0)</f>
        <v>3</v>
      </c>
      <c r="AJ1152" s="7">
        <f>IF(S1152&gt;0,RANK(S1152,(N1152:P1152,Q1152:AE1152)),0)</f>
        <v>0</v>
      </c>
      <c r="AK1152" s="2">
        <f t="shared" si="420"/>
        <v>0</v>
      </c>
      <c r="AL1152" s="2">
        <f t="shared" si="421"/>
        <v>0</v>
      </c>
      <c r="AM1152" s="2">
        <f t="shared" si="422"/>
        <v>1.022245296366126E-2</v>
      </c>
      <c r="AN1152" s="2">
        <f t="shared" si="423"/>
        <v>0</v>
      </c>
      <c r="AP1152" t="s">
        <v>1470</v>
      </c>
      <c r="AQ1152" t="s">
        <v>2480</v>
      </c>
      <c r="AR1152" s="9"/>
      <c r="AT1152" s="94">
        <v>26</v>
      </c>
      <c r="AU1152" s="96">
        <v>125</v>
      </c>
      <c r="AV1152" s="100">
        <f t="shared" si="414"/>
        <v>26125</v>
      </c>
      <c r="AX1152" s="7" t="s">
        <v>996</v>
      </c>
    </row>
    <row r="1153" spans="1:50" ht="13" hidden="1" customHeight="1" outlineLevel="1">
      <c r="A1153" t="s">
        <v>2256</v>
      </c>
      <c r="B1153" t="s">
        <v>2480</v>
      </c>
      <c r="C1153" s="1">
        <f t="shared" si="415"/>
        <v>6738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>IF(P1153&gt;0,RANK(P1153,(N1153:P1153,Q1153:AE1153)),0)</f>
        <v>0</v>
      </c>
      <c r="G1153" s="1">
        <f t="shared" si="424"/>
        <v>222</v>
      </c>
      <c r="H1153" s="2">
        <f t="shared" si="425"/>
        <v>3.2947462154942118E-2</v>
      </c>
      <c r="I1153" s="2"/>
      <c r="J1153" s="2">
        <f t="shared" si="416"/>
        <v>0.51335707925200358</v>
      </c>
      <c r="K1153" s="2">
        <f t="shared" si="417"/>
        <v>0.48040961709706143</v>
      </c>
      <c r="L1153" s="2">
        <f t="shared" si="418"/>
        <v>0</v>
      </c>
      <c r="M1153" s="2">
        <f t="shared" si="419"/>
        <v>6.2333036509349959E-3</v>
      </c>
      <c r="N1153" s="106">
        <v>3459</v>
      </c>
      <c r="O1153" s="106">
        <v>3237</v>
      </c>
      <c r="P1153" s="106"/>
      <c r="Q1153" s="106"/>
      <c r="R1153" s="106"/>
      <c r="S1153" s="106"/>
      <c r="T1153" s="106">
        <v>42</v>
      </c>
      <c r="U1153" s="106">
        <v>0</v>
      </c>
      <c r="V1153" s="106"/>
      <c r="W1153" s="106"/>
      <c r="X1153" s="106"/>
      <c r="Y1153" s="106"/>
      <c r="Z1153" s="106"/>
      <c r="AA1153" s="106"/>
      <c r="AB1153" s="106"/>
      <c r="AC1153" s="106"/>
      <c r="AD1153" s="106"/>
      <c r="AE1153" s="106"/>
      <c r="AG1153" s="7">
        <f>IF(Q1153&gt;0,RANK(Q1153,(N1153:P1153,Q1153:AE1153)),0)</f>
        <v>0</v>
      </c>
      <c r="AH1153" s="7">
        <f>IF(R1153&gt;0,RANK(R1153,(N1153:P1153,Q1153:AE1153)),0)</f>
        <v>0</v>
      </c>
      <c r="AI1153" s="7">
        <f>IF(T1153&gt;0,RANK(T1153,(N1153:P1153,Q1153:AE1153)),0)</f>
        <v>3</v>
      </c>
      <c r="AJ1153" s="7">
        <f>IF(S1153&gt;0,RANK(S1153,(N1153:P1153,Q1153:AE1153)),0)</f>
        <v>0</v>
      </c>
      <c r="AK1153" s="2">
        <f t="shared" si="420"/>
        <v>0</v>
      </c>
      <c r="AL1153" s="2">
        <f t="shared" si="421"/>
        <v>0</v>
      </c>
      <c r="AM1153" s="2">
        <f t="shared" si="422"/>
        <v>6.2333036509349959E-3</v>
      </c>
      <c r="AN1153" s="2">
        <f t="shared" si="423"/>
        <v>0</v>
      </c>
      <c r="AP1153" t="s">
        <v>2256</v>
      </c>
      <c r="AQ1153" t="s">
        <v>2480</v>
      </c>
      <c r="AR1153" s="9"/>
      <c r="AT1153" s="94">
        <v>26</v>
      </c>
      <c r="AU1153" s="96">
        <v>127</v>
      </c>
      <c r="AV1153" s="100">
        <f t="shared" si="414"/>
        <v>26127</v>
      </c>
      <c r="AX1153" s="7" t="s">
        <v>996</v>
      </c>
    </row>
    <row r="1154" spans="1:50" ht="13" hidden="1" customHeight="1" outlineLevel="1">
      <c r="A1154" t="s">
        <v>144</v>
      </c>
      <c r="B1154" t="s">
        <v>2480</v>
      </c>
      <c r="C1154" s="1">
        <f t="shared" ref="C1154:C1173" si="426">SUM(N1154:AE1154)</f>
        <v>5963</v>
      </c>
      <c r="D1154" s="7">
        <f>IF(N1154&gt;0, RANK(N1154,(N1154:P1154,Q1154:AE1154)),0)</f>
        <v>1</v>
      </c>
      <c r="E1154" s="7">
        <f>IF(O1154&gt;0,RANK(O1154,(N1154:P1154,Q1154:AE1154)),0)</f>
        <v>2</v>
      </c>
      <c r="F1154" s="7">
        <f>IF(P1154&gt;0,RANK(P1154,(N1154:P1154,Q1154:AE1154)),0)</f>
        <v>0</v>
      </c>
      <c r="G1154" s="1">
        <f t="shared" si="424"/>
        <v>634</v>
      </c>
      <c r="H1154" s="2">
        <f t="shared" si="425"/>
        <v>0.1063223209793728</v>
      </c>
      <c r="I1154" s="2"/>
      <c r="J1154" s="2">
        <f t="shared" ref="J1154:J1173" si="427">IF($C1154=0,"-",N1154/$C1154)</f>
        <v>0.54368606406171394</v>
      </c>
      <c r="K1154" s="2">
        <f t="shared" ref="K1154:K1173" si="428">IF($C1154=0,"-",O1154/$C1154)</f>
        <v>0.43736374308234111</v>
      </c>
      <c r="L1154" s="2">
        <f t="shared" ref="L1154:L1173" si="429">IF($C1154=0,"-",P1154/$C1154)</f>
        <v>0</v>
      </c>
      <c r="M1154" s="2">
        <f t="shared" ref="M1154:M1173" si="430">IF(C1154=0,"-",(1-J1154-K1154-L1154))</f>
        <v>1.8950192855944958E-2</v>
      </c>
      <c r="N1154" s="106">
        <v>3242</v>
      </c>
      <c r="O1154" s="106">
        <v>2608</v>
      </c>
      <c r="P1154" s="106"/>
      <c r="Q1154" s="106"/>
      <c r="R1154" s="106"/>
      <c r="S1154" s="106"/>
      <c r="T1154" s="106">
        <v>113</v>
      </c>
      <c r="U1154" s="106">
        <v>0</v>
      </c>
      <c r="V1154" s="106"/>
      <c r="W1154" s="106"/>
      <c r="X1154" s="106"/>
      <c r="Y1154" s="106"/>
      <c r="Z1154" s="106"/>
      <c r="AA1154" s="106"/>
      <c r="AB1154" s="106"/>
      <c r="AC1154" s="106"/>
      <c r="AD1154" s="106"/>
      <c r="AE1154" s="106"/>
      <c r="AG1154" s="7">
        <f>IF(Q1154&gt;0,RANK(Q1154,(N1154:P1154,Q1154:AE1154)),0)</f>
        <v>0</v>
      </c>
      <c r="AH1154" s="7">
        <f>IF(R1154&gt;0,RANK(R1154,(N1154:P1154,Q1154:AE1154)),0)</f>
        <v>0</v>
      </c>
      <c r="AI1154" s="7">
        <f>IF(T1154&gt;0,RANK(T1154,(N1154:P1154,Q1154:AE1154)),0)</f>
        <v>3</v>
      </c>
      <c r="AJ1154" s="7">
        <f>IF(S1154&gt;0,RANK(S1154,(N1154:P1154,Q1154:AE1154)),0)</f>
        <v>0</v>
      </c>
      <c r="AK1154" s="2">
        <f t="shared" ref="AK1154:AK1173" si="431">IF($C1154=0,"-",Q1154/$C1154)</f>
        <v>0</v>
      </c>
      <c r="AL1154" s="2">
        <f t="shared" ref="AL1154:AL1173" si="432">IF($C1154=0,"-",R1154/$C1154)</f>
        <v>0</v>
      </c>
      <c r="AM1154" s="2">
        <f t="shared" ref="AM1154:AM1173" si="433">IF($C1154=0,"-",T1154/$C1154)</f>
        <v>1.8950192855944993E-2</v>
      </c>
      <c r="AN1154" s="2">
        <f t="shared" ref="AN1154:AN1173" si="434">IF($C1154=0,"-",S1154/$C1154)</f>
        <v>0</v>
      </c>
      <c r="AP1154" t="s">
        <v>144</v>
      </c>
      <c r="AQ1154" t="s">
        <v>2480</v>
      </c>
      <c r="AR1154" s="9"/>
      <c r="AT1154" s="94">
        <v>26</v>
      </c>
      <c r="AU1154" s="96">
        <v>129</v>
      </c>
      <c r="AV1154" s="100">
        <f t="shared" si="414"/>
        <v>26129</v>
      </c>
      <c r="AX1154" s="7" t="s">
        <v>996</v>
      </c>
    </row>
    <row r="1155" spans="1:50" ht="13" hidden="1" customHeight="1" outlineLevel="1">
      <c r="A1155" t="s">
        <v>1465</v>
      </c>
      <c r="B1155" t="s">
        <v>2480</v>
      </c>
      <c r="C1155" s="1">
        <f t="shared" si="426"/>
        <v>3303</v>
      </c>
      <c r="D1155" s="7">
        <f>IF(N1155&gt;0, RANK(N1155,(N1155:P1155,Q1155:AE1155)),0)</f>
        <v>1</v>
      </c>
      <c r="E1155" s="7">
        <f>IF(O1155&gt;0,RANK(O1155,(N1155:P1155,Q1155:AE1155)),0)</f>
        <v>2</v>
      </c>
      <c r="F1155" s="7">
        <f>IF(P1155&gt;0,RANK(P1155,(N1155:P1155,Q1155:AE1155)),0)</f>
        <v>0</v>
      </c>
      <c r="G1155" s="1">
        <f t="shared" si="424"/>
        <v>1191</v>
      </c>
      <c r="H1155" s="2">
        <f t="shared" si="425"/>
        <v>0.36058128973660308</v>
      </c>
      <c r="I1155" s="2"/>
      <c r="J1155" s="2">
        <f t="shared" si="427"/>
        <v>0.67453829851650016</v>
      </c>
      <c r="K1155" s="2">
        <f t="shared" si="428"/>
        <v>0.31395700877989707</v>
      </c>
      <c r="L1155" s="2">
        <f t="shared" si="429"/>
        <v>0</v>
      </c>
      <c r="M1155" s="2">
        <f t="shared" si="430"/>
        <v>1.150469270360277E-2</v>
      </c>
      <c r="N1155" s="106">
        <v>2228</v>
      </c>
      <c r="O1155" s="106">
        <v>1037</v>
      </c>
      <c r="P1155" s="106"/>
      <c r="Q1155" s="106"/>
      <c r="R1155" s="106"/>
      <c r="S1155" s="106"/>
      <c r="T1155" s="106">
        <v>38</v>
      </c>
      <c r="U1155" s="106">
        <v>0</v>
      </c>
      <c r="V1155" s="106"/>
      <c r="W1155" s="106"/>
      <c r="X1155" s="106"/>
      <c r="Y1155" s="106"/>
      <c r="Z1155" s="106"/>
      <c r="AA1155" s="106"/>
      <c r="AB1155" s="106"/>
      <c r="AC1155" s="106"/>
      <c r="AD1155" s="106"/>
      <c r="AE1155" s="106"/>
      <c r="AG1155" s="7">
        <f>IF(Q1155&gt;0,RANK(Q1155,(N1155:P1155,Q1155:AE1155)),0)</f>
        <v>0</v>
      </c>
      <c r="AH1155" s="7">
        <f>IF(R1155&gt;0,RANK(R1155,(N1155:P1155,Q1155:AE1155)),0)</f>
        <v>0</v>
      </c>
      <c r="AI1155" s="7">
        <f>IF(T1155&gt;0,RANK(T1155,(N1155:P1155,Q1155:AE1155)),0)</f>
        <v>3</v>
      </c>
      <c r="AJ1155" s="7">
        <f>IF(S1155&gt;0,RANK(S1155,(N1155:P1155,Q1155:AE1155)),0)</f>
        <v>0</v>
      </c>
      <c r="AK1155" s="2">
        <f t="shared" si="431"/>
        <v>0</v>
      </c>
      <c r="AL1155" s="2">
        <f t="shared" si="432"/>
        <v>0</v>
      </c>
      <c r="AM1155" s="2">
        <f t="shared" si="433"/>
        <v>1.1504692703602786E-2</v>
      </c>
      <c r="AN1155" s="2">
        <f t="shared" si="434"/>
        <v>0</v>
      </c>
      <c r="AP1155" t="s">
        <v>1465</v>
      </c>
      <c r="AQ1155" t="s">
        <v>2480</v>
      </c>
      <c r="AR1155" s="9"/>
      <c r="AT1155" s="94">
        <v>26</v>
      </c>
      <c r="AU1155" s="96">
        <v>131</v>
      </c>
      <c r="AV1155" s="100">
        <f t="shared" si="414"/>
        <v>26131</v>
      </c>
      <c r="AX1155" s="7" t="s">
        <v>996</v>
      </c>
    </row>
    <row r="1156" spans="1:50" ht="13" hidden="1" customHeight="1" outlineLevel="1">
      <c r="A1156" t="s">
        <v>2175</v>
      </c>
      <c r="B1156" t="s">
        <v>2480</v>
      </c>
      <c r="C1156" s="1">
        <f t="shared" si="426"/>
        <v>5773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0</v>
      </c>
      <c r="G1156" s="1">
        <f t="shared" si="424"/>
        <v>319</v>
      </c>
      <c r="H1156" s="2">
        <f t="shared" si="425"/>
        <v>5.5257231941798025E-2</v>
      </c>
      <c r="I1156" s="2"/>
      <c r="J1156" s="2">
        <f t="shared" si="427"/>
        <v>0.47029274207517757</v>
      </c>
      <c r="K1156" s="2">
        <f t="shared" si="428"/>
        <v>0.52554997401697556</v>
      </c>
      <c r="L1156" s="2">
        <f t="shared" si="429"/>
        <v>0</v>
      </c>
      <c r="M1156" s="2">
        <f t="shared" si="430"/>
        <v>4.1572839078468649E-3</v>
      </c>
      <c r="N1156" s="106">
        <v>2715</v>
      </c>
      <c r="O1156" s="106">
        <v>3034</v>
      </c>
      <c r="P1156" s="106"/>
      <c r="Q1156" s="106"/>
      <c r="R1156" s="106"/>
      <c r="S1156" s="106"/>
      <c r="T1156" s="106">
        <v>24</v>
      </c>
      <c r="U1156" s="106">
        <v>0</v>
      </c>
      <c r="V1156" s="106"/>
      <c r="W1156" s="106"/>
      <c r="X1156" s="106"/>
      <c r="Y1156" s="106"/>
      <c r="Z1156" s="106"/>
      <c r="AA1156" s="106"/>
      <c r="AB1156" s="106"/>
      <c r="AC1156" s="106"/>
      <c r="AD1156" s="106"/>
      <c r="AE1156" s="106"/>
      <c r="AG1156" s="7">
        <f>IF(Q1156&gt;0,RANK(Q1156,(N1156:P1156,Q1156:AE1156)),0)</f>
        <v>0</v>
      </c>
      <c r="AH1156" s="7">
        <f>IF(R1156&gt;0,RANK(R1156,(N1156:P1156,Q1156:AE1156)),0)</f>
        <v>0</v>
      </c>
      <c r="AI1156" s="7">
        <f>IF(T1156&gt;0,RANK(T1156,(N1156:P1156,Q1156:AE1156)),0)</f>
        <v>3</v>
      </c>
      <c r="AJ1156" s="7">
        <f>IF(S1156&gt;0,RANK(S1156,(N1156:P1156,Q1156:AE1156)),0)</f>
        <v>0</v>
      </c>
      <c r="AK1156" s="2">
        <f t="shared" si="431"/>
        <v>0</v>
      </c>
      <c r="AL1156" s="2">
        <f t="shared" si="432"/>
        <v>0</v>
      </c>
      <c r="AM1156" s="2">
        <f t="shared" si="433"/>
        <v>4.1572839078468735E-3</v>
      </c>
      <c r="AN1156" s="2">
        <f t="shared" si="434"/>
        <v>0</v>
      </c>
      <c r="AP1156" t="s">
        <v>2175</v>
      </c>
      <c r="AQ1156" t="s">
        <v>2480</v>
      </c>
      <c r="AR1156" s="9"/>
      <c r="AT1156" s="94">
        <v>26</v>
      </c>
      <c r="AU1156" s="96">
        <v>133</v>
      </c>
      <c r="AV1156" s="100">
        <f t="shared" si="414"/>
        <v>26133</v>
      </c>
      <c r="AX1156" s="7" t="s">
        <v>996</v>
      </c>
    </row>
    <row r="1157" spans="1:50" ht="13" hidden="1" customHeight="1" outlineLevel="1">
      <c r="A1157" t="s">
        <v>1733</v>
      </c>
      <c r="B1157" t="s">
        <v>2480</v>
      </c>
      <c r="C1157" s="1">
        <f t="shared" si="426"/>
        <v>2255</v>
      </c>
      <c r="D1157" s="7">
        <f>IF(N1157&gt;0, RANK(N1157,(N1157:P1157,Q1157:AE1157)),0)</f>
        <v>1</v>
      </c>
      <c r="E1157" s="7">
        <f>IF(O1157&gt;0,RANK(O1157,(N1157:P1157,Q1157:AE1157)),0)</f>
        <v>2</v>
      </c>
      <c r="F1157" s="7">
        <f>IF(P1157&gt;0,RANK(P1157,(N1157:P1157,Q1157:AE1157)),0)</f>
        <v>0</v>
      </c>
      <c r="G1157" s="1">
        <f t="shared" si="424"/>
        <v>25</v>
      </c>
      <c r="H1157" s="2">
        <f t="shared" si="425"/>
        <v>1.1086474501108648E-2</v>
      </c>
      <c r="I1157" s="2"/>
      <c r="J1157" s="2">
        <f t="shared" si="427"/>
        <v>0.48913525498891353</v>
      </c>
      <c r="K1157" s="2">
        <f t="shared" si="428"/>
        <v>0.47804878048780486</v>
      </c>
      <c r="L1157" s="2">
        <f t="shared" si="429"/>
        <v>0</v>
      </c>
      <c r="M1157" s="2">
        <f t="shared" si="430"/>
        <v>3.2815964523281616E-2</v>
      </c>
      <c r="N1157" s="106">
        <v>1103</v>
      </c>
      <c r="O1157" s="106">
        <v>1078</v>
      </c>
      <c r="P1157" s="106"/>
      <c r="Q1157" s="106"/>
      <c r="R1157" s="106"/>
      <c r="S1157" s="106"/>
      <c r="T1157" s="106">
        <v>74</v>
      </c>
      <c r="U1157" s="106">
        <v>0</v>
      </c>
      <c r="V1157" s="106"/>
      <c r="W1157" s="106"/>
      <c r="X1157" s="106"/>
      <c r="Y1157" s="106"/>
      <c r="Z1157" s="106"/>
      <c r="AA1157" s="106"/>
      <c r="AB1157" s="106"/>
      <c r="AC1157" s="106"/>
      <c r="AD1157" s="106"/>
      <c r="AE1157" s="106"/>
      <c r="AG1157" s="7">
        <f>IF(Q1157&gt;0,RANK(Q1157,(N1157:P1157,Q1157:AE1157)),0)</f>
        <v>0</v>
      </c>
      <c r="AH1157" s="7">
        <f>IF(R1157&gt;0,RANK(R1157,(N1157:P1157,Q1157:AE1157)),0)</f>
        <v>0</v>
      </c>
      <c r="AI1157" s="7">
        <f>IF(T1157&gt;0,RANK(T1157,(N1157:P1157,Q1157:AE1157)),0)</f>
        <v>3</v>
      </c>
      <c r="AJ1157" s="7">
        <f>IF(S1157&gt;0,RANK(S1157,(N1157:P1157,Q1157:AE1157)),0)</f>
        <v>0</v>
      </c>
      <c r="AK1157" s="2">
        <f t="shared" si="431"/>
        <v>0</v>
      </c>
      <c r="AL1157" s="2">
        <f t="shared" si="432"/>
        <v>0</v>
      </c>
      <c r="AM1157" s="2">
        <f t="shared" si="433"/>
        <v>3.2815964523281595E-2</v>
      </c>
      <c r="AN1157" s="2">
        <f t="shared" si="434"/>
        <v>0</v>
      </c>
      <c r="AP1157" t="s">
        <v>1733</v>
      </c>
      <c r="AQ1157" t="s">
        <v>2480</v>
      </c>
      <c r="AR1157" s="9"/>
      <c r="AT1157" s="94">
        <v>26</v>
      </c>
      <c r="AU1157" s="96">
        <v>135</v>
      </c>
      <c r="AV1157" s="100">
        <f t="shared" si="414"/>
        <v>26135</v>
      </c>
      <c r="AX1157" s="7" t="s">
        <v>996</v>
      </c>
    </row>
    <row r="1158" spans="1:50" ht="13" hidden="1" customHeight="1" outlineLevel="1">
      <c r="A1158" t="s">
        <v>2215</v>
      </c>
      <c r="B1158" t="s">
        <v>2480</v>
      </c>
      <c r="C1158" s="1">
        <f t="shared" si="426"/>
        <v>5640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>IF(P1158&gt;0,RANK(P1158,(N1158:P1158,Q1158:AE1158)),0)</f>
        <v>0</v>
      </c>
      <c r="G1158" s="1">
        <f t="shared" si="424"/>
        <v>813</v>
      </c>
      <c r="H1158" s="2">
        <f t="shared" si="425"/>
        <v>0.14414893617021277</v>
      </c>
      <c r="I1158" s="2"/>
      <c r="J1158" s="2">
        <f t="shared" si="427"/>
        <v>0.56560283687943258</v>
      </c>
      <c r="K1158" s="2">
        <f t="shared" si="428"/>
        <v>0.42145390070921984</v>
      </c>
      <c r="L1158" s="2">
        <f t="shared" si="429"/>
        <v>0</v>
      </c>
      <c r="M1158" s="2">
        <f t="shared" si="430"/>
        <v>1.2943262411347578E-2</v>
      </c>
      <c r="N1158" s="106">
        <v>3190</v>
      </c>
      <c r="O1158" s="106">
        <v>2377</v>
      </c>
      <c r="P1158" s="106"/>
      <c r="Q1158" s="106"/>
      <c r="R1158" s="106"/>
      <c r="S1158" s="106"/>
      <c r="T1158" s="106">
        <v>73</v>
      </c>
      <c r="U1158" s="106">
        <v>0</v>
      </c>
      <c r="V1158" s="106"/>
      <c r="W1158" s="106"/>
      <c r="X1158" s="106"/>
      <c r="Y1158" s="106"/>
      <c r="Z1158" s="106"/>
      <c r="AA1158" s="106"/>
      <c r="AB1158" s="106"/>
      <c r="AC1158" s="106"/>
      <c r="AD1158" s="106"/>
      <c r="AE1158" s="106"/>
      <c r="AG1158" s="7">
        <f>IF(Q1158&gt;0,RANK(Q1158,(N1158:P1158,Q1158:AE1158)),0)</f>
        <v>0</v>
      </c>
      <c r="AH1158" s="7">
        <f>IF(R1158&gt;0,RANK(R1158,(N1158:P1158,Q1158:AE1158)),0)</f>
        <v>0</v>
      </c>
      <c r="AI1158" s="7">
        <f>IF(T1158&gt;0,RANK(T1158,(N1158:P1158,Q1158:AE1158)),0)</f>
        <v>3</v>
      </c>
      <c r="AJ1158" s="7">
        <f>IF(S1158&gt;0,RANK(S1158,(N1158:P1158,Q1158:AE1158)),0)</f>
        <v>0</v>
      </c>
      <c r="AK1158" s="2">
        <f t="shared" si="431"/>
        <v>0</v>
      </c>
      <c r="AL1158" s="2">
        <f t="shared" si="432"/>
        <v>0</v>
      </c>
      <c r="AM1158" s="2">
        <f t="shared" si="433"/>
        <v>1.2943262411347517E-2</v>
      </c>
      <c r="AN1158" s="2">
        <f t="shared" si="434"/>
        <v>0</v>
      </c>
      <c r="AP1158" t="s">
        <v>2215</v>
      </c>
      <c r="AQ1158" t="s">
        <v>2480</v>
      </c>
      <c r="AR1158" s="9"/>
      <c r="AT1158" s="94">
        <v>26</v>
      </c>
      <c r="AU1158" s="96">
        <v>137</v>
      </c>
      <c r="AV1158" s="100">
        <f t="shared" si="414"/>
        <v>26137</v>
      </c>
      <c r="AX1158" s="7" t="s">
        <v>996</v>
      </c>
    </row>
    <row r="1159" spans="1:50" ht="13" hidden="1" customHeight="1" outlineLevel="1">
      <c r="A1159" t="s">
        <v>632</v>
      </c>
      <c r="B1159" t="s">
        <v>2480</v>
      </c>
      <c r="C1159" s="1">
        <f t="shared" si="426"/>
        <v>59731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0</v>
      </c>
      <c r="G1159" s="1">
        <f t="shared" si="424"/>
        <v>19495</v>
      </c>
      <c r="H1159" s="2">
        <f t="shared" si="425"/>
        <v>0.32637993671627796</v>
      </c>
      <c r="I1159" s="2"/>
      <c r="J1159" s="2">
        <f t="shared" si="427"/>
        <v>0.33501866702382349</v>
      </c>
      <c r="K1159" s="2">
        <f t="shared" si="428"/>
        <v>0.66139860374010151</v>
      </c>
      <c r="L1159" s="2">
        <f t="shared" si="429"/>
        <v>0</v>
      </c>
      <c r="M1159" s="2">
        <f t="shared" si="430"/>
        <v>3.5827292360749441E-3</v>
      </c>
      <c r="N1159" s="106">
        <v>20011</v>
      </c>
      <c r="O1159" s="106">
        <v>39506</v>
      </c>
      <c r="P1159" s="106"/>
      <c r="Q1159" s="106"/>
      <c r="R1159" s="106"/>
      <c r="S1159" s="106"/>
      <c r="T1159" s="106">
        <v>208</v>
      </c>
      <c r="U1159" s="106">
        <v>6</v>
      </c>
      <c r="V1159" s="106"/>
      <c r="W1159" s="106"/>
      <c r="X1159" s="106"/>
      <c r="Y1159" s="106"/>
      <c r="Z1159" s="106"/>
      <c r="AA1159" s="106"/>
      <c r="AB1159" s="106"/>
      <c r="AC1159" s="106"/>
      <c r="AD1159" s="106"/>
      <c r="AE1159" s="106"/>
      <c r="AG1159" s="7">
        <f>IF(Q1159&gt;0,RANK(Q1159,(N1159:P1159,Q1159:AE1159)),0)</f>
        <v>0</v>
      </c>
      <c r="AH1159" s="7">
        <f>IF(R1159&gt;0,RANK(R1159,(N1159:P1159,Q1159:AE1159)),0)</f>
        <v>0</v>
      </c>
      <c r="AI1159" s="7">
        <f>IF(T1159&gt;0,RANK(T1159,(N1159:P1159,Q1159:AE1159)),0)</f>
        <v>3</v>
      </c>
      <c r="AJ1159" s="7">
        <f>IF(S1159&gt;0,RANK(S1159,(N1159:P1159,Q1159:AE1159)),0)</f>
        <v>0</v>
      </c>
      <c r="AK1159" s="2">
        <f t="shared" si="431"/>
        <v>0</v>
      </c>
      <c r="AL1159" s="2">
        <f t="shared" si="432"/>
        <v>0</v>
      </c>
      <c r="AM1159" s="2">
        <f t="shared" si="433"/>
        <v>3.4822788836617502E-3</v>
      </c>
      <c r="AN1159" s="2">
        <f t="shared" si="434"/>
        <v>0</v>
      </c>
      <c r="AP1159" t="s">
        <v>632</v>
      </c>
      <c r="AQ1159" t="s">
        <v>2480</v>
      </c>
      <c r="AR1159" s="9"/>
      <c r="AT1159" s="94">
        <v>26</v>
      </c>
      <c r="AU1159" s="96">
        <v>139</v>
      </c>
      <c r="AV1159" s="100">
        <f t="shared" si="414"/>
        <v>26139</v>
      </c>
      <c r="AX1159" s="7" t="s">
        <v>996</v>
      </c>
    </row>
    <row r="1160" spans="1:50" ht="13" hidden="1" customHeight="1" outlineLevel="1">
      <c r="A1160" t="s">
        <v>874</v>
      </c>
      <c r="B1160" t="s">
        <v>2480</v>
      </c>
      <c r="C1160" s="1">
        <f t="shared" si="426"/>
        <v>4581</v>
      </c>
      <c r="D1160" s="7">
        <f>IF(N1160&gt;0, RANK(N1160,(N1160:P1160,Q1160:AE1160)),0)</f>
        <v>1</v>
      </c>
      <c r="E1160" s="7">
        <f>IF(O1160&gt;0,RANK(O1160,(N1160:P1160,Q1160:AE1160)),0)</f>
        <v>2</v>
      </c>
      <c r="F1160" s="7">
        <f>IF(P1160&gt;0,RANK(P1160,(N1160:P1160,Q1160:AE1160)),0)</f>
        <v>0</v>
      </c>
      <c r="G1160" s="1">
        <f t="shared" si="424"/>
        <v>1172</v>
      </c>
      <c r="H1160" s="2">
        <f t="shared" si="425"/>
        <v>0.25583933638943462</v>
      </c>
      <c r="I1160" s="2"/>
      <c r="J1160" s="2">
        <f t="shared" si="427"/>
        <v>0.61645928836498576</v>
      </c>
      <c r="K1160" s="2">
        <f t="shared" si="428"/>
        <v>0.36061995197555119</v>
      </c>
      <c r="L1160" s="2">
        <f t="shared" si="429"/>
        <v>0</v>
      </c>
      <c r="M1160" s="2">
        <f t="shared" si="430"/>
        <v>2.2920759659463052E-2</v>
      </c>
      <c r="N1160" s="106">
        <v>2824</v>
      </c>
      <c r="O1160" s="106">
        <v>1652</v>
      </c>
      <c r="P1160" s="106"/>
      <c r="Q1160" s="106"/>
      <c r="R1160" s="106"/>
      <c r="S1160" s="106"/>
      <c r="T1160" s="106">
        <v>105</v>
      </c>
      <c r="U1160" s="106">
        <v>0</v>
      </c>
      <c r="V1160" s="106"/>
      <c r="W1160" s="106"/>
      <c r="X1160" s="106"/>
      <c r="Y1160" s="106"/>
      <c r="Z1160" s="106"/>
      <c r="AA1160" s="106"/>
      <c r="AB1160" s="106"/>
      <c r="AC1160" s="106"/>
      <c r="AD1160" s="106"/>
      <c r="AE1160" s="106"/>
      <c r="AG1160" s="7">
        <f>IF(Q1160&gt;0,RANK(Q1160,(N1160:P1160,Q1160:AE1160)),0)</f>
        <v>0</v>
      </c>
      <c r="AH1160" s="7">
        <f>IF(R1160&gt;0,RANK(R1160,(N1160:P1160,Q1160:AE1160)),0)</f>
        <v>0</v>
      </c>
      <c r="AI1160" s="7">
        <f>IF(T1160&gt;0,RANK(T1160,(N1160:P1160,Q1160:AE1160)),0)</f>
        <v>3</v>
      </c>
      <c r="AJ1160" s="7">
        <f>IF(S1160&gt;0,RANK(S1160,(N1160:P1160,Q1160:AE1160)),0)</f>
        <v>0</v>
      </c>
      <c r="AK1160" s="2">
        <f t="shared" si="431"/>
        <v>0</v>
      </c>
      <c r="AL1160" s="2">
        <f t="shared" si="432"/>
        <v>0</v>
      </c>
      <c r="AM1160" s="2">
        <f t="shared" si="433"/>
        <v>2.2920759659463E-2</v>
      </c>
      <c r="AN1160" s="2">
        <f t="shared" si="434"/>
        <v>0</v>
      </c>
      <c r="AP1160" t="s">
        <v>874</v>
      </c>
      <c r="AQ1160" t="s">
        <v>2480</v>
      </c>
      <c r="AR1160" s="9"/>
      <c r="AT1160" s="94">
        <v>26</v>
      </c>
      <c r="AU1160" s="96">
        <v>141</v>
      </c>
      <c r="AV1160" s="100">
        <f t="shared" si="414"/>
        <v>26141</v>
      </c>
      <c r="AX1160" s="7" t="s">
        <v>996</v>
      </c>
    </row>
    <row r="1161" spans="1:50" ht="13" hidden="1" customHeight="1" outlineLevel="1">
      <c r="A1161" t="s">
        <v>1968</v>
      </c>
      <c r="B1161" t="s">
        <v>2480</v>
      </c>
      <c r="C1161" s="1">
        <f t="shared" si="426"/>
        <v>7436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>IF(P1161&gt;0,RANK(P1161,(N1161:P1161,Q1161:AE1161)),0)</f>
        <v>0</v>
      </c>
      <c r="G1161" s="1">
        <f t="shared" si="424"/>
        <v>573</v>
      </c>
      <c r="H1161" s="2">
        <f t="shared" si="425"/>
        <v>7.7057557826788595E-2</v>
      </c>
      <c r="I1161" s="2"/>
      <c r="J1161" s="2">
        <f t="shared" si="427"/>
        <v>0.53536847767617002</v>
      </c>
      <c r="K1161" s="2">
        <f t="shared" si="428"/>
        <v>0.45831091984938138</v>
      </c>
      <c r="L1161" s="2">
        <f t="shared" si="429"/>
        <v>0</v>
      </c>
      <c r="M1161" s="2">
        <f t="shared" si="430"/>
        <v>6.3206024744486E-3</v>
      </c>
      <c r="N1161" s="106">
        <v>3981</v>
      </c>
      <c r="O1161" s="106">
        <v>3408</v>
      </c>
      <c r="P1161" s="106"/>
      <c r="Q1161" s="106"/>
      <c r="R1161" s="106"/>
      <c r="S1161" s="106"/>
      <c r="T1161" s="106">
        <v>47</v>
      </c>
      <c r="U1161" s="106">
        <v>0</v>
      </c>
      <c r="V1161" s="106"/>
      <c r="W1161" s="106"/>
      <c r="X1161" s="106"/>
      <c r="Y1161" s="106"/>
      <c r="Z1161" s="106"/>
      <c r="AA1161" s="106"/>
      <c r="AB1161" s="106"/>
      <c r="AC1161" s="106"/>
      <c r="AD1161" s="106"/>
      <c r="AE1161" s="106"/>
      <c r="AG1161" s="7">
        <f>IF(Q1161&gt;0,RANK(Q1161,(N1161:P1161,Q1161:AE1161)),0)</f>
        <v>0</v>
      </c>
      <c r="AH1161" s="7">
        <f>IF(R1161&gt;0,RANK(R1161,(N1161:P1161,Q1161:AE1161)),0)</f>
        <v>0</v>
      </c>
      <c r="AI1161" s="7">
        <f>IF(T1161&gt;0,RANK(T1161,(N1161:P1161,Q1161:AE1161)),0)</f>
        <v>3</v>
      </c>
      <c r="AJ1161" s="7">
        <f>IF(S1161&gt;0,RANK(S1161,(N1161:P1161,Q1161:AE1161)),0)</f>
        <v>0</v>
      </c>
      <c r="AK1161" s="2">
        <f t="shared" si="431"/>
        <v>0</v>
      </c>
      <c r="AL1161" s="2">
        <f t="shared" si="432"/>
        <v>0</v>
      </c>
      <c r="AM1161" s="2">
        <f t="shared" si="433"/>
        <v>6.3206024744486286E-3</v>
      </c>
      <c r="AN1161" s="2">
        <f t="shared" si="434"/>
        <v>0</v>
      </c>
      <c r="AP1161" t="s">
        <v>1968</v>
      </c>
      <c r="AQ1161" t="s">
        <v>2480</v>
      </c>
      <c r="AR1161" s="9"/>
      <c r="AT1161" s="94">
        <v>26</v>
      </c>
      <c r="AU1161" s="96">
        <v>143</v>
      </c>
      <c r="AV1161" s="100">
        <f t="shared" si="414"/>
        <v>26143</v>
      </c>
      <c r="AX1161" s="7" t="s">
        <v>996</v>
      </c>
    </row>
    <row r="1162" spans="1:50" ht="13" hidden="1" customHeight="1" outlineLevel="1">
      <c r="A1162" t="s">
        <v>1969</v>
      </c>
      <c r="B1162" t="s">
        <v>2480</v>
      </c>
      <c r="C1162" s="1">
        <f t="shared" si="426"/>
        <v>66267</v>
      </c>
      <c r="D1162" s="7">
        <f>IF(N1162&gt;0, RANK(N1162,(N1162:P1162,Q1162:AE1162)),0)</f>
        <v>1</v>
      </c>
      <c r="E1162" s="7">
        <f>IF(O1162&gt;0,RANK(O1162,(N1162:P1162,Q1162:AE1162)),0)</f>
        <v>2</v>
      </c>
      <c r="F1162" s="7">
        <f>IF(P1162&gt;0,RANK(P1162,(N1162:P1162,Q1162:AE1162)),0)</f>
        <v>0</v>
      </c>
      <c r="G1162" s="1">
        <f t="shared" si="424"/>
        <v>14065</v>
      </c>
      <c r="H1162" s="2">
        <f t="shared" si="425"/>
        <v>0.21224742330269969</v>
      </c>
      <c r="I1162" s="2"/>
      <c r="J1162" s="2">
        <f t="shared" si="427"/>
        <v>0.59901610152866436</v>
      </c>
      <c r="K1162" s="2">
        <f t="shared" si="428"/>
        <v>0.38676867822596467</v>
      </c>
      <c r="L1162" s="2">
        <f t="shared" si="429"/>
        <v>0</v>
      </c>
      <c r="M1162" s="2">
        <f t="shared" si="430"/>
        <v>1.4215220245370974E-2</v>
      </c>
      <c r="N1162" s="106">
        <v>39695</v>
      </c>
      <c r="O1162" s="106">
        <v>25630</v>
      </c>
      <c r="P1162" s="106"/>
      <c r="Q1162" s="106"/>
      <c r="R1162" s="106"/>
      <c r="S1162" s="106"/>
      <c r="T1162" s="106">
        <v>937</v>
      </c>
      <c r="U1162" s="106">
        <v>5</v>
      </c>
      <c r="V1162" s="106"/>
      <c r="W1162" s="106"/>
      <c r="X1162" s="106"/>
      <c r="Y1162" s="106"/>
      <c r="Z1162" s="106"/>
      <c r="AA1162" s="106"/>
      <c r="AB1162" s="106"/>
      <c r="AC1162" s="106"/>
      <c r="AD1162" s="106"/>
      <c r="AE1162" s="106"/>
      <c r="AG1162" s="7">
        <f>IF(Q1162&gt;0,RANK(Q1162,(N1162:P1162,Q1162:AE1162)),0)</f>
        <v>0</v>
      </c>
      <c r="AH1162" s="7">
        <f>IF(R1162&gt;0,RANK(R1162,(N1162:P1162,Q1162:AE1162)),0)</f>
        <v>0</v>
      </c>
      <c r="AI1162" s="7">
        <f>IF(T1162&gt;0,RANK(T1162,(N1162:P1162,Q1162:AE1162)),0)</f>
        <v>3</v>
      </c>
      <c r="AJ1162" s="7">
        <f>IF(S1162&gt;0,RANK(S1162,(N1162:P1162,Q1162:AE1162)),0)</f>
        <v>0</v>
      </c>
      <c r="AK1162" s="2">
        <f t="shared" si="431"/>
        <v>0</v>
      </c>
      <c r="AL1162" s="2">
        <f t="shared" si="432"/>
        <v>0</v>
      </c>
      <c r="AM1162" s="2">
        <f t="shared" si="433"/>
        <v>1.4139767908612129E-2</v>
      </c>
      <c r="AN1162" s="2">
        <f t="shared" si="434"/>
        <v>0</v>
      </c>
      <c r="AP1162" t="s">
        <v>1969</v>
      </c>
      <c r="AQ1162" t="s">
        <v>2480</v>
      </c>
      <c r="AR1162" s="9"/>
      <c r="AT1162" s="94">
        <v>26</v>
      </c>
      <c r="AU1162" s="96">
        <v>145</v>
      </c>
      <c r="AV1162" s="100">
        <f t="shared" si="414"/>
        <v>26145</v>
      </c>
      <c r="AX1162" s="7" t="s">
        <v>996</v>
      </c>
    </row>
    <row r="1163" spans="1:50" ht="13" hidden="1" customHeight="1" outlineLevel="1">
      <c r="A1163" t="s">
        <v>2831</v>
      </c>
      <c r="B1163" t="s">
        <v>2480</v>
      </c>
      <c r="C1163" s="1">
        <f t="shared" si="426"/>
        <v>39217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>IF(P1163&gt;0,RANK(P1163,(N1163:P1163,Q1163:AE1163)),0)</f>
        <v>0</v>
      </c>
      <c r="G1163" s="1">
        <f t="shared" si="424"/>
        <v>3592</v>
      </c>
      <c r="H1163" s="2">
        <f t="shared" si="425"/>
        <v>9.1592931636790165E-2</v>
      </c>
      <c r="I1163" s="2"/>
      <c r="J1163" s="2">
        <f t="shared" si="427"/>
        <v>0.53545656220516613</v>
      </c>
      <c r="K1163" s="2">
        <f t="shared" si="428"/>
        <v>0.44386363056837597</v>
      </c>
      <c r="L1163" s="2">
        <f t="shared" si="429"/>
        <v>0</v>
      </c>
      <c r="M1163" s="2">
        <f t="shared" si="430"/>
        <v>2.0679807226457902E-2</v>
      </c>
      <c r="N1163" s="106">
        <v>20999</v>
      </c>
      <c r="O1163" s="106">
        <v>17407</v>
      </c>
      <c r="P1163" s="106"/>
      <c r="Q1163" s="106"/>
      <c r="R1163" s="106"/>
      <c r="S1163" s="106"/>
      <c r="T1163" s="106">
        <v>809</v>
      </c>
      <c r="U1163" s="106">
        <v>2</v>
      </c>
      <c r="V1163" s="106"/>
      <c r="W1163" s="106"/>
      <c r="X1163" s="106"/>
      <c r="Y1163" s="106"/>
      <c r="Z1163" s="106"/>
      <c r="AA1163" s="106"/>
      <c r="AB1163" s="106"/>
      <c r="AC1163" s="106"/>
      <c r="AD1163" s="106"/>
      <c r="AE1163" s="106"/>
      <c r="AG1163" s="7">
        <f>IF(Q1163&gt;0,RANK(Q1163,(N1163:P1163,Q1163:AE1163)),0)</f>
        <v>0</v>
      </c>
      <c r="AH1163" s="7">
        <f>IF(R1163&gt;0,RANK(R1163,(N1163:P1163,Q1163:AE1163)),0)</f>
        <v>0</v>
      </c>
      <c r="AI1163" s="7">
        <f>IF(T1163&gt;0,RANK(T1163,(N1163:P1163,Q1163:AE1163)),0)</f>
        <v>3</v>
      </c>
      <c r="AJ1163" s="7">
        <f>IF(S1163&gt;0,RANK(S1163,(N1163:P1163,Q1163:AE1163)),0)</f>
        <v>0</v>
      </c>
      <c r="AK1163" s="2">
        <f t="shared" si="431"/>
        <v>0</v>
      </c>
      <c r="AL1163" s="2">
        <f t="shared" si="432"/>
        <v>0</v>
      </c>
      <c r="AM1163" s="2">
        <f t="shared" si="433"/>
        <v>2.062880893490068E-2</v>
      </c>
      <c r="AN1163" s="2">
        <f t="shared" si="434"/>
        <v>0</v>
      </c>
      <c r="AP1163" t="s">
        <v>2831</v>
      </c>
      <c r="AQ1163" t="s">
        <v>2480</v>
      </c>
      <c r="AR1163" s="9"/>
      <c r="AT1163" s="94">
        <v>26</v>
      </c>
      <c r="AU1163" s="96">
        <v>147</v>
      </c>
      <c r="AV1163" s="100">
        <f t="shared" si="414"/>
        <v>26147</v>
      </c>
      <c r="AX1163" s="7" t="s">
        <v>996</v>
      </c>
    </row>
    <row r="1164" spans="1:50" ht="13" hidden="1" customHeight="1" outlineLevel="1">
      <c r="A1164" t="s">
        <v>2213</v>
      </c>
      <c r="B1164" t="s">
        <v>2480</v>
      </c>
      <c r="C1164" s="1">
        <f t="shared" si="426"/>
        <v>13684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0</v>
      </c>
      <c r="G1164" s="1">
        <f t="shared" si="424"/>
        <v>1943</v>
      </c>
      <c r="H1164" s="2">
        <f t="shared" si="425"/>
        <v>0.1419906460099386</v>
      </c>
      <c r="I1164" s="2"/>
      <c r="J1164" s="2">
        <f t="shared" si="427"/>
        <v>0.42633732826658871</v>
      </c>
      <c r="K1164" s="2">
        <f t="shared" si="428"/>
        <v>0.56832797427652737</v>
      </c>
      <c r="L1164" s="2">
        <f t="shared" si="429"/>
        <v>0</v>
      </c>
      <c r="M1164" s="2">
        <f t="shared" si="430"/>
        <v>5.3346974568838634E-3</v>
      </c>
      <c r="N1164" s="106">
        <v>5834</v>
      </c>
      <c r="O1164" s="106">
        <v>7777</v>
      </c>
      <c r="P1164" s="106"/>
      <c r="Q1164" s="106"/>
      <c r="R1164" s="106"/>
      <c r="S1164" s="106"/>
      <c r="T1164" s="106">
        <v>73</v>
      </c>
      <c r="U1164" s="106">
        <v>0</v>
      </c>
      <c r="V1164" s="106"/>
      <c r="W1164" s="106"/>
      <c r="X1164" s="106"/>
      <c r="Y1164" s="106"/>
      <c r="Z1164" s="106"/>
      <c r="AA1164" s="106"/>
      <c r="AB1164" s="106"/>
      <c r="AC1164" s="106"/>
      <c r="AD1164" s="106"/>
      <c r="AE1164" s="106"/>
      <c r="AG1164" s="7">
        <f>IF(Q1164&gt;0,RANK(Q1164,(N1164:P1164,Q1164:AE1164)),0)</f>
        <v>0</v>
      </c>
      <c r="AH1164" s="7">
        <f>IF(R1164&gt;0,RANK(R1164,(N1164:P1164,Q1164:AE1164)),0)</f>
        <v>0</v>
      </c>
      <c r="AI1164" s="7">
        <f>IF(T1164&gt;0,RANK(T1164,(N1164:P1164,Q1164:AE1164)),0)</f>
        <v>3</v>
      </c>
      <c r="AJ1164" s="7">
        <f>IF(S1164&gt;0,RANK(S1164,(N1164:P1164,Q1164:AE1164)),0)</f>
        <v>0</v>
      </c>
      <c r="AK1164" s="2">
        <f t="shared" si="431"/>
        <v>0</v>
      </c>
      <c r="AL1164" s="2">
        <f t="shared" si="432"/>
        <v>0</v>
      </c>
      <c r="AM1164" s="2">
        <f t="shared" si="433"/>
        <v>5.3346974568839519E-3</v>
      </c>
      <c r="AN1164" s="2">
        <f t="shared" si="434"/>
        <v>0</v>
      </c>
      <c r="AP1164" t="s">
        <v>2213</v>
      </c>
      <c r="AQ1164" t="s">
        <v>2480</v>
      </c>
      <c r="AR1164" s="9"/>
      <c r="AT1164" s="94">
        <v>26</v>
      </c>
      <c r="AU1164" s="96">
        <v>149</v>
      </c>
      <c r="AV1164" s="100">
        <f t="shared" si="414"/>
        <v>26149</v>
      </c>
      <c r="AX1164" s="7" t="s">
        <v>996</v>
      </c>
    </row>
    <row r="1165" spans="1:50" ht="13" hidden="1" customHeight="1" outlineLevel="1">
      <c r="A1165" t="s">
        <v>989</v>
      </c>
      <c r="B1165" t="s">
        <v>2480</v>
      </c>
      <c r="C1165" s="1">
        <f t="shared" si="426"/>
        <v>12470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0</v>
      </c>
      <c r="G1165" s="1">
        <f t="shared" si="424"/>
        <v>402</v>
      </c>
      <c r="H1165" s="2">
        <f t="shared" si="425"/>
        <v>3.2237369687249398E-2</v>
      </c>
      <c r="I1165" s="2"/>
      <c r="J1165" s="2">
        <f t="shared" si="427"/>
        <v>0.48075380914194066</v>
      </c>
      <c r="K1165" s="2">
        <f t="shared" si="428"/>
        <v>0.5129911788291901</v>
      </c>
      <c r="L1165" s="2">
        <f t="shared" si="429"/>
        <v>0</v>
      </c>
      <c r="M1165" s="2">
        <f t="shared" si="430"/>
        <v>6.2550120288692446E-3</v>
      </c>
      <c r="N1165" s="106">
        <v>5995</v>
      </c>
      <c r="O1165" s="106">
        <v>6397</v>
      </c>
      <c r="P1165" s="106"/>
      <c r="Q1165" s="106"/>
      <c r="R1165" s="106"/>
      <c r="S1165" s="106"/>
      <c r="T1165" s="106">
        <v>78</v>
      </c>
      <c r="U1165" s="106">
        <v>0</v>
      </c>
      <c r="V1165" s="106"/>
      <c r="W1165" s="106"/>
      <c r="X1165" s="106"/>
      <c r="Y1165" s="106"/>
      <c r="Z1165" s="106"/>
      <c r="AA1165" s="106"/>
      <c r="AB1165" s="106"/>
      <c r="AC1165" s="106"/>
      <c r="AD1165" s="106"/>
      <c r="AE1165" s="106"/>
      <c r="AG1165" s="7">
        <f>IF(Q1165&gt;0,RANK(Q1165,(N1165:P1165,Q1165:AE1165)),0)</f>
        <v>0</v>
      </c>
      <c r="AH1165" s="7">
        <f>IF(R1165&gt;0,RANK(R1165,(N1165:P1165,Q1165:AE1165)),0)</f>
        <v>0</v>
      </c>
      <c r="AI1165" s="7">
        <f>IF(T1165&gt;0,RANK(T1165,(N1165:P1165,Q1165:AE1165)),0)</f>
        <v>3</v>
      </c>
      <c r="AJ1165" s="7">
        <f>IF(S1165&gt;0,RANK(S1165,(N1165:P1165,Q1165:AE1165)),0)</f>
        <v>0</v>
      </c>
      <c r="AK1165" s="2">
        <f t="shared" si="431"/>
        <v>0</v>
      </c>
      <c r="AL1165" s="2">
        <f t="shared" si="432"/>
        <v>0</v>
      </c>
      <c r="AM1165" s="2">
        <f t="shared" si="433"/>
        <v>6.2550120288692862E-3</v>
      </c>
      <c r="AN1165" s="2">
        <f t="shared" si="434"/>
        <v>0</v>
      </c>
      <c r="AP1165" t="s">
        <v>989</v>
      </c>
      <c r="AQ1165" t="s">
        <v>2480</v>
      </c>
      <c r="AR1165" s="9"/>
      <c r="AT1165" s="94">
        <v>26</v>
      </c>
      <c r="AU1165" s="96">
        <v>151</v>
      </c>
      <c r="AV1165" s="100">
        <f t="shared" si="414"/>
        <v>26151</v>
      </c>
      <c r="AX1165" s="7" t="s">
        <v>996</v>
      </c>
    </row>
    <row r="1166" spans="1:50" ht="13" hidden="1" customHeight="1" outlineLevel="1">
      <c r="A1166" t="s">
        <v>751</v>
      </c>
      <c r="B1166" t="s">
        <v>2480</v>
      </c>
      <c r="C1166" s="1">
        <f t="shared" si="426"/>
        <v>3045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>IF(P1166&gt;0,RANK(P1166,(N1166:P1166,Q1166:AE1166)),0)</f>
        <v>0</v>
      </c>
      <c r="G1166" s="1">
        <f t="shared" si="424"/>
        <v>1185</v>
      </c>
      <c r="H1166" s="2">
        <f t="shared" si="425"/>
        <v>0.3891625615763547</v>
      </c>
      <c r="I1166" s="2"/>
      <c r="J1166" s="2">
        <f t="shared" si="427"/>
        <v>0.69293924466338264</v>
      </c>
      <c r="K1166" s="2">
        <f t="shared" si="428"/>
        <v>0.30377668308702793</v>
      </c>
      <c r="L1166" s="2">
        <f t="shared" si="429"/>
        <v>0</v>
      </c>
      <c r="M1166" s="2">
        <f t="shared" si="430"/>
        <v>3.2840722495894314E-3</v>
      </c>
      <c r="N1166" s="106">
        <v>2110</v>
      </c>
      <c r="O1166" s="106">
        <v>925</v>
      </c>
      <c r="P1166" s="106"/>
      <c r="Q1166" s="106"/>
      <c r="R1166" s="106"/>
      <c r="S1166" s="106"/>
      <c r="T1166" s="106">
        <v>10</v>
      </c>
      <c r="U1166" s="106">
        <v>0</v>
      </c>
      <c r="V1166" s="106"/>
      <c r="W1166" s="106"/>
      <c r="X1166" s="106"/>
      <c r="Y1166" s="106"/>
      <c r="Z1166" s="106"/>
      <c r="AA1166" s="106"/>
      <c r="AB1166" s="106"/>
      <c r="AC1166" s="106"/>
      <c r="AD1166" s="106"/>
      <c r="AE1166" s="106"/>
      <c r="AG1166" s="7">
        <f>IF(Q1166&gt;0,RANK(Q1166,(N1166:P1166,Q1166:AE1166)),0)</f>
        <v>0</v>
      </c>
      <c r="AH1166" s="7">
        <f>IF(R1166&gt;0,RANK(R1166,(N1166:P1166,Q1166:AE1166)),0)</f>
        <v>0</v>
      </c>
      <c r="AI1166" s="7">
        <f>IF(T1166&gt;0,RANK(T1166,(N1166:P1166,Q1166:AE1166)),0)</f>
        <v>3</v>
      </c>
      <c r="AJ1166" s="7">
        <f>IF(S1166&gt;0,RANK(S1166,(N1166:P1166,Q1166:AE1166)),0)</f>
        <v>0</v>
      </c>
      <c r="AK1166" s="2">
        <f t="shared" si="431"/>
        <v>0</v>
      </c>
      <c r="AL1166" s="2">
        <f t="shared" si="432"/>
        <v>0</v>
      </c>
      <c r="AM1166" s="2">
        <f t="shared" si="433"/>
        <v>3.2840722495894909E-3</v>
      </c>
      <c r="AN1166" s="2">
        <f t="shared" si="434"/>
        <v>0</v>
      </c>
      <c r="AP1166" t="s">
        <v>751</v>
      </c>
      <c r="AQ1166" t="s">
        <v>2480</v>
      </c>
      <c r="AR1166" s="9"/>
      <c r="AT1166" s="94">
        <v>26</v>
      </c>
      <c r="AU1166" s="96">
        <v>153</v>
      </c>
      <c r="AV1166" s="100">
        <f t="shared" si="414"/>
        <v>26153</v>
      </c>
      <c r="AX1166" s="7" t="s">
        <v>996</v>
      </c>
    </row>
    <row r="1167" spans="1:50" ht="13" hidden="1" customHeight="1" outlineLevel="1">
      <c r="A1167" t="s">
        <v>1126</v>
      </c>
      <c r="B1167" t="s">
        <v>2480</v>
      </c>
      <c r="C1167" s="1">
        <f t="shared" si="426"/>
        <v>21495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>IF(P1167&gt;0,RANK(P1167,(N1167:P1167,Q1167:AE1167)),0)</f>
        <v>0</v>
      </c>
      <c r="G1167" s="1">
        <f t="shared" si="424"/>
        <v>1611</v>
      </c>
      <c r="H1167" s="2">
        <f t="shared" si="425"/>
        <v>7.4947662247034197E-2</v>
      </c>
      <c r="I1167" s="2"/>
      <c r="J1167" s="2">
        <f t="shared" si="427"/>
        <v>0.53449639451035125</v>
      </c>
      <c r="K1167" s="2">
        <f t="shared" si="428"/>
        <v>0.45954873226331705</v>
      </c>
      <c r="L1167" s="2">
        <f t="shared" si="429"/>
        <v>0</v>
      </c>
      <c r="M1167" s="2">
        <f t="shared" si="430"/>
        <v>5.9548732263317028E-3</v>
      </c>
      <c r="N1167" s="106">
        <v>11489</v>
      </c>
      <c r="O1167" s="106">
        <v>9878</v>
      </c>
      <c r="P1167" s="106"/>
      <c r="Q1167" s="106"/>
      <c r="R1167" s="106"/>
      <c r="S1167" s="106"/>
      <c r="T1167" s="106">
        <v>127</v>
      </c>
      <c r="U1167" s="106">
        <v>1</v>
      </c>
      <c r="V1167" s="106"/>
      <c r="W1167" s="106"/>
      <c r="X1167" s="106"/>
      <c r="Y1167" s="106"/>
      <c r="Z1167" s="106"/>
      <c r="AA1167" s="106"/>
      <c r="AB1167" s="106"/>
      <c r="AC1167" s="106"/>
      <c r="AD1167" s="106"/>
      <c r="AE1167" s="106"/>
      <c r="AG1167" s="7">
        <f>IF(Q1167&gt;0,RANK(Q1167,(N1167:P1167,Q1167:AE1167)),0)</f>
        <v>0</v>
      </c>
      <c r="AH1167" s="7">
        <f>IF(R1167&gt;0,RANK(R1167,(N1167:P1167,Q1167:AE1167)),0)</f>
        <v>0</v>
      </c>
      <c r="AI1167" s="7">
        <f>IF(T1167&gt;0,RANK(T1167,(N1167:P1167,Q1167:AE1167)),0)</f>
        <v>3</v>
      </c>
      <c r="AJ1167" s="7">
        <f>IF(S1167&gt;0,RANK(S1167,(N1167:P1167,Q1167:AE1167)),0)</f>
        <v>0</v>
      </c>
      <c r="AK1167" s="2">
        <f t="shared" si="431"/>
        <v>0</v>
      </c>
      <c r="AL1167" s="2">
        <f t="shared" si="432"/>
        <v>0</v>
      </c>
      <c r="AM1167" s="2">
        <f t="shared" si="433"/>
        <v>5.908350779250989E-3</v>
      </c>
      <c r="AN1167" s="2">
        <f t="shared" si="434"/>
        <v>0</v>
      </c>
      <c r="AP1167" t="s">
        <v>1126</v>
      </c>
      <c r="AQ1167" t="s">
        <v>2480</v>
      </c>
      <c r="AR1167" s="9"/>
      <c r="AT1167" s="94">
        <v>26</v>
      </c>
      <c r="AU1167" s="96">
        <v>155</v>
      </c>
      <c r="AV1167" s="100">
        <f t="shared" si="414"/>
        <v>26155</v>
      </c>
      <c r="AX1167" s="7" t="s">
        <v>996</v>
      </c>
    </row>
    <row r="1168" spans="1:50" ht="13" hidden="1" customHeight="1" outlineLevel="1">
      <c r="A1168" t="s">
        <v>1311</v>
      </c>
      <c r="B1168" t="s">
        <v>2480</v>
      </c>
      <c r="C1168" s="1">
        <f t="shared" si="426"/>
        <v>15093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>IF(P1168&gt;0,RANK(P1168,(N1168:P1168,Q1168:AE1168)),0)</f>
        <v>0</v>
      </c>
      <c r="G1168" s="1">
        <f t="shared" si="424"/>
        <v>1184</v>
      </c>
      <c r="H1168" s="2">
        <f t="shared" si="425"/>
        <v>7.8446962167892403E-2</v>
      </c>
      <c r="I1168" s="2"/>
      <c r="J1168" s="2">
        <f t="shared" si="427"/>
        <v>0.53581130325316373</v>
      </c>
      <c r="K1168" s="2">
        <f t="shared" si="428"/>
        <v>0.4573643410852713</v>
      </c>
      <c r="L1168" s="2">
        <f t="shared" si="429"/>
        <v>0</v>
      </c>
      <c r="M1168" s="2">
        <f t="shared" si="430"/>
        <v>6.8243556615649736E-3</v>
      </c>
      <c r="N1168" s="106">
        <v>8087</v>
      </c>
      <c r="O1168" s="106">
        <v>6903</v>
      </c>
      <c r="P1168" s="106"/>
      <c r="Q1168" s="106"/>
      <c r="R1168" s="106"/>
      <c r="S1168" s="106"/>
      <c r="T1168" s="106">
        <v>103</v>
      </c>
      <c r="U1168" s="106">
        <v>0</v>
      </c>
      <c r="V1168" s="106"/>
      <c r="W1168" s="106"/>
      <c r="X1168" s="106"/>
      <c r="Y1168" s="106"/>
      <c r="Z1168" s="106"/>
      <c r="AA1168" s="106"/>
      <c r="AB1168" s="106"/>
      <c r="AC1168" s="106"/>
      <c r="AD1168" s="106"/>
      <c r="AE1168" s="106"/>
      <c r="AG1168" s="7">
        <f>IF(Q1168&gt;0,RANK(Q1168,(N1168:P1168,Q1168:AE1168)),0)</f>
        <v>0</v>
      </c>
      <c r="AH1168" s="7">
        <f>IF(R1168&gt;0,RANK(R1168,(N1168:P1168,Q1168:AE1168)),0)</f>
        <v>0</v>
      </c>
      <c r="AI1168" s="7">
        <f>IF(T1168&gt;0,RANK(T1168,(N1168:P1168,Q1168:AE1168)),0)</f>
        <v>3</v>
      </c>
      <c r="AJ1168" s="7">
        <f>IF(S1168&gt;0,RANK(S1168,(N1168:P1168,Q1168:AE1168)),0)</f>
        <v>0</v>
      </c>
      <c r="AK1168" s="2">
        <f t="shared" si="431"/>
        <v>0</v>
      </c>
      <c r="AL1168" s="2">
        <f t="shared" si="432"/>
        <v>0</v>
      </c>
      <c r="AM1168" s="2">
        <f t="shared" si="433"/>
        <v>6.8243556615649641E-3</v>
      </c>
      <c r="AN1168" s="2">
        <f t="shared" si="434"/>
        <v>0</v>
      </c>
      <c r="AP1168" t="s">
        <v>1311</v>
      </c>
      <c r="AQ1168" t="s">
        <v>2480</v>
      </c>
      <c r="AR1168" s="9"/>
      <c r="AT1168" s="94">
        <v>26</v>
      </c>
      <c r="AU1168" s="96">
        <v>157</v>
      </c>
      <c r="AV1168" s="100">
        <f t="shared" si="414"/>
        <v>26157</v>
      </c>
      <c r="AX1168" s="7" t="s">
        <v>996</v>
      </c>
    </row>
    <row r="1169" spans="1:50" ht="13" hidden="1" customHeight="1" outlineLevel="1">
      <c r="A1169" t="s">
        <v>1640</v>
      </c>
      <c r="B1169" t="s">
        <v>2480</v>
      </c>
      <c r="C1169" s="1">
        <f t="shared" si="426"/>
        <v>16815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0</v>
      </c>
      <c r="G1169" s="1">
        <f t="shared" si="424"/>
        <v>306</v>
      </c>
      <c r="H1169" s="2">
        <f t="shared" si="425"/>
        <v>1.8198037466547724E-2</v>
      </c>
      <c r="I1169" s="2"/>
      <c r="J1169" s="2">
        <f t="shared" si="427"/>
        <v>0.48664882545346416</v>
      </c>
      <c r="K1169" s="2">
        <f t="shared" si="428"/>
        <v>0.50484686292001191</v>
      </c>
      <c r="L1169" s="2">
        <f t="shared" si="429"/>
        <v>0</v>
      </c>
      <c r="M1169" s="2">
        <f t="shared" si="430"/>
        <v>8.504311626523875E-3</v>
      </c>
      <c r="N1169" s="106">
        <v>8183</v>
      </c>
      <c r="O1169" s="106">
        <v>8489</v>
      </c>
      <c r="P1169" s="106"/>
      <c r="Q1169" s="106"/>
      <c r="R1169" s="106"/>
      <c r="S1169" s="106"/>
      <c r="T1169" s="106">
        <v>142</v>
      </c>
      <c r="U1169" s="106">
        <v>1</v>
      </c>
      <c r="V1169" s="106"/>
      <c r="W1169" s="106"/>
      <c r="X1169" s="106"/>
      <c r="Y1169" s="106"/>
      <c r="Z1169" s="106"/>
      <c r="AA1169" s="106"/>
      <c r="AB1169" s="106"/>
      <c r="AC1169" s="106"/>
      <c r="AD1169" s="106"/>
      <c r="AE1169" s="106"/>
      <c r="AG1169" s="7">
        <f>IF(Q1169&gt;0,RANK(Q1169,(N1169:P1169,Q1169:AE1169)),0)</f>
        <v>0</v>
      </c>
      <c r="AH1169" s="7">
        <f>IF(R1169&gt;0,RANK(R1169,(N1169:P1169,Q1169:AE1169)),0)</f>
        <v>0</v>
      </c>
      <c r="AI1169" s="7">
        <f>IF(T1169&gt;0,RANK(T1169,(N1169:P1169,Q1169:AE1169)),0)</f>
        <v>3</v>
      </c>
      <c r="AJ1169" s="7">
        <f>IF(S1169&gt;0,RANK(S1169,(N1169:P1169,Q1169:AE1169)),0)</f>
        <v>0</v>
      </c>
      <c r="AK1169" s="2">
        <f t="shared" si="431"/>
        <v>0</v>
      </c>
      <c r="AL1169" s="2">
        <f t="shared" si="432"/>
        <v>0</v>
      </c>
      <c r="AM1169" s="2">
        <f t="shared" si="433"/>
        <v>8.4448409158489439E-3</v>
      </c>
      <c r="AN1169" s="2">
        <f t="shared" si="434"/>
        <v>0</v>
      </c>
      <c r="AP1169" t="s">
        <v>1640</v>
      </c>
      <c r="AQ1169" t="s">
        <v>2480</v>
      </c>
      <c r="AR1169" s="9"/>
      <c r="AT1169" s="94">
        <v>26</v>
      </c>
      <c r="AU1169" s="96">
        <v>159</v>
      </c>
      <c r="AV1169" s="100">
        <f t="shared" si="414"/>
        <v>26159</v>
      </c>
      <c r="AX1169" s="7" t="s">
        <v>996</v>
      </c>
    </row>
    <row r="1170" spans="1:50" ht="13" hidden="1" customHeight="1" outlineLevel="1">
      <c r="A1170" t="s">
        <v>12</v>
      </c>
      <c r="B1170" t="s">
        <v>2480</v>
      </c>
      <c r="C1170" s="1">
        <f t="shared" si="426"/>
        <v>77986</v>
      </c>
      <c r="D1170" s="7">
        <f>IF(N1170&gt;0, RANK(N1170,(N1170:P1170,Q1170:AE1170)),0)</f>
        <v>1</v>
      </c>
      <c r="E1170" s="7">
        <f>IF(O1170&gt;0,RANK(O1170,(N1170:P1170,Q1170:AE1170)),0)</f>
        <v>2</v>
      </c>
      <c r="F1170" s="7">
        <f>IF(P1170&gt;0,RANK(P1170,(N1170:P1170,Q1170:AE1170)),0)</f>
        <v>0</v>
      </c>
      <c r="G1170" s="1">
        <f t="shared" si="424"/>
        <v>22610</v>
      </c>
      <c r="H1170" s="2">
        <f t="shared" si="425"/>
        <v>0.28992383248275333</v>
      </c>
      <c r="I1170" s="2"/>
      <c r="J1170" s="2">
        <f t="shared" si="427"/>
        <v>0.63846074936527064</v>
      </c>
      <c r="K1170" s="2">
        <f t="shared" si="428"/>
        <v>0.34853691688251737</v>
      </c>
      <c r="L1170" s="2">
        <f t="shared" si="429"/>
        <v>0</v>
      </c>
      <c r="M1170" s="2">
        <f t="shared" si="430"/>
        <v>1.3002333752211992E-2</v>
      </c>
      <c r="N1170" s="106">
        <v>49791</v>
      </c>
      <c r="O1170" s="106">
        <v>27181</v>
      </c>
      <c r="P1170" s="106"/>
      <c r="Q1170" s="106"/>
      <c r="R1170" s="106"/>
      <c r="S1170" s="106"/>
      <c r="T1170" s="106">
        <v>995</v>
      </c>
      <c r="U1170" s="106">
        <v>19</v>
      </c>
      <c r="V1170" s="106"/>
      <c r="W1170" s="106"/>
      <c r="X1170" s="106"/>
      <c r="Y1170" s="106"/>
      <c r="Z1170" s="106"/>
      <c r="AA1170" s="106"/>
      <c r="AB1170" s="106"/>
      <c r="AC1170" s="106"/>
      <c r="AD1170" s="106"/>
      <c r="AE1170" s="106"/>
      <c r="AG1170" s="7">
        <f>IF(Q1170&gt;0,RANK(Q1170,(N1170:P1170,Q1170:AE1170)),0)</f>
        <v>0</v>
      </c>
      <c r="AH1170" s="7">
        <f>IF(R1170&gt;0,RANK(R1170,(N1170:P1170,Q1170:AE1170)),0)</f>
        <v>0</v>
      </c>
      <c r="AI1170" s="7">
        <f>IF(T1170&gt;0,RANK(T1170,(N1170:P1170,Q1170:AE1170)),0)</f>
        <v>3</v>
      </c>
      <c r="AJ1170" s="7">
        <f>IF(S1170&gt;0,RANK(S1170,(N1170:P1170,Q1170:AE1170)),0)</f>
        <v>0</v>
      </c>
      <c r="AK1170" s="2">
        <f t="shared" si="431"/>
        <v>0</v>
      </c>
      <c r="AL1170" s="2">
        <f t="shared" si="432"/>
        <v>0</v>
      </c>
      <c r="AM1170" s="2">
        <f t="shared" si="433"/>
        <v>1.2758700279537353E-2</v>
      </c>
      <c r="AN1170" s="2">
        <f t="shared" si="434"/>
        <v>0</v>
      </c>
      <c r="AP1170" t="s">
        <v>12</v>
      </c>
      <c r="AQ1170" t="s">
        <v>2480</v>
      </c>
      <c r="AR1170" s="9"/>
      <c r="AT1170" s="94">
        <v>26</v>
      </c>
      <c r="AU1170" s="96">
        <v>161</v>
      </c>
      <c r="AV1170" s="100">
        <f t="shared" si="414"/>
        <v>26161</v>
      </c>
      <c r="AX1170" s="7" t="s">
        <v>996</v>
      </c>
    </row>
    <row r="1171" spans="1:50" ht="13" hidden="1" customHeight="1" outlineLevel="1">
      <c r="A1171" t="s">
        <v>394</v>
      </c>
      <c r="B1171" t="s">
        <v>2480</v>
      </c>
      <c r="C1171" s="1">
        <f t="shared" si="426"/>
        <v>490197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0</v>
      </c>
      <c r="G1171" s="1">
        <f t="shared" si="424"/>
        <v>201453</v>
      </c>
      <c r="H1171" s="2">
        <f t="shared" si="425"/>
        <v>0.41096334738890689</v>
      </c>
      <c r="I1171" s="2"/>
      <c r="J1171" s="2">
        <f t="shared" si="427"/>
        <v>0.69950040493923871</v>
      </c>
      <c r="K1171" s="2">
        <f t="shared" si="428"/>
        <v>0.28853705755033182</v>
      </c>
      <c r="L1171" s="2">
        <f t="shared" si="429"/>
        <v>0</v>
      </c>
      <c r="M1171" s="2">
        <f t="shared" si="430"/>
        <v>1.1962537510429472E-2</v>
      </c>
      <c r="N1171" s="106">
        <v>342893</v>
      </c>
      <c r="O1171" s="106">
        <v>141440</v>
      </c>
      <c r="P1171" s="106"/>
      <c r="Q1171" s="106"/>
      <c r="R1171" s="106"/>
      <c r="S1171" s="106"/>
      <c r="T1171" s="106">
        <v>5818</v>
      </c>
      <c r="U1171" s="106">
        <v>46</v>
      </c>
      <c r="V1171" s="106"/>
      <c r="W1171" s="106"/>
      <c r="X1171" s="106"/>
      <c r="Y1171" s="106"/>
      <c r="Z1171" s="106"/>
      <c r="AA1171" s="106"/>
      <c r="AB1171" s="106"/>
      <c r="AC1171" s="106"/>
      <c r="AD1171" s="106"/>
      <c r="AE1171" s="106"/>
      <c r="AG1171" s="7">
        <f>IF(Q1171&gt;0,RANK(Q1171,(N1171:P1171,Q1171:AE1171)),0)</f>
        <v>0</v>
      </c>
      <c r="AH1171" s="7">
        <f>IF(R1171&gt;0,RANK(R1171,(N1171:P1171,Q1171:AE1171)),0)</f>
        <v>0</v>
      </c>
      <c r="AI1171" s="7">
        <f>IF(T1171&gt;0,RANK(T1171,(N1171:P1171,Q1171:AE1171)),0)</f>
        <v>3</v>
      </c>
      <c r="AJ1171" s="7">
        <f>IF(S1171&gt;0,RANK(S1171,(N1171:P1171,Q1171:AE1171)),0)</f>
        <v>0</v>
      </c>
      <c r="AK1171" s="2">
        <f t="shared" si="431"/>
        <v>0</v>
      </c>
      <c r="AL1171" s="2">
        <f t="shared" si="432"/>
        <v>0</v>
      </c>
      <c r="AM1171" s="2">
        <f t="shared" si="433"/>
        <v>1.1868697686848348E-2</v>
      </c>
      <c r="AN1171" s="2">
        <f t="shared" si="434"/>
        <v>0</v>
      </c>
      <c r="AP1171" t="s">
        <v>394</v>
      </c>
      <c r="AQ1171" t="s">
        <v>2480</v>
      </c>
      <c r="AR1171" s="9"/>
      <c r="AT1171" s="94">
        <v>26</v>
      </c>
      <c r="AU1171" s="96">
        <v>163</v>
      </c>
      <c r="AV1171" s="100">
        <f t="shared" si="414"/>
        <v>26163</v>
      </c>
      <c r="AX1171" s="7" t="s">
        <v>996</v>
      </c>
    </row>
    <row r="1172" spans="1:50" ht="13" hidden="1" customHeight="1" outlineLevel="1">
      <c r="A1172" t="s">
        <v>538</v>
      </c>
      <c r="B1172" t="s">
        <v>2480</v>
      </c>
      <c r="C1172" s="1">
        <f t="shared" si="426"/>
        <v>7955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>IF(P1172&gt;0,RANK(P1172,(N1172:P1172,Q1172:AE1172)),0)</f>
        <v>0</v>
      </c>
      <c r="G1172" s="1">
        <f t="shared" si="424"/>
        <v>375</v>
      </c>
      <c r="H1172" s="2">
        <f t="shared" si="425"/>
        <v>4.7140163419233189E-2</v>
      </c>
      <c r="I1172" s="2"/>
      <c r="J1172" s="2">
        <f t="shared" si="427"/>
        <v>0.52093023255813953</v>
      </c>
      <c r="K1172" s="2">
        <f t="shared" si="428"/>
        <v>0.47379006913890637</v>
      </c>
      <c r="L1172" s="2">
        <f t="shared" si="429"/>
        <v>0</v>
      </c>
      <c r="M1172" s="2">
        <f t="shared" si="430"/>
        <v>5.2796983029541056E-3</v>
      </c>
      <c r="N1172" s="106">
        <v>4144</v>
      </c>
      <c r="O1172" s="106">
        <v>3769</v>
      </c>
      <c r="P1172" s="106"/>
      <c r="Q1172" s="106"/>
      <c r="R1172" s="106"/>
      <c r="S1172" s="106"/>
      <c r="T1172" s="106">
        <v>40</v>
      </c>
      <c r="U1172" s="106">
        <v>2</v>
      </c>
      <c r="V1172" s="106"/>
      <c r="W1172" s="106"/>
      <c r="X1172" s="106"/>
      <c r="Y1172" s="106"/>
      <c r="Z1172" s="106"/>
      <c r="AA1172" s="106"/>
      <c r="AB1172" s="106"/>
      <c r="AC1172" s="106"/>
      <c r="AD1172" s="106"/>
      <c r="AE1172" s="106"/>
      <c r="AG1172" s="7">
        <f>IF(Q1172&gt;0,RANK(Q1172,(N1172:P1172,Q1172:AE1172)),0)</f>
        <v>0</v>
      </c>
      <c r="AH1172" s="7">
        <f>IF(R1172&gt;0,RANK(R1172,(N1172:P1172,Q1172:AE1172)),0)</f>
        <v>0</v>
      </c>
      <c r="AI1172" s="7">
        <f>IF(T1172&gt;0,RANK(T1172,(N1172:P1172,Q1172:AE1172)),0)</f>
        <v>3</v>
      </c>
      <c r="AJ1172" s="7">
        <f>IF(S1172&gt;0,RANK(S1172,(N1172:P1172,Q1172:AE1172)),0)</f>
        <v>0</v>
      </c>
      <c r="AK1172" s="2">
        <f t="shared" si="431"/>
        <v>0</v>
      </c>
      <c r="AL1172" s="2">
        <f t="shared" si="432"/>
        <v>0</v>
      </c>
      <c r="AM1172" s="2">
        <f t="shared" si="433"/>
        <v>5.02828409805154E-3</v>
      </c>
      <c r="AN1172" s="2">
        <f t="shared" si="434"/>
        <v>0</v>
      </c>
      <c r="AP1172" t="s">
        <v>538</v>
      </c>
      <c r="AQ1172" t="s">
        <v>2480</v>
      </c>
      <c r="AR1172" s="9"/>
      <c r="AT1172" s="94">
        <v>26</v>
      </c>
      <c r="AU1172" s="96">
        <v>165</v>
      </c>
      <c r="AV1172" s="100">
        <f t="shared" si="414"/>
        <v>26165</v>
      </c>
      <c r="AX1172" s="7" t="s">
        <v>996</v>
      </c>
    </row>
    <row r="1173" spans="1:50" ht="13" customHeight="1" collapsed="1">
      <c r="A1173" t="s">
        <v>1624</v>
      </c>
      <c r="B1173" t="s">
        <v>15</v>
      </c>
      <c r="C1173" s="1">
        <f t="shared" si="426"/>
        <v>2560494</v>
      </c>
      <c r="D1173" s="7">
        <f>IF(N1173&gt;0, RANK(N1173,(N1173:P1173,Q1173:AE1173)),0)</f>
        <v>1</v>
      </c>
      <c r="E1173" s="7">
        <f>IF(O1173&gt;0,RANK(O1173,(N1173:P1173,Q1173:AE1173)),0)</f>
        <v>2</v>
      </c>
      <c r="F1173" s="7">
        <f>IF(P1173&gt;0,RANK(P1173,(N1173:P1173,Q1173:AE1173)),0)</f>
        <v>0</v>
      </c>
      <c r="G1173" s="1">
        <f t="shared" si="424"/>
        <v>416058</v>
      </c>
      <c r="H1173" s="2">
        <f t="shared" si="425"/>
        <v>0.16249130050685531</v>
      </c>
      <c r="I1173" s="2"/>
      <c r="J1173" s="2">
        <f t="shared" si="427"/>
        <v>0.57479259861573584</v>
      </c>
      <c r="K1173" s="2">
        <f t="shared" si="428"/>
        <v>0.41230129810888055</v>
      </c>
      <c r="L1173" s="2">
        <f t="shared" si="429"/>
        <v>0</v>
      </c>
      <c r="M1173" s="2">
        <f t="shared" si="430"/>
        <v>1.2906103275383607E-2</v>
      </c>
      <c r="N1173" s="106">
        <f>SUM(N1090:N1172)</f>
        <v>1471753</v>
      </c>
      <c r="O1173" s="106">
        <f>SUM(O1090:O1172)</f>
        <v>1055695</v>
      </c>
      <c r="P1173" s="106"/>
      <c r="Q1173" s="106"/>
      <c r="R1173" s="106"/>
      <c r="S1173" s="106"/>
      <c r="T1173" s="106">
        <f>SUM(T1090:T1172)</f>
        <v>32796</v>
      </c>
      <c r="U1173" s="106">
        <f>SUM(U1090:U1172)</f>
        <v>250</v>
      </c>
      <c r="V1173" s="106"/>
      <c r="W1173" s="106"/>
      <c r="X1173" s="106"/>
      <c r="Y1173" s="106"/>
      <c r="Z1173" s="106"/>
      <c r="AA1173" s="106"/>
      <c r="AB1173" s="106"/>
      <c r="AC1173" s="106"/>
      <c r="AD1173" s="106"/>
      <c r="AE1173" s="106">
        <f>SUM(AE1090:AE1172)</f>
        <v>0</v>
      </c>
      <c r="AG1173" s="7">
        <f>IF(Q1173&gt;0,RANK(Q1173,(N1173:P1173,Q1173:AE1173)),0)</f>
        <v>0</v>
      </c>
      <c r="AH1173" s="7">
        <f>IF(R1173&gt;0,RANK(R1173,(N1173:P1173,Q1173:AE1173)),0)</f>
        <v>0</v>
      </c>
      <c r="AI1173" s="7">
        <f>IF(T1173&gt;0,RANK(T1173,(N1173:P1173,Q1173:AE1173)),0)</f>
        <v>3</v>
      </c>
      <c r="AJ1173" s="7">
        <f>IF(S1173&gt;0,RANK(S1173,(N1173:P1173,Q1173:AE1173)),0)</f>
        <v>0</v>
      </c>
      <c r="AK1173" s="2">
        <f t="shared" si="431"/>
        <v>0</v>
      </c>
      <c r="AL1173" s="2">
        <f t="shared" si="432"/>
        <v>0</v>
      </c>
      <c r="AM1173" s="2">
        <f t="shared" si="433"/>
        <v>1.2808465866352352E-2</v>
      </c>
      <c r="AN1173" s="2">
        <f t="shared" si="434"/>
        <v>0</v>
      </c>
      <c r="AP1173" t="s">
        <v>1624</v>
      </c>
      <c r="AQ1173" t="s">
        <v>15</v>
      </c>
      <c r="AT1173" s="94">
        <v>26</v>
      </c>
      <c r="AU1173" s="96"/>
      <c r="AV1173" s="94">
        <v>26</v>
      </c>
      <c r="AX1173" s="7" t="s">
        <v>775</v>
      </c>
    </row>
    <row r="1174" spans="1:50" ht="13" customHeight="1">
      <c r="C1174" s="1"/>
      <c r="E1174" s="7"/>
      <c r="F1174" s="7"/>
      <c r="I1174" s="2"/>
      <c r="W1174" s="106"/>
      <c r="X1174" s="106"/>
      <c r="Y1174" s="106"/>
      <c r="AA1174" s="106"/>
      <c r="AB1174" s="106"/>
      <c r="AC1174" s="106"/>
      <c r="AD1174" s="106"/>
      <c r="AE1174" s="106"/>
      <c r="AG1174" s="7"/>
      <c r="AH1174" s="7"/>
      <c r="AI1174" s="7"/>
      <c r="AJ1174" s="7"/>
      <c r="AT1174" s="94"/>
      <c r="AU1174" s="96"/>
      <c r="AV1174" s="100"/>
    </row>
    <row r="1175" spans="1:50" ht="13" hidden="1" customHeight="1" outlineLevel="1">
      <c r="A1175" t="s">
        <v>1773</v>
      </c>
      <c r="B1175" t="s">
        <v>2081</v>
      </c>
      <c r="C1175" s="1">
        <f t="shared" ref="C1175:C1206" si="435">SUM(N1175:AE1175)</f>
        <v>6505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>IF(P1175&gt;0,RANK(P1175,(N1175:P1175,Q1175:AE1175)),0)</f>
        <v>0</v>
      </c>
      <c r="G1175" s="1">
        <f t="shared" si="424"/>
        <v>419</v>
      </c>
      <c r="H1175" s="2">
        <f t="shared" si="425"/>
        <v>6.4411990776325909E-2</v>
      </c>
      <c r="I1175" s="2"/>
      <c r="J1175" s="2">
        <f t="shared" ref="J1175:J1206" si="436">IF($C1175=0,"-",N1175/$C1175)</f>
        <v>0.52159877017678713</v>
      </c>
      <c r="K1175" s="2">
        <f t="shared" ref="K1175:K1206" si="437">IF($C1175=0,"-",O1175/$C1175)</f>
        <v>0.45718677940046121</v>
      </c>
      <c r="L1175" s="2">
        <f t="shared" ref="L1175:L1206" si="438">IF($C1175=0,"-",P1175/$C1175)</f>
        <v>0</v>
      </c>
      <c r="M1175" s="2">
        <f t="shared" ref="M1175:M1206" si="439">IF(C1175=0,"-",(1-J1175-K1175-L1175))</f>
        <v>2.1214450422751663E-2</v>
      </c>
      <c r="N1175" s="55">
        <v>3393</v>
      </c>
      <c r="O1175" s="55">
        <v>2974</v>
      </c>
      <c r="V1175" s="55">
        <v>138</v>
      </c>
      <c r="W1175" s="106"/>
      <c r="X1175" s="106"/>
      <c r="Y1175" s="106"/>
      <c r="AA1175" s="106"/>
      <c r="AB1175" s="106"/>
      <c r="AC1175" s="106"/>
      <c r="AD1175" s="106"/>
      <c r="AE1175" s="106"/>
      <c r="AG1175" s="7">
        <f>IF(Q1175&gt;0,RANK(Q1175,(N1175:P1175,Q1175:AE1175)),0)</f>
        <v>0</v>
      </c>
      <c r="AH1175" s="7">
        <f>IF(R1175&gt;0,RANK(R1175,(N1175:P1175,Q1175:AE1175)),0)</f>
        <v>0</v>
      </c>
      <c r="AI1175" s="7">
        <f>IF(T1175&gt;0,RANK(T1175,(N1175:P1175,Q1175:AE1175)),0)</f>
        <v>0</v>
      </c>
      <c r="AJ1175" s="7">
        <f>IF(S1175&gt;0,RANK(S1175,(N1175:P1175,Q1175:AE1175)),0)</f>
        <v>0</v>
      </c>
      <c r="AK1175" s="2">
        <f t="shared" ref="AK1175:AK1206" si="440">IF($C1175=0,"-",Q1175/$C1175)</f>
        <v>0</v>
      </c>
      <c r="AL1175" s="2">
        <f t="shared" ref="AL1175:AL1206" si="441">IF($C1175=0,"-",R1175/$C1175)</f>
        <v>0</v>
      </c>
      <c r="AM1175" s="2">
        <f t="shared" ref="AM1175:AM1206" si="442">IF($C1175=0,"-",T1175/$C1175)</f>
        <v>0</v>
      </c>
      <c r="AN1175" s="2">
        <f t="shared" ref="AN1175:AN1206" si="443">IF($C1175=0,"-",S1175/$C1175)</f>
        <v>0</v>
      </c>
      <c r="AP1175" t="s">
        <v>1773</v>
      </c>
      <c r="AQ1175" t="s">
        <v>2081</v>
      </c>
      <c r="AR1175" s="9"/>
      <c r="AT1175" s="94">
        <v>27</v>
      </c>
      <c r="AU1175" s="96">
        <v>1</v>
      </c>
      <c r="AV1175" s="100">
        <f t="shared" si="414"/>
        <v>27001</v>
      </c>
      <c r="AX1175" s="7" t="s">
        <v>996</v>
      </c>
    </row>
    <row r="1176" spans="1:50" ht="13" hidden="1" customHeight="1" outlineLevel="1">
      <c r="A1176" t="s">
        <v>1876</v>
      </c>
      <c r="B1176" t="s">
        <v>2081</v>
      </c>
      <c r="C1176" s="1">
        <f t="shared" si="435"/>
        <v>91244</v>
      </c>
      <c r="D1176" s="7">
        <f>IF(N1176&gt;0, RANK(N1176,(N1176:P1176,Q1176:AE1176)),0)</f>
        <v>1</v>
      </c>
      <c r="E1176" s="7">
        <f>IF(O1176&gt;0,RANK(O1176,(N1176:P1176,Q1176:AE1176)),0)</f>
        <v>2</v>
      </c>
      <c r="F1176" s="7">
        <f>IF(P1176&gt;0,RANK(P1176,(N1176:P1176,Q1176:AE1176)),0)</f>
        <v>0</v>
      </c>
      <c r="G1176" s="1">
        <f t="shared" si="424"/>
        <v>6385</v>
      </c>
      <c r="H1176" s="2">
        <f t="shared" si="425"/>
        <v>6.997720398053571E-2</v>
      </c>
      <c r="I1176" s="2"/>
      <c r="J1176" s="2">
        <f t="shared" si="436"/>
        <v>0.52608390688702822</v>
      </c>
      <c r="K1176" s="2">
        <f t="shared" si="437"/>
        <v>0.45610670290649247</v>
      </c>
      <c r="L1176" s="2">
        <f t="shared" si="438"/>
        <v>0</v>
      </c>
      <c r="M1176" s="2">
        <f t="shared" si="439"/>
        <v>1.7809390206479314E-2</v>
      </c>
      <c r="N1176" s="55">
        <v>48002</v>
      </c>
      <c r="O1176" s="55">
        <v>41617</v>
      </c>
      <c r="V1176" s="55">
        <v>1625</v>
      </c>
      <c r="W1176" s="106"/>
      <c r="X1176" s="106"/>
      <c r="Y1176" s="106"/>
      <c r="AA1176" s="106"/>
      <c r="AB1176" s="106"/>
      <c r="AC1176" s="106"/>
      <c r="AD1176" s="106"/>
      <c r="AE1176" s="106"/>
      <c r="AG1176" s="7">
        <f>IF(Q1176&gt;0,RANK(Q1176,(N1176:P1176,Q1176:AE1176)),0)</f>
        <v>0</v>
      </c>
      <c r="AH1176" s="7">
        <f>IF(R1176&gt;0,RANK(R1176,(N1176:P1176,Q1176:AE1176)),0)</f>
        <v>0</v>
      </c>
      <c r="AI1176" s="7">
        <f>IF(T1176&gt;0,RANK(T1176,(N1176:P1176,Q1176:AE1176)),0)</f>
        <v>0</v>
      </c>
      <c r="AJ1176" s="7">
        <f>IF(S1176&gt;0,RANK(S1176,(N1176:P1176,Q1176:AE1176)),0)</f>
        <v>0</v>
      </c>
      <c r="AK1176" s="2">
        <f t="shared" si="440"/>
        <v>0</v>
      </c>
      <c r="AL1176" s="2">
        <f t="shared" si="441"/>
        <v>0</v>
      </c>
      <c r="AM1176" s="2">
        <f t="shared" si="442"/>
        <v>0</v>
      </c>
      <c r="AN1176" s="2">
        <f t="shared" si="443"/>
        <v>0</v>
      </c>
      <c r="AP1176" t="s">
        <v>1876</v>
      </c>
      <c r="AQ1176" t="s">
        <v>2081</v>
      </c>
      <c r="AR1176" s="9"/>
      <c r="AT1176" s="94">
        <v>27</v>
      </c>
      <c r="AU1176" s="96">
        <v>3</v>
      </c>
      <c r="AV1176" s="100">
        <f t="shared" si="414"/>
        <v>27003</v>
      </c>
      <c r="AX1176" s="7" t="s">
        <v>996</v>
      </c>
    </row>
    <row r="1177" spans="1:50" ht="13" hidden="1" customHeight="1" outlineLevel="1">
      <c r="A1177" t="s">
        <v>2606</v>
      </c>
      <c r="B1177" t="s">
        <v>2081</v>
      </c>
      <c r="C1177" s="1">
        <f t="shared" si="435"/>
        <v>11183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1">
        <f t="shared" si="424"/>
        <v>486</v>
      </c>
      <c r="H1177" s="2">
        <f t="shared" si="425"/>
        <v>4.3458821425377804E-2</v>
      </c>
      <c r="I1177" s="2"/>
      <c r="J1177" s="2">
        <f t="shared" si="436"/>
        <v>0.46910489135294642</v>
      </c>
      <c r="K1177" s="2">
        <f t="shared" si="437"/>
        <v>0.51256371277832424</v>
      </c>
      <c r="L1177" s="2">
        <f t="shared" si="438"/>
        <v>0</v>
      </c>
      <c r="M1177" s="2">
        <f t="shared" si="439"/>
        <v>1.8331395868729339E-2</v>
      </c>
      <c r="N1177" s="55">
        <v>5246</v>
      </c>
      <c r="O1177" s="55">
        <v>5732</v>
      </c>
      <c r="V1177" s="55">
        <v>205</v>
      </c>
      <c r="W1177" s="106"/>
      <c r="X1177" s="106"/>
      <c r="Y1177" s="106"/>
      <c r="AA1177" s="106"/>
      <c r="AB1177" s="106"/>
      <c r="AC1177" s="106"/>
      <c r="AD1177" s="106"/>
      <c r="AE1177" s="106"/>
      <c r="AG1177" s="7">
        <f>IF(Q1177&gt;0,RANK(Q1177,(N1177:P1177,Q1177:AE1177)),0)</f>
        <v>0</v>
      </c>
      <c r="AH1177" s="7">
        <f>IF(R1177&gt;0,RANK(R1177,(N1177:P1177,Q1177:AE1177)),0)</f>
        <v>0</v>
      </c>
      <c r="AI1177" s="7">
        <f>IF(T1177&gt;0,RANK(T1177,(N1177:P1177,Q1177:AE1177)),0)</f>
        <v>0</v>
      </c>
      <c r="AJ1177" s="7">
        <f>IF(S1177&gt;0,RANK(S1177,(N1177:P1177,Q1177:AE1177)),0)</f>
        <v>0</v>
      </c>
      <c r="AK1177" s="2">
        <f t="shared" si="440"/>
        <v>0</v>
      </c>
      <c r="AL1177" s="2">
        <f t="shared" si="441"/>
        <v>0</v>
      </c>
      <c r="AM1177" s="2">
        <f t="shared" si="442"/>
        <v>0</v>
      </c>
      <c r="AN1177" s="2">
        <f t="shared" si="443"/>
        <v>0</v>
      </c>
      <c r="AP1177" t="s">
        <v>2606</v>
      </c>
      <c r="AQ1177" t="s">
        <v>2081</v>
      </c>
      <c r="AR1177" s="9"/>
      <c r="AT1177" s="94">
        <v>27</v>
      </c>
      <c r="AU1177" s="96">
        <v>5</v>
      </c>
      <c r="AV1177" s="100">
        <f t="shared" si="414"/>
        <v>27005</v>
      </c>
      <c r="AX1177" s="7" t="s">
        <v>996</v>
      </c>
    </row>
    <row r="1178" spans="1:50" ht="13" hidden="1" customHeight="1" outlineLevel="1">
      <c r="A1178" t="s">
        <v>487</v>
      </c>
      <c r="B1178" t="s">
        <v>2081</v>
      </c>
      <c r="C1178" s="1">
        <f t="shared" si="435"/>
        <v>11808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>IF(P1178&gt;0,RANK(P1178,(N1178:P1178,Q1178:AE1178)),0)</f>
        <v>0</v>
      </c>
      <c r="G1178" s="1">
        <f t="shared" si="424"/>
        <v>915</v>
      </c>
      <c r="H1178" s="2">
        <f t="shared" si="425"/>
        <v>7.7489837398373979E-2</v>
      </c>
      <c r="I1178" s="2"/>
      <c r="J1178" s="2">
        <f t="shared" si="436"/>
        <v>0.5309959349593496</v>
      </c>
      <c r="K1178" s="2">
        <f t="shared" si="437"/>
        <v>0.4535060975609756</v>
      </c>
      <c r="L1178" s="2">
        <f t="shared" si="438"/>
        <v>0</v>
      </c>
      <c r="M1178" s="2">
        <f t="shared" si="439"/>
        <v>1.5497967479674801E-2</v>
      </c>
      <c r="N1178" s="55">
        <v>6270</v>
      </c>
      <c r="O1178" s="55">
        <v>5355</v>
      </c>
      <c r="V1178" s="55">
        <v>183</v>
      </c>
      <c r="W1178" s="106"/>
      <c r="X1178" s="106"/>
      <c r="Y1178" s="106"/>
      <c r="AA1178" s="106"/>
      <c r="AB1178" s="106"/>
      <c r="AC1178" s="106"/>
      <c r="AD1178" s="106"/>
      <c r="AE1178" s="106"/>
      <c r="AG1178" s="7">
        <f>IF(Q1178&gt;0,RANK(Q1178,(N1178:P1178,Q1178:AE1178)),0)</f>
        <v>0</v>
      </c>
      <c r="AH1178" s="7">
        <f>IF(R1178&gt;0,RANK(R1178,(N1178:P1178,Q1178:AE1178)),0)</f>
        <v>0</v>
      </c>
      <c r="AI1178" s="7">
        <f>IF(T1178&gt;0,RANK(T1178,(N1178:P1178,Q1178:AE1178)),0)</f>
        <v>0</v>
      </c>
      <c r="AJ1178" s="7">
        <f>IF(S1178&gt;0,RANK(S1178,(N1178:P1178,Q1178:AE1178)),0)</f>
        <v>0</v>
      </c>
      <c r="AK1178" s="2">
        <f t="shared" si="440"/>
        <v>0</v>
      </c>
      <c r="AL1178" s="2">
        <f t="shared" si="441"/>
        <v>0</v>
      </c>
      <c r="AM1178" s="2">
        <f t="shared" si="442"/>
        <v>0</v>
      </c>
      <c r="AN1178" s="2">
        <f t="shared" si="443"/>
        <v>0</v>
      </c>
      <c r="AP1178" t="s">
        <v>487</v>
      </c>
      <c r="AQ1178" t="s">
        <v>2081</v>
      </c>
      <c r="AR1178" s="9"/>
      <c r="AT1178" s="94">
        <v>27</v>
      </c>
      <c r="AU1178" s="96">
        <v>7</v>
      </c>
      <c r="AV1178" s="100">
        <f t="shared" si="414"/>
        <v>27007</v>
      </c>
      <c r="AX1178" s="7" t="s">
        <v>996</v>
      </c>
    </row>
    <row r="1179" spans="1:50" ht="13" hidden="1" customHeight="1" outlineLevel="1">
      <c r="A1179" t="s">
        <v>2314</v>
      </c>
      <c r="B1179" t="s">
        <v>2081</v>
      </c>
      <c r="C1179" s="1">
        <f t="shared" si="435"/>
        <v>11002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si="424"/>
        <v>765</v>
      </c>
      <c r="H1179" s="2">
        <f t="shared" si="425"/>
        <v>6.9532812215960735E-2</v>
      </c>
      <c r="I1179" s="2"/>
      <c r="J1179" s="2">
        <f t="shared" si="436"/>
        <v>0.45309943646609707</v>
      </c>
      <c r="K1179" s="2">
        <f t="shared" si="437"/>
        <v>0.52263224868205782</v>
      </c>
      <c r="L1179" s="2">
        <f t="shared" si="438"/>
        <v>0</v>
      </c>
      <c r="M1179" s="2">
        <f t="shared" si="439"/>
        <v>2.4268314851845108E-2</v>
      </c>
      <c r="N1179" s="55">
        <v>4985</v>
      </c>
      <c r="O1179" s="55">
        <v>5750</v>
      </c>
      <c r="V1179" s="55">
        <v>267</v>
      </c>
      <c r="W1179" s="106"/>
      <c r="X1179" s="106"/>
      <c r="Y1179" s="106"/>
      <c r="AA1179" s="106"/>
      <c r="AB1179" s="106"/>
      <c r="AC1179" s="106"/>
      <c r="AD1179" s="106"/>
      <c r="AE1179" s="106"/>
      <c r="AG1179" s="7">
        <f>IF(Q1179&gt;0,RANK(Q1179,(N1179:P1179,Q1179:AE1179)),0)</f>
        <v>0</v>
      </c>
      <c r="AH1179" s="7">
        <f>IF(R1179&gt;0,RANK(R1179,(N1179:P1179,Q1179:AE1179)),0)</f>
        <v>0</v>
      </c>
      <c r="AI1179" s="7">
        <f>IF(T1179&gt;0,RANK(T1179,(N1179:P1179,Q1179:AE1179)),0)</f>
        <v>0</v>
      </c>
      <c r="AJ1179" s="7">
        <f>IF(S1179&gt;0,RANK(S1179,(N1179:P1179,Q1179:AE1179)),0)</f>
        <v>0</v>
      </c>
      <c r="AK1179" s="2">
        <f t="shared" si="440"/>
        <v>0</v>
      </c>
      <c r="AL1179" s="2">
        <f t="shared" si="441"/>
        <v>0</v>
      </c>
      <c r="AM1179" s="2">
        <f t="shared" si="442"/>
        <v>0</v>
      </c>
      <c r="AN1179" s="2">
        <f t="shared" si="443"/>
        <v>0</v>
      </c>
      <c r="AP1179" t="s">
        <v>2314</v>
      </c>
      <c r="AQ1179" t="s">
        <v>2081</v>
      </c>
      <c r="AR1179" s="9"/>
      <c r="AT1179" s="94">
        <v>27</v>
      </c>
      <c r="AU1179" s="96">
        <v>9</v>
      </c>
      <c r="AV1179" s="100">
        <f t="shared" si="414"/>
        <v>27009</v>
      </c>
      <c r="AX1179" s="7" t="s">
        <v>996</v>
      </c>
    </row>
    <row r="1180" spans="1:50" ht="13" hidden="1" customHeight="1" outlineLevel="1">
      <c r="A1180" t="s">
        <v>375</v>
      </c>
      <c r="B1180" t="s">
        <v>2081</v>
      </c>
      <c r="C1180" s="1">
        <f t="shared" si="435"/>
        <v>3249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>IF(P1180&gt;0,RANK(P1180,(N1180:P1180,Q1180:AE1180)),0)</f>
        <v>0</v>
      </c>
      <c r="G1180" s="1">
        <f t="shared" si="424"/>
        <v>96</v>
      </c>
      <c r="H1180" s="2">
        <f t="shared" si="425"/>
        <v>2.9547553093259463E-2</v>
      </c>
      <c r="I1180" s="2"/>
      <c r="J1180" s="2">
        <f t="shared" si="436"/>
        <v>0.50692520775623273</v>
      </c>
      <c r="K1180" s="2">
        <f t="shared" si="437"/>
        <v>0.47737765466297322</v>
      </c>
      <c r="L1180" s="2">
        <f t="shared" si="438"/>
        <v>0</v>
      </c>
      <c r="M1180" s="2">
        <f t="shared" si="439"/>
        <v>1.5697137580794052E-2</v>
      </c>
      <c r="N1180" s="55">
        <v>1647</v>
      </c>
      <c r="O1180" s="55">
        <v>1551</v>
      </c>
      <c r="V1180" s="55">
        <v>51</v>
      </c>
      <c r="W1180" s="106"/>
      <c r="X1180" s="106"/>
      <c r="Y1180" s="106"/>
      <c r="AA1180" s="106"/>
      <c r="AB1180" s="106"/>
      <c r="AC1180" s="106"/>
      <c r="AD1180" s="106"/>
      <c r="AE1180" s="106"/>
      <c r="AG1180" s="7">
        <f>IF(Q1180&gt;0,RANK(Q1180,(N1180:P1180,Q1180:AE1180)),0)</f>
        <v>0</v>
      </c>
      <c r="AH1180" s="7">
        <f>IF(R1180&gt;0,RANK(R1180,(N1180:P1180,Q1180:AE1180)),0)</f>
        <v>0</v>
      </c>
      <c r="AI1180" s="7">
        <f>IF(T1180&gt;0,RANK(T1180,(N1180:P1180,Q1180:AE1180)),0)</f>
        <v>0</v>
      </c>
      <c r="AJ1180" s="7">
        <f>IF(S1180&gt;0,RANK(S1180,(N1180:P1180,Q1180:AE1180)),0)</f>
        <v>0</v>
      </c>
      <c r="AK1180" s="2">
        <f t="shared" si="440"/>
        <v>0</v>
      </c>
      <c r="AL1180" s="2">
        <f t="shared" si="441"/>
        <v>0</v>
      </c>
      <c r="AM1180" s="2">
        <f t="shared" si="442"/>
        <v>0</v>
      </c>
      <c r="AN1180" s="2">
        <f t="shared" si="443"/>
        <v>0</v>
      </c>
      <c r="AP1180" t="s">
        <v>375</v>
      </c>
      <c r="AQ1180" t="s">
        <v>2081</v>
      </c>
      <c r="AR1180" s="9"/>
      <c r="AT1180" s="94">
        <v>27</v>
      </c>
      <c r="AU1180" s="96">
        <v>11</v>
      </c>
      <c r="AV1180" s="100">
        <f t="shared" si="414"/>
        <v>27011</v>
      </c>
      <c r="AX1180" s="7" t="s">
        <v>996</v>
      </c>
    </row>
    <row r="1181" spans="1:50" ht="13" hidden="1" customHeight="1" outlineLevel="1">
      <c r="A1181" t="s">
        <v>2481</v>
      </c>
      <c r="B1181" t="s">
        <v>2081</v>
      </c>
      <c r="C1181" s="1">
        <f t="shared" si="435"/>
        <v>21303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24"/>
        <v>1811</v>
      </c>
      <c r="H1181" s="2">
        <f t="shared" si="425"/>
        <v>8.5011500727597056E-2</v>
      </c>
      <c r="I1181" s="2"/>
      <c r="J1181" s="2">
        <f t="shared" si="436"/>
        <v>0.44791813359620708</v>
      </c>
      <c r="K1181" s="2">
        <f t="shared" si="437"/>
        <v>0.53292963432380414</v>
      </c>
      <c r="L1181" s="2">
        <f t="shared" si="438"/>
        <v>0</v>
      </c>
      <c r="M1181" s="2">
        <f t="shared" si="439"/>
        <v>1.915223207998884E-2</v>
      </c>
      <c r="N1181" s="55">
        <v>9542</v>
      </c>
      <c r="O1181" s="55">
        <v>11353</v>
      </c>
      <c r="V1181" s="55">
        <v>408</v>
      </c>
      <c r="W1181" s="106"/>
      <c r="X1181" s="106"/>
      <c r="Y1181" s="106"/>
      <c r="AA1181" s="106"/>
      <c r="AB1181" s="106"/>
      <c r="AC1181" s="106"/>
      <c r="AD1181" s="106"/>
      <c r="AE1181" s="106"/>
      <c r="AG1181" s="7">
        <f>IF(Q1181&gt;0,RANK(Q1181,(N1181:P1181,Q1181:AE1181)),0)</f>
        <v>0</v>
      </c>
      <c r="AH1181" s="7">
        <f>IF(R1181&gt;0,RANK(R1181,(N1181:P1181,Q1181:AE1181)),0)</f>
        <v>0</v>
      </c>
      <c r="AI1181" s="7">
        <f>IF(T1181&gt;0,RANK(T1181,(N1181:P1181,Q1181:AE1181)),0)</f>
        <v>0</v>
      </c>
      <c r="AJ1181" s="7">
        <f>IF(S1181&gt;0,RANK(S1181,(N1181:P1181,Q1181:AE1181)),0)</f>
        <v>0</v>
      </c>
      <c r="AK1181" s="2">
        <f t="shared" si="440"/>
        <v>0</v>
      </c>
      <c r="AL1181" s="2">
        <f t="shared" si="441"/>
        <v>0</v>
      </c>
      <c r="AM1181" s="2">
        <f t="shared" si="442"/>
        <v>0</v>
      </c>
      <c r="AN1181" s="2">
        <f t="shared" si="443"/>
        <v>0</v>
      </c>
      <c r="AP1181" t="s">
        <v>2481</v>
      </c>
      <c r="AQ1181" t="s">
        <v>2081</v>
      </c>
      <c r="AR1181" s="9"/>
      <c r="AT1181" s="94">
        <v>27</v>
      </c>
      <c r="AU1181" s="96">
        <v>13</v>
      </c>
      <c r="AV1181" s="100">
        <f t="shared" si="414"/>
        <v>27013</v>
      </c>
      <c r="AX1181" s="7" t="s">
        <v>996</v>
      </c>
    </row>
    <row r="1182" spans="1:50" ht="13" hidden="1" customHeight="1" outlineLevel="1">
      <c r="A1182" t="s">
        <v>1515</v>
      </c>
      <c r="B1182" t="s">
        <v>2081</v>
      </c>
      <c r="C1182" s="1">
        <f t="shared" si="435"/>
        <v>10161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24"/>
        <v>2438</v>
      </c>
      <c r="H1182" s="2">
        <f t="shared" si="425"/>
        <v>0.23993701407341797</v>
      </c>
      <c r="I1182" s="2"/>
      <c r="J1182" s="2">
        <f t="shared" si="436"/>
        <v>0.37191221336482627</v>
      </c>
      <c r="K1182" s="2">
        <f t="shared" si="437"/>
        <v>0.61184922743824421</v>
      </c>
      <c r="L1182" s="2">
        <f t="shared" si="438"/>
        <v>0</v>
      </c>
      <c r="M1182" s="2">
        <f t="shared" si="439"/>
        <v>1.6238559196929514E-2</v>
      </c>
      <c r="N1182" s="55">
        <v>3779</v>
      </c>
      <c r="O1182" s="55">
        <v>6217</v>
      </c>
      <c r="V1182" s="55">
        <v>165</v>
      </c>
      <c r="W1182" s="106"/>
      <c r="X1182" s="106"/>
      <c r="Y1182" s="106"/>
      <c r="AA1182" s="106"/>
      <c r="AB1182" s="106"/>
      <c r="AC1182" s="106"/>
      <c r="AD1182" s="106"/>
      <c r="AE1182" s="106"/>
      <c r="AG1182" s="7">
        <f>IF(Q1182&gt;0,RANK(Q1182,(N1182:P1182,Q1182:AE1182)),0)</f>
        <v>0</v>
      </c>
      <c r="AH1182" s="7">
        <f>IF(R1182&gt;0,RANK(R1182,(N1182:P1182,Q1182:AE1182)),0)</f>
        <v>0</v>
      </c>
      <c r="AI1182" s="7">
        <f>IF(T1182&gt;0,RANK(T1182,(N1182:P1182,Q1182:AE1182)),0)</f>
        <v>0</v>
      </c>
      <c r="AJ1182" s="7">
        <f>IF(S1182&gt;0,RANK(S1182,(N1182:P1182,Q1182:AE1182)),0)</f>
        <v>0</v>
      </c>
      <c r="AK1182" s="2">
        <f t="shared" si="440"/>
        <v>0</v>
      </c>
      <c r="AL1182" s="2">
        <f t="shared" si="441"/>
        <v>0</v>
      </c>
      <c r="AM1182" s="2">
        <f t="shared" si="442"/>
        <v>0</v>
      </c>
      <c r="AN1182" s="2">
        <f t="shared" si="443"/>
        <v>0</v>
      </c>
      <c r="AP1182" t="s">
        <v>1515</v>
      </c>
      <c r="AQ1182" t="s">
        <v>2081</v>
      </c>
      <c r="AR1182" s="9"/>
      <c r="AT1182" s="94">
        <v>27</v>
      </c>
      <c r="AU1182" s="96">
        <v>15</v>
      </c>
      <c r="AV1182" s="100">
        <f t="shared" si="414"/>
        <v>27015</v>
      </c>
      <c r="AX1182" s="7" t="s">
        <v>996</v>
      </c>
    </row>
    <row r="1183" spans="1:50" ht="13" hidden="1" customHeight="1" outlineLevel="1">
      <c r="A1183" t="s">
        <v>544</v>
      </c>
      <c r="B1183" t="s">
        <v>2081</v>
      </c>
      <c r="C1183" s="1">
        <f t="shared" si="435"/>
        <v>11503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>IF(P1183&gt;0,RANK(P1183,(N1183:P1183,Q1183:AE1183)),0)</f>
        <v>0</v>
      </c>
      <c r="G1183" s="1">
        <f t="shared" si="424"/>
        <v>3030</v>
      </c>
      <c r="H1183" s="2">
        <f t="shared" si="425"/>
        <v>0.26340954533599931</v>
      </c>
      <c r="I1183" s="2"/>
      <c r="J1183" s="2">
        <f t="shared" si="436"/>
        <v>0.62183778144831781</v>
      </c>
      <c r="K1183" s="2">
        <f t="shared" si="437"/>
        <v>0.3584282361123185</v>
      </c>
      <c r="L1183" s="2">
        <f t="shared" si="438"/>
        <v>0</v>
      </c>
      <c r="M1183" s="2">
        <f t="shared" si="439"/>
        <v>1.9733982439363695E-2</v>
      </c>
      <c r="N1183" s="55">
        <v>7153</v>
      </c>
      <c r="O1183" s="55">
        <v>4123</v>
      </c>
      <c r="V1183" s="55">
        <v>227</v>
      </c>
      <c r="W1183" s="106"/>
      <c r="X1183" s="106"/>
      <c r="Y1183" s="106"/>
      <c r="AA1183" s="106"/>
      <c r="AB1183" s="106"/>
      <c r="AC1183" s="106"/>
      <c r="AD1183" s="106"/>
      <c r="AE1183" s="106"/>
      <c r="AG1183" s="7">
        <f>IF(Q1183&gt;0,RANK(Q1183,(N1183:P1183,Q1183:AE1183)),0)</f>
        <v>0</v>
      </c>
      <c r="AH1183" s="7">
        <f>IF(R1183&gt;0,RANK(R1183,(N1183:P1183,Q1183:AE1183)),0)</f>
        <v>0</v>
      </c>
      <c r="AI1183" s="7">
        <f>IF(T1183&gt;0,RANK(T1183,(N1183:P1183,Q1183:AE1183)),0)</f>
        <v>0</v>
      </c>
      <c r="AJ1183" s="7">
        <f>IF(S1183&gt;0,RANK(S1183,(N1183:P1183,Q1183:AE1183)),0)</f>
        <v>0</v>
      </c>
      <c r="AK1183" s="2">
        <f t="shared" si="440"/>
        <v>0</v>
      </c>
      <c r="AL1183" s="2">
        <f t="shared" si="441"/>
        <v>0</v>
      </c>
      <c r="AM1183" s="2">
        <f t="shared" si="442"/>
        <v>0</v>
      </c>
      <c r="AN1183" s="2">
        <f t="shared" si="443"/>
        <v>0</v>
      </c>
      <c r="AP1183" t="s">
        <v>544</v>
      </c>
      <c r="AQ1183" t="s">
        <v>2081</v>
      </c>
      <c r="AR1183" s="9"/>
      <c r="AT1183" s="94">
        <v>27</v>
      </c>
      <c r="AU1183" s="96">
        <v>17</v>
      </c>
      <c r="AV1183" s="100">
        <f t="shared" si="414"/>
        <v>27017</v>
      </c>
      <c r="AX1183" s="7" t="s">
        <v>996</v>
      </c>
    </row>
    <row r="1184" spans="1:50" ht="13" hidden="1" customHeight="1" outlineLevel="1">
      <c r="A1184" t="s">
        <v>501</v>
      </c>
      <c r="B1184" t="s">
        <v>2081</v>
      </c>
      <c r="C1184" s="1">
        <f t="shared" si="435"/>
        <v>19205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1">
        <f t="shared" si="424"/>
        <v>2934</v>
      </c>
      <c r="H1184" s="2">
        <f t="shared" si="425"/>
        <v>0.15277271543868784</v>
      </c>
      <c r="I1184" s="2"/>
      <c r="J1184" s="2">
        <f t="shared" si="436"/>
        <v>0.41421504816454047</v>
      </c>
      <c r="K1184" s="2">
        <f t="shared" si="437"/>
        <v>0.56698776360322833</v>
      </c>
      <c r="L1184" s="2">
        <f t="shared" si="438"/>
        <v>0</v>
      </c>
      <c r="M1184" s="2">
        <f t="shared" si="439"/>
        <v>1.8797188232231199E-2</v>
      </c>
      <c r="N1184" s="55">
        <v>7955</v>
      </c>
      <c r="O1184" s="55">
        <v>10889</v>
      </c>
      <c r="V1184" s="55">
        <v>361</v>
      </c>
      <c r="W1184" s="106"/>
      <c r="X1184" s="106"/>
      <c r="Y1184" s="106"/>
      <c r="AA1184" s="106"/>
      <c r="AB1184" s="106"/>
      <c r="AC1184" s="106"/>
      <c r="AD1184" s="106"/>
      <c r="AE1184" s="106"/>
      <c r="AG1184" s="7">
        <f>IF(Q1184&gt;0,RANK(Q1184,(N1184:P1184,Q1184:AE1184)),0)</f>
        <v>0</v>
      </c>
      <c r="AH1184" s="7">
        <f>IF(R1184&gt;0,RANK(R1184,(N1184:P1184,Q1184:AE1184)),0)</f>
        <v>0</v>
      </c>
      <c r="AI1184" s="7">
        <f>IF(T1184&gt;0,RANK(T1184,(N1184:P1184,Q1184:AE1184)),0)</f>
        <v>0</v>
      </c>
      <c r="AJ1184" s="7">
        <f>IF(S1184&gt;0,RANK(S1184,(N1184:P1184,Q1184:AE1184)),0)</f>
        <v>0</v>
      </c>
      <c r="AK1184" s="2">
        <f t="shared" si="440"/>
        <v>0</v>
      </c>
      <c r="AL1184" s="2">
        <f t="shared" si="441"/>
        <v>0</v>
      </c>
      <c r="AM1184" s="2">
        <f t="shared" si="442"/>
        <v>0</v>
      </c>
      <c r="AN1184" s="2">
        <f t="shared" si="443"/>
        <v>0</v>
      </c>
      <c r="AP1184" t="s">
        <v>501</v>
      </c>
      <c r="AQ1184" t="s">
        <v>2081</v>
      </c>
      <c r="AR1184" s="9"/>
      <c r="AT1184" s="94">
        <v>27</v>
      </c>
      <c r="AU1184" s="96">
        <v>19</v>
      </c>
      <c r="AV1184" s="100">
        <f t="shared" si="414"/>
        <v>27019</v>
      </c>
      <c r="AX1184" s="7" t="s">
        <v>996</v>
      </c>
    </row>
    <row r="1185" spans="1:50" ht="13" hidden="1" customHeight="1" outlineLevel="1">
      <c r="A1185" t="s">
        <v>395</v>
      </c>
      <c r="B1185" t="s">
        <v>2081</v>
      </c>
      <c r="C1185" s="1">
        <f t="shared" si="435"/>
        <v>10028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1">
        <f t="shared" si="424"/>
        <v>460</v>
      </c>
      <c r="H1185" s="2">
        <f t="shared" si="425"/>
        <v>4.5871559633027525E-2</v>
      </c>
      <c r="I1185" s="2"/>
      <c r="J1185" s="2">
        <f t="shared" si="436"/>
        <v>0.46609493418428399</v>
      </c>
      <c r="K1185" s="2">
        <f t="shared" si="437"/>
        <v>0.51196649381731152</v>
      </c>
      <c r="L1185" s="2">
        <f t="shared" si="438"/>
        <v>0</v>
      </c>
      <c r="M1185" s="2">
        <f t="shared" si="439"/>
        <v>2.1938571998404544E-2</v>
      </c>
      <c r="N1185" s="55">
        <v>4674</v>
      </c>
      <c r="O1185" s="55">
        <v>5134</v>
      </c>
      <c r="V1185" s="55">
        <v>220</v>
      </c>
      <c r="W1185" s="106"/>
      <c r="X1185" s="106"/>
      <c r="Y1185" s="106"/>
      <c r="AA1185" s="106"/>
      <c r="AB1185" s="106"/>
      <c r="AC1185" s="106"/>
      <c r="AD1185" s="106"/>
      <c r="AE1185" s="106"/>
      <c r="AG1185" s="7">
        <f>IF(Q1185&gt;0,RANK(Q1185,(N1185:P1185,Q1185:AE1185)),0)</f>
        <v>0</v>
      </c>
      <c r="AH1185" s="7">
        <f>IF(R1185&gt;0,RANK(R1185,(N1185:P1185,Q1185:AE1185)),0)</f>
        <v>0</v>
      </c>
      <c r="AI1185" s="7">
        <f>IF(T1185&gt;0,RANK(T1185,(N1185:P1185,Q1185:AE1185)),0)</f>
        <v>0</v>
      </c>
      <c r="AJ1185" s="7">
        <f>IF(S1185&gt;0,RANK(S1185,(N1185:P1185,Q1185:AE1185)),0)</f>
        <v>0</v>
      </c>
      <c r="AK1185" s="2">
        <f t="shared" si="440"/>
        <v>0</v>
      </c>
      <c r="AL1185" s="2">
        <f t="shared" si="441"/>
        <v>0</v>
      </c>
      <c r="AM1185" s="2">
        <f t="shared" si="442"/>
        <v>0</v>
      </c>
      <c r="AN1185" s="2">
        <f t="shared" si="443"/>
        <v>0</v>
      </c>
      <c r="AP1185" t="s">
        <v>395</v>
      </c>
      <c r="AQ1185" t="s">
        <v>2081</v>
      </c>
      <c r="AR1185" s="9"/>
      <c r="AT1185" s="94">
        <v>27</v>
      </c>
      <c r="AU1185" s="96">
        <v>21</v>
      </c>
      <c r="AV1185" s="100">
        <f t="shared" ref="AV1185:AV1248" si="444">1000*AT1185+AU1185</f>
        <v>27021</v>
      </c>
      <c r="AX1185" s="7" t="s">
        <v>996</v>
      </c>
    </row>
    <row r="1186" spans="1:50" ht="13" hidden="1" customHeight="1" outlineLevel="1">
      <c r="A1186" t="s">
        <v>726</v>
      </c>
      <c r="B1186" t="s">
        <v>2081</v>
      </c>
      <c r="C1186" s="1">
        <f t="shared" si="435"/>
        <v>5585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1">
        <f t="shared" si="424"/>
        <v>92</v>
      </c>
      <c r="H1186" s="2">
        <f t="shared" si="425"/>
        <v>1.6472694717994629E-2</v>
      </c>
      <c r="I1186" s="2"/>
      <c r="J1186" s="2">
        <f t="shared" si="436"/>
        <v>0.48433303491495078</v>
      </c>
      <c r="K1186" s="2">
        <f t="shared" si="437"/>
        <v>0.50080572963294534</v>
      </c>
      <c r="L1186" s="2">
        <f t="shared" si="438"/>
        <v>0</v>
      </c>
      <c r="M1186" s="2">
        <f t="shared" si="439"/>
        <v>1.4861235452103827E-2</v>
      </c>
      <c r="N1186" s="55">
        <v>2705</v>
      </c>
      <c r="O1186" s="55">
        <v>2797</v>
      </c>
      <c r="V1186" s="55">
        <v>83</v>
      </c>
      <c r="W1186" s="106"/>
      <c r="X1186" s="106"/>
      <c r="Y1186" s="106"/>
      <c r="AA1186" s="106"/>
      <c r="AB1186" s="106"/>
      <c r="AC1186" s="106"/>
      <c r="AD1186" s="106"/>
      <c r="AE1186" s="106"/>
      <c r="AG1186" s="7">
        <f>IF(Q1186&gt;0,RANK(Q1186,(N1186:P1186,Q1186:AE1186)),0)</f>
        <v>0</v>
      </c>
      <c r="AH1186" s="7">
        <f>IF(R1186&gt;0,RANK(R1186,(N1186:P1186,Q1186:AE1186)),0)</f>
        <v>0</v>
      </c>
      <c r="AI1186" s="7">
        <f>IF(T1186&gt;0,RANK(T1186,(N1186:P1186,Q1186:AE1186)),0)</f>
        <v>0</v>
      </c>
      <c r="AJ1186" s="7">
        <f>IF(S1186&gt;0,RANK(S1186,(N1186:P1186,Q1186:AE1186)),0)</f>
        <v>0</v>
      </c>
      <c r="AK1186" s="2">
        <f t="shared" si="440"/>
        <v>0</v>
      </c>
      <c r="AL1186" s="2">
        <f t="shared" si="441"/>
        <v>0</v>
      </c>
      <c r="AM1186" s="2">
        <f t="shared" si="442"/>
        <v>0</v>
      </c>
      <c r="AN1186" s="2">
        <f t="shared" si="443"/>
        <v>0</v>
      </c>
      <c r="AP1186" t="s">
        <v>726</v>
      </c>
      <c r="AQ1186" t="s">
        <v>2081</v>
      </c>
      <c r="AR1186" s="9"/>
      <c r="AT1186" s="94">
        <v>27</v>
      </c>
      <c r="AU1186" s="96">
        <v>23</v>
      </c>
      <c r="AV1186" s="100">
        <f t="shared" si="444"/>
        <v>27023</v>
      </c>
      <c r="AX1186" s="7" t="s">
        <v>996</v>
      </c>
    </row>
    <row r="1187" spans="1:50" ht="13" hidden="1" customHeight="1" outlineLevel="1">
      <c r="A1187" t="s">
        <v>320</v>
      </c>
      <c r="B1187" t="s">
        <v>2081</v>
      </c>
      <c r="C1187" s="1">
        <f t="shared" si="435"/>
        <v>13122</v>
      </c>
      <c r="D1187" s="7">
        <f>IF(N1187&gt;0, RANK(N1187,(N1187:P1187,Q1187:AE1187)),0)</f>
        <v>1</v>
      </c>
      <c r="E1187" s="7">
        <f>IF(O1187&gt;0,RANK(O1187,(N1187:P1187,Q1187:AE1187)),0)</f>
        <v>2</v>
      </c>
      <c r="F1187" s="7">
        <f>IF(P1187&gt;0,RANK(P1187,(N1187:P1187,Q1187:AE1187)),0)</f>
        <v>0</v>
      </c>
      <c r="G1187" s="1">
        <f t="shared" si="424"/>
        <v>1040</v>
      </c>
      <c r="H1187" s="2">
        <f t="shared" si="425"/>
        <v>7.9256210943453739E-2</v>
      </c>
      <c r="I1187" s="2"/>
      <c r="J1187" s="2">
        <f t="shared" si="436"/>
        <v>0.53017832647462282</v>
      </c>
      <c r="K1187" s="2">
        <f t="shared" si="437"/>
        <v>0.45092211553116901</v>
      </c>
      <c r="L1187" s="2">
        <f t="shared" si="438"/>
        <v>0</v>
      </c>
      <c r="M1187" s="2">
        <f t="shared" si="439"/>
        <v>1.8899557994208172E-2</v>
      </c>
      <c r="N1187" s="55">
        <v>6957</v>
      </c>
      <c r="O1187" s="55">
        <v>5917</v>
      </c>
      <c r="V1187" s="55">
        <v>248</v>
      </c>
      <c r="W1187" s="106"/>
      <c r="X1187" s="106"/>
      <c r="Y1187" s="106"/>
      <c r="AA1187" s="106"/>
      <c r="AB1187" s="106"/>
      <c r="AC1187" s="106"/>
      <c r="AD1187" s="106"/>
      <c r="AE1187" s="106"/>
      <c r="AG1187" s="7">
        <f>IF(Q1187&gt;0,RANK(Q1187,(N1187:P1187,Q1187:AE1187)),0)</f>
        <v>0</v>
      </c>
      <c r="AH1187" s="7">
        <f>IF(R1187&gt;0,RANK(R1187,(N1187:P1187,Q1187:AE1187)),0)</f>
        <v>0</v>
      </c>
      <c r="AI1187" s="7">
        <f>IF(T1187&gt;0,RANK(T1187,(N1187:P1187,Q1187:AE1187)),0)</f>
        <v>0</v>
      </c>
      <c r="AJ1187" s="7">
        <f>IF(S1187&gt;0,RANK(S1187,(N1187:P1187,Q1187:AE1187)),0)</f>
        <v>0</v>
      </c>
      <c r="AK1187" s="2">
        <f t="shared" si="440"/>
        <v>0</v>
      </c>
      <c r="AL1187" s="2">
        <f t="shared" si="441"/>
        <v>0</v>
      </c>
      <c r="AM1187" s="2">
        <f t="shared" si="442"/>
        <v>0</v>
      </c>
      <c r="AN1187" s="2">
        <f t="shared" si="443"/>
        <v>0</v>
      </c>
      <c r="AP1187" t="s">
        <v>320</v>
      </c>
      <c r="AQ1187" t="s">
        <v>2081</v>
      </c>
      <c r="AR1187" s="9"/>
      <c r="AT1187" s="94">
        <v>27</v>
      </c>
      <c r="AU1187" s="96">
        <v>25</v>
      </c>
      <c r="AV1187" s="100">
        <f t="shared" si="444"/>
        <v>27025</v>
      </c>
      <c r="AX1187" s="7" t="s">
        <v>996</v>
      </c>
    </row>
    <row r="1188" spans="1:50" ht="13" hidden="1" customHeight="1" outlineLevel="1">
      <c r="A1188" t="s">
        <v>2540</v>
      </c>
      <c r="B1188" t="s">
        <v>2081</v>
      </c>
      <c r="C1188" s="1">
        <f t="shared" si="435"/>
        <v>17275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0</v>
      </c>
      <c r="G1188" s="1">
        <f t="shared" si="424"/>
        <v>1942</v>
      </c>
      <c r="H1188" s="2">
        <f t="shared" si="425"/>
        <v>0.11241678726483358</v>
      </c>
      <c r="I1188" s="2"/>
      <c r="J1188" s="2">
        <f t="shared" si="436"/>
        <v>0.43808972503617943</v>
      </c>
      <c r="K1188" s="2">
        <f t="shared" si="437"/>
        <v>0.550506512301013</v>
      </c>
      <c r="L1188" s="2">
        <f t="shared" si="438"/>
        <v>0</v>
      </c>
      <c r="M1188" s="2">
        <f t="shared" si="439"/>
        <v>1.1403762662807515E-2</v>
      </c>
      <c r="N1188" s="55">
        <v>7568</v>
      </c>
      <c r="O1188" s="55">
        <v>9510</v>
      </c>
      <c r="V1188" s="55">
        <v>197</v>
      </c>
      <c r="W1188" s="106"/>
      <c r="X1188" s="106"/>
      <c r="Y1188" s="106"/>
      <c r="AA1188" s="106"/>
      <c r="AB1188" s="106"/>
      <c r="AC1188" s="106"/>
      <c r="AD1188" s="106"/>
      <c r="AE1188" s="106"/>
      <c r="AG1188" s="7">
        <f>IF(Q1188&gt;0,RANK(Q1188,(N1188:P1188,Q1188:AE1188)),0)</f>
        <v>0</v>
      </c>
      <c r="AH1188" s="7">
        <f>IF(R1188&gt;0,RANK(R1188,(N1188:P1188,Q1188:AE1188)),0)</f>
        <v>0</v>
      </c>
      <c r="AI1188" s="7">
        <f>IF(T1188&gt;0,RANK(T1188,(N1188:P1188,Q1188:AE1188)),0)</f>
        <v>0</v>
      </c>
      <c r="AJ1188" s="7">
        <f>IF(S1188&gt;0,RANK(S1188,(N1188:P1188,Q1188:AE1188)),0)</f>
        <v>0</v>
      </c>
      <c r="AK1188" s="2">
        <f t="shared" si="440"/>
        <v>0</v>
      </c>
      <c r="AL1188" s="2">
        <f t="shared" si="441"/>
        <v>0</v>
      </c>
      <c r="AM1188" s="2">
        <f t="shared" si="442"/>
        <v>0</v>
      </c>
      <c r="AN1188" s="2">
        <f t="shared" si="443"/>
        <v>0</v>
      </c>
      <c r="AP1188" t="s">
        <v>2540</v>
      </c>
      <c r="AQ1188" t="s">
        <v>2081</v>
      </c>
      <c r="AR1188" s="9"/>
      <c r="AT1188" s="94">
        <v>27</v>
      </c>
      <c r="AU1188" s="96">
        <v>27</v>
      </c>
      <c r="AV1188" s="100">
        <f t="shared" si="444"/>
        <v>27027</v>
      </c>
      <c r="AX1188" s="7" t="s">
        <v>996</v>
      </c>
    </row>
    <row r="1189" spans="1:50" ht="13" hidden="1" customHeight="1" outlineLevel="1">
      <c r="A1189" t="s">
        <v>1538</v>
      </c>
      <c r="B1189" t="s">
        <v>2081</v>
      </c>
      <c r="C1189" s="1">
        <f t="shared" si="435"/>
        <v>3369</v>
      </c>
      <c r="D1189" s="7">
        <f>IF(N1189&gt;0, RANK(N1189,(N1189:P1189,Q1189:AE1189)),0)</f>
        <v>1</v>
      </c>
      <c r="E1189" s="7">
        <f>IF(O1189&gt;0,RANK(O1189,(N1189:P1189,Q1189:AE1189)),0)</f>
        <v>2</v>
      </c>
      <c r="F1189" s="7">
        <f>IF(P1189&gt;0,RANK(P1189,(N1189:P1189,Q1189:AE1189)),0)</f>
        <v>0</v>
      </c>
      <c r="G1189" s="1">
        <f t="shared" si="424"/>
        <v>5</v>
      </c>
      <c r="H1189" s="2">
        <f t="shared" si="425"/>
        <v>1.4841199168892847E-3</v>
      </c>
      <c r="I1189" s="2"/>
      <c r="J1189" s="2">
        <f t="shared" si="436"/>
        <v>0.49035322054021963</v>
      </c>
      <c r="K1189" s="2">
        <f t="shared" si="437"/>
        <v>0.48886910062333039</v>
      </c>
      <c r="L1189" s="2">
        <f t="shared" si="438"/>
        <v>0</v>
      </c>
      <c r="M1189" s="2">
        <f t="shared" si="439"/>
        <v>2.0777678836449931E-2</v>
      </c>
      <c r="N1189" s="55">
        <v>1652</v>
      </c>
      <c r="O1189" s="55">
        <v>1647</v>
      </c>
      <c r="V1189" s="55">
        <v>70</v>
      </c>
      <c r="W1189" s="106"/>
      <c r="X1189" s="106"/>
      <c r="Y1189" s="106"/>
      <c r="AA1189" s="106"/>
      <c r="AB1189" s="106"/>
      <c r="AC1189" s="106"/>
      <c r="AD1189" s="106"/>
      <c r="AE1189" s="106"/>
      <c r="AG1189" s="7">
        <f>IF(Q1189&gt;0,RANK(Q1189,(N1189:P1189,Q1189:AE1189)),0)</f>
        <v>0</v>
      </c>
      <c r="AH1189" s="7">
        <f>IF(R1189&gt;0,RANK(R1189,(N1189:P1189,Q1189:AE1189)),0)</f>
        <v>0</v>
      </c>
      <c r="AI1189" s="7">
        <f>IF(T1189&gt;0,RANK(T1189,(N1189:P1189,Q1189:AE1189)),0)</f>
        <v>0</v>
      </c>
      <c r="AJ1189" s="7">
        <f>IF(S1189&gt;0,RANK(S1189,(N1189:P1189,Q1189:AE1189)),0)</f>
        <v>0</v>
      </c>
      <c r="AK1189" s="2">
        <f t="shared" si="440"/>
        <v>0</v>
      </c>
      <c r="AL1189" s="2">
        <f t="shared" si="441"/>
        <v>0</v>
      </c>
      <c r="AM1189" s="2">
        <f t="shared" si="442"/>
        <v>0</v>
      </c>
      <c r="AN1189" s="2">
        <f t="shared" si="443"/>
        <v>0</v>
      </c>
      <c r="AP1189" t="s">
        <v>1538</v>
      </c>
      <c r="AQ1189" t="s">
        <v>2081</v>
      </c>
      <c r="AR1189" s="9"/>
      <c r="AT1189" s="94">
        <v>27</v>
      </c>
      <c r="AU1189" s="96">
        <v>29</v>
      </c>
      <c r="AV1189" s="100">
        <f t="shared" si="444"/>
        <v>27029</v>
      </c>
      <c r="AX1189" s="7" t="s">
        <v>996</v>
      </c>
    </row>
    <row r="1190" spans="1:50" ht="13" hidden="1" customHeight="1" outlineLevel="1">
      <c r="A1190" t="s">
        <v>1362</v>
      </c>
      <c r="B1190" t="s">
        <v>2081</v>
      </c>
      <c r="C1190" s="1">
        <f t="shared" si="435"/>
        <v>1899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>IF(P1190&gt;0,RANK(P1190,(N1190:P1190,Q1190:AE1190)),0)</f>
        <v>0</v>
      </c>
      <c r="G1190" s="1">
        <f t="shared" si="424"/>
        <v>173</v>
      </c>
      <c r="H1190" s="2">
        <f t="shared" si="425"/>
        <v>9.1100579252238023E-2</v>
      </c>
      <c r="I1190" s="2"/>
      <c r="J1190" s="2">
        <f t="shared" si="436"/>
        <v>0.53659820958399163</v>
      </c>
      <c r="K1190" s="2">
        <f t="shared" si="437"/>
        <v>0.44549763033175355</v>
      </c>
      <c r="L1190" s="2">
        <f t="shared" si="438"/>
        <v>0</v>
      </c>
      <c r="M1190" s="2">
        <f t="shared" si="439"/>
        <v>1.7904160084254828E-2</v>
      </c>
      <c r="N1190" s="55">
        <v>1019</v>
      </c>
      <c r="O1190" s="55">
        <v>846</v>
      </c>
      <c r="V1190" s="55">
        <v>34</v>
      </c>
      <c r="W1190" s="106"/>
      <c r="X1190" s="106"/>
      <c r="Y1190" s="106"/>
      <c r="AA1190" s="106"/>
      <c r="AB1190" s="106"/>
      <c r="AC1190" s="106"/>
      <c r="AD1190" s="106"/>
      <c r="AE1190" s="106"/>
      <c r="AG1190" s="7">
        <f>IF(Q1190&gt;0,RANK(Q1190,(N1190:P1190,Q1190:AE1190)),0)</f>
        <v>0</v>
      </c>
      <c r="AH1190" s="7">
        <f>IF(R1190&gt;0,RANK(R1190,(N1190:P1190,Q1190:AE1190)),0)</f>
        <v>0</v>
      </c>
      <c r="AI1190" s="7">
        <f>IF(T1190&gt;0,RANK(T1190,(N1190:P1190,Q1190:AE1190)),0)</f>
        <v>0</v>
      </c>
      <c r="AJ1190" s="7">
        <f>IF(S1190&gt;0,RANK(S1190,(N1190:P1190,Q1190:AE1190)),0)</f>
        <v>0</v>
      </c>
      <c r="AK1190" s="2">
        <f t="shared" si="440"/>
        <v>0</v>
      </c>
      <c r="AL1190" s="2">
        <f t="shared" si="441"/>
        <v>0</v>
      </c>
      <c r="AM1190" s="2">
        <f t="shared" si="442"/>
        <v>0</v>
      </c>
      <c r="AN1190" s="2">
        <f t="shared" si="443"/>
        <v>0</v>
      </c>
      <c r="AP1190" t="s">
        <v>1362</v>
      </c>
      <c r="AQ1190" t="s">
        <v>2081</v>
      </c>
      <c r="AR1190" s="9"/>
      <c r="AT1190" s="94">
        <v>27</v>
      </c>
      <c r="AU1190" s="96">
        <v>31</v>
      </c>
      <c r="AV1190" s="100">
        <f t="shared" si="444"/>
        <v>27031</v>
      </c>
      <c r="AX1190" s="7" t="s">
        <v>996</v>
      </c>
    </row>
    <row r="1191" spans="1:50" ht="13" hidden="1" customHeight="1" outlineLevel="1">
      <c r="A1191" t="s">
        <v>2156</v>
      </c>
      <c r="B1191" t="s">
        <v>2081</v>
      </c>
      <c r="C1191" s="1">
        <f t="shared" si="435"/>
        <v>5697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1">
        <f t="shared" si="424"/>
        <v>612</v>
      </c>
      <c r="H1191" s="2">
        <f t="shared" si="425"/>
        <v>0.10742496050552923</v>
      </c>
      <c r="I1191" s="2"/>
      <c r="J1191" s="2">
        <f t="shared" si="436"/>
        <v>0.43724767421449884</v>
      </c>
      <c r="K1191" s="2">
        <f t="shared" si="437"/>
        <v>0.54467263472002814</v>
      </c>
      <c r="L1191" s="2">
        <f t="shared" si="438"/>
        <v>0</v>
      </c>
      <c r="M1191" s="2">
        <f t="shared" si="439"/>
        <v>1.8079691065473025E-2</v>
      </c>
      <c r="N1191" s="55">
        <v>2491</v>
      </c>
      <c r="O1191" s="55">
        <v>3103</v>
      </c>
      <c r="V1191" s="55">
        <v>103</v>
      </c>
      <c r="W1191" s="106"/>
      <c r="X1191" s="106"/>
      <c r="Y1191" s="106"/>
      <c r="AA1191" s="106"/>
      <c r="AB1191" s="106"/>
      <c r="AC1191" s="106"/>
      <c r="AD1191" s="106"/>
      <c r="AE1191" s="106"/>
      <c r="AG1191" s="7">
        <f>IF(Q1191&gt;0,RANK(Q1191,(N1191:P1191,Q1191:AE1191)),0)</f>
        <v>0</v>
      </c>
      <c r="AH1191" s="7">
        <f>IF(R1191&gt;0,RANK(R1191,(N1191:P1191,Q1191:AE1191)),0)</f>
        <v>0</v>
      </c>
      <c r="AI1191" s="7">
        <f>IF(T1191&gt;0,RANK(T1191,(N1191:P1191,Q1191:AE1191)),0)</f>
        <v>0</v>
      </c>
      <c r="AJ1191" s="7">
        <f>IF(S1191&gt;0,RANK(S1191,(N1191:P1191,Q1191:AE1191)),0)</f>
        <v>0</v>
      </c>
      <c r="AK1191" s="2">
        <f t="shared" si="440"/>
        <v>0</v>
      </c>
      <c r="AL1191" s="2">
        <f t="shared" si="441"/>
        <v>0</v>
      </c>
      <c r="AM1191" s="2">
        <f t="shared" si="442"/>
        <v>0</v>
      </c>
      <c r="AN1191" s="2">
        <f t="shared" si="443"/>
        <v>0</v>
      </c>
      <c r="AP1191" t="s">
        <v>2156</v>
      </c>
      <c r="AQ1191" t="s">
        <v>2081</v>
      </c>
      <c r="AR1191" s="9"/>
      <c r="AT1191" s="94">
        <v>27</v>
      </c>
      <c r="AU1191" s="96">
        <v>33</v>
      </c>
      <c r="AV1191" s="100">
        <f t="shared" si="444"/>
        <v>27033</v>
      </c>
      <c r="AX1191" s="7" t="s">
        <v>996</v>
      </c>
    </row>
    <row r="1192" spans="1:50" ht="13" hidden="1" customHeight="1" outlineLevel="1">
      <c r="A1192" t="s">
        <v>1230</v>
      </c>
      <c r="B1192" t="s">
        <v>2081</v>
      </c>
      <c r="C1192" s="1">
        <f t="shared" si="435"/>
        <v>20105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24"/>
        <v>1789</v>
      </c>
      <c r="H1192" s="2">
        <f t="shared" si="425"/>
        <v>8.8982840089529974E-2</v>
      </c>
      <c r="I1192" s="2"/>
      <c r="J1192" s="2">
        <f t="shared" si="436"/>
        <v>0.4450136781895051</v>
      </c>
      <c r="K1192" s="2">
        <f t="shared" si="437"/>
        <v>0.53399651827903505</v>
      </c>
      <c r="L1192" s="2">
        <f t="shared" si="438"/>
        <v>0</v>
      </c>
      <c r="M1192" s="2">
        <f t="shared" si="439"/>
        <v>2.098980353145985E-2</v>
      </c>
      <c r="N1192" s="55">
        <v>8947</v>
      </c>
      <c r="O1192" s="55">
        <v>10736</v>
      </c>
      <c r="V1192" s="55">
        <v>422</v>
      </c>
      <c r="W1192" s="106"/>
      <c r="X1192" s="106"/>
      <c r="Y1192" s="106"/>
      <c r="AA1192" s="106"/>
      <c r="AB1192" s="106"/>
      <c r="AC1192" s="106"/>
      <c r="AD1192" s="106"/>
      <c r="AE1192" s="106"/>
      <c r="AG1192" s="7">
        <f>IF(Q1192&gt;0,RANK(Q1192,(N1192:P1192,Q1192:AE1192)),0)</f>
        <v>0</v>
      </c>
      <c r="AH1192" s="7">
        <f>IF(R1192&gt;0,RANK(R1192,(N1192:P1192,Q1192:AE1192)),0)</f>
        <v>0</v>
      </c>
      <c r="AI1192" s="7">
        <f>IF(T1192&gt;0,RANK(T1192,(N1192:P1192,Q1192:AE1192)),0)</f>
        <v>0</v>
      </c>
      <c r="AJ1192" s="7">
        <f>IF(S1192&gt;0,RANK(S1192,(N1192:P1192,Q1192:AE1192)),0)</f>
        <v>0</v>
      </c>
      <c r="AK1192" s="2">
        <f t="shared" si="440"/>
        <v>0</v>
      </c>
      <c r="AL1192" s="2">
        <f t="shared" si="441"/>
        <v>0</v>
      </c>
      <c r="AM1192" s="2">
        <f t="shared" si="442"/>
        <v>0</v>
      </c>
      <c r="AN1192" s="2">
        <f t="shared" si="443"/>
        <v>0</v>
      </c>
      <c r="AP1192" t="s">
        <v>1230</v>
      </c>
      <c r="AQ1192" t="s">
        <v>2081</v>
      </c>
      <c r="AR1192" s="9"/>
      <c r="AT1192" s="94">
        <v>27</v>
      </c>
      <c r="AU1192" s="96">
        <v>35</v>
      </c>
      <c r="AV1192" s="100">
        <f t="shared" si="444"/>
        <v>27035</v>
      </c>
      <c r="AX1192" s="7" t="s">
        <v>996</v>
      </c>
    </row>
    <row r="1193" spans="1:50" ht="13" hidden="1" customHeight="1" outlineLevel="1">
      <c r="A1193" t="s">
        <v>2166</v>
      </c>
      <c r="B1193" t="s">
        <v>2081</v>
      </c>
      <c r="C1193" s="1">
        <f t="shared" si="435"/>
        <v>111899</v>
      </c>
      <c r="D1193" s="7">
        <f>IF(N1193&gt;0, RANK(N1193,(N1193:P1193,Q1193:AE1193)),0)</f>
        <v>1</v>
      </c>
      <c r="E1193" s="7">
        <f>IF(O1193&gt;0,RANK(O1193,(N1193:P1193,Q1193:AE1193)),0)</f>
        <v>2</v>
      </c>
      <c r="F1193" s="7">
        <f>IF(P1193&gt;0,RANK(P1193,(N1193:P1193,Q1193:AE1193)),0)</f>
        <v>0</v>
      </c>
      <c r="G1193" s="1">
        <f t="shared" si="424"/>
        <v>308</v>
      </c>
      <c r="H1193" s="2">
        <f t="shared" si="425"/>
        <v>2.7524821490808675E-3</v>
      </c>
      <c r="I1193" s="2"/>
      <c r="J1193" s="2">
        <f t="shared" si="436"/>
        <v>0.49394543293505749</v>
      </c>
      <c r="K1193" s="2">
        <f t="shared" si="437"/>
        <v>0.49119295078597663</v>
      </c>
      <c r="L1193" s="2">
        <f t="shared" si="438"/>
        <v>0</v>
      </c>
      <c r="M1193" s="2">
        <f t="shared" si="439"/>
        <v>1.4861616278965928E-2</v>
      </c>
      <c r="N1193" s="55">
        <v>55272</v>
      </c>
      <c r="O1193" s="55">
        <v>54964</v>
      </c>
      <c r="V1193" s="55">
        <v>1663</v>
      </c>
      <c r="W1193" s="106"/>
      <c r="X1193" s="106"/>
      <c r="Y1193" s="106"/>
      <c r="AA1193" s="106"/>
      <c r="AB1193" s="106"/>
      <c r="AC1193" s="106"/>
      <c r="AD1193" s="106"/>
      <c r="AE1193" s="106"/>
      <c r="AG1193" s="7">
        <f>IF(Q1193&gt;0,RANK(Q1193,(N1193:P1193,Q1193:AE1193)),0)</f>
        <v>0</v>
      </c>
      <c r="AH1193" s="7">
        <f>IF(R1193&gt;0,RANK(R1193,(N1193:P1193,Q1193:AE1193)),0)</f>
        <v>0</v>
      </c>
      <c r="AI1193" s="7">
        <f>IF(T1193&gt;0,RANK(T1193,(N1193:P1193,Q1193:AE1193)),0)</f>
        <v>0</v>
      </c>
      <c r="AJ1193" s="7">
        <f>IF(S1193&gt;0,RANK(S1193,(N1193:P1193,Q1193:AE1193)),0)</f>
        <v>0</v>
      </c>
      <c r="AK1193" s="2">
        <f t="shared" si="440"/>
        <v>0</v>
      </c>
      <c r="AL1193" s="2">
        <f t="shared" si="441"/>
        <v>0</v>
      </c>
      <c r="AM1193" s="2">
        <f t="shared" si="442"/>
        <v>0</v>
      </c>
      <c r="AN1193" s="2">
        <f t="shared" si="443"/>
        <v>0</v>
      </c>
      <c r="AP1193" t="s">
        <v>2166</v>
      </c>
      <c r="AQ1193" t="s">
        <v>2081</v>
      </c>
      <c r="AR1193" s="9"/>
      <c r="AT1193" s="94">
        <v>27</v>
      </c>
      <c r="AU1193" s="96">
        <v>37</v>
      </c>
      <c r="AV1193" s="100">
        <f t="shared" si="444"/>
        <v>27037</v>
      </c>
      <c r="AX1193" s="7" t="s">
        <v>996</v>
      </c>
    </row>
    <row r="1194" spans="1:50" ht="13" hidden="1" customHeight="1" outlineLevel="1">
      <c r="A1194" t="s">
        <v>877</v>
      </c>
      <c r="B1194" t="s">
        <v>2081</v>
      </c>
      <c r="C1194" s="1">
        <f t="shared" si="435"/>
        <v>5952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1">
        <f t="shared" si="424"/>
        <v>1293</v>
      </c>
      <c r="H1194" s="2">
        <f t="shared" si="425"/>
        <v>0.21723790322580644</v>
      </c>
      <c r="I1194" s="2"/>
      <c r="J1194" s="2">
        <f t="shared" si="436"/>
        <v>0.37735215053763443</v>
      </c>
      <c r="K1194" s="2">
        <f t="shared" si="437"/>
        <v>0.59459005376344087</v>
      </c>
      <c r="L1194" s="2">
        <f t="shared" si="438"/>
        <v>0</v>
      </c>
      <c r="M1194" s="2">
        <f t="shared" si="439"/>
        <v>2.8057795698924637E-2</v>
      </c>
      <c r="N1194" s="55">
        <v>2246</v>
      </c>
      <c r="O1194" s="55">
        <v>3539</v>
      </c>
      <c r="V1194" s="55">
        <v>167</v>
      </c>
      <c r="W1194" s="106"/>
      <c r="X1194" s="106"/>
      <c r="Y1194" s="106"/>
      <c r="AA1194" s="106"/>
      <c r="AB1194" s="106"/>
      <c r="AC1194" s="106"/>
      <c r="AD1194" s="106"/>
      <c r="AE1194" s="106"/>
      <c r="AG1194" s="7">
        <f>IF(Q1194&gt;0,RANK(Q1194,(N1194:P1194,Q1194:AE1194)),0)</f>
        <v>0</v>
      </c>
      <c r="AH1194" s="7">
        <f>IF(R1194&gt;0,RANK(R1194,(N1194:P1194,Q1194:AE1194)),0)</f>
        <v>0</v>
      </c>
      <c r="AI1194" s="7">
        <f>IF(T1194&gt;0,RANK(T1194,(N1194:P1194,Q1194:AE1194)),0)</f>
        <v>0</v>
      </c>
      <c r="AJ1194" s="7">
        <f>IF(S1194&gt;0,RANK(S1194,(N1194:P1194,Q1194:AE1194)),0)</f>
        <v>0</v>
      </c>
      <c r="AK1194" s="2">
        <f t="shared" si="440"/>
        <v>0</v>
      </c>
      <c r="AL1194" s="2">
        <f t="shared" si="441"/>
        <v>0</v>
      </c>
      <c r="AM1194" s="2">
        <f t="shared" si="442"/>
        <v>0</v>
      </c>
      <c r="AN1194" s="2">
        <f t="shared" si="443"/>
        <v>0</v>
      </c>
      <c r="AP1194" t="s">
        <v>877</v>
      </c>
      <c r="AQ1194" t="s">
        <v>2081</v>
      </c>
      <c r="AR1194" s="9"/>
      <c r="AT1194" s="94">
        <v>27</v>
      </c>
      <c r="AU1194" s="96">
        <v>39</v>
      </c>
      <c r="AV1194" s="100">
        <f t="shared" si="444"/>
        <v>27039</v>
      </c>
      <c r="AX1194" s="7" t="s">
        <v>996</v>
      </c>
    </row>
    <row r="1195" spans="1:50" ht="13" hidden="1" customHeight="1" outlineLevel="1">
      <c r="A1195" t="s">
        <v>978</v>
      </c>
      <c r="B1195" t="s">
        <v>2081</v>
      </c>
      <c r="C1195" s="1">
        <f t="shared" si="435"/>
        <v>13176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1">
        <f t="shared" si="424"/>
        <v>2198</v>
      </c>
      <c r="H1195" s="2">
        <f t="shared" si="425"/>
        <v>0.16681845780206436</v>
      </c>
      <c r="I1195" s="2"/>
      <c r="J1195" s="2">
        <f t="shared" si="436"/>
        <v>0.4096842744383728</v>
      </c>
      <c r="K1195" s="2">
        <f t="shared" si="437"/>
        <v>0.57650273224043713</v>
      </c>
      <c r="L1195" s="2">
        <f t="shared" si="438"/>
        <v>0</v>
      </c>
      <c r="M1195" s="2">
        <f t="shared" si="439"/>
        <v>1.3812993321190015E-2</v>
      </c>
      <c r="N1195" s="55">
        <v>5398</v>
      </c>
      <c r="O1195" s="55">
        <v>7596</v>
      </c>
      <c r="V1195" s="55">
        <v>182</v>
      </c>
      <c r="W1195" s="106"/>
      <c r="X1195" s="106"/>
      <c r="Y1195" s="106"/>
      <c r="AA1195" s="106"/>
      <c r="AB1195" s="106"/>
      <c r="AC1195" s="106"/>
      <c r="AD1195" s="106"/>
      <c r="AE1195" s="106"/>
      <c r="AG1195" s="7">
        <f>IF(Q1195&gt;0,RANK(Q1195,(N1195:P1195,Q1195:AE1195)),0)</f>
        <v>0</v>
      </c>
      <c r="AH1195" s="7">
        <f>IF(R1195&gt;0,RANK(R1195,(N1195:P1195,Q1195:AE1195)),0)</f>
        <v>0</v>
      </c>
      <c r="AI1195" s="7">
        <f>IF(T1195&gt;0,RANK(T1195,(N1195:P1195,Q1195:AE1195)),0)</f>
        <v>0</v>
      </c>
      <c r="AJ1195" s="7">
        <f>IF(S1195&gt;0,RANK(S1195,(N1195:P1195,Q1195:AE1195)),0)</f>
        <v>0</v>
      </c>
      <c r="AK1195" s="2">
        <f t="shared" si="440"/>
        <v>0</v>
      </c>
      <c r="AL1195" s="2">
        <f t="shared" si="441"/>
        <v>0</v>
      </c>
      <c r="AM1195" s="2">
        <f t="shared" si="442"/>
        <v>0</v>
      </c>
      <c r="AN1195" s="2">
        <f t="shared" si="443"/>
        <v>0</v>
      </c>
      <c r="AP1195" t="s">
        <v>978</v>
      </c>
      <c r="AQ1195" t="s">
        <v>2081</v>
      </c>
      <c r="AR1195" s="9"/>
      <c r="AT1195" s="94">
        <v>27</v>
      </c>
      <c r="AU1195" s="96">
        <v>41</v>
      </c>
      <c r="AV1195" s="100">
        <f t="shared" si="444"/>
        <v>27041</v>
      </c>
      <c r="AX1195" s="7" t="s">
        <v>996</v>
      </c>
    </row>
    <row r="1196" spans="1:50" ht="13" hidden="1" customHeight="1" outlineLevel="1">
      <c r="A1196" t="s">
        <v>1231</v>
      </c>
      <c r="B1196" t="s">
        <v>2081</v>
      </c>
      <c r="C1196" s="1">
        <f t="shared" si="435"/>
        <v>7986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24"/>
        <v>2025</v>
      </c>
      <c r="H1196" s="2">
        <f t="shared" si="425"/>
        <v>0.25356874530428247</v>
      </c>
      <c r="I1196" s="2"/>
      <c r="J1196" s="2">
        <f t="shared" si="436"/>
        <v>0.36351114450288002</v>
      </c>
      <c r="K1196" s="2">
        <f t="shared" si="437"/>
        <v>0.61707988980716255</v>
      </c>
      <c r="L1196" s="2">
        <f t="shared" si="438"/>
        <v>0</v>
      </c>
      <c r="M1196" s="2">
        <f t="shared" si="439"/>
        <v>1.9408965689957425E-2</v>
      </c>
      <c r="N1196" s="55">
        <v>2903</v>
      </c>
      <c r="O1196" s="55">
        <v>4928</v>
      </c>
      <c r="V1196" s="55">
        <v>155</v>
      </c>
      <c r="W1196" s="106"/>
      <c r="X1196" s="106"/>
      <c r="Y1196" s="106"/>
      <c r="AA1196" s="106"/>
      <c r="AB1196" s="106"/>
      <c r="AC1196" s="106"/>
      <c r="AD1196" s="106"/>
      <c r="AE1196" s="106"/>
      <c r="AG1196" s="7">
        <f>IF(Q1196&gt;0,RANK(Q1196,(N1196:P1196,Q1196:AE1196)),0)</f>
        <v>0</v>
      </c>
      <c r="AH1196" s="7">
        <f>IF(R1196&gt;0,RANK(R1196,(N1196:P1196,Q1196:AE1196)),0)</f>
        <v>0</v>
      </c>
      <c r="AI1196" s="7">
        <f>IF(T1196&gt;0,RANK(T1196,(N1196:P1196,Q1196:AE1196)),0)</f>
        <v>0</v>
      </c>
      <c r="AJ1196" s="7">
        <f>IF(S1196&gt;0,RANK(S1196,(N1196:P1196,Q1196:AE1196)),0)</f>
        <v>0</v>
      </c>
      <c r="AK1196" s="2">
        <f t="shared" si="440"/>
        <v>0</v>
      </c>
      <c r="AL1196" s="2">
        <f t="shared" si="441"/>
        <v>0</v>
      </c>
      <c r="AM1196" s="2">
        <f t="shared" si="442"/>
        <v>0</v>
      </c>
      <c r="AN1196" s="2">
        <f t="shared" si="443"/>
        <v>0</v>
      </c>
      <c r="AP1196" t="s">
        <v>1231</v>
      </c>
      <c r="AQ1196" t="s">
        <v>2081</v>
      </c>
      <c r="AR1196" s="9"/>
      <c r="AT1196" s="94">
        <v>27</v>
      </c>
      <c r="AU1196" s="96">
        <v>43</v>
      </c>
      <c r="AV1196" s="100">
        <f t="shared" si="444"/>
        <v>27043</v>
      </c>
      <c r="AX1196" s="7" t="s">
        <v>996</v>
      </c>
    </row>
    <row r="1197" spans="1:50" ht="13" hidden="1" customHeight="1" outlineLevel="1">
      <c r="A1197" t="s">
        <v>1529</v>
      </c>
      <c r="B1197" t="s">
        <v>2081</v>
      </c>
      <c r="C1197" s="1">
        <f t="shared" si="435"/>
        <v>7849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24"/>
        <v>1532</v>
      </c>
      <c r="H1197" s="2">
        <f t="shared" si="425"/>
        <v>0.19518409988533572</v>
      </c>
      <c r="I1197" s="2"/>
      <c r="J1197" s="2">
        <f t="shared" si="436"/>
        <v>0.39406293795387948</v>
      </c>
      <c r="K1197" s="2">
        <f t="shared" si="437"/>
        <v>0.58924703783921517</v>
      </c>
      <c r="L1197" s="2">
        <f t="shared" si="438"/>
        <v>0</v>
      </c>
      <c r="M1197" s="2">
        <f t="shared" si="439"/>
        <v>1.6690024206905352E-2</v>
      </c>
      <c r="N1197" s="55">
        <v>3093</v>
      </c>
      <c r="O1197" s="55">
        <v>4625</v>
      </c>
      <c r="V1197" s="55">
        <v>131</v>
      </c>
      <c r="W1197" s="106"/>
      <c r="X1197" s="106"/>
      <c r="Y1197" s="106"/>
      <c r="AA1197" s="106"/>
      <c r="AB1197" s="106"/>
      <c r="AC1197" s="106"/>
      <c r="AD1197" s="106"/>
      <c r="AE1197" s="106"/>
      <c r="AG1197" s="7">
        <f>IF(Q1197&gt;0,RANK(Q1197,(N1197:P1197,Q1197:AE1197)),0)</f>
        <v>0</v>
      </c>
      <c r="AH1197" s="7">
        <f>IF(R1197&gt;0,RANK(R1197,(N1197:P1197,Q1197:AE1197)),0)</f>
        <v>0</v>
      </c>
      <c r="AI1197" s="7">
        <f>IF(T1197&gt;0,RANK(T1197,(N1197:P1197,Q1197:AE1197)),0)</f>
        <v>0</v>
      </c>
      <c r="AJ1197" s="7">
        <f>IF(S1197&gt;0,RANK(S1197,(N1197:P1197,Q1197:AE1197)),0)</f>
        <v>0</v>
      </c>
      <c r="AK1197" s="2">
        <f t="shared" si="440"/>
        <v>0</v>
      </c>
      <c r="AL1197" s="2">
        <f t="shared" si="441"/>
        <v>0</v>
      </c>
      <c r="AM1197" s="2">
        <f t="shared" si="442"/>
        <v>0</v>
      </c>
      <c r="AN1197" s="2">
        <f t="shared" si="443"/>
        <v>0</v>
      </c>
      <c r="AP1197" t="s">
        <v>1529</v>
      </c>
      <c r="AQ1197" t="s">
        <v>2081</v>
      </c>
      <c r="AR1197" s="9"/>
      <c r="AT1197" s="94">
        <v>27</v>
      </c>
      <c r="AU1197" s="96">
        <v>45</v>
      </c>
      <c r="AV1197" s="100">
        <f t="shared" si="444"/>
        <v>27045</v>
      </c>
      <c r="AX1197" s="7" t="s">
        <v>996</v>
      </c>
    </row>
    <row r="1198" spans="1:50" ht="13" hidden="1" customHeight="1" outlineLevel="1">
      <c r="A1198" t="s">
        <v>1989</v>
      </c>
      <c r="B1198" t="s">
        <v>2081</v>
      </c>
      <c r="C1198" s="1">
        <f t="shared" si="435"/>
        <v>12963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1">
        <f t="shared" si="424"/>
        <v>1070</v>
      </c>
      <c r="H1198" s="2">
        <f t="shared" si="425"/>
        <v>8.2542621306796266E-2</v>
      </c>
      <c r="I1198" s="2"/>
      <c r="J1198" s="2">
        <f t="shared" si="436"/>
        <v>0.44912443107305405</v>
      </c>
      <c r="K1198" s="2">
        <f t="shared" si="437"/>
        <v>0.53166705237985035</v>
      </c>
      <c r="L1198" s="2">
        <f t="shared" si="438"/>
        <v>0</v>
      </c>
      <c r="M1198" s="2">
        <f t="shared" si="439"/>
        <v>1.9208516547095655E-2</v>
      </c>
      <c r="N1198" s="55">
        <v>5822</v>
      </c>
      <c r="O1198" s="55">
        <v>6892</v>
      </c>
      <c r="V1198" s="55">
        <v>249</v>
      </c>
      <c r="W1198" s="106"/>
      <c r="X1198" s="106"/>
      <c r="Y1198" s="106"/>
      <c r="AA1198" s="106"/>
      <c r="AB1198" s="106"/>
      <c r="AC1198" s="106"/>
      <c r="AD1198" s="106"/>
      <c r="AE1198" s="106"/>
      <c r="AG1198" s="7">
        <f>IF(Q1198&gt;0,RANK(Q1198,(N1198:P1198,Q1198:AE1198)),0)</f>
        <v>0</v>
      </c>
      <c r="AH1198" s="7">
        <f>IF(R1198&gt;0,RANK(R1198,(N1198:P1198,Q1198:AE1198)),0)</f>
        <v>0</v>
      </c>
      <c r="AI1198" s="7">
        <f>IF(T1198&gt;0,RANK(T1198,(N1198:P1198,Q1198:AE1198)),0)</f>
        <v>0</v>
      </c>
      <c r="AJ1198" s="7">
        <f>IF(S1198&gt;0,RANK(S1198,(N1198:P1198,Q1198:AE1198)),0)</f>
        <v>0</v>
      </c>
      <c r="AK1198" s="2">
        <f t="shared" si="440"/>
        <v>0</v>
      </c>
      <c r="AL1198" s="2">
        <f t="shared" si="441"/>
        <v>0</v>
      </c>
      <c r="AM1198" s="2">
        <f t="shared" si="442"/>
        <v>0</v>
      </c>
      <c r="AN1198" s="2">
        <f t="shared" si="443"/>
        <v>0</v>
      </c>
      <c r="AP1198" t="s">
        <v>1989</v>
      </c>
      <c r="AQ1198" t="s">
        <v>2081</v>
      </c>
      <c r="AR1198" s="9"/>
      <c r="AT1198" s="94">
        <v>27</v>
      </c>
      <c r="AU1198" s="96">
        <v>47</v>
      </c>
      <c r="AV1198" s="100">
        <f t="shared" si="444"/>
        <v>27047</v>
      </c>
      <c r="AX1198" s="7" t="s">
        <v>996</v>
      </c>
    </row>
    <row r="1199" spans="1:50" ht="13" hidden="1" customHeight="1" outlineLevel="1">
      <c r="A1199" t="s">
        <v>702</v>
      </c>
      <c r="B1199" t="s">
        <v>2081</v>
      </c>
      <c r="C1199" s="1">
        <f t="shared" si="435"/>
        <v>16356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1">
        <f t="shared" si="424"/>
        <v>1719</v>
      </c>
      <c r="H1199" s="2">
        <f t="shared" si="425"/>
        <v>0.10509904622157007</v>
      </c>
      <c r="I1199" s="2"/>
      <c r="J1199" s="2">
        <f t="shared" si="436"/>
        <v>0.43861579848373683</v>
      </c>
      <c r="K1199" s="2">
        <f t="shared" si="437"/>
        <v>0.54371484470530695</v>
      </c>
      <c r="L1199" s="2">
        <f t="shared" si="438"/>
        <v>0</v>
      </c>
      <c r="M1199" s="2">
        <f t="shared" si="439"/>
        <v>1.7669356810956161E-2</v>
      </c>
      <c r="N1199" s="55">
        <v>7174</v>
      </c>
      <c r="O1199" s="55">
        <v>8893</v>
      </c>
      <c r="V1199" s="55">
        <v>289</v>
      </c>
      <c r="W1199" s="106"/>
      <c r="X1199" s="106"/>
      <c r="Y1199" s="106"/>
      <c r="AA1199" s="106"/>
      <c r="AB1199" s="106"/>
      <c r="AC1199" s="106"/>
      <c r="AD1199" s="106"/>
      <c r="AE1199" s="106"/>
      <c r="AG1199" s="7">
        <f>IF(Q1199&gt;0,RANK(Q1199,(N1199:P1199,Q1199:AE1199)),0)</f>
        <v>0</v>
      </c>
      <c r="AH1199" s="7">
        <f>IF(R1199&gt;0,RANK(R1199,(N1199:P1199,Q1199:AE1199)),0)</f>
        <v>0</v>
      </c>
      <c r="AI1199" s="7">
        <f>IF(T1199&gt;0,RANK(T1199,(N1199:P1199,Q1199:AE1199)),0)</f>
        <v>0</v>
      </c>
      <c r="AJ1199" s="7">
        <f>IF(S1199&gt;0,RANK(S1199,(N1199:P1199,Q1199:AE1199)),0)</f>
        <v>0</v>
      </c>
      <c r="AK1199" s="2">
        <f t="shared" si="440"/>
        <v>0</v>
      </c>
      <c r="AL1199" s="2">
        <f t="shared" si="441"/>
        <v>0</v>
      </c>
      <c r="AM1199" s="2">
        <f t="shared" si="442"/>
        <v>0</v>
      </c>
      <c r="AN1199" s="2">
        <f t="shared" si="443"/>
        <v>0</v>
      </c>
      <c r="AP1199" t="s">
        <v>702</v>
      </c>
      <c r="AQ1199" t="s">
        <v>2081</v>
      </c>
      <c r="AR1199" s="9"/>
      <c r="AT1199" s="94">
        <v>27</v>
      </c>
      <c r="AU1199" s="96">
        <v>49</v>
      </c>
      <c r="AV1199" s="100">
        <f t="shared" si="444"/>
        <v>27049</v>
      </c>
      <c r="AX1199" s="7" t="s">
        <v>996</v>
      </c>
    </row>
    <row r="1200" spans="1:50" ht="13" hidden="1" customHeight="1" outlineLevel="1">
      <c r="A1200" t="s">
        <v>562</v>
      </c>
      <c r="B1200" t="s">
        <v>2081</v>
      </c>
      <c r="C1200" s="1">
        <f t="shared" si="435"/>
        <v>3385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0</v>
      </c>
      <c r="G1200" s="1">
        <f t="shared" si="424"/>
        <v>73</v>
      </c>
      <c r="H1200" s="2">
        <f t="shared" si="425"/>
        <v>2.1565731166912849E-2</v>
      </c>
      <c r="I1200" s="2"/>
      <c r="J1200" s="2">
        <f t="shared" si="436"/>
        <v>0.50310192023633682</v>
      </c>
      <c r="K1200" s="2">
        <f t="shared" si="437"/>
        <v>0.48153618906942391</v>
      </c>
      <c r="L1200" s="2">
        <f t="shared" si="438"/>
        <v>0</v>
      </c>
      <c r="M1200" s="2">
        <f t="shared" si="439"/>
        <v>1.5361890694239266E-2</v>
      </c>
      <c r="N1200" s="55">
        <v>1703</v>
      </c>
      <c r="O1200" s="55">
        <v>1630</v>
      </c>
      <c r="V1200" s="55">
        <v>52</v>
      </c>
      <c r="W1200" s="106"/>
      <c r="X1200" s="106"/>
      <c r="Y1200" s="106"/>
      <c r="AA1200" s="106"/>
      <c r="AB1200" s="106"/>
      <c r="AC1200" s="106"/>
      <c r="AD1200" s="106"/>
      <c r="AE1200" s="106"/>
      <c r="AG1200" s="7">
        <f>IF(Q1200&gt;0,RANK(Q1200,(N1200:P1200,Q1200:AE1200)),0)</f>
        <v>0</v>
      </c>
      <c r="AH1200" s="7">
        <f>IF(R1200&gt;0,RANK(R1200,(N1200:P1200,Q1200:AE1200)),0)</f>
        <v>0</v>
      </c>
      <c r="AI1200" s="7">
        <f>IF(T1200&gt;0,RANK(T1200,(N1200:P1200,Q1200:AE1200)),0)</f>
        <v>0</v>
      </c>
      <c r="AJ1200" s="7">
        <f>IF(S1200&gt;0,RANK(S1200,(N1200:P1200,Q1200:AE1200)),0)</f>
        <v>0</v>
      </c>
      <c r="AK1200" s="2">
        <f t="shared" si="440"/>
        <v>0</v>
      </c>
      <c r="AL1200" s="2">
        <f t="shared" si="441"/>
        <v>0</v>
      </c>
      <c r="AM1200" s="2">
        <f t="shared" si="442"/>
        <v>0</v>
      </c>
      <c r="AN1200" s="2">
        <f t="shared" si="443"/>
        <v>0</v>
      </c>
      <c r="AP1200" t="s">
        <v>562</v>
      </c>
      <c r="AQ1200" t="s">
        <v>2081</v>
      </c>
      <c r="AR1200" s="9"/>
      <c r="AT1200" s="94">
        <v>27</v>
      </c>
      <c r="AU1200" s="96">
        <v>51</v>
      </c>
      <c r="AV1200" s="100">
        <f t="shared" si="444"/>
        <v>27051</v>
      </c>
      <c r="AX1200" s="7" t="s">
        <v>996</v>
      </c>
    </row>
    <row r="1201" spans="1:50" ht="13" hidden="1" customHeight="1" outlineLevel="1">
      <c r="A1201" t="s">
        <v>832</v>
      </c>
      <c r="B1201" t="s">
        <v>2081</v>
      </c>
      <c r="C1201" s="1">
        <f t="shared" si="435"/>
        <v>454629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>IF(P1201&gt;0,RANK(P1201,(N1201:P1201,Q1201:AE1201)),0)</f>
        <v>0</v>
      </c>
      <c r="G1201" s="1">
        <f t="shared" si="424"/>
        <v>33901</v>
      </c>
      <c r="H1201" s="2">
        <f t="shared" si="425"/>
        <v>7.4568494310745678E-2</v>
      </c>
      <c r="I1201" s="2"/>
      <c r="J1201" s="2">
        <f t="shared" si="436"/>
        <v>0.52970224072815419</v>
      </c>
      <c r="K1201" s="2">
        <f t="shared" si="437"/>
        <v>0.4551337464174085</v>
      </c>
      <c r="L1201" s="2">
        <f t="shared" si="438"/>
        <v>0</v>
      </c>
      <c r="M1201" s="2">
        <f t="shared" si="439"/>
        <v>1.5164012854437303E-2</v>
      </c>
      <c r="N1201" s="55">
        <v>240818</v>
      </c>
      <c r="O1201" s="55">
        <v>206917</v>
      </c>
      <c r="V1201" s="55">
        <v>6894</v>
      </c>
      <c r="W1201" s="106"/>
      <c r="X1201" s="106"/>
      <c r="Y1201" s="106"/>
      <c r="AA1201" s="106"/>
      <c r="AB1201" s="106"/>
      <c r="AC1201" s="106"/>
      <c r="AD1201" s="106"/>
      <c r="AE1201" s="106"/>
      <c r="AG1201" s="7">
        <f>IF(Q1201&gt;0,RANK(Q1201,(N1201:P1201,Q1201:AE1201)),0)</f>
        <v>0</v>
      </c>
      <c r="AH1201" s="7">
        <f>IF(R1201&gt;0,RANK(R1201,(N1201:P1201,Q1201:AE1201)),0)</f>
        <v>0</v>
      </c>
      <c r="AI1201" s="7">
        <f>IF(T1201&gt;0,RANK(T1201,(N1201:P1201,Q1201:AE1201)),0)</f>
        <v>0</v>
      </c>
      <c r="AJ1201" s="7">
        <f>IF(S1201&gt;0,RANK(S1201,(N1201:P1201,Q1201:AE1201)),0)</f>
        <v>0</v>
      </c>
      <c r="AK1201" s="2">
        <f t="shared" si="440"/>
        <v>0</v>
      </c>
      <c r="AL1201" s="2">
        <f t="shared" si="441"/>
        <v>0</v>
      </c>
      <c r="AM1201" s="2">
        <f t="shared" si="442"/>
        <v>0</v>
      </c>
      <c r="AN1201" s="2">
        <f t="shared" si="443"/>
        <v>0</v>
      </c>
      <c r="AP1201" t="s">
        <v>832</v>
      </c>
      <c r="AQ1201" t="s">
        <v>2081</v>
      </c>
      <c r="AR1201" s="9"/>
      <c r="AT1201" s="94">
        <v>27</v>
      </c>
      <c r="AU1201" s="96">
        <v>53</v>
      </c>
      <c r="AV1201" s="100">
        <f t="shared" si="444"/>
        <v>27053</v>
      </c>
      <c r="AX1201" s="7" t="s">
        <v>996</v>
      </c>
    </row>
    <row r="1202" spans="1:50" ht="13" hidden="1" customHeight="1" outlineLevel="1">
      <c r="A1202" t="s">
        <v>1755</v>
      </c>
      <c r="B1202" t="s">
        <v>2081</v>
      </c>
      <c r="C1202" s="1">
        <f t="shared" si="435"/>
        <v>7779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0</v>
      </c>
      <c r="G1202" s="1">
        <f t="shared" si="424"/>
        <v>1702</v>
      </c>
      <c r="H1202" s="2">
        <f t="shared" si="425"/>
        <v>0.21879418948450957</v>
      </c>
      <c r="I1202" s="2"/>
      <c r="J1202" s="2">
        <f t="shared" si="436"/>
        <v>0.3787119166988045</v>
      </c>
      <c r="K1202" s="2">
        <f t="shared" si="437"/>
        <v>0.59750610618331401</v>
      </c>
      <c r="L1202" s="2">
        <f t="shared" si="438"/>
        <v>0</v>
      </c>
      <c r="M1202" s="2">
        <f t="shared" si="439"/>
        <v>2.3781977117881548E-2</v>
      </c>
      <c r="N1202" s="55">
        <v>2946</v>
      </c>
      <c r="O1202" s="55">
        <v>4648</v>
      </c>
      <c r="V1202" s="55">
        <v>185</v>
      </c>
      <c r="W1202" s="106"/>
      <c r="X1202" s="106"/>
      <c r="Y1202" s="106"/>
      <c r="AA1202" s="106"/>
      <c r="AB1202" s="106"/>
      <c r="AC1202" s="106"/>
      <c r="AD1202" s="106"/>
      <c r="AE1202" s="106"/>
      <c r="AG1202" s="7">
        <f>IF(Q1202&gt;0,RANK(Q1202,(N1202:P1202,Q1202:AE1202)),0)</f>
        <v>0</v>
      </c>
      <c r="AH1202" s="7">
        <f>IF(R1202&gt;0,RANK(R1202,(N1202:P1202,Q1202:AE1202)),0)</f>
        <v>0</v>
      </c>
      <c r="AI1202" s="7">
        <f>IF(T1202&gt;0,RANK(T1202,(N1202:P1202,Q1202:AE1202)),0)</f>
        <v>0</v>
      </c>
      <c r="AJ1202" s="7">
        <f>IF(S1202&gt;0,RANK(S1202,(N1202:P1202,Q1202:AE1202)),0)</f>
        <v>0</v>
      </c>
      <c r="AK1202" s="2">
        <f t="shared" si="440"/>
        <v>0</v>
      </c>
      <c r="AL1202" s="2">
        <f t="shared" si="441"/>
        <v>0</v>
      </c>
      <c r="AM1202" s="2">
        <f t="shared" si="442"/>
        <v>0</v>
      </c>
      <c r="AN1202" s="2">
        <f t="shared" si="443"/>
        <v>0</v>
      </c>
      <c r="AP1202" t="s">
        <v>1755</v>
      </c>
      <c r="AQ1202" t="s">
        <v>2081</v>
      </c>
      <c r="AR1202" s="9"/>
      <c r="AT1202" s="94">
        <v>27</v>
      </c>
      <c r="AU1202" s="96">
        <v>55</v>
      </c>
      <c r="AV1202" s="100">
        <f t="shared" si="444"/>
        <v>27055</v>
      </c>
      <c r="AX1202" s="7" t="s">
        <v>996</v>
      </c>
    </row>
    <row r="1203" spans="1:50" ht="13" hidden="1" customHeight="1" outlineLevel="1">
      <c r="A1203" t="s">
        <v>254</v>
      </c>
      <c r="B1203" t="s">
        <v>2081</v>
      </c>
      <c r="C1203" s="1">
        <f t="shared" si="435"/>
        <v>6929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0</v>
      </c>
      <c r="G1203" s="1">
        <f t="shared" si="424"/>
        <v>314</v>
      </c>
      <c r="H1203" s="2">
        <f t="shared" si="425"/>
        <v>4.5316784528792037E-2</v>
      </c>
      <c r="I1203" s="2"/>
      <c r="J1203" s="2">
        <f t="shared" si="436"/>
        <v>0.46745562130177515</v>
      </c>
      <c r="K1203" s="2">
        <f t="shared" si="437"/>
        <v>0.51277240583056716</v>
      </c>
      <c r="L1203" s="2">
        <f t="shared" si="438"/>
        <v>0</v>
      </c>
      <c r="M1203" s="2">
        <f t="shared" si="439"/>
        <v>1.977197286765775E-2</v>
      </c>
      <c r="N1203" s="55">
        <v>3239</v>
      </c>
      <c r="O1203" s="55">
        <v>3553</v>
      </c>
      <c r="V1203" s="55">
        <v>137</v>
      </c>
      <c r="W1203" s="106"/>
      <c r="X1203" s="106"/>
      <c r="Y1203" s="106"/>
      <c r="AA1203" s="106"/>
      <c r="AB1203" s="106"/>
      <c r="AC1203" s="106"/>
      <c r="AD1203" s="106"/>
      <c r="AE1203" s="106"/>
      <c r="AG1203" s="7">
        <f>IF(Q1203&gt;0,RANK(Q1203,(N1203:P1203,Q1203:AE1203)),0)</f>
        <v>0</v>
      </c>
      <c r="AH1203" s="7">
        <f>IF(R1203&gt;0,RANK(R1203,(N1203:P1203,Q1203:AE1203)),0)</f>
        <v>0</v>
      </c>
      <c r="AI1203" s="7">
        <f>IF(T1203&gt;0,RANK(T1203,(N1203:P1203,Q1203:AE1203)),0)</f>
        <v>0</v>
      </c>
      <c r="AJ1203" s="7">
        <f>IF(S1203&gt;0,RANK(S1203,(N1203:P1203,Q1203:AE1203)),0)</f>
        <v>0</v>
      </c>
      <c r="AK1203" s="2">
        <f t="shared" si="440"/>
        <v>0</v>
      </c>
      <c r="AL1203" s="2">
        <f t="shared" si="441"/>
        <v>0</v>
      </c>
      <c r="AM1203" s="2">
        <f t="shared" si="442"/>
        <v>0</v>
      </c>
      <c r="AN1203" s="2">
        <f t="shared" si="443"/>
        <v>0</v>
      </c>
      <c r="AP1203" t="s">
        <v>254</v>
      </c>
      <c r="AQ1203" t="s">
        <v>2081</v>
      </c>
      <c r="AR1203" s="9"/>
      <c r="AT1203" s="94">
        <v>27</v>
      </c>
      <c r="AU1203" s="96">
        <v>57</v>
      </c>
      <c r="AV1203" s="100">
        <f t="shared" si="444"/>
        <v>27057</v>
      </c>
      <c r="AX1203" s="7" t="s">
        <v>996</v>
      </c>
    </row>
    <row r="1204" spans="1:50" ht="13" hidden="1" customHeight="1" outlineLevel="1">
      <c r="A1204" t="s">
        <v>1856</v>
      </c>
      <c r="B1204" t="s">
        <v>2081</v>
      </c>
      <c r="C1204" s="1">
        <f t="shared" si="435"/>
        <v>10577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>IF(P1204&gt;0,RANK(P1204,(N1204:P1204,Q1204:AE1204)),0)</f>
        <v>0</v>
      </c>
      <c r="G1204" s="1">
        <f t="shared" si="424"/>
        <v>298</v>
      </c>
      <c r="H1204" s="2">
        <f t="shared" si="425"/>
        <v>2.8174340550250542E-2</v>
      </c>
      <c r="I1204" s="2"/>
      <c r="J1204" s="2">
        <f t="shared" si="436"/>
        <v>0.50590904793419689</v>
      </c>
      <c r="K1204" s="2">
        <f t="shared" si="437"/>
        <v>0.4777347073839463</v>
      </c>
      <c r="L1204" s="2">
        <f t="shared" si="438"/>
        <v>0</v>
      </c>
      <c r="M1204" s="2">
        <f t="shared" si="439"/>
        <v>1.6356244681856813E-2</v>
      </c>
      <c r="N1204" s="55">
        <v>5351</v>
      </c>
      <c r="O1204" s="55">
        <v>5053</v>
      </c>
      <c r="V1204" s="55">
        <v>173</v>
      </c>
      <c r="W1204" s="106"/>
      <c r="X1204" s="106"/>
      <c r="Y1204" s="106"/>
      <c r="AA1204" s="106"/>
      <c r="AB1204" s="106"/>
      <c r="AC1204" s="106"/>
      <c r="AD1204" s="106"/>
      <c r="AE1204" s="106"/>
      <c r="AG1204" s="7">
        <f>IF(Q1204&gt;0,RANK(Q1204,(N1204:P1204,Q1204:AE1204)),0)</f>
        <v>0</v>
      </c>
      <c r="AH1204" s="7">
        <f>IF(R1204&gt;0,RANK(R1204,(N1204:P1204,Q1204:AE1204)),0)</f>
        <v>0</v>
      </c>
      <c r="AI1204" s="7">
        <f>IF(T1204&gt;0,RANK(T1204,(N1204:P1204,Q1204:AE1204)),0)</f>
        <v>0</v>
      </c>
      <c r="AJ1204" s="7">
        <f>IF(S1204&gt;0,RANK(S1204,(N1204:P1204,Q1204:AE1204)),0)</f>
        <v>0</v>
      </c>
      <c r="AK1204" s="2">
        <f t="shared" si="440"/>
        <v>0</v>
      </c>
      <c r="AL1204" s="2">
        <f t="shared" si="441"/>
        <v>0</v>
      </c>
      <c r="AM1204" s="2">
        <f t="shared" si="442"/>
        <v>0</v>
      </c>
      <c r="AN1204" s="2">
        <f t="shared" si="443"/>
        <v>0</v>
      </c>
      <c r="AP1204" t="s">
        <v>1856</v>
      </c>
      <c r="AQ1204" t="s">
        <v>2081</v>
      </c>
      <c r="AR1204" s="9"/>
      <c r="AT1204" s="94">
        <v>27</v>
      </c>
      <c r="AU1204" s="96">
        <v>59</v>
      </c>
      <c r="AV1204" s="100">
        <f t="shared" si="444"/>
        <v>27059</v>
      </c>
      <c r="AX1204" s="7" t="s">
        <v>996</v>
      </c>
    </row>
    <row r="1205" spans="1:50" ht="13" hidden="1" customHeight="1" outlineLevel="1">
      <c r="A1205" t="s">
        <v>112</v>
      </c>
      <c r="B1205" t="s">
        <v>2081</v>
      </c>
      <c r="C1205" s="1">
        <f t="shared" si="435"/>
        <v>17299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>IF(P1205&gt;0,RANK(P1205,(N1205:P1205,Q1205:AE1205)),0)</f>
        <v>0</v>
      </c>
      <c r="G1205" s="1">
        <f t="shared" si="424"/>
        <v>2226</v>
      </c>
      <c r="H1205" s="2">
        <f t="shared" si="425"/>
        <v>0.12867795826348344</v>
      </c>
      <c r="I1205" s="2"/>
      <c r="J1205" s="2">
        <f t="shared" si="436"/>
        <v>0.55396265680097112</v>
      </c>
      <c r="K1205" s="2">
        <f t="shared" si="437"/>
        <v>0.42528469853748774</v>
      </c>
      <c r="L1205" s="2">
        <f t="shared" si="438"/>
        <v>0</v>
      </c>
      <c r="M1205" s="2">
        <f t="shared" si="439"/>
        <v>2.0752644661541142E-2</v>
      </c>
      <c r="N1205" s="55">
        <v>9583</v>
      </c>
      <c r="O1205" s="55">
        <v>7357</v>
      </c>
      <c r="V1205" s="55">
        <v>359</v>
      </c>
      <c r="W1205" s="106"/>
      <c r="X1205" s="106"/>
      <c r="Y1205" s="106"/>
      <c r="AA1205" s="106"/>
      <c r="AB1205" s="106"/>
      <c r="AC1205" s="106"/>
      <c r="AD1205" s="106"/>
      <c r="AE1205" s="106"/>
      <c r="AG1205" s="7">
        <f>IF(Q1205&gt;0,RANK(Q1205,(N1205:P1205,Q1205:AE1205)),0)</f>
        <v>0</v>
      </c>
      <c r="AH1205" s="7">
        <f>IF(R1205&gt;0,RANK(R1205,(N1205:P1205,Q1205:AE1205)),0)</f>
        <v>0</v>
      </c>
      <c r="AI1205" s="7">
        <f>IF(T1205&gt;0,RANK(T1205,(N1205:P1205,Q1205:AE1205)),0)</f>
        <v>0</v>
      </c>
      <c r="AJ1205" s="7">
        <f>IF(S1205&gt;0,RANK(S1205,(N1205:P1205,Q1205:AE1205)),0)</f>
        <v>0</v>
      </c>
      <c r="AK1205" s="2">
        <f t="shared" si="440"/>
        <v>0</v>
      </c>
      <c r="AL1205" s="2">
        <f t="shared" si="441"/>
        <v>0</v>
      </c>
      <c r="AM1205" s="2">
        <f t="shared" si="442"/>
        <v>0</v>
      </c>
      <c r="AN1205" s="2">
        <f t="shared" si="443"/>
        <v>0</v>
      </c>
      <c r="AP1205" t="s">
        <v>112</v>
      </c>
      <c r="AQ1205" t="s">
        <v>2081</v>
      </c>
      <c r="AR1205" s="9"/>
      <c r="AT1205" s="94">
        <v>27</v>
      </c>
      <c r="AU1205" s="96">
        <v>61</v>
      </c>
      <c r="AV1205" s="100">
        <f t="shared" si="444"/>
        <v>27061</v>
      </c>
      <c r="AX1205" s="7" t="s">
        <v>996</v>
      </c>
    </row>
    <row r="1206" spans="1:50" ht="13" hidden="1" customHeight="1" outlineLevel="1">
      <c r="A1206" t="s">
        <v>934</v>
      </c>
      <c r="B1206" t="s">
        <v>2081</v>
      </c>
      <c r="C1206" s="1">
        <f t="shared" si="435"/>
        <v>5442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24"/>
        <v>901</v>
      </c>
      <c r="H1206" s="2">
        <f t="shared" si="425"/>
        <v>0.16556413083425212</v>
      </c>
      <c r="I1206" s="2"/>
      <c r="J1206" s="2">
        <f t="shared" si="436"/>
        <v>0.41014332965821387</v>
      </c>
      <c r="K1206" s="2">
        <f t="shared" si="437"/>
        <v>0.57570746049246602</v>
      </c>
      <c r="L1206" s="2">
        <f t="shared" si="438"/>
        <v>0</v>
      </c>
      <c r="M1206" s="2">
        <f t="shared" si="439"/>
        <v>1.414920984932011E-2</v>
      </c>
      <c r="N1206" s="55">
        <v>2232</v>
      </c>
      <c r="O1206" s="55">
        <v>3133</v>
      </c>
      <c r="V1206" s="55">
        <v>77</v>
      </c>
      <c r="W1206" s="106"/>
      <c r="X1206" s="106"/>
      <c r="Y1206" s="106"/>
      <c r="AA1206" s="106"/>
      <c r="AB1206" s="106"/>
      <c r="AC1206" s="106"/>
      <c r="AD1206" s="106"/>
      <c r="AE1206" s="106"/>
      <c r="AG1206" s="7">
        <f>IF(Q1206&gt;0,RANK(Q1206,(N1206:P1206,Q1206:AE1206)),0)</f>
        <v>0</v>
      </c>
      <c r="AH1206" s="7">
        <f>IF(R1206&gt;0,RANK(R1206,(N1206:P1206,Q1206:AE1206)),0)</f>
        <v>0</v>
      </c>
      <c r="AI1206" s="7">
        <f>IF(T1206&gt;0,RANK(T1206,(N1206:P1206,Q1206:AE1206)),0)</f>
        <v>0</v>
      </c>
      <c r="AJ1206" s="7">
        <f>IF(S1206&gt;0,RANK(S1206,(N1206:P1206,Q1206:AE1206)),0)</f>
        <v>0</v>
      </c>
      <c r="AK1206" s="2">
        <f t="shared" si="440"/>
        <v>0</v>
      </c>
      <c r="AL1206" s="2">
        <f t="shared" si="441"/>
        <v>0</v>
      </c>
      <c r="AM1206" s="2">
        <f t="shared" si="442"/>
        <v>0</v>
      </c>
      <c r="AN1206" s="2">
        <f t="shared" si="443"/>
        <v>0</v>
      </c>
      <c r="AP1206" t="s">
        <v>934</v>
      </c>
      <c r="AQ1206" t="s">
        <v>2081</v>
      </c>
      <c r="AR1206" s="9"/>
      <c r="AT1206" s="94">
        <v>27</v>
      </c>
      <c r="AU1206" s="96">
        <v>63</v>
      </c>
      <c r="AV1206" s="100">
        <f t="shared" si="444"/>
        <v>27063</v>
      </c>
      <c r="AX1206" s="7" t="s">
        <v>996</v>
      </c>
    </row>
    <row r="1207" spans="1:50" ht="13" hidden="1" customHeight="1" outlineLevel="1">
      <c r="A1207" t="s">
        <v>478</v>
      </c>
      <c r="B1207" t="s">
        <v>2081</v>
      </c>
      <c r="C1207" s="1">
        <f t="shared" ref="C1207:C1238" si="445">SUM(N1207:AE1207)</f>
        <v>5127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1">
        <f t="shared" si="424"/>
        <v>108</v>
      </c>
      <c r="H1207" s="2">
        <f t="shared" si="425"/>
        <v>2.1064950263311878E-2</v>
      </c>
      <c r="I1207" s="2"/>
      <c r="J1207" s="2">
        <f t="shared" ref="J1207:J1238" si="446">IF($C1207=0,"-",N1207/$C1207)</f>
        <v>0.47942266432611663</v>
      </c>
      <c r="K1207" s="2">
        <f t="shared" ref="K1207:K1238" si="447">IF($C1207=0,"-",O1207/$C1207)</f>
        <v>0.50048761458942848</v>
      </c>
      <c r="L1207" s="2">
        <f t="shared" ref="L1207:L1238" si="448">IF($C1207=0,"-",P1207/$C1207)</f>
        <v>0</v>
      </c>
      <c r="M1207" s="2">
        <f t="shared" ref="M1207:M1238" si="449">IF(C1207=0,"-",(1-J1207-K1207-L1207))</f>
        <v>2.0089721084454948E-2</v>
      </c>
      <c r="N1207" s="55">
        <v>2458</v>
      </c>
      <c r="O1207" s="55">
        <v>2566</v>
      </c>
      <c r="V1207" s="55">
        <v>103</v>
      </c>
      <c r="W1207" s="106"/>
      <c r="X1207" s="106"/>
      <c r="Y1207" s="106"/>
      <c r="AA1207" s="106"/>
      <c r="AB1207" s="106"/>
      <c r="AC1207" s="106"/>
      <c r="AD1207" s="106"/>
      <c r="AE1207" s="106"/>
      <c r="AG1207" s="7">
        <f>IF(Q1207&gt;0,RANK(Q1207,(N1207:P1207,Q1207:AE1207)),0)</f>
        <v>0</v>
      </c>
      <c r="AH1207" s="7">
        <f>IF(R1207&gt;0,RANK(R1207,(N1207:P1207,Q1207:AE1207)),0)</f>
        <v>0</v>
      </c>
      <c r="AI1207" s="7">
        <f>IF(T1207&gt;0,RANK(T1207,(N1207:P1207,Q1207:AE1207)),0)</f>
        <v>0</v>
      </c>
      <c r="AJ1207" s="7">
        <f>IF(S1207&gt;0,RANK(S1207,(N1207:P1207,Q1207:AE1207)),0)</f>
        <v>0</v>
      </c>
      <c r="AK1207" s="2">
        <f t="shared" ref="AK1207:AK1238" si="450">IF($C1207=0,"-",Q1207/$C1207)</f>
        <v>0</v>
      </c>
      <c r="AL1207" s="2">
        <f t="shared" ref="AL1207:AL1238" si="451">IF($C1207=0,"-",R1207/$C1207)</f>
        <v>0</v>
      </c>
      <c r="AM1207" s="2">
        <f t="shared" ref="AM1207:AM1238" si="452">IF($C1207=0,"-",T1207/$C1207)</f>
        <v>0</v>
      </c>
      <c r="AN1207" s="2">
        <f t="shared" ref="AN1207:AN1238" si="453">IF($C1207=0,"-",S1207/$C1207)</f>
        <v>0</v>
      </c>
      <c r="AP1207" t="s">
        <v>478</v>
      </c>
      <c r="AQ1207" t="s">
        <v>2081</v>
      </c>
      <c r="AR1207" s="9"/>
      <c r="AT1207" s="94">
        <v>27</v>
      </c>
      <c r="AU1207" s="96">
        <v>65</v>
      </c>
      <c r="AV1207" s="100">
        <f t="shared" si="444"/>
        <v>27065</v>
      </c>
      <c r="AX1207" s="7" t="s">
        <v>996</v>
      </c>
    </row>
    <row r="1208" spans="1:50" ht="13" hidden="1" customHeight="1" outlineLevel="1">
      <c r="A1208" t="s">
        <v>422</v>
      </c>
      <c r="B1208" t="s">
        <v>2081</v>
      </c>
      <c r="C1208" s="1">
        <f t="shared" si="445"/>
        <v>15478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0</v>
      </c>
      <c r="G1208" s="1">
        <f t="shared" si="424"/>
        <v>1037</v>
      </c>
      <c r="H1208" s="2">
        <f t="shared" si="425"/>
        <v>6.6998320196407807E-2</v>
      </c>
      <c r="I1208" s="2"/>
      <c r="J1208" s="2">
        <f t="shared" si="446"/>
        <v>0.45903863548262047</v>
      </c>
      <c r="K1208" s="2">
        <f t="shared" si="447"/>
        <v>0.52603695567902831</v>
      </c>
      <c r="L1208" s="2">
        <f t="shared" si="448"/>
        <v>0</v>
      </c>
      <c r="M1208" s="2">
        <f t="shared" si="449"/>
        <v>1.4924408838351222E-2</v>
      </c>
      <c r="N1208" s="55">
        <v>7105</v>
      </c>
      <c r="O1208" s="55">
        <v>8142</v>
      </c>
      <c r="V1208" s="55">
        <v>231</v>
      </c>
      <c r="W1208" s="106"/>
      <c r="X1208" s="106"/>
      <c r="Y1208" s="106"/>
      <c r="AA1208" s="106"/>
      <c r="AB1208" s="106"/>
      <c r="AC1208" s="106"/>
      <c r="AD1208" s="106"/>
      <c r="AE1208" s="106"/>
      <c r="AG1208" s="7">
        <f>IF(Q1208&gt;0,RANK(Q1208,(N1208:P1208,Q1208:AE1208)),0)</f>
        <v>0</v>
      </c>
      <c r="AH1208" s="7">
        <f>IF(R1208&gt;0,RANK(R1208,(N1208:P1208,Q1208:AE1208)),0)</f>
        <v>0</v>
      </c>
      <c r="AI1208" s="7">
        <f>IF(T1208&gt;0,RANK(T1208,(N1208:P1208,Q1208:AE1208)),0)</f>
        <v>0</v>
      </c>
      <c r="AJ1208" s="7">
        <f>IF(S1208&gt;0,RANK(S1208,(N1208:P1208,Q1208:AE1208)),0)</f>
        <v>0</v>
      </c>
      <c r="AK1208" s="2">
        <f t="shared" si="450"/>
        <v>0</v>
      </c>
      <c r="AL1208" s="2">
        <f t="shared" si="451"/>
        <v>0</v>
      </c>
      <c r="AM1208" s="2">
        <f t="shared" si="452"/>
        <v>0</v>
      </c>
      <c r="AN1208" s="2">
        <f t="shared" si="453"/>
        <v>0</v>
      </c>
      <c r="AP1208" t="s">
        <v>422</v>
      </c>
      <c r="AQ1208" t="s">
        <v>2081</v>
      </c>
      <c r="AR1208" s="9"/>
      <c r="AT1208" s="94">
        <v>27</v>
      </c>
      <c r="AU1208" s="96">
        <v>67</v>
      </c>
      <c r="AV1208" s="100">
        <f t="shared" si="444"/>
        <v>27067</v>
      </c>
      <c r="AX1208" s="7" t="s">
        <v>996</v>
      </c>
    </row>
    <row r="1209" spans="1:50" ht="13" hidden="1" customHeight="1" outlineLevel="1">
      <c r="A1209" t="s">
        <v>611</v>
      </c>
      <c r="B1209" t="s">
        <v>2081</v>
      </c>
      <c r="C1209" s="1">
        <f t="shared" si="445"/>
        <v>2507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0</v>
      </c>
      <c r="G1209" s="1">
        <f t="shared" si="424"/>
        <v>24</v>
      </c>
      <c r="H1209" s="2">
        <f t="shared" si="425"/>
        <v>9.5731950538492216E-3</v>
      </c>
      <c r="I1209" s="2"/>
      <c r="J1209" s="2">
        <f t="shared" si="446"/>
        <v>0.49980055843637816</v>
      </c>
      <c r="K1209" s="2">
        <f t="shared" si="447"/>
        <v>0.49022736338252892</v>
      </c>
      <c r="L1209" s="2">
        <f t="shared" si="448"/>
        <v>0</v>
      </c>
      <c r="M1209" s="2">
        <f t="shared" si="449"/>
        <v>9.9720781810929138E-3</v>
      </c>
      <c r="N1209" s="55">
        <v>1253</v>
      </c>
      <c r="O1209" s="55">
        <v>1229</v>
      </c>
      <c r="V1209" s="55">
        <v>25</v>
      </c>
      <c r="W1209" s="106"/>
      <c r="X1209" s="106"/>
      <c r="Y1209" s="106"/>
      <c r="AA1209" s="106"/>
      <c r="AB1209" s="106"/>
      <c r="AC1209" s="106"/>
      <c r="AD1209" s="106"/>
      <c r="AE1209" s="106"/>
      <c r="AG1209" s="7">
        <f>IF(Q1209&gt;0,RANK(Q1209,(N1209:P1209,Q1209:AE1209)),0)</f>
        <v>0</v>
      </c>
      <c r="AH1209" s="7">
        <f>IF(R1209&gt;0,RANK(R1209,(N1209:P1209,Q1209:AE1209)),0)</f>
        <v>0</v>
      </c>
      <c r="AI1209" s="7">
        <f>IF(T1209&gt;0,RANK(T1209,(N1209:P1209,Q1209:AE1209)),0)</f>
        <v>0</v>
      </c>
      <c r="AJ1209" s="7">
        <f>IF(S1209&gt;0,RANK(S1209,(N1209:P1209,Q1209:AE1209)),0)</f>
        <v>0</v>
      </c>
      <c r="AK1209" s="2">
        <f t="shared" si="450"/>
        <v>0</v>
      </c>
      <c r="AL1209" s="2">
        <f t="shared" si="451"/>
        <v>0</v>
      </c>
      <c r="AM1209" s="2">
        <f t="shared" si="452"/>
        <v>0</v>
      </c>
      <c r="AN1209" s="2">
        <f t="shared" si="453"/>
        <v>0</v>
      </c>
      <c r="AP1209" t="s">
        <v>611</v>
      </c>
      <c r="AQ1209" t="s">
        <v>2081</v>
      </c>
      <c r="AR1209" s="9"/>
      <c r="AT1209" s="94">
        <v>27</v>
      </c>
      <c r="AU1209" s="96">
        <v>69</v>
      </c>
      <c r="AV1209" s="100">
        <f t="shared" si="444"/>
        <v>27069</v>
      </c>
      <c r="AX1209" s="7" t="s">
        <v>996</v>
      </c>
    </row>
    <row r="1210" spans="1:50" ht="13" hidden="1" customHeight="1" outlineLevel="1">
      <c r="A1210" t="s">
        <v>979</v>
      </c>
      <c r="B1210" t="s">
        <v>2081</v>
      </c>
      <c r="C1210" s="1">
        <f t="shared" si="445"/>
        <v>6083</v>
      </c>
      <c r="D1210" s="7">
        <f>IF(N1210&gt;0, RANK(N1210,(N1210:P1210,Q1210:AE1210)),0)</f>
        <v>1</v>
      </c>
      <c r="E1210" s="7">
        <f>IF(O1210&gt;0,RANK(O1210,(N1210:P1210,Q1210:AE1210)),0)</f>
        <v>2</v>
      </c>
      <c r="F1210" s="7">
        <f>IF(P1210&gt;0,RANK(P1210,(N1210:P1210,Q1210:AE1210)),0)</f>
        <v>0</v>
      </c>
      <c r="G1210" s="1">
        <f t="shared" si="424"/>
        <v>707</v>
      </c>
      <c r="H1210" s="2">
        <f t="shared" si="425"/>
        <v>0.11622554660529344</v>
      </c>
      <c r="I1210" s="2"/>
      <c r="J1210" s="2">
        <f t="shared" si="446"/>
        <v>0.54972875226039786</v>
      </c>
      <c r="K1210" s="2">
        <f t="shared" si="447"/>
        <v>0.43350320565510436</v>
      </c>
      <c r="L1210" s="2">
        <f t="shared" si="448"/>
        <v>0</v>
      </c>
      <c r="M1210" s="2">
        <f t="shared" si="449"/>
        <v>1.6768042084497781E-2</v>
      </c>
      <c r="N1210" s="55">
        <v>3344</v>
      </c>
      <c r="O1210" s="55">
        <v>2637</v>
      </c>
      <c r="V1210" s="55">
        <v>102</v>
      </c>
      <c r="W1210" s="106"/>
      <c r="X1210" s="106"/>
      <c r="Y1210" s="106"/>
      <c r="AA1210" s="106"/>
      <c r="AB1210" s="106"/>
      <c r="AC1210" s="106"/>
      <c r="AD1210" s="106"/>
      <c r="AE1210" s="106"/>
      <c r="AG1210" s="7">
        <f>IF(Q1210&gt;0,RANK(Q1210,(N1210:P1210,Q1210:AE1210)),0)</f>
        <v>0</v>
      </c>
      <c r="AH1210" s="7">
        <f>IF(R1210&gt;0,RANK(R1210,(N1210:P1210,Q1210:AE1210)),0)</f>
        <v>0</v>
      </c>
      <c r="AI1210" s="7">
        <f>IF(T1210&gt;0,RANK(T1210,(N1210:P1210,Q1210:AE1210)),0)</f>
        <v>0</v>
      </c>
      <c r="AJ1210" s="7">
        <f>IF(S1210&gt;0,RANK(S1210,(N1210:P1210,Q1210:AE1210)),0)</f>
        <v>0</v>
      </c>
      <c r="AK1210" s="2">
        <f t="shared" si="450"/>
        <v>0</v>
      </c>
      <c r="AL1210" s="2">
        <f t="shared" si="451"/>
        <v>0</v>
      </c>
      <c r="AM1210" s="2">
        <f t="shared" si="452"/>
        <v>0</v>
      </c>
      <c r="AN1210" s="2">
        <f t="shared" si="453"/>
        <v>0</v>
      </c>
      <c r="AP1210" t="s">
        <v>979</v>
      </c>
      <c r="AQ1210" t="s">
        <v>2081</v>
      </c>
      <c r="AR1210" s="9"/>
      <c r="AT1210" s="94">
        <v>27</v>
      </c>
      <c r="AU1210" s="96">
        <v>71</v>
      </c>
      <c r="AV1210" s="100">
        <f t="shared" si="444"/>
        <v>27071</v>
      </c>
      <c r="AX1210" s="7" t="s">
        <v>996</v>
      </c>
    </row>
    <row r="1211" spans="1:50" ht="13" hidden="1" customHeight="1" outlineLevel="1">
      <c r="A1211" t="s">
        <v>1120</v>
      </c>
      <c r="B1211" t="s">
        <v>2081</v>
      </c>
      <c r="C1211" s="1">
        <f t="shared" si="445"/>
        <v>4532</v>
      </c>
      <c r="D1211" s="7">
        <f>IF(N1211&gt;0, RANK(N1211,(N1211:P1211,Q1211:AE1211)),0)</f>
        <v>1</v>
      </c>
      <c r="E1211" s="7">
        <f>IF(O1211&gt;0,RANK(O1211,(N1211:P1211,Q1211:AE1211)),0)</f>
        <v>2</v>
      </c>
      <c r="F1211" s="7">
        <f>IF(P1211&gt;0,RANK(P1211,(N1211:P1211,Q1211:AE1211)),0)</f>
        <v>0</v>
      </c>
      <c r="G1211" s="1">
        <f t="shared" si="424"/>
        <v>194</v>
      </c>
      <c r="H1211" s="2">
        <f t="shared" si="425"/>
        <v>4.2806707855251543E-2</v>
      </c>
      <c r="I1211" s="2"/>
      <c r="J1211" s="2">
        <f t="shared" si="446"/>
        <v>0.51191526919682262</v>
      </c>
      <c r="K1211" s="2">
        <f t="shared" si="447"/>
        <v>0.46910856134157103</v>
      </c>
      <c r="L1211" s="2">
        <f t="shared" si="448"/>
        <v>0</v>
      </c>
      <c r="M1211" s="2">
        <f t="shared" si="449"/>
        <v>1.8976169461606351E-2</v>
      </c>
      <c r="N1211" s="55">
        <v>2320</v>
      </c>
      <c r="O1211" s="55">
        <v>2126</v>
      </c>
      <c r="V1211" s="55">
        <v>86</v>
      </c>
      <c r="W1211" s="106"/>
      <c r="X1211" s="106"/>
      <c r="Y1211" s="106"/>
      <c r="AA1211" s="106"/>
      <c r="AB1211" s="106"/>
      <c r="AC1211" s="106"/>
      <c r="AD1211" s="106"/>
      <c r="AE1211" s="106"/>
      <c r="AG1211" s="7">
        <f>IF(Q1211&gt;0,RANK(Q1211,(N1211:P1211,Q1211:AE1211)),0)</f>
        <v>0</v>
      </c>
      <c r="AH1211" s="7">
        <f>IF(R1211&gt;0,RANK(R1211,(N1211:P1211,Q1211:AE1211)),0)</f>
        <v>0</v>
      </c>
      <c r="AI1211" s="7">
        <f>IF(T1211&gt;0,RANK(T1211,(N1211:P1211,Q1211:AE1211)),0)</f>
        <v>0</v>
      </c>
      <c r="AJ1211" s="7">
        <f>IF(S1211&gt;0,RANK(S1211,(N1211:P1211,Q1211:AE1211)),0)</f>
        <v>0</v>
      </c>
      <c r="AK1211" s="2">
        <f t="shared" si="450"/>
        <v>0</v>
      </c>
      <c r="AL1211" s="2">
        <f t="shared" si="451"/>
        <v>0</v>
      </c>
      <c r="AM1211" s="2">
        <f t="shared" si="452"/>
        <v>0</v>
      </c>
      <c r="AN1211" s="2">
        <f t="shared" si="453"/>
        <v>0</v>
      </c>
      <c r="AP1211" t="s">
        <v>1120</v>
      </c>
      <c r="AQ1211" t="s">
        <v>2081</v>
      </c>
      <c r="AR1211" s="9"/>
      <c r="AT1211" s="94">
        <v>27</v>
      </c>
      <c r="AU1211" s="96">
        <v>73</v>
      </c>
      <c r="AV1211" s="100">
        <f t="shared" si="444"/>
        <v>27073</v>
      </c>
      <c r="AX1211" s="7" t="s">
        <v>996</v>
      </c>
    </row>
    <row r="1212" spans="1:50" ht="13" hidden="1" customHeight="1" outlineLevel="1">
      <c r="A1212" t="s">
        <v>1507</v>
      </c>
      <c r="B1212" t="s">
        <v>2081</v>
      </c>
      <c r="C1212" s="1">
        <f t="shared" si="445"/>
        <v>5649</v>
      </c>
      <c r="D1212" s="7">
        <f>IF(N1212&gt;0, RANK(N1212,(N1212:P1212,Q1212:AE1212)),0)</f>
        <v>1</v>
      </c>
      <c r="E1212" s="7">
        <f>IF(O1212&gt;0,RANK(O1212,(N1212:P1212,Q1212:AE1212)),0)</f>
        <v>2</v>
      </c>
      <c r="F1212" s="7">
        <f>IF(P1212&gt;0,RANK(P1212,(N1212:P1212,Q1212:AE1212)),0)</f>
        <v>0</v>
      </c>
      <c r="G1212" s="1">
        <f t="shared" si="424"/>
        <v>1738</v>
      </c>
      <c r="H1212" s="2">
        <f t="shared" si="425"/>
        <v>0.30766507346432997</v>
      </c>
      <c r="I1212" s="2"/>
      <c r="J1212" s="2">
        <f t="shared" si="446"/>
        <v>0.64577801380775357</v>
      </c>
      <c r="K1212" s="2">
        <f t="shared" si="447"/>
        <v>0.3381129403434236</v>
      </c>
      <c r="L1212" s="2">
        <f t="shared" si="448"/>
        <v>0</v>
      </c>
      <c r="M1212" s="2">
        <f t="shared" si="449"/>
        <v>1.6109045848822834E-2</v>
      </c>
      <c r="N1212" s="55">
        <v>3648</v>
      </c>
      <c r="O1212" s="55">
        <v>1910</v>
      </c>
      <c r="V1212" s="55">
        <v>91</v>
      </c>
      <c r="W1212" s="106"/>
      <c r="X1212" s="106"/>
      <c r="Y1212" s="106"/>
      <c r="AA1212" s="106"/>
      <c r="AB1212" s="106"/>
      <c r="AC1212" s="106"/>
      <c r="AD1212" s="106"/>
      <c r="AE1212" s="106"/>
      <c r="AG1212" s="7">
        <f>IF(Q1212&gt;0,RANK(Q1212,(N1212:P1212,Q1212:AE1212)),0)</f>
        <v>0</v>
      </c>
      <c r="AH1212" s="7">
        <f>IF(R1212&gt;0,RANK(R1212,(N1212:P1212,Q1212:AE1212)),0)</f>
        <v>0</v>
      </c>
      <c r="AI1212" s="7">
        <f>IF(T1212&gt;0,RANK(T1212,(N1212:P1212,Q1212:AE1212)),0)</f>
        <v>0</v>
      </c>
      <c r="AJ1212" s="7">
        <f>IF(S1212&gt;0,RANK(S1212,(N1212:P1212,Q1212:AE1212)),0)</f>
        <v>0</v>
      </c>
      <c r="AK1212" s="2">
        <f t="shared" si="450"/>
        <v>0</v>
      </c>
      <c r="AL1212" s="2">
        <f t="shared" si="451"/>
        <v>0</v>
      </c>
      <c r="AM1212" s="2">
        <f t="shared" si="452"/>
        <v>0</v>
      </c>
      <c r="AN1212" s="2">
        <f t="shared" si="453"/>
        <v>0</v>
      </c>
      <c r="AP1212" t="s">
        <v>1507</v>
      </c>
      <c r="AQ1212" t="s">
        <v>2081</v>
      </c>
      <c r="AR1212" s="9"/>
      <c r="AT1212" s="94">
        <v>27</v>
      </c>
      <c r="AU1212" s="96">
        <v>75</v>
      </c>
      <c r="AV1212" s="100">
        <f t="shared" si="444"/>
        <v>27075</v>
      </c>
      <c r="AX1212" s="7" t="s">
        <v>996</v>
      </c>
    </row>
    <row r="1213" spans="1:50" ht="13" hidden="1" customHeight="1" outlineLevel="1">
      <c r="A1213" t="s">
        <v>668</v>
      </c>
      <c r="B1213" t="s">
        <v>2081</v>
      </c>
      <c r="C1213" s="1">
        <f t="shared" si="445"/>
        <v>1721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24"/>
        <v>79</v>
      </c>
      <c r="H1213" s="2">
        <f t="shared" si="425"/>
        <v>4.5903544450900641E-2</v>
      </c>
      <c r="I1213" s="2"/>
      <c r="J1213" s="2">
        <f t="shared" si="446"/>
        <v>0.4683323649041255</v>
      </c>
      <c r="K1213" s="2">
        <f t="shared" si="447"/>
        <v>0.51423590935502617</v>
      </c>
      <c r="L1213" s="2">
        <f t="shared" si="448"/>
        <v>0</v>
      </c>
      <c r="M1213" s="2">
        <f t="shared" si="449"/>
        <v>1.7431725740848281E-2</v>
      </c>
      <c r="N1213" s="55">
        <v>806</v>
      </c>
      <c r="O1213" s="55">
        <v>885</v>
      </c>
      <c r="V1213" s="55">
        <v>30</v>
      </c>
      <c r="W1213" s="106"/>
      <c r="X1213" s="106"/>
      <c r="Y1213" s="106"/>
      <c r="AA1213" s="106"/>
      <c r="AB1213" s="106"/>
      <c r="AC1213" s="106"/>
      <c r="AD1213" s="106"/>
      <c r="AE1213" s="106"/>
      <c r="AG1213" s="7">
        <f>IF(Q1213&gt;0,RANK(Q1213,(N1213:P1213,Q1213:AE1213)),0)</f>
        <v>0</v>
      </c>
      <c r="AH1213" s="7">
        <f>IF(R1213&gt;0,RANK(R1213,(N1213:P1213,Q1213:AE1213)),0)</f>
        <v>0</v>
      </c>
      <c r="AI1213" s="7">
        <f>IF(T1213&gt;0,RANK(T1213,(N1213:P1213,Q1213:AE1213)),0)</f>
        <v>0</v>
      </c>
      <c r="AJ1213" s="7">
        <f>IF(S1213&gt;0,RANK(S1213,(N1213:P1213,Q1213:AE1213)),0)</f>
        <v>0</v>
      </c>
      <c r="AK1213" s="2">
        <f t="shared" si="450"/>
        <v>0</v>
      </c>
      <c r="AL1213" s="2">
        <f t="shared" si="451"/>
        <v>0</v>
      </c>
      <c r="AM1213" s="2">
        <f t="shared" si="452"/>
        <v>0</v>
      </c>
      <c r="AN1213" s="2">
        <f t="shared" si="453"/>
        <v>0</v>
      </c>
      <c r="AP1213" t="s">
        <v>668</v>
      </c>
      <c r="AQ1213" t="s">
        <v>2081</v>
      </c>
      <c r="AR1213" s="9"/>
      <c r="AT1213" s="94">
        <v>27</v>
      </c>
      <c r="AU1213" s="96">
        <v>77</v>
      </c>
      <c r="AV1213" s="100">
        <f t="shared" si="444"/>
        <v>27077</v>
      </c>
      <c r="AX1213" s="7" t="s">
        <v>996</v>
      </c>
    </row>
    <row r="1214" spans="1:50" ht="13" hidden="1" customHeight="1" outlineLevel="1">
      <c r="A1214" t="s">
        <v>1041</v>
      </c>
      <c r="B1214" t="s">
        <v>2081</v>
      </c>
      <c r="C1214" s="1">
        <f t="shared" si="445"/>
        <v>9943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24"/>
        <v>1151</v>
      </c>
      <c r="H1214" s="2">
        <f t="shared" si="425"/>
        <v>0.11575983103691039</v>
      </c>
      <c r="I1214" s="2"/>
      <c r="J1214" s="2">
        <f t="shared" si="446"/>
        <v>0.43518052901538773</v>
      </c>
      <c r="K1214" s="2">
        <f t="shared" si="447"/>
        <v>0.55094036005229807</v>
      </c>
      <c r="L1214" s="2">
        <f t="shared" si="448"/>
        <v>0</v>
      </c>
      <c r="M1214" s="2">
        <f t="shared" si="449"/>
        <v>1.3879110932314198E-2</v>
      </c>
      <c r="N1214" s="55">
        <v>4327</v>
      </c>
      <c r="O1214" s="55">
        <v>5478</v>
      </c>
      <c r="V1214" s="55">
        <v>138</v>
      </c>
      <c r="W1214" s="106"/>
      <c r="X1214" s="106"/>
      <c r="Y1214" s="106"/>
      <c r="AA1214" s="106"/>
      <c r="AB1214" s="106"/>
      <c r="AC1214" s="106"/>
      <c r="AD1214" s="106"/>
      <c r="AE1214" s="106"/>
      <c r="AG1214" s="7">
        <f>IF(Q1214&gt;0,RANK(Q1214,(N1214:P1214,Q1214:AE1214)),0)</f>
        <v>0</v>
      </c>
      <c r="AH1214" s="7">
        <f>IF(R1214&gt;0,RANK(R1214,(N1214:P1214,Q1214:AE1214)),0)</f>
        <v>0</v>
      </c>
      <c r="AI1214" s="7">
        <f>IF(T1214&gt;0,RANK(T1214,(N1214:P1214,Q1214:AE1214)),0)</f>
        <v>0</v>
      </c>
      <c r="AJ1214" s="7">
        <f>IF(S1214&gt;0,RANK(S1214,(N1214:P1214,Q1214:AE1214)),0)</f>
        <v>0</v>
      </c>
      <c r="AK1214" s="2">
        <f t="shared" si="450"/>
        <v>0</v>
      </c>
      <c r="AL1214" s="2">
        <f t="shared" si="451"/>
        <v>0</v>
      </c>
      <c r="AM1214" s="2">
        <f t="shared" si="452"/>
        <v>0</v>
      </c>
      <c r="AN1214" s="2">
        <f t="shared" si="453"/>
        <v>0</v>
      </c>
      <c r="AP1214" t="s">
        <v>1041</v>
      </c>
      <c r="AQ1214" t="s">
        <v>2081</v>
      </c>
      <c r="AR1214" s="9"/>
      <c r="AT1214" s="94">
        <v>27</v>
      </c>
      <c r="AU1214" s="96">
        <v>79</v>
      </c>
      <c r="AV1214" s="100">
        <f t="shared" si="444"/>
        <v>27079</v>
      </c>
      <c r="AX1214" s="7" t="s">
        <v>996</v>
      </c>
    </row>
    <row r="1215" spans="1:50" ht="13" hidden="1" customHeight="1" outlineLevel="1">
      <c r="A1215" t="s">
        <v>1794</v>
      </c>
      <c r="B1215" t="s">
        <v>2081</v>
      </c>
      <c r="C1215" s="1">
        <f t="shared" si="445"/>
        <v>2999</v>
      </c>
      <c r="D1215" s="7">
        <f>IF(N1215&gt;0, RANK(N1215,(N1215:P1215,Q1215:AE1215)),0)</f>
        <v>1</v>
      </c>
      <c r="E1215" s="7">
        <f>IF(O1215&gt;0,RANK(O1215,(N1215:P1215,Q1215:AE1215)),0)</f>
        <v>2</v>
      </c>
      <c r="F1215" s="7">
        <f>IF(P1215&gt;0,RANK(P1215,(N1215:P1215,Q1215:AE1215)),0)</f>
        <v>0</v>
      </c>
      <c r="G1215" s="1">
        <f t="shared" si="424"/>
        <v>79</v>
      </c>
      <c r="H1215" s="2">
        <f t="shared" si="425"/>
        <v>2.6342114038012669E-2</v>
      </c>
      <c r="I1215" s="2"/>
      <c r="J1215" s="2">
        <f t="shared" si="446"/>
        <v>0.50050016672224074</v>
      </c>
      <c r="K1215" s="2">
        <f t="shared" si="447"/>
        <v>0.47415805268422806</v>
      </c>
      <c r="L1215" s="2">
        <f t="shared" si="448"/>
        <v>0</v>
      </c>
      <c r="M1215" s="2">
        <f t="shared" si="449"/>
        <v>2.5341780593531205E-2</v>
      </c>
      <c r="N1215" s="55">
        <v>1501</v>
      </c>
      <c r="O1215" s="55">
        <v>1422</v>
      </c>
      <c r="V1215" s="55">
        <v>76</v>
      </c>
      <c r="W1215" s="106"/>
      <c r="X1215" s="106"/>
      <c r="Y1215" s="106"/>
      <c r="AA1215" s="106"/>
      <c r="AB1215" s="106"/>
      <c r="AC1215" s="106"/>
      <c r="AD1215" s="106"/>
      <c r="AE1215" s="106"/>
      <c r="AG1215" s="7">
        <f>IF(Q1215&gt;0,RANK(Q1215,(N1215:P1215,Q1215:AE1215)),0)</f>
        <v>0</v>
      </c>
      <c r="AH1215" s="7">
        <f>IF(R1215&gt;0,RANK(R1215,(N1215:P1215,Q1215:AE1215)),0)</f>
        <v>0</v>
      </c>
      <c r="AI1215" s="7">
        <f>IF(T1215&gt;0,RANK(T1215,(N1215:P1215,Q1215:AE1215)),0)</f>
        <v>0</v>
      </c>
      <c r="AJ1215" s="7">
        <f>IF(S1215&gt;0,RANK(S1215,(N1215:P1215,Q1215:AE1215)),0)</f>
        <v>0</v>
      </c>
      <c r="AK1215" s="2">
        <f t="shared" si="450"/>
        <v>0</v>
      </c>
      <c r="AL1215" s="2">
        <f t="shared" si="451"/>
        <v>0</v>
      </c>
      <c r="AM1215" s="2">
        <f t="shared" si="452"/>
        <v>0</v>
      </c>
      <c r="AN1215" s="2">
        <f t="shared" si="453"/>
        <v>0</v>
      </c>
      <c r="AP1215" t="s">
        <v>1794</v>
      </c>
      <c r="AQ1215" t="s">
        <v>2081</v>
      </c>
      <c r="AR1215" s="9"/>
      <c r="AT1215" s="94">
        <v>27</v>
      </c>
      <c r="AU1215" s="96">
        <v>81</v>
      </c>
      <c r="AV1215" s="100">
        <f t="shared" si="444"/>
        <v>27081</v>
      </c>
      <c r="AX1215" s="7" t="s">
        <v>996</v>
      </c>
    </row>
    <row r="1216" spans="1:50" ht="13" hidden="1" customHeight="1" outlineLevel="1">
      <c r="A1216" t="s">
        <v>631</v>
      </c>
      <c r="B1216" t="s">
        <v>2081</v>
      </c>
      <c r="C1216" s="1">
        <f t="shared" si="445"/>
        <v>10109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ref="G1216:G1279" si="454">IF(C1216&gt;0,MAX(N1216:P1216)-LARGE(N1216:P1216,2),0)</f>
        <v>1018</v>
      </c>
      <c r="H1216" s="2">
        <f t="shared" ref="H1216:H1279" si="455">IF(C1216&gt;0,G1216/C1216,0)</f>
        <v>0.10070234444554357</v>
      </c>
      <c r="I1216" s="2"/>
      <c r="J1216" s="2">
        <f t="shared" si="446"/>
        <v>0.44178454842219805</v>
      </c>
      <c r="K1216" s="2">
        <f t="shared" si="447"/>
        <v>0.54248689286774165</v>
      </c>
      <c r="L1216" s="2">
        <f t="shared" si="448"/>
        <v>0</v>
      </c>
      <c r="M1216" s="2">
        <f t="shared" si="449"/>
        <v>1.5728558710060292E-2</v>
      </c>
      <c r="N1216" s="55">
        <v>4466</v>
      </c>
      <c r="O1216" s="55">
        <v>5484</v>
      </c>
      <c r="V1216" s="55">
        <v>159</v>
      </c>
      <c r="W1216" s="106"/>
      <c r="X1216" s="106"/>
      <c r="Y1216" s="106"/>
      <c r="AA1216" s="106"/>
      <c r="AB1216" s="106"/>
      <c r="AC1216" s="106"/>
      <c r="AD1216" s="106"/>
      <c r="AE1216" s="106"/>
      <c r="AG1216" s="7">
        <f>IF(Q1216&gt;0,RANK(Q1216,(N1216:P1216,Q1216:AE1216)),0)</f>
        <v>0</v>
      </c>
      <c r="AH1216" s="7">
        <f>IF(R1216&gt;0,RANK(R1216,(N1216:P1216,Q1216:AE1216)),0)</f>
        <v>0</v>
      </c>
      <c r="AI1216" s="7">
        <f>IF(T1216&gt;0,RANK(T1216,(N1216:P1216,Q1216:AE1216)),0)</f>
        <v>0</v>
      </c>
      <c r="AJ1216" s="7">
        <f>IF(S1216&gt;0,RANK(S1216,(N1216:P1216,Q1216:AE1216)),0)</f>
        <v>0</v>
      </c>
      <c r="AK1216" s="2">
        <f t="shared" si="450"/>
        <v>0</v>
      </c>
      <c r="AL1216" s="2">
        <f t="shared" si="451"/>
        <v>0</v>
      </c>
      <c r="AM1216" s="2">
        <f t="shared" si="452"/>
        <v>0</v>
      </c>
      <c r="AN1216" s="2">
        <f t="shared" si="453"/>
        <v>0</v>
      </c>
      <c r="AP1216" t="s">
        <v>631</v>
      </c>
      <c r="AQ1216" t="s">
        <v>2081</v>
      </c>
      <c r="AR1216" s="9"/>
      <c r="AT1216" s="94">
        <v>27</v>
      </c>
      <c r="AU1216" s="96">
        <v>83</v>
      </c>
      <c r="AV1216" s="100">
        <f t="shared" si="444"/>
        <v>27083</v>
      </c>
      <c r="AX1216" s="7" t="s">
        <v>996</v>
      </c>
    </row>
    <row r="1217" spans="1:50" ht="13" hidden="1" customHeight="1" outlineLevel="1">
      <c r="A1217" t="s">
        <v>1837</v>
      </c>
      <c r="B1217" t="s">
        <v>2081</v>
      </c>
      <c r="C1217" s="1">
        <f t="shared" si="445"/>
        <v>11838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54"/>
        <v>2361</v>
      </c>
      <c r="H1217" s="2">
        <f t="shared" si="455"/>
        <v>0.19944247339077548</v>
      </c>
      <c r="I1217" s="2"/>
      <c r="J1217" s="2">
        <f t="shared" si="446"/>
        <v>0.39263389085994255</v>
      </c>
      <c r="K1217" s="2">
        <f t="shared" si="447"/>
        <v>0.59207636425071808</v>
      </c>
      <c r="L1217" s="2">
        <f t="shared" si="448"/>
        <v>0</v>
      </c>
      <c r="M1217" s="2">
        <f t="shared" si="449"/>
        <v>1.5289744889339429E-2</v>
      </c>
      <c r="N1217" s="55">
        <v>4648</v>
      </c>
      <c r="O1217" s="55">
        <v>7009</v>
      </c>
      <c r="V1217" s="55">
        <v>181</v>
      </c>
      <c r="W1217" s="106"/>
      <c r="X1217" s="106"/>
      <c r="Y1217" s="106"/>
      <c r="AA1217" s="106"/>
      <c r="AB1217" s="106"/>
      <c r="AC1217" s="106"/>
      <c r="AD1217" s="106"/>
      <c r="AE1217" s="106"/>
      <c r="AG1217" s="7">
        <f>IF(Q1217&gt;0,RANK(Q1217,(N1217:P1217,Q1217:AE1217)),0)</f>
        <v>0</v>
      </c>
      <c r="AH1217" s="7">
        <f>IF(R1217&gt;0,RANK(R1217,(N1217:P1217,Q1217:AE1217)),0)</f>
        <v>0</v>
      </c>
      <c r="AI1217" s="7">
        <f>IF(T1217&gt;0,RANK(T1217,(N1217:P1217,Q1217:AE1217)),0)</f>
        <v>0</v>
      </c>
      <c r="AJ1217" s="7">
        <f>IF(S1217&gt;0,RANK(S1217,(N1217:P1217,Q1217:AE1217)),0)</f>
        <v>0</v>
      </c>
      <c r="AK1217" s="2">
        <f t="shared" si="450"/>
        <v>0</v>
      </c>
      <c r="AL1217" s="2">
        <f t="shared" si="451"/>
        <v>0</v>
      </c>
      <c r="AM1217" s="2">
        <f t="shared" si="452"/>
        <v>0</v>
      </c>
      <c r="AN1217" s="2">
        <f t="shared" si="453"/>
        <v>0</v>
      </c>
      <c r="AP1217" t="s">
        <v>1837</v>
      </c>
      <c r="AQ1217" t="s">
        <v>2081</v>
      </c>
      <c r="AR1217" s="9"/>
      <c r="AT1217" s="94">
        <v>27</v>
      </c>
      <c r="AU1217" s="96">
        <v>85</v>
      </c>
      <c r="AV1217" s="100">
        <f t="shared" si="444"/>
        <v>27085</v>
      </c>
      <c r="AX1217" s="7" t="s">
        <v>996</v>
      </c>
    </row>
    <row r="1218" spans="1:50" ht="13" hidden="1" customHeight="1" outlineLevel="1">
      <c r="A1218" t="s">
        <v>795</v>
      </c>
      <c r="B1218" t="s">
        <v>2081</v>
      </c>
      <c r="C1218" s="1">
        <f t="shared" si="445"/>
        <v>2426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54"/>
        <v>11</v>
      </c>
      <c r="H1218" s="2">
        <f t="shared" si="455"/>
        <v>4.5342126957955481E-3</v>
      </c>
      <c r="I1218" s="2"/>
      <c r="J1218" s="2">
        <f t="shared" si="446"/>
        <v>0.48639736191261335</v>
      </c>
      <c r="K1218" s="2">
        <f t="shared" si="447"/>
        <v>0.49093157460840892</v>
      </c>
      <c r="L1218" s="2">
        <f t="shared" si="448"/>
        <v>0</v>
      </c>
      <c r="M1218" s="2">
        <f t="shared" si="449"/>
        <v>2.2671063478977682E-2</v>
      </c>
      <c r="N1218" s="55">
        <v>1180</v>
      </c>
      <c r="O1218" s="55">
        <v>1191</v>
      </c>
      <c r="V1218" s="55">
        <v>55</v>
      </c>
      <c r="W1218" s="106"/>
      <c r="X1218" s="106"/>
      <c r="Y1218" s="106"/>
      <c r="AA1218" s="106"/>
      <c r="AB1218" s="106"/>
      <c r="AC1218" s="106"/>
      <c r="AD1218" s="106"/>
      <c r="AE1218" s="106"/>
      <c r="AG1218" s="7">
        <f>IF(Q1218&gt;0,RANK(Q1218,(N1218:P1218,Q1218:AE1218)),0)</f>
        <v>0</v>
      </c>
      <c r="AH1218" s="7">
        <f>IF(R1218&gt;0,RANK(R1218,(N1218:P1218,Q1218:AE1218)),0)</f>
        <v>0</v>
      </c>
      <c r="AI1218" s="7">
        <f>IF(T1218&gt;0,RANK(T1218,(N1218:P1218,Q1218:AE1218)),0)</f>
        <v>0</v>
      </c>
      <c r="AJ1218" s="7">
        <f>IF(S1218&gt;0,RANK(S1218,(N1218:P1218,Q1218:AE1218)),0)</f>
        <v>0</v>
      </c>
      <c r="AK1218" s="2">
        <f t="shared" si="450"/>
        <v>0</v>
      </c>
      <c r="AL1218" s="2">
        <f t="shared" si="451"/>
        <v>0</v>
      </c>
      <c r="AM1218" s="2">
        <f t="shared" si="452"/>
        <v>0</v>
      </c>
      <c r="AN1218" s="2">
        <f t="shared" si="453"/>
        <v>0</v>
      </c>
      <c r="AP1218" t="s">
        <v>795</v>
      </c>
      <c r="AQ1218" t="s">
        <v>2081</v>
      </c>
      <c r="AR1218" s="9"/>
      <c r="AT1218" s="94">
        <v>27</v>
      </c>
      <c r="AU1218" s="96">
        <v>87</v>
      </c>
      <c r="AV1218" s="100">
        <f t="shared" si="444"/>
        <v>27087</v>
      </c>
      <c r="AX1218" s="7" t="s">
        <v>996</v>
      </c>
    </row>
    <row r="1219" spans="1:50" ht="13" hidden="1" customHeight="1" outlineLevel="1">
      <c r="A1219" t="s">
        <v>980</v>
      </c>
      <c r="B1219" t="s">
        <v>2081</v>
      </c>
      <c r="C1219" s="1">
        <f t="shared" si="445"/>
        <v>4867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1">
        <f t="shared" si="454"/>
        <v>194</v>
      </c>
      <c r="H1219" s="2">
        <f t="shared" si="455"/>
        <v>3.9860283542223138E-2</v>
      </c>
      <c r="I1219" s="2"/>
      <c r="J1219" s="2">
        <f t="shared" si="446"/>
        <v>0.47195397575508524</v>
      </c>
      <c r="K1219" s="2">
        <f t="shared" si="447"/>
        <v>0.51181425929730839</v>
      </c>
      <c r="L1219" s="2">
        <f t="shared" si="448"/>
        <v>0</v>
      </c>
      <c r="M1219" s="2">
        <f t="shared" si="449"/>
        <v>1.6231764947606364E-2</v>
      </c>
      <c r="N1219" s="55">
        <v>2297</v>
      </c>
      <c r="O1219" s="55">
        <v>2491</v>
      </c>
      <c r="V1219" s="55">
        <v>79</v>
      </c>
      <c r="W1219" s="106"/>
      <c r="X1219" s="106"/>
      <c r="Y1219" s="106"/>
      <c r="AA1219" s="106"/>
      <c r="AB1219" s="106"/>
      <c r="AC1219" s="106"/>
      <c r="AD1219" s="106"/>
      <c r="AE1219" s="106"/>
      <c r="AG1219" s="7">
        <f>IF(Q1219&gt;0,RANK(Q1219,(N1219:P1219,Q1219:AE1219)),0)</f>
        <v>0</v>
      </c>
      <c r="AH1219" s="7">
        <f>IF(R1219&gt;0,RANK(R1219,(N1219:P1219,Q1219:AE1219)),0)</f>
        <v>0</v>
      </c>
      <c r="AI1219" s="7">
        <f>IF(T1219&gt;0,RANK(T1219,(N1219:P1219,Q1219:AE1219)),0)</f>
        <v>0</v>
      </c>
      <c r="AJ1219" s="7">
        <f>IF(S1219&gt;0,RANK(S1219,(N1219:P1219,Q1219:AE1219)),0)</f>
        <v>0</v>
      </c>
      <c r="AK1219" s="2">
        <f t="shared" si="450"/>
        <v>0</v>
      </c>
      <c r="AL1219" s="2">
        <f t="shared" si="451"/>
        <v>0</v>
      </c>
      <c r="AM1219" s="2">
        <f t="shared" si="452"/>
        <v>0</v>
      </c>
      <c r="AN1219" s="2">
        <f t="shared" si="453"/>
        <v>0</v>
      </c>
      <c r="AP1219" t="s">
        <v>980</v>
      </c>
      <c r="AQ1219" t="s">
        <v>2081</v>
      </c>
      <c r="AR1219" s="9"/>
      <c r="AT1219" s="94">
        <v>27</v>
      </c>
      <c r="AU1219" s="96">
        <v>89</v>
      </c>
      <c r="AV1219" s="100">
        <f t="shared" si="444"/>
        <v>27089</v>
      </c>
      <c r="AX1219" s="7" t="s">
        <v>996</v>
      </c>
    </row>
    <row r="1220" spans="1:50" ht="13" hidden="1" customHeight="1" outlineLevel="1">
      <c r="A1220" t="s">
        <v>2634</v>
      </c>
      <c r="B1220" t="s">
        <v>2081</v>
      </c>
      <c r="C1220" s="1">
        <f t="shared" si="445"/>
        <v>9114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54"/>
        <v>2057</v>
      </c>
      <c r="H1220" s="2">
        <f t="shared" si="455"/>
        <v>0.22569673030502524</v>
      </c>
      <c r="I1220" s="2"/>
      <c r="J1220" s="2">
        <f t="shared" si="446"/>
        <v>0.38029405310511299</v>
      </c>
      <c r="K1220" s="2">
        <f t="shared" si="447"/>
        <v>0.60599078341013823</v>
      </c>
      <c r="L1220" s="2">
        <f t="shared" si="448"/>
        <v>0</v>
      </c>
      <c r="M1220" s="2">
        <f t="shared" si="449"/>
        <v>1.3715163484748771E-2</v>
      </c>
      <c r="N1220" s="55">
        <v>3466</v>
      </c>
      <c r="O1220" s="55">
        <v>5523</v>
      </c>
      <c r="V1220" s="55">
        <v>125</v>
      </c>
      <c r="W1220" s="106"/>
      <c r="X1220" s="106"/>
      <c r="Y1220" s="106"/>
      <c r="AA1220" s="106"/>
      <c r="AB1220" s="106"/>
      <c r="AC1220" s="106"/>
      <c r="AD1220" s="106"/>
      <c r="AE1220" s="106"/>
      <c r="AG1220" s="7">
        <f>IF(Q1220&gt;0,RANK(Q1220,(N1220:P1220,Q1220:AE1220)),0)</f>
        <v>0</v>
      </c>
      <c r="AH1220" s="7">
        <f>IF(R1220&gt;0,RANK(R1220,(N1220:P1220,Q1220:AE1220)),0)</f>
        <v>0</v>
      </c>
      <c r="AI1220" s="7">
        <f>IF(T1220&gt;0,RANK(T1220,(N1220:P1220,Q1220:AE1220)),0)</f>
        <v>0</v>
      </c>
      <c r="AJ1220" s="7">
        <f>IF(S1220&gt;0,RANK(S1220,(N1220:P1220,Q1220:AE1220)),0)</f>
        <v>0</v>
      </c>
      <c r="AK1220" s="2">
        <f t="shared" si="450"/>
        <v>0</v>
      </c>
      <c r="AL1220" s="2">
        <f t="shared" si="451"/>
        <v>0</v>
      </c>
      <c r="AM1220" s="2">
        <f t="shared" si="452"/>
        <v>0</v>
      </c>
      <c r="AN1220" s="2">
        <f t="shared" si="453"/>
        <v>0</v>
      </c>
      <c r="AP1220" t="s">
        <v>2634</v>
      </c>
      <c r="AQ1220" t="s">
        <v>2081</v>
      </c>
      <c r="AR1220" s="9"/>
      <c r="AT1220" s="94">
        <v>27</v>
      </c>
      <c r="AU1220" s="96">
        <v>91</v>
      </c>
      <c r="AV1220" s="100">
        <f t="shared" si="444"/>
        <v>27091</v>
      </c>
      <c r="AX1220" s="7" t="s">
        <v>996</v>
      </c>
    </row>
    <row r="1221" spans="1:50" ht="13" hidden="1" customHeight="1" outlineLevel="1">
      <c r="A1221" t="s">
        <v>1206</v>
      </c>
      <c r="B1221" t="s">
        <v>2081</v>
      </c>
      <c r="C1221" s="1">
        <f t="shared" si="445"/>
        <v>9136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si="454"/>
        <v>906</v>
      </c>
      <c r="H1221" s="2">
        <f t="shared" si="455"/>
        <v>9.916812609457093E-2</v>
      </c>
      <c r="I1221" s="2"/>
      <c r="J1221" s="2">
        <f t="shared" si="446"/>
        <v>0.44111208406304731</v>
      </c>
      <c r="K1221" s="2">
        <f t="shared" si="447"/>
        <v>0.54028021015761818</v>
      </c>
      <c r="L1221" s="2">
        <f t="shared" si="448"/>
        <v>0</v>
      </c>
      <c r="M1221" s="2">
        <f t="shared" si="449"/>
        <v>1.860770577933446E-2</v>
      </c>
      <c r="N1221" s="55">
        <v>4030</v>
      </c>
      <c r="O1221" s="55">
        <v>4936</v>
      </c>
      <c r="V1221" s="55">
        <v>170</v>
      </c>
      <c r="W1221" s="106"/>
      <c r="X1221" s="106"/>
      <c r="Y1221" s="106"/>
      <c r="AA1221" s="106"/>
      <c r="AB1221" s="106"/>
      <c r="AC1221" s="106"/>
      <c r="AD1221" s="106"/>
      <c r="AE1221" s="106"/>
      <c r="AG1221" s="7">
        <f>IF(Q1221&gt;0,RANK(Q1221,(N1221:P1221,Q1221:AE1221)),0)</f>
        <v>0</v>
      </c>
      <c r="AH1221" s="7">
        <f>IF(R1221&gt;0,RANK(R1221,(N1221:P1221,Q1221:AE1221)),0)</f>
        <v>0</v>
      </c>
      <c r="AI1221" s="7">
        <f>IF(T1221&gt;0,RANK(T1221,(N1221:P1221,Q1221:AE1221)),0)</f>
        <v>0</v>
      </c>
      <c r="AJ1221" s="7">
        <f>IF(S1221&gt;0,RANK(S1221,(N1221:P1221,Q1221:AE1221)),0)</f>
        <v>0</v>
      </c>
      <c r="AK1221" s="2">
        <f t="shared" si="450"/>
        <v>0</v>
      </c>
      <c r="AL1221" s="2">
        <f t="shared" si="451"/>
        <v>0</v>
      </c>
      <c r="AM1221" s="2">
        <f t="shared" si="452"/>
        <v>0</v>
      </c>
      <c r="AN1221" s="2">
        <f t="shared" si="453"/>
        <v>0</v>
      </c>
      <c r="AP1221" t="s">
        <v>1206</v>
      </c>
      <c r="AQ1221" t="s">
        <v>2081</v>
      </c>
      <c r="AR1221" s="9"/>
      <c r="AT1221" s="94">
        <v>27</v>
      </c>
      <c r="AU1221" s="96">
        <v>93</v>
      </c>
      <c r="AV1221" s="100">
        <f t="shared" si="444"/>
        <v>27093</v>
      </c>
      <c r="AX1221" s="7" t="s">
        <v>996</v>
      </c>
    </row>
    <row r="1222" spans="1:50" ht="13" hidden="1" customHeight="1" outlineLevel="1">
      <c r="A1222" t="s">
        <v>1455</v>
      </c>
      <c r="B1222" t="s">
        <v>2081</v>
      </c>
      <c r="C1222" s="1">
        <f t="shared" si="445"/>
        <v>7582</v>
      </c>
      <c r="D1222" s="7">
        <f>IF(N1222&gt;0, RANK(N1222,(N1222:P1222,Q1222:AE1222)),0)</f>
        <v>1</v>
      </c>
      <c r="E1222" s="7">
        <f>IF(O1222&gt;0,RANK(O1222,(N1222:P1222,Q1222:AE1222)),0)</f>
        <v>2</v>
      </c>
      <c r="F1222" s="7">
        <f>IF(P1222&gt;0,RANK(P1222,(N1222:P1222,Q1222:AE1222)),0)</f>
        <v>0</v>
      </c>
      <c r="G1222" s="1">
        <f t="shared" si="454"/>
        <v>69</v>
      </c>
      <c r="H1222" s="2">
        <f t="shared" si="455"/>
        <v>9.1005011870218932E-3</v>
      </c>
      <c r="I1222" s="2"/>
      <c r="J1222" s="2">
        <f t="shared" si="446"/>
        <v>0.49538380374571356</v>
      </c>
      <c r="K1222" s="2">
        <f t="shared" si="447"/>
        <v>0.48628330255869162</v>
      </c>
      <c r="L1222" s="2">
        <f t="shared" si="448"/>
        <v>0</v>
      </c>
      <c r="M1222" s="2">
        <f t="shared" si="449"/>
        <v>1.8332893695594821E-2</v>
      </c>
      <c r="N1222" s="55">
        <v>3756</v>
      </c>
      <c r="O1222" s="55">
        <v>3687</v>
      </c>
      <c r="V1222" s="55">
        <v>139</v>
      </c>
      <c r="W1222" s="106"/>
      <c r="X1222" s="106"/>
      <c r="Y1222" s="106"/>
      <c r="AA1222" s="106"/>
      <c r="AB1222" s="106"/>
      <c r="AC1222" s="106"/>
      <c r="AD1222" s="106"/>
      <c r="AE1222" s="106"/>
      <c r="AG1222" s="7">
        <f>IF(Q1222&gt;0,RANK(Q1222,(N1222:P1222,Q1222:AE1222)),0)</f>
        <v>0</v>
      </c>
      <c r="AH1222" s="7">
        <f>IF(R1222&gt;0,RANK(R1222,(N1222:P1222,Q1222:AE1222)),0)</f>
        <v>0</v>
      </c>
      <c r="AI1222" s="7">
        <f>IF(T1222&gt;0,RANK(T1222,(N1222:P1222,Q1222:AE1222)),0)</f>
        <v>0</v>
      </c>
      <c r="AJ1222" s="7">
        <f>IF(S1222&gt;0,RANK(S1222,(N1222:P1222,Q1222:AE1222)),0)</f>
        <v>0</v>
      </c>
      <c r="AK1222" s="2">
        <f t="shared" si="450"/>
        <v>0</v>
      </c>
      <c r="AL1222" s="2">
        <f t="shared" si="451"/>
        <v>0</v>
      </c>
      <c r="AM1222" s="2">
        <f t="shared" si="452"/>
        <v>0</v>
      </c>
      <c r="AN1222" s="2">
        <f t="shared" si="453"/>
        <v>0</v>
      </c>
      <c r="AP1222" t="s">
        <v>1455</v>
      </c>
      <c r="AQ1222" t="s">
        <v>2081</v>
      </c>
      <c r="AR1222" s="9"/>
      <c r="AT1222" s="94">
        <v>27</v>
      </c>
      <c r="AU1222" s="96">
        <v>95</v>
      </c>
      <c r="AV1222" s="100">
        <f t="shared" si="444"/>
        <v>27095</v>
      </c>
      <c r="AX1222" s="7" t="s">
        <v>996</v>
      </c>
    </row>
    <row r="1223" spans="1:50" ht="13" hidden="1" customHeight="1" outlineLevel="1">
      <c r="A1223" t="s">
        <v>51</v>
      </c>
      <c r="B1223" t="s">
        <v>2081</v>
      </c>
      <c r="C1223" s="1">
        <f t="shared" si="445"/>
        <v>11529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54"/>
        <v>1193</v>
      </c>
      <c r="H1223" s="2">
        <f t="shared" si="455"/>
        <v>0.10347818544539857</v>
      </c>
      <c r="I1223" s="2"/>
      <c r="J1223" s="2">
        <f t="shared" si="446"/>
        <v>0.43698499436204352</v>
      </c>
      <c r="K1223" s="2">
        <f t="shared" si="447"/>
        <v>0.54046317980744207</v>
      </c>
      <c r="L1223" s="2">
        <f t="shared" si="448"/>
        <v>0</v>
      </c>
      <c r="M1223" s="2">
        <f t="shared" si="449"/>
        <v>2.2551825830514405E-2</v>
      </c>
      <c r="N1223" s="55">
        <v>5038</v>
      </c>
      <c r="O1223" s="55">
        <v>6231</v>
      </c>
      <c r="V1223" s="55">
        <v>260</v>
      </c>
      <c r="W1223" s="106"/>
      <c r="X1223" s="106"/>
      <c r="Y1223" s="106"/>
      <c r="AA1223" s="106"/>
      <c r="AB1223" s="106"/>
      <c r="AC1223" s="106"/>
      <c r="AD1223" s="106"/>
      <c r="AE1223" s="106"/>
      <c r="AG1223" s="7">
        <f>IF(Q1223&gt;0,RANK(Q1223,(N1223:P1223,Q1223:AE1223)),0)</f>
        <v>0</v>
      </c>
      <c r="AH1223" s="7">
        <f>IF(R1223&gt;0,RANK(R1223,(N1223:P1223,Q1223:AE1223)),0)</f>
        <v>0</v>
      </c>
      <c r="AI1223" s="7">
        <f>IF(T1223&gt;0,RANK(T1223,(N1223:P1223,Q1223:AE1223)),0)</f>
        <v>0</v>
      </c>
      <c r="AJ1223" s="7">
        <f>IF(S1223&gt;0,RANK(S1223,(N1223:P1223,Q1223:AE1223)),0)</f>
        <v>0</v>
      </c>
      <c r="AK1223" s="2">
        <f t="shared" si="450"/>
        <v>0</v>
      </c>
      <c r="AL1223" s="2">
        <f t="shared" si="451"/>
        <v>0</v>
      </c>
      <c r="AM1223" s="2">
        <f t="shared" si="452"/>
        <v>0</v>
      </c>
      <c r="AN1223" s="2">
        <f t="shared" si="453"/>
        <v>0</v>
      </c>
      <c r="AP1223" t="s">
        <v>51</v>
      </c>
      <c r="AQ1223" t="s">
        <v>2081</v>
      </c>
      <c r="AR1223" s="9"/>
      <c r="AT1223" s="94">
        <v>27</v>
      </c>
      <c r="AU1223" s="96">
        <v>97</v>
      </c>
      <c r="AV1223" s="100">
        <f t="shared" si="444"/>
        <v>27097</v>
      </c>
      <c r="AX1223" s="7" t="s">
        <v>996</v>
      </c>
    </row>
    <row r="1224" spans="1:50" ht="13" hidden="1" customHeight="1" outlineLevel="1">
      <c r="A1224" t="s">
        <v>627</v>
      </c>
      <c r="B1224" t="s">
        <v>2081</v>
      </c>
      <c r="C1224" s="1">
        <f t="shared" si="445"/>
        <v>14881</v>
      </c>
      <c r="D1224" s="7">
        <f>IF(N1224&gt;0, RANK(N1224,(N1224:P1224,Q1224:AE1224)),0)</f>
        <v>1</v>
      </c>
      <c r="E1224" s="7">
        <f>IF(O1224&gt;0,RANK(O1224,(N1224:P1224,Q1224:AE1224)),0)</f>
        <v>2</v>
      </c>
      <c r="F1224" s="7">
        <f>IF(P1224&gt;0,RANK(P1224,(N1224:P1224,Q1224:AE1224)),0)</f>
        <v>0</v>
      </c>
      <c r="G1224" s="1">
        <f t="shared" si="454"/>
        <v>1205</v>
      </c>
      <c r="H1224" s="2">
        <f t="shared" si="455"/>
        <v>8.0975740877629196E-2</v>
      </c>
      <c r="I1224" s="2"/>
      <c r="J1224" s="2">
        <f t="shared" si="446"/>
        <v>0.53128149989920037</v>
      </c>
      <c r="K1224" s="2">
        <f t="shared" si="447"/>
        <v>0.45030575902157111</v>
      </c>
      <c r="L1224" s="2">
        <f t="shared" si="448"/>
        <v>0</v>
      </c>
      <c r="M1224" s="2">
        <f t="shared" si="449"/>
        <v>1.8412741079228523E-2</v>
      </c>
      <c r="N1224" s="55">
        <v>7906</v>
      </c>
      <c r="O1224" s="55">
        <v>6701</v>
      </c>
      <c r="V1224" s="55">
        <v>274</v>
      </c>
      <c r="W1224" s="106"/>
      <c r="X1224" s="106"/>
      <c r="Y1224" s="106"/>
      <c r="AA1224" s="106"/>
      <c r="AB1224" s="106"/>
      <c r="AC1224" s="106"/>
      <c r="AD1224" s="106"/>
      <c r="AE1224" s="106"/>
      <c r="AG1224" s="7">
        <f>IF(Q1224&gt;0,RANK(Q1224,(N1224:P1224,Q1224:AE1224)),0)</f>
        <v>0</v>
      </c>
      <c r="AH1224" s="7">
        <f>IF(R1224&gt;0,RANK(R1224,(N1224:P1224,Q1224:AE1224)),0)</f>
        <v>0</v>
      </c>
      <c r="AI1224" s="7">
        <f>IF(T1224&gt;0,RANK(T1224,(N1224:P1224,Q1224:AE1224)),0)</f>
        <v>0</v>
      </c>
      <c r="AJ1224" s="7">
        <f>IF(S1224&gt;0,RANK(S1224,(N1224:P1224,Q1224:AE1224)),0)</f>
        <v>0</v>
      </c>
      <c r="AK1224" s="2">
        <f t="shared" si="450"/>
        <v>0</v>
      </c>
      <c r="AL1224" s="2">
        <f t="shared" si="451"/>
        <v>0</v>
      </c>
      <c r="AM1224" s="2">
        <f t="shared" si="452"/>
        <v>0</v>
      </c>
      <c r="AN1224" s="2">
        <f t="shared" si="453"/>
        <v>0</v>
      </c>
      <c r="AP1224" t="s">
        <v>627</v>
      </c>
      <c r="AQ1224" t="s">
        <v>2081</v>
      </c>
      <c r="AR1224" s="9"/>
      <c r="AT1224" s="94">
        <v>27</v>
      </c>
      <c r="AU1224" s="96">
        <v>99</v>
      </c>
      <c r="AV1224" s="100">
        <f t="shared" si="444"/>
        <v>27099</v>
      </c>
      <c r="AX1224" s="7" t="s">
        <v>996</v>
      </c>
    </row>
    <row r="1225" spans="1:50" ht="13" hidden="1" customHeight="1" outlineLevel="1">
      <c r="A1225" t="s">
        <v>1923</v>
      </c>
      <c r="B1225" t="s">
        <v>2081</v>
      </c>
      <c r="C1225" s="1">
        <f t="shared" si="445"/>
        <v>4741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54"/>
        <v>149</v>
      </c>
      <c r="H1225" s="2">
        <f t="shared" si="455"/>
        <v>3.1427968782957179E-2</v>
      </c>
      <c r="I1225" s="2"/>
      <c r="J1225" s="2">
        <f t="shared" si="446"/>
        <v>0.47226323560430289</v>
      </c>
      <c r="K1225" s="2">
        <f t="shared" si="447"/>
        <v>0.50369120438726012</v>
      </c>
      <c r="L1225" s="2">
        <f t="shared" si="448"/>
        <v>0</v>
      </c>
      <c r="M1225" s="2">
        <f t="shared" si="449"/>
        <v>2.404556000843705E-2</v>
      </c>
      <c r="N1225" s="55">
        <v>2239</v>
      </c>
      <c r="O1225" s="55">
        <v>2388</v>
      </c>
      <c r="V1225" s="55">
        <v>114</v>
      </c>
      <c r="W1225" s="106"/>
      <c r="X1225" s="106"/>
      <c r="Y1225" s="106"/>
      <c r="AA1225" s="106"/>
      <c r="AB1225" s="106"/>
      <c r="AC1225" s="106"/>
      <c r="AD1225" s="106"/>
      <c r="AE1225" s="106"/>
      <c r="AG1225" s="7">
        <f>IF(Q1225&gt;0,RANK(Q1225,(N1225:P1225,Q1225:AE1225)),0)</f>
        <v>0</v>
      </c>
      <c r="AH1225" s="7">
        <f>IF(R1225&gt;0,RANK(R1225,(N1225:P1225,Q1225:AE1225)),0)</f>
        <v>0</v>
      </c>
      <c r="AI1225" s="7">
        <f>IF(T1225&gt;0,RANK(T1225,(N1225:P1225,Q1225:AE1225)),0)</f>
        <v>0</v>
      </c>
      <c r="AJ1225" s="7">
        <f>IF(S1225&gt;0,RANK(S1225,(N1225:P1225,Q1225:AE1225)),0)</f>
        <v>0</v>
      </c>
      <c r="AK1225" s="2">
        <f t="shared" si="450"/>
        <v>0</v>
      </c>
      <c r="AL1225" s="2">
        <f t="shared" si="451"/>
        <v>0</v>
      </c>
      <c r="AM1225" s="2">
        <f t="shared" si="452"/>
        <v>0</v>
      </c>
      <c r="AN1225" s="2">
        <f t="shared" si="453"/>
        <v>0</v>
      </c>
      <c r="AP1225" t="s">
        <v>1923</v>
      </c>
      <c r="AQ1225" t="s">
        <v>2081</v>
      </c>
      <c r="AR1225" s="9"/>
      <c r="AT1225" s="94">
        <v>27</v>
      </c>
      <c r="AU1225" s="96">
        <v>101</v>
      </c>
      <c r="AV1225" s="100">
        <f t="shared" si="444"/>
        <v>27101</v>
      </c>
      <c r="AX1225" s="7" t="s">
        <v>996</v>
      </c>
    </row>
    <row r="1226" spans="1:50" ht="13" hidden="1" customHeight="1" outlineLevel="1">
      <c r="A1226" t="s">
        <v>2752</v>
      </c>
      <c r="B1226" t="s">
        <v>2081</v>
      </c>
      <c r="C1226" s="1">
        <f t="shared" si="445"/>
        <v>12191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54"/>
        <v>1130</v>
      </c>
      <c r="H1226" s="2">
        <f t="shared" si="455"/>
        <v>9.2691329669428266E-2</v>
      </c>
      <c r="I1226" s="2"/>
      <c r="J1226" s="2">
        <f t="shared" si="446"/>
        <v>0.44565663194159627</v>
      </c>
      <c r="K1226" s="2">
        <f t="shared" si="447"/>
        <v>0.53834796161102449</v>
      </c>
      <c r="L1226" s="2">
        <f t="shared" si="448"/>
        <v>0</v>
      </c>
      <c r="M1226" s="2">
        <f t="shared" si="449"/>
        <v>1.599540644737929E-2</v>
      </c>
      <c r="N1226" s="55">
        <v>5433</v>
      </c>
      <c r="O1226" s="55">
        <v>6563</v>
      </c>
      <c r="V1226" s="55">
        <v>195</v>
      </c>
      <c r="W1226" s="106"/>
      <c r="X1226" s="106"/>
      <c r="Y1226" s="106"/>
      <c r="AA1226" s="106"/>
      <c r="AB1226" s="106"/>
      <c r="AC1226" s="106"/>
      <c r="AD1226" s="106"/>
      <c r="AE1226" s="106"/>
      <c r="AG1226" s="7">
        <f>IF(Q1226&gt;0,RANK(Q1226,(N1226:P1226,Q1226:AE1226)),0)</f>
        <v>0</v>
      </c>
      <c r="AH1226" s="7">
        <f>IF(R1226&gt;0,RANK(R1226,(N1226:P1226,Q1226:AE1226)),0)</f>
        <v>0</v>
      </c>
      <c r="AI1226" s="7">
        <f>IF(T1226&gt;0,RANK(T1226,(N1226:P1226,Q1226:AE1226)),0)</f>
        <v>0</v>
      </c>
      <c r="AJ1226" s="7">
        <f>IF(S1226&gt;0,RANK(S1226,(N1226:P1226,Q1226:AE1226)),0)</f>
        <v>0</v>
      </c>
      <c r="AK1226" s="2">
        <f t="shared" si="450"/>
        <v>0</v>
      </c>
      <c r="AL1226" s="2">
        <f t="shared" si="451"/>
        <v>0</v>
      </c>
      <c r="AM1226" s="2">
        <f t="shared" si="452"/>
        <v>0</v>
      </c>
      <c r="AN1226" s="2">
        <f t="shared" si="453"/>
        <v>0</v>
      </c>
      <c r="AP1226" t="s">
        <v>2752</v>
      </c>
      <c r="AQ1226" t="s">
        <v>2081</v>
      </c>
      <c r="AR1226" s="9"/>
      <c r="AT1226" s="94">
        <v>27</v>
      </c>
      <c r="AU1226" s="96">
        <v>103</v>
      </c>
      <c r="AV1226" s="100">
        <f t="shared" si="444"/>
        <v>27103</v>
      </c>
      <c r="AX1226" s="7" t="s">
        <v>996</v>
      </c>
    </row>
    <row r="1227" spans="1:50" ht="13" hidden="1" customHeight="1" outlineLevel="1">
      <c r="A1227" t="s">
        <v>1040</v>
      </c>
      <c r="B1227" t="s">
        <v>2081</v>
      </c>
      <c r="C1227" s="1">
        <f t="shared" si="445"/>
        <v>7731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0</v>
      </c>
      <c r="G1227" s="1">
        <f t="shared" si="454"/>
        <v>1056</v>
      </c>
      <c r="H1227" s="2">
        <f t="shared" si="455"/>
        <v>0.136592937524253</v>
      </c>
      <c r="I1227" s="2"/>
      <c r="J1227" s="2">
        <f t="shared" si="446"/>
        <v>0.42103220799379121</v>
      </c>
      <c r="K1227" s="2">
        <f t="shared" si="447"/>
        <v>0.55762514551804421</v>
      </c>
      <c r="L1227" s="2">
        <f t="shared" si="448"/>
        <v>0</v>
      </c>
      <c r="M1227" s="2">
        <f t="shared" si="449"/>
        <v>2.134264648816464E-2</v>
      </c>
      <c r="N1227" s="55">
        <v>3255</v>
      </c>
      <c r="O1227" s="55">
        <v>4311</v>
      </c>
      <c r="V1227" s="55">
        <v>165</v>
      </c>
      <c r="W1227" s="106"/>
      <c r="X1227" s="106"/>
      <c r="Y1227" s="106"/>
      <c r="AA1227" s="106"/>
      <c r="AB1227" s="106"/>
      <c r="AC1227" s="106"/>
      <c r="AD1227" s="106"/>
      <c r="AE1227" s="106"/>
      <c r="AG1227" s="7">
        <f>IF(Q1227&gt;0,RANK(Q1227,(N1227:P1227,Q1227:AE1227)),0)</f>
        <v>0</v>
      </c>
      <c r="AH1227" s="7">
        <f>IF(R1227&gt;0,RANK(R1227,(N1227:P1227,Q1227:AE1227)),0)</f>
        <v>0</v>
      </c>
      <c r="AI1227" s="7">
        <f>IF(T1227&gt;0,RANK(T1227,(N1227:P1227,Q1227:AE1227)),0)</f>
        <v>0</v>
      </c>
      <c r="AJ1227" s="7">
        <f>IF(S1227&gt;0,RANK(S1227,(N1227:P1227,Q1227:AE1227)),0)</f>
        <v>0</v>
      </c>
      <c r="AK1227" s="2">
        <f t="shared" si="450"/>
        <v>0</v>
      </c>
      <c r="AL1227" s="2">
        <f t="shared" si="451"/>
        <v>0</v>
      </c>
      <c r="AM1227" s="2">
        <f t="shared" si="452"/>
        <v>0</v>
      </c>
      <c r="AN1227" s="2">
        <f t="shared" si="453"/>
        <v>0</v>
      </c>
      <c r="AP1227" t="s">
        <v>1040</v>
      </c>
      <c r="AQ1227" t="s">
        <v>2081</v>
      </c>
      <c r="AR1227" s="9"/>
      <c r="AT1227" s="94">
        <v>27</v>
      </c>
      <c r="AU1227" s="96">
        <v>105</v>
      </c>
      <c r="AV1227" s="100">
        <f t="shared" si="444"/>
        <v>27105</v>
      </c>
      <c r="AX1227" s="7" t="s">
        <v>996</v>
      </c>
    </row>
    <row r="1228" spans="1:50" ht="13" hidden="1" customHeight="1" outlineLevel="1">
      <c r="A1228" t="s">
        <v>339</v>
      </c>
      <c r="B1228" t="s">
        <v>2081</v>
      </c>
      <c r="C1228" s="1">
        <f t="shared" si="445"/>
        <v>3681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54"/>
        <v>115</v>
      </c>
      <c r="H1228" s="2">
        <f t="shared" si="455"/>
        <v>3.1241510459114372E-2</v>
      </c>
      <c r="I1228" s="2"/>
      <c r="J1228" s="2">
        <f t="shared" si="446"/>
        <v>0.47487095897853843</v>
      </c>
      <c r="K1228" s="2">
        <f t="shared" si="447"/>
        <v>0.50611246943765276</v>
      </c>
      <c r="L1228" s="2">
        <f t="shared" si="448"/>
        <v>0</v>
      </c>
      <c r="M1228" s="2">
        <f t="shared" si="449"/>
        <v>1.9016571583808761E-2</v>
      </c>
      <c r="N1228" s="55">
        <v>1748</v>
      </c>
      <c r="O1228" s="55">
        <v>1863</v>
      </c>
      <c r="V1228" s="55">
        <v>70</v>
      </c>
      <c r="W1228" s="106"/>
      <c r="X1228" s="106"/>
      <c r="Y1228" s="106"/>
      <c r="AA1228" s="106"/>
      <c r="AB1228" s="106"/>
      <c r="AC1228" s="106"/>
      <c r="AD1228" s="106"/>
      <c r="AE1228" s="106"/>
      <c r="AG1228" s="7">
        <f>IF(Q1228&gt;0,RANK(Q1228,(N1228:P1228,Q1228:AE1228)),0)</f>
        <v>0</v>
      </c>
      <c r="AH1228" s="7">
        <f>IF(R1228&gt;0,RANK(R1228,(N1228:P1228,Q1228:AE1228)),0)</f>
        <v>0</v>
      </c>
      <c r="AI1228" s="7">
        <f>IF(T1228&gt;0,RANK(T1228,(N1228:P1228,Q1228:AE1228)),0)</f>
        <v>0</v>
      </c>
      <c r="AJ1228" s="7">
        <f>IF(S1228&gt;0,RANK(S1228,(N1228:P1228,Q1228:AE1228)),0)</f>
        <v>0</v>
      </c>
      <c r="AK1228" s="2">
        <f t="shared" si="450"/>
        <v>0</v>
      </c>
      <c r="AL1228" s="2">
        <f t="shared" si="451"/>
        <v>0</v>
      </c>
      <c r="AM1228" s="2">
        <f t="shared" si="452"/>
        <v>0</v>
      </c>
      <c r="AN1228" s="2">
        <f t="shared" si="453"/>
        <v>0</v>
      </c>
      <c r="AP1228" t="s">
        <v>339</v>
      </c>
      <c r="AQ1228" t="s">
        <v>2081</v>
      </c>
      <c r="AR1228" s="9"/>
      <c r="AT1228" s="94">
        <v>27</v>
      </c>
      <c r="AU1228" s="96">
        <v>107</v>
      </c>
      <c r="AV1228" s="100">
        <f t="shared" si="444"/>
        <v>27107</v>
      </c>
      <c r="AX1228" s="7" t="s">
        <v>996</v>
      </c>
    </row>
    <row r="1229" spans="1:50" ht="13" hidden="1" customHeight="1" outlineLevel="1">
      <c r="A1229" t="s">
        <v>506</v>
      </c>
      <c r="B1229" t="s">
        <v>2081</v>
      </c>
      <c r="C1229" s="1">
        <f t="shared" si="445"/>
        <v>40530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0</v>
      </c>
      <c r="G1229" s="1">
        <f t="shared" si="454"/>
        <v>9384</v>
      </c>
      <c r="H1229" s="2">
        <f t="shared" si="455"/>
        <v>0.2315321983715766</v>
      </c>
      <c r="I1229" s="2"/>
      <c r="J1229" s="2">
        <f t="shared" si="446"/>
        <v>0.3760917838638046</v>
      </c>
      <c r="K1229" s="2">
        <f t="shared" si="447"/>
        <v>0.60762398223538117</v>
      </c>
      <c r="L1229" s="2">
        <f t="shared" si="448"/>
        <v>0</v>
      </c>
      <c r="M1229" s="2">
        <f t="shared" si="449"/>
        <v>1.6284233900814238E-2</v>
      </c>
      <c r="N1229" s="55">
        <v>15243</v>
      </c>
      <c r="O1229" s="55">
        <v>24627</v>
      </c>
      <c r="V1229" s="55">
        <v>660</v>
      </c>
      <c r="W1229" s="106"/>
      <c r="X1229" s="106"/>
      <c r="Y1229" s="106"/>
      <c r="AA1229" s="106"/>
      <c r="AB1229" s="106"/>
      <c r="AC1229" s="106"/>
      <c r="AD1229" s="106"/>
      <c r="AE1229" s="106"/>
      <c r="AG1229" s="7">
        <f>IF(Q1229&gt;0,RANK(Q1229,(N1229:P1229,Q1229:AE1229)),0)</f>
        <v>0</v>
      </c>
      <c r="AH1229" s="7">
        <f>IF(R1229&gt;0,RANK(R1229,(N1229:P1229,Q1229:AE1229)),0)</f>
        <v>0</v>
      </c>
      <c r="AI1229" s="7">
        <f>IF(T1229&gt;0,RANK(T1229,(N1229:P1229,Q1229:AE1229)),0)</f>
        <v>0</v>
      </c>
      <c r="AJ1229" s="7">
        <f>IF(S1229&gt;0,RANK(S1229,(N1229:P1229,Q1229:AE1229)),0)</f>
        <v>0</v>
      </c>
      <c r="AK1229" s="2">
        <f t="shared" si="450"/>
        <v>0</v>
      </c>
      <c r="AL1229" s="2">
        <f t="shared" si="451"/>
        <v>0</v>
      </c>
      <c r="AM1229" s="2">
        <f t="shared" si="452"/>
        <v>0</v>
      </c>
      <c r="AN1229" s="2">
        <f t="shared" si="453"/>
        <v>0</v>
      </c>
      <c r="AP1229" t="s">
        <v>506</v>
      </c>
      <c r="AQ1229" t="s">
        <v>2081</v>
      </c>
      <c r="AR1229" s="9"/>
      <c r="AT1229" s="94">
        <v>27</v>
      </c>
      <c r="AU1229" s="96">
        <v>109</v>
      </c>
      <c r="AV1229" s="100">
        <f t="shared" si="444"/>
        <v>27109</v>
      </c>
      <c r="AX1229" s="7" t="s">
        <v>996</v>
      </c>
    </row>
    <row r="1230" spans="1:50" ht="13" hidden="1" customHeight="1" outlineLevel="1">
      <c r="A1230" t="s">
        <v>664</v>
      </c>
      <c r="B1230" t="s">
        <v>2081</v>
      </c>
      <c r="C1230" s="1">
        <f t="shared" si="445"/>
        <v>21568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54"/>
        <v>3412</v>
      </c>
      <c r="H1230" s="2">
        <f t="shared" si="455"/>
        <v>0.1581973293768546</v>
      </c>
      <c r="I1230" s="2"/>
      <c r="J1230" s="2">
        <f t="shared" si="446"/>
        <v>0.41376112759643918</v>
      </c>
      <c r="K1230" s="2">
        <f t="shared" si="447"/>
        <v>0.57195845697329373</v>
      </c>
      <c r="L1230" s="2">
        <f t="shared" si="448"/>
        <v>0</v>
      </c>
      <c r="M1230" s="2">
        <f t="shared" si="449"/>
        <v>1.4280415430267035E-2</v>
      </c>
      <c r="N1230" s="55">
        <v>8924</v>
      </c>
      <c r="O1230" s="55">
        <v>12336</v>
      </c>
      <c r="V1230" s="55">
        <v>308</v>
      </c>
      <c r="W1230" s="106"/>
      <c r="X1230" s="106"/>
      <c r="Y1230" s="106"/>
      <c r="AA1230" s="106"/>
      <c r="AB1230" s="106"/>
      <c r="AC1230" s="106"/>
      <c r="AD1230" s="106"/>
      <c r="AE1230" s="106"/>
      <c r="AG1230" s="7">
        <f>IF(Q1230&gt;0,RANK(Q1230,(N1230:P1230,Q1230:AE1230)),0)</f>
        <v>0</v>
      </c>
      <c r="AH1230" s="7">
        <f>IF(R1230&gt;0,RANK(R1230,(N1230:P1230,Q1230:AE1230)),0)</f>
        <v>0</v>
      </c>
      <c r="AI1230" s="7">
        <f>IF(T1230&gt;0,RANK(T1230,(N1230:P1230,Q1230:AE1230)),0)</f>
        <v>0</v>
      </c>
      <c r="AJ1230" s="7">
        <f>IF(S1230&gt;0,RANK(S1230,(N1230:P1230,Q1230:AE1230)),0)</f>
        <v>0</v>
      </c>
      <c r="AK1230" s="2">
        <f t="shared" si="450"/>
        <v>0</v>
      </c>
      <c r="AL1230" s="2">
        <f t="shared" si="451"/>
        <v>0</v>
      </c>
      <c r="AM1230" s="2">
        <f t="shared" si="452"/>
        <v>0</v>
      </c>
      <c r="AN1230" s="2">
        <f t="shared" si="453"/>
        <v>0</v>
      </c>
      <c r="AP1230" t="s">
        <v>664</v>
      </c>
      <c r="AQ1230" t="s">
        <v>2081</v>
      </c>
      <c r="AR1230" s="9"/>
      <c r="AT1230" s="94">
        <v>27</v>
      </c>
      <c r="AU1230" s="96">
        <v>111</v>
      </c>
      <c r="AV1230" s="100">
        <f t="shared" si="444"/>
        <v>27111</v>
      </c>
      <c r="AX1230" s="7" t="s">
        <v>996</v>
      </c>
    </row>
    <row r="1231" spans="1:50" ht="13" hidden="1" customHeight="1" outlineLevel="1">
      <c r="A1231" t="s">
        <v>1696</v>
      </c>
      <c r="B1231" t="s">
        <v>2081</v>
      </c>
      <c r="C1231" s="1">
        <f t="shared" si="445"/>
        <v>4916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54"/>
        <v>268</v>
      </c>
      <c r="H1231" s="2">
        <f t="shared" si="455"/>
        <v>5.4515866558177382E-2</v>
      </c>
      <c r="I1231" s="2"/>
      <c r="J1231" s="2">
        <f t="shared" si="446"/>
        <v>0.46684296175752643</v>
      </c>
      <c r="K1231" s="2">
        <f t="shared" si="447"/>
        <v>0.52135882831570379</v>
      </c>
      <c r="L1231" s="2">
        <f t="shared" si="448"/>
        <v>0</v>
      </c>
      <c r="M1231" s="2">
        <f t="shared" si="449"/>
        <v>1.179820992676972E-2</v>
      </c>
      <c r="N1231" s="55">
        <v>2295</v>
      </c>
      <c r="O1231" s="55">
        <v>2563</v>
      </c>
      <c r="V1231" s="55">
        <v>58</v>
      </c>
      <c r="W1231" s="106"/>
      <c r="X1231" s="106"/>
      <c r="Y1231" s="106"/>
      <c r="AA1231" s="106"/>
      <c r="AB1231" s="106"/>
      <c r="AC1231" s="106"/>
      <c r="AD1231" s="106"/>
      <c r="AE1231" s="106"/>
      <c r="AG1231" s="7">
        <f>IF(Q1231&gt;0,RANK(Q1231,(N1231:P1231,Q1231:AE1231)),0)</f>
        <v>0</v>
      </c>
      <c r="AH1231" s="7">
        <f>IF(R1231&gt;0,RANK(R1231,(N1231:P1231,Q1231:AE1231)),0)</f>
        <v>0</v>
      </c>
      <c r="AI1231" s="7">
        <f>IF(T1231&gt;0,RANK(T1231,(N1231:P1231,Q1231:AE1231)),0)</f>
        <v>0</v>
      </c>
      <c r="AJ1231" s="7">
        <f>IF(S1231&gt;0,RANK(S1231,(N1231:P1231,Q1231:AE1231)),0)</f>
        <v>0</v>
      </c>
      <c r="AK1231" s="2">
        <f t="shared" si="450"/>
        <v>0</v>
      </c>
      <c r="AL1231" s="2">
        <f t="shared" si="451"/>
        <v>0</v>
      </c>
      <c r="AM1231" s="2">
        <f t="shared" si="452"/>
        <v>0</v>
      </c>
      <c r="AN1231" s="2">
        <f t="shared" si="453"/>
        <v>0</v>
      </c>
      <c r="AP1231" t="s">
        <v>1696</v>
      </c>
      <c r="AQ1231" t="s">
        <v>2081</v>
      </c>
      <c r="AR1231" s="9"/>
      <c r="AT1231" s="94">
        <v>27</v>
      </c>
      <c r="AU1231" s="96">
        <v>113</v>
      </c>
      <c r="AV1231" s="100">
        <f t="shared" si="444"/>
        <v>27113</v>
      </c>
      <c r="AX1231" s="7" t="s">
        <v>996</v>
      </c>
    </row>
    <row r="1232" spans="1:50" ht="13" hidden="1" customHeight="1" outlineLevel="1">
      <c r="A1232" t="s">
        <v>961</v>
      </c>
      <c r="B1232" t="s">
        <v>2081</v>
      </c>
      <c r="C1232" s="1">
        <f t="shared" si="445"/>
        <v>8832</v>
      </c>
      <c r="D1232" s="7">
        <f>IF(N1232&gt;0, RANK(N1232,(N1232:P1232,Q1232:AE1232)),0)</f>
        <v>1</v>
      </c>
      <c r="E1232" s="7">
        <f>IF(O1232&gt;0,RANK(O1232,(N1232:P1232,Q1232:AE1232)),0)</f>
        <v>2</v>
      </c>
      <c r="F1232" s="7">
        <f>IF(P1232&gt;0,RANK(P1232,(N1232:P1232,Q1232:AE1232)),0)</f>
        <v>0</v>
      </c>
      <c r="G1232" s="1">
        <f t="shared" si="454"/>
        <v>455</v>
      </c>
      <c r="H1232" s="2">
        <f t="shared" si="455"/>
        <v>5.1517210144927536E-2</v>
      </c>
      <c r="I1232" s="2"/>
      <c r="J1232" s="2">
        <f t="shared" si="446"/>
        <v>0.51403985507246375</v>
      </c>
      <c r="K1232" s="2">
        <f t="shared" si="447"/>
        <v>0.46252264492753625</v>
      </c>
      <c r="L1232" s="2">
        <f t="shared" si="448"/>
        <v>0</v>
      </c>
      <c r="M1232" s="2">
        <f t="shared" si="449"/>
        <v>2.34375E-2</v>
      </c>
      <c r="N1232" s="55">
        <v>4540</v>
      </c>
      <c r="O1232" s="55">
        <v>4085</v>
      </c>
      <c r="V1232" s="55">
        <v>207</v>
      </c>
      <c r="W1232" s="106"/>
      <c r="X1232" s="106"/>
      <c r="Y1232" s="106"/>
      <c r="AA1232" s="106"/>
      <c r="AB1232" s="106"/>
      <c r="AC1232" s="106"/>
      <c r="AD1232" s="106"/>
      <c r="AE1232" s="106"/>
      <c r="AG1232" s="7">
        <f>IF(Q1232&gt;0,RANK(Q1232,(N1232:P1232,Q1232:AE1232)),0)</f>
        <v>0</v>
      </c>
      <c r="AH1232" s="7">
        <f>IF(R1232&gt;0,RANK(R1232,(N1232:P1232,Q1232:AE1232)),0)</f>
        <v>0</v>
      </c>
      <c r="AI1232" s="7">
        <f>IF(T1232&gt;0,RANK(T1232,(N1232:P1232,Q1232:AE1232)),0)</f>
        <v>0</v>
      </c>
      <c r="AJ1232" s="7">
        <f>IF(S1232&gt;0,RANK(S1232,(N1232:P1232,Q1232:AE1232)),0)</f>
        <v>0</v>
      </c>
      <c r="AK1232" s="2">
        <f t="shared" si="450"/>
        <v>0</v>
      </c>
      <c r="AL1232" s="2">
        <f t="shared" si="451"/>
        <v>0</v>
      </c>
      <c r="AM1232" s="2">
        <f t="shared" si="452"/>
        <v>0</v>
      </c>
      <c r="AN1232" s="2">
        <f t="shared" si="453"/>
        <v>0</v>
      </c>
      <c r="AP1232" t="s">
        <v>961</v>
      </c>
      <c r="AQ1232" t="s">
        <v>2081</v>
      </c>
      <c r="AR1232" s="9"/>
      <c r="AT1232" s="94">
        <v>27</v>
      </c>
      <c r="AU1232" s="96">
        <v>115</v>
      </c>
      <c r="AV1232" s="100">
        <f t="shared" si="444"/>
        <v>27115</v>
      </c>
      <c r="AX1232" s="7" t="s">
        <v>996</v>
      </c>
    </row>
    <row r="1233" spans="1:50" ht="13" hidden="1" customHeight="1" outlineLevel="1">
      <c r="A1233" t="s">
        <v>1549</v>
      </c>
      <c r="B1233" t="s">
        <v>2081</v>
      </c>
      <c r="C1233" s="1">
        <f t="shared" si="445"/>
        <v>3920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54"/>
        <v>482</v>
      </c>
      <c r="H1233" s="2">
        <f t="shared" si="455"/>
        <v>0.12295918367346939</v>
      </c>
      <c r="I1233" s="2"/>
      <c r="J1233" s="2">
        <f t="shared" si="446"/>
        <v>0.43035714285714288</v>
      </c>
      <c r="K1233" s="2">
        <f t="shared" si="447"/>
        <v>0.55331632653061225</v>
      </c>
      <c r="L1233" s="2">
        <f t="shared" si="448"/>
        <v>0</v>
      </c>
      <c r="M1233" s="2">
        <f t="shared" si="449"/>
        <v>1.6326530612244872E-2</v>
      </c>
      <c r="N1233" s="55">
        <v>1687</v>
      </c>
      <c r="O1233" s="55">
        <v>2169</v>
      </c>
      <c r="V1233" s="55">
        <v>64</v>
      </c>
      <c r="W1233" s="106"/>
      <c r="X1233" s="106"/>
      <c r="Y1233" s="106"/>
      <c r="AA1233" s="106"/>
      <c r="AB1233" s="106"/>
      <c r="AC1233" s="106"/>
      <c r="AD1233" s="106"/>
      <c r="AE1233" s="106"/>
      <c r="AG1233" s="7">
        <f>IF(Q1233&gt;0,RANK(Q1233,(N1233:P1233,Q1233:AE1233)),0)</f>
        <v>0</v>
      </c>
      <c r="AH1233" s="7">
        <f>IF(R1233&gt;0,RANK(R1233,(N1233:P1233,Q1233:AE1233)),0)</f>
        <v>0</v>
      </c>
      <c r="AI1233" s="7">
        <f>IF(T1233&gt;0,RANK(T1233,(N1233:P1233,Q1233:AE1233)),0)</f>
        <v>0</v>
      </c>
      <c r="AJ1233" s="7">
        <f>IF(S1233&gt;0,RANK(S1233,(N1233:P1233,Q1233:AE1233)),0)</f>
        <v>0</v>
      </c>
      <c r="AK1233" s="2">
        <f t="shared" si="450"/>
        <v>0</v>
      </c>
      <c r="AL1233" s="2">
        <f t="shared" si="451"/>
        <v>0</v>
      </c>
      <c r="AM1233" s="2">
        <f t="shared" si="452"/>
        <v>0</v>
      </c>
      <c r="AN1233" s="2">
        <f t="shared" si="453"/>
        <v>0</v>
      </c>
      <c r="AP1233" t="s">
        <v>1549</v>
      </c>
      <c r="AQ1233" t="s">
        <v>2081</v>
      </c>
      <c r="AR1233" s="9"/>
      <c r="AT1233" s="94">
        <v>27</v>
      </c>
      <c r="AU1233" s="96">
        <v>117</v>
      </c>
      <c r="AV1233" s="100">
        <f t="shared" si="444"/>
        <v>27117</v>
      </c>
      <c r="AX1233" s="7" t="s">
        <v>996</v>
      </c>
    </row>
    <row r="1234" spans="1:50" ht="13" hidden="1" customHeight="1" outlineLevel="1">
      <c r="A1234" t="s">
        <v>373</v>
      </c>
      <c r="B1234" t="s">
        <v>2081</v>
      </c>
      <c r="C1234" s="1">
        <f t="shared" si="445"/>
        <v>10877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54"/>
        <v>1048</v>
      </c>
      <c r="H1234" s="2">
        <f t="shared" si="455"/>
        <v>9.6350096533970767E-2</v>
      </c>
      <c r="I1234" s="2"/>
      <c r="J1234" s="2">
        <f t="shared" si="446"/>
        <v>0.44488369954950813</v>
      </c>
      <c r="K1234" s="2">
        <f t="shared" si="447"/>
        <v>0.54123379608347888</v>
      </c>
      <c r="L1234" s="2">
        <f t="shared" si="448"/>
        <v>0</v>
      </c>
      <c r="M1234" s="2">
        <f t="shared" si="449"/>
        <v>1.3882504367012993E-2</v>
      </c>
      <c r="N1234" s="55">
        <v>4839</v>
      </c>
      <c r="O1234" s="55">
        <v>5887</v>
      </c>
      <c r="V1234" s="55">
        <v>151</v>
      </c>
      <c r="W1234" s="106"/>
      <c r="X1234" s="106"/>
      <c r="Y1234" s="106"/>
      <c r="AA1234" s="106"/>
      <c r="AB1234" s="106"/>
      <c r="AC1234" s="106"/>
      <c r="AD1234" s="106"/>
      <c r="AE1234" s="106"/>
      <c r="AG1234" s="7">
        <f>IF(Q1234&gt;0,RANK(Q1234,(N1234:P1234,Q1234:AE1234)),0)</f>
        <v>0</v>
      </c>
      <c r="AH1234" s="7">
        <f>IF(R1234&gt;0,RANK(R1234,(N1234:P1234,Q1234:AE1234)),0)</f>
        <v>0</v>
      </c>
      <c r="AI1234" s="7">
        <f>IF(T1234&gt;0,RANK(T1234,(N1234:P1234,Q1234:AE1234)),0)</f>
        <v>0</v>
      </c>
      <c r="AJ1234" s="7">
        <f>IF(S1234&gt;0,RANK(S1234,(N1234:P1234,Q1234:AE1234)),0)</f>
        <v>0</v>
      </c>
      <c r="AK1234" s="2">
        <f t="shared" si="450"/>
        <v>0</v>
      </c>
      <c r="AL1234" s="2">
        <f t="shared" si="451"/>
        <v>0</v>
      </c>
      <c r="AM1234" s="2">
        <f t="shared" si="452"/>
        <v>0</v>
      </c>
      <c r="AN1234" s="2">
        <f t="shared" si="453"/>
        <v>0</v>
      </c>
      <c r="AP1234" t="s">
        <v>373</v>
      </c>
      <c r="AQ1234" t="s">
        <v>2081</v>
      </c>
      <c r="AR1234" s="9"/>
      <c r="AT1234" s="94">
        <v>27</v>
      </c>
      <c r="AU1234" s="96">
        <v>119</v>
      </c>
      <c r="AV1234" s="100">
        <f t="shared" si="444"/>
        <v>27119</v>
      </c>
      <c r="AX1234" s="7" t="s">
        <v>996</v>
      </c>
    </row>
    <row r="1235" spans="1:50" ht="13" hidden="1" customHeight="1" outlineLevel="1">
      <c r="A1235" t="s">
        <v>2118</v>
      </c>
      <c r="B1235" t="s">
        <v>2081</v>
      </c>
      <c r="C1235" s="1">
        <f t="shared" si="445"/>
        <v>4994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54"/>
        <v>492</v>
      </c>
      <c r="H1235" s="2">
        <f t="shared" si="455"/>
        <v>9.8518221866239486E-2</v>
      </c>
      <c r="I1235" s="2"/>
      <c r="J1235" s="2">
        <f t="shared" si="446"/>
        <v>0.44253103724469361</v>
      </c>
      <c r="K1235" s="2">
        <f t="shared" si="447"/>
        <v>0.54104925911093316</v>
      </c>
      <c r="L1235" s="2">
        <f t="shared" si="448"/>
        <v>0</v>
      </c>
      <c r="M1235" s="2">
        <f t="shared" si="449"/>
        <v>1.6419703644373285E-2</v>
      </c>
      <c r="N1235" s="55">
        <v>2210</v>
      </c>
      <c r="O1235" s="55">
        <v>2702</v>
      </c>
      <c r="V1235" s="55">
        <v>82</v>
      </c>
      <c r="W1235" s="106"/>
      <c r="X1235" s="106"/>
      <c r="Y1235" s="106"/>
      <c r="AA1235" s="106"/>
      <c r="AB1235" s="106"/>
      <c r="AC1235" s="106"/>
      <c r="AD1235" s="106"/>
      <c r="AE1235" s="106"/>
      <c r="AG1235" s="7">
        <f>IF(Q1235&gt;0,RANK(Q1235,(N1235:P1235,Q1235:AE1235)),0)</f>
        <v>0</v>
      </c>
      <c r="AH1235" s="7">
        <f>IF(R1235&gt;0,RANK(R1235,(N1235:P1235,Q1235:AE1235)),0)</f>
        <v>0</v>
      </c>
      <c r="AI1235" s="7">
        <f>IF(T1235&gt;0,RANK(T1235,(N1235:P1235,Q1235:AE1235)),0)</f>
        <v>0</v>
      </c>
      <c r="AJ1235" s="7">
        <f>IF(S1235&gt;0,RANK(S1235,(N1235:P1235,Q1235:AE1235)),0)</f>
        <v>0</v>
      </c>
      <c r="AK1235" s="2">
        <f t="shared" si="450"/>
        <v>0</v>
      </c>
      <c r="AL1235" s="2">
        <f t="shared" si="451"/>
        <v>0</v>
      </c>
      <c r="AM1235" s="2">
        <f t="shared" si="452"/>
        <v>0</v>
      </c>
      <c r="AN1235" s="2">
        <f t="shared" si="453"/>
        <v>0</v>
      </c>
      <c r="AP1235" t="s">
        <v>2118</v>
      </c>
      <c r="AQ1235" t="s">
        <v>2081</v>
      </c>
      <c r="AR1235" s="9"/>
      <c r="AT1235" s="94">
        <v>27</v>
      </c>
      <c r="AU1235" s="96">
        <v>121</v>
      </c>
      <c r="AV1235" s="100">
        <f t="shared" si="444"/>
        <v>27121</v>
      </c>
      <c r="AX1235" s="7" t="s">
        <v>996</v>
      </c>
    </row>
    <row r="1236" spans="1:50" ht="13" hidden="1" customHeight="1" outlineLevel="1">
      <c r="A1236" t="s">
        <v>1410</v>
      </c>
      <c r="B1236" t="s">
        <v>2081</v>
      </c>
      <c r="C1236" s="1">
        <f t="shared" si="445"/>
        <v>200506</v>
      </c>
      <c r="D1236" s="7">
        <f>IF(N1236&gt;0, RANK(N1236,(N1236:P1236,Q1236:AE1236)),0)</f>
        <v>1</v>
      </c>
      <c r="E1236" s="7">
        <f>IF(O1236&gt;0,RANK(O1236,(N1236:P1236,Q1236:AE1236)),0)</f>
        <v>2</v>
      </c>
      <c r="F1236" s="7">
        <f>IF(P1236&gt;0,RANK(P1236,(N1236:P1236,Q1236:AE1236)),0)</f>
        <v>0</v>
      </c>
      <c r="G1236" s="1">
        <f t="shared" si="454"/>
        <v>38447</v>
      </c>
      <c r="H1236" s="2">
        <f t="shared" si="455"/>
        <v>0.19174987282176095</v>
      </c>
      <c r="I1236" s="2"/>
      <c r="J1236" s="2">
        <f t="shared" si="446"/>
        <v>0.58837142030662426</v>
      </c>
      <c r="K1236" s="2">
        <f t="shared" si="447"/>
        <v>0.39662154748486328</v>
      </c>
      <c r="L1236" s="2">
        <f t="shared" si="448"/>
        <v>0</v>
      </c>
      <c r="M1236" s="2">
        <f t="shared" si="449"/>
        <v>1.5007032208512461E-2</v>
      </c>
      <c r="N1236" s="55">
        <v>117972</v>
      </c>
      <c r="O1236" s="55">
        <v>79525</v>
      </c>
      <c r="V1236" s="55">
        <v>3009</v>
      </c>
      <c r="W1236" s="106"/>
      <c r="X1236" s="106"/>
      <c r="Y1236" s="106"/>
      <c r="AA1236" s="106"/>
      <c r="AB1236" s="106"/>
      <c r="AC1236" s="106"/>
      <c r="AD1236" s="106"/>
      <c r="AE1236" s="106"/>
      <c r="AG1236" s="7">
        <f>IF(Q1236&gt;0,RANK(Q1236,(N1236:P1236,Q1236:AE1236)),0)</f>
        <v>0</v>
      </c>
      <c r="AH1236" s="7">
        <f>IF(R1236&gt;0,RANK(R1236,(N1236:P1236,Q1236:AE1236)),0)</f>
        <v>0</v>
      </c>
      <c r="AI1236" s="7">
        <f>IF(T1236&gt;0,RANK(T1236,(N1236:P1236,Q1236:AE1236)),0)</f>
        <v>0</v>
      </c>
      <c r="AJ1236" s="7">
        <f>IF(S1236&gt;0,RANK(S1236,(N1236:P1236,Q1236:AE1236)),0)</f>
        <v>0</v>
      </c>
      <c r="AK1236" s="2">
        <f t="shared" si="450"/>
        <v>0</v>
      </c>
      <c r="AL1236" s="2">
        <f t="shared" si="451"/>
        <v>0</v>
      </c>
      <c r="AM1236" s="2">
        <f t="shared" si="452"/>
        <v>0</v>
      </c>
      <c r="AN1236" s="2">
        <f t="shared" si="453"/>
        <v>0</v>
      </c>
      <c r="AP1236" t="s">
        <v>1410</v>
      </c>
      <c r="AQ1236" t="s">
        <v>2081</v>
      </c>
      <c r="AR1236" s="9"/>
      <c r="AT1236" s="94">
        <v>27</v>
      </c>
      <c r="AU1236" s="96">
        <v>123</v>
      </c>
      <c r="AV1236" s="100">
        <f t="shared" si="444"/>
        <v>27123</v>
      </c>
      <c r="AX1236" s="7" t="s">
        <v>996</v>
      </c>
    </row>
    <row r="1237" spans="1:50" ht="13" hidden="1" customHeight="1" outlineLevel="1">
      <c r="A1237" t="s">
        <v>2343</v>
      </c>
      <c r="B1237" t="s">
        <v>2081</v>
      </c>
      <c r="C1237" s="1">
        <f t="shared" si="445"/>
        <v>2401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54"/>
        <v>214</v>
      </c>
      <c r="H1237" s="2">
        <f t="shared" si="455"/>
        <v>8.9129529362765511E-2</v>
      </c>
      <c r="I1237" s="2"/>
      <c r="J1237" s="2">
        <f t="shared" si="446"/>
        <v>0.44689712619741773</v>
      </c>
      <c r="K1237" s="2">
        <f t="shared" si="447"/>
        <v>0.53602665556018325</v>
      </c>
      <c r="L1237" s="2">
        <f t="shared" si="448"/>
        <v>0</v>
      </c>
      <c r="M1237" s="2">
        <f t="shared" si="449"/>
        <v>1.7076218242399022E-2</v>
      </c>
      <c r="N1237" s="55">
        <v>1073</v>
      </c>
      <c r="O1237" s="55">
        <v>1287</v>
      </c>
      <c r="V1237" s="55">
        <v>41</v>
      </c>
      <c r="W1237" s="106"/>
      <c r="X1237" s="106"/>
      <c r="Y1237" s="106"/>
      <c r="AA1237" s="106"/>
      <c r="AB1237" s="106"/>
      <c r="AC1237" s="106"/>
      <c r="AD1237" s="106"/>
      <c r="AE1237" s="106"/>
      <c r="AG1237" s="7">
        <f>IF(Q1237&gt;0,RANK(Q1237,(N1237:P1237,Q1237:AE1237)),0)</f>
        <v>0</v>
      </c>
      <c r="AH1237" s="7">
        <f>IF(R1237&gt;0,RANK(R1237,(N1237:P1237,Q1237:AE1237)),0)</f>
        <v>0</v>
      </c>
      <c r="AI1237" s="7">
        <f>IF(T1237&gt;0,RANK(T1237,(N1237:P1237,Q1237:AE1237)),0)</f>
        <v>0</v>
      </c>
      <c r="AJ1237" s="7">
        <f>IF(S1237&gt;0,RANK(S1237,(N1237:P1237,Q1237:AE1237)),0)</f>
        <v>0</v>
      </c>
      <c r="AK1237" s="2">
        <f t="shared" si="450"/>
        <v>0</v>
      </c>
      <c r="AL1237" s="2">
        <f t="shared" si="451"/>
        <v>0</v>
      </c>
      <c r="AM1237" s="2">
        <f t="shared" si="452"/>
        <v>0</v>
      </c>
      <c r="AN1237" s="2">
        <f t="shared" si="453"/>
        <v>0</v>
      </c>
      <c r="AP1237" t="s">
        <v>2343</v>
      </c>
      <c r="AQ1237" t="s">
        <v>2081</v>
      </c>
      <c r="AR1237" s="9"/>
      <c r="AT1237" s="94">
        <v>27</v>
      </c>
      <c r="AU1237" s="96">
        <v>125</v>
      </c>
      <c r="AV1237" s="100">
        <f t="shared" si="444"/>
        <v>27125</v>
      </c>
      <c r="AX1237" s="7" t="s">
        <v>996</v>
      </c>
    </row>
    <row r="1238" spans="1:50" ht="13" hidden="1" customHeight="1" outlineLevel="1">
      <c r="A1238" t="s">
        <v>2613</v>
      </c>
      <c r="B1238" t="s">
        <v>2081</v>
      </c>
      <c r="C1238" s="1">
        <f t="shared" si="445"/>
        <v>7328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54"/>
        <v>1800</v>
      </c>
      <c r="H1238" s="2">
        <f t="shared" si="455"/>
        <v>0.24563318777292575</v>
      </c>
      <c r="I1238" s="2"/>
      <c r="J1238" s="2">
        <f t="shared" si="446"/>
        <v>0.36722161572052403</v>
      </c>
      <c r="K1238" s="2">
        <f t="shared" si="447"/>
        <v>0.61285480349344978</v>
      </c>
      <c r="L1238" s="2">
        <f t="shared" si="448"/>
        <v>0</v>
      </c>
      <c r="M1238" s="2">
        <f t="shared" si="449"/>
        <v>1.9923580786026185E-2</v>
      </c>
      <c r="N1238" s="55">
        <v>2691</v>
      </c>
      <c r="O1238" s="55">
        <v>4491</v>
      </c>
      <c r="V1238" s="55">
        <v>146</v>
      </c>
      <c r="W1238" s="106"/>
      <c r="X1238" s="106"/>
      <c r="Y1238" s="106"/>
      <c r="AA1238" s="106"/>
      <c r="AB1238" s="106"/>
      <c r="AC1238" s="106"/>
      <c r="AD1238" s="106"/>
      <c r="AE1238" s="106"/>
      <c r="AG1238" s="7">
        <f>IF(Q1238&gt;0,RANK(Q1238,(N1238:P1238,Q1238:AE1238)),0)</f>
        <v>0</v>
      </c>
      <c r="AH1238" s="7">
        <f>IF(R1238&gt;0,RANK(R1238,(N1238:P1238,Q1238:AE1238)),0)</f>
        <v>0</v>
      </c>
      <c r="AI1238" s="7">
        <f>IF(T1238&gt;0,RANK(T1238,(N1238:P1238,Q1238:AE1238)),0)</f>
        <v>0</v>
      </c>
      <c r="AJ1238" s="7">
        <f>IF(S1238&gt;0,RANK(S1238,(N1238:P1238,Q1238:AE1238)),0)</f>
        <v>0</v>
      </c>
      <c r="AK1238" s="2">
        <f t="shared" si="450"/>
        <v>0</v>
      </c>
      <c r="AL1238" s="2">
        <f t="shared" si="451"/>
        <v>0</v>
      </c>
      <c r="AM1238" s="2">
        <f t="shared" si="452"/>
        <v>0</v>
      </c>
      <c r="AN1238" s="2">
        <f t="shared" si="453"/>
        <v>0</v>
      </c>
      <c r="AP1238" t="s">
        <v>2613</v>
      </c>
      <c r="AQ1238" t="s">
        <v>2081</v>
      </c>
      <c r="AR1238" s="9"/>
      <c r="AT1238" s="94">
        <v>27</v>
      </c>
      <c r="AU1238" s="96">
        <v>127</v>
      </c>
      <c r="AV1238" s="100">
        <f t="shared" si="444"/>
        <v>27127</v>
      </c>
      <c r="AX1238" s="7" t="s">
        <v>996</v>
      </c>
    </row>
    <row r="1239" spans="1:50" ht="13" hidden="1" customHeight="1" outlineLevel="1">
      <c r="A1239" t="s">
        <v>2614</v>
      </c>
      <c r="B1239" t="s">
        <v>2081</v>
      </c>
      <c r="C1239" s="1">
        <f t="shared" ref="C1239:C1262" si="456">SUM(N1239:AE1239)</f>
        <v>7863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54"/>
        <v>265</v>
      </c>
      <c r="H1239" s="2">
        <f t="shared" si="455"/>
        <v>3.3702149306880327E-2</v>
      </c>
      <c r="I1239" s="2"/>
      <c r="J1239" s="2">
        <f t="shared" ref="J1239:J1262" si="457">IF($C1239=0,"-",N1239/$C1239)</f>
        <v>0.47373775912501592</v>
      </c>
      <c r="K1239" s="2">
        <f t="shared" ref="K1239:K1262" si="458">IF($C1239=0,"-",O1239/$C1239)</f>
        <v>0.50743990843189624</v>
      </c>
      <c r="L1239" s="2">
        <f t="shared" ref="L1239:L1262" si="459">IF($C1239=0,"-",P1239/$C1239)</f>
        <v>0</v>
      </c>
      <c r="M1239" s="2">
        <f t="shared" ref="M1239:M1262" si="460">IF(C1239=0,"-",(1-J1239-K1239-L1239))</f>
        <v>1.8822332443087841E-2</v>
      </c>
      <c r="N1239" s="55">
        <v>3725</v>
      </c>
      <c r="O1239" s="55">
        <v>3990</v>
      </c>
      <c r="V1239" s="55">
        <v>148</v>
      </c>
      <c r="W1239" s="106"/>
      <c r="X1239" s="106"/>
      <c r="Y1239" s="106"/>
      <c r="AA1239" s="106"/>
      <c r="AB1239" s="106"/>
      <c r="AC1239" s="106"/>
      <c r="AD1239" s="106"/>
      <c r="AE1239" s="106"/>
      <c r="AG1239" s="7">
        <f>IF(Q1239&gt;0,RANK(Q1239,(N1239:P1239,Q1239:AE1239)),0)</f>
        <v>0</v>
      </c>
      <c r="AH1239" s="7">
        <f>IF(R1239&gt;0,RANK(R1239,(N1239:P1239,Q1239:AE1239)),0)</f>
        <v>0</v>
      </c>
      <c r="AI1239" s="7">
        <f>IF(T1239&gt;0,RANK(T1239,(N1239:P1239,Q1239:AE1239)),0)</f>
        <v>0</v>
      </c>
      <c r="AJ1239" s="7">
        <f>IF(S1239&gt;0,RANK(S1239,(N1239:P1239,Q1239:AE1239)),0)</f>
        <v>0</v>
      </c>
      <c r="AK1239" s="2">
        <f t="shared" ref="AK1239:AK1262" si="461">IF($C1239=0,"-",Q1239/$C1239)</f>
        <v>0</v>
      </c>
      <c r="AL1239" s="2">
        <f t="shared" ref="AL1239:AL1262" si="462">IF($C1239=0,"-",R1239/$C1239)</f>
        <v>0</v>
      </c>
      <c r="AM1239" s="2">
        <f t="shared" ref="AM1239:AM1262" si="463">IF($C1239=0,"-",T1239/$C1239)</f>
        <v>0</v>
      </c>
      <c r="AN1239" s="2">
        <f t="shared" ref="AN1239:AN1262" si="464">IF($C1239=0,"-",S1239/$C1239)</f>
        <v>0</v>
      </c>
      <c r="AP1239" t="s">
        <v>2614</v>
      </c>
      <c r="AQ1239" t="s">
        <v>2081</v>
      </c>
      <c r="AR1239" s="9"/>
      <c r="AT1239" s="94">
        <v>27</v>
      </c>
      <c r="AU1239" s="96">
        <v>129</v>
      </c>
      <c r="AV1239" s="100">
        <f t="shared" si="444"/>
        <v>27129</v>
      </c>
      <c r="AX1239" s="7" t="s">
        <v>996</v>
      </c>
    </row>
    <row r="1240" spans="1:50" ht="13" hidden="1" customHeight="1" outlineLevel="1">
      <c r="A1240" t="s">
        <v>861</v>
      </c>
      <c r="B1240" t="s">
        <v>2081</v>
      </c>
      <c r="C1240" s="1">
        <f t="shared" si="456"/>
        <v>18076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0</v>
      </c>
      <c r="G1240" s="1">
        <f t="shared" si="454"/>
        <v>1381</v>
      </c>
      <c r="H1240" s="2">
        <f t="shared" si="455"/>
        <v>7.6399645939367114E-2</v>
      </c>
      <c r="I1240" s="2"/>
      <c r="J1240" s="2">
        <f t="shared" si="457"/>
        <v>0.53241867669838461</v>
      </c>
      <c r="K1240" s="2">
        <f t="shared" si="458"/>
        <v>0.45601903075901751</v>
      </c>
      <c r="L1240" s="2">
        <f t="shared" si="459"/>
        <v>0</v>
      </c>
      <c r="M1240" s="2">
        <f t="shared" si="460"/>
        <v>1.1562292542597885E-2</v>
      </c>
      <c r="N1240" s="55">
        <v>9624</v>
      </c>
      <c r="O1240" s="55">
        <v>8243</v>
      </c>
      <c r="V1240" s="55">
        <v>209</v>
      </c>
      <c r="W1240" s="106"/>
      <c r="X1240" s="106"/>
      <c r="Y1240" s="106"/>
      <c r="AA1240" s="106"/>
      <c r="AB1240" s="106"/>
      <c r="AC1240" s="106"/>
      <c r="AD1240" s="106"/>
      <c r="AE1240" s="106"/>
      <c r="AG1240" s="7">
        <f>IF(Q1240&gt;0,RANK(Q1240,(N1240:P1240,Q1240:AE1240)),0)</f>
        <v>0</v>
      </c>
      <c r="AH1240" s="7">
        <f>IF(R1240&gt;0,RANK(R1240,(N1240:P1240,Q1240:AE1240)),0)</f>
        <v>0</v>
      </c>
      <c r="AI1240" s="7">
        <f>IF(T1240&gt;0,RANK(T1240,(N1240:P1240,Q1240:AE1240)),0)</f>
        <v>0</v>
      </c>
      <c r="AJ1240" s="7">
        <f>IF(S1240&gt;0,RANK(S1240,(N1240:P1240,Q1240:AE1240)),0)</f>
        <v>0</v>
      </c>
      <c r="AK1240" s="2">
        <f t="shared" si="461"/>
        <v>0</v>
      </c>
      <c r="AL1240" s="2">
        <f t="shared" si="462"/>
        <v>0</v>
      </c>
      <c r="AM1240" s="2">
        <f t="shared" si="463"/>
        <v>0</v>
      </c>
      <c r="AN1240" s="2">
        <f t="shared" si="464"/>
        <v>0</v>
      </c>
      <c r="AP1240" t="s">
        <v>861</v>
      </c>
      <c r="AQ1240" t="s">
        <v>2081</v>
      </c>
      <c r="AR1240" s="9"/>
      <c r="AT1240" s="94">
        <v>27</v>
      </c>
      <c r="AU1240" s="96">
        <v>131</v>
      </c>
      <c r="AV1240" s="100">
        <f t="shared" si="444"/>
        <v>27131</v>
      </c>
      <c r="AX1240" s="7" t="s">
        <v>996</v>
      </c>
    </row>
    <row r="1241" spans="1:50" ht="13" hidden="1" customHeight="1" outlineLevel="1">
      <c r="A1241" t="s">
        <v>100</v>
      </c>
      <c r="B1241" t="s">
        <v>2081</v>
      </c>
      <c r="C1241" s="1">
        <f t="shared" si="456"/>
        <v>4442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54"/>
        <v>1074</v>
      </c>
      <c r="H1241" s="2">
        <f t="shared" si="455"/>
        <v>0.24178298063935164</v>
      </c>
      <c r="I1241" s="2"/>
      <c r="J1241" s="2">
        <f t="shared" si="457"/>
        <v>0.3734804142278253</v>
      </c>
      <c r="K1241" s="2">
        <f t="shared" si="458"/>
        <v>0.61526339486717696</v>
      </c>
      <c r="L1241" s="2">
        <f t="shared" si="459"/>
        <v>0</v>
      </c>
      <c r="M1241" s="2">
        <f t="shared" si="460"/>
        <v>1.1256190904997743E-2</v>
      </c>
      <c r="N1241" s="55">
        <v>1659</v>
      </c>
      <c r="O1241" s="55">
        <v>2733</v>
      </c>
      <c r="V1241" s="55">
        <v>50</v>
      </c>
      <c r="W1241" s="106"/>
      <c r="X1241" s="106"/>
      <c r="Y1241" s="106"/>
      <c r="AA1241" s="106"/>
      <c r="AB1241" s="106"/>
      <c r="AC1241" s="106"/>
      <c r="AD1241" s="106"/>
      <c r="AE1241" s="106"/>
      <c r="AG1241" s="7">
        <f>IF(Q1241&gt;0,RANK(Q1241,(N1241:P1241,Q1241:AE1241)),0)</f>
        <v>0</v>
      </c>
      <c r="AH1241" s="7">
        <f>IF(R1241&gt;0,RANK(R1241,(N1241:P1241,Q1241:AE1241)),0)</f>
        <v>0</v>
      </c>
      <c r="AI1241" s="7">
        <f>IF(T1241&gt;0,RANK(T1241,(N1241:P1241,Q1241:AE1241)),0)</f>
        <v>0</v>
      </c>
      <c r="AJ1241" s="7">
        <f>IF(S1241&gt;0,RANK(S1241,(N1241:P1241,Q1241:AE1241)),0)</f>
        <v>0</v>
      </c>
      <c r="AK1241" s="2">
        <f t="shared" si="461"/>
        <v>0</v>
      </c>
      <c r="AL1241" s="2">
        <f t="shared" si="462"/>
        <v>0</v>
      </c>
      <c r="AM1241" s="2">
        <f t="shared" si="463"/>
        <v>0</v>
      </c>
      <c r="AN1241" s="2">
        <f t="shared" si="464"/>
        <v>0</v>
      </c>
      <c r="AP1241" t="s">
        <v>100</v>
      </c>
      <c r="AQ1241" t="s">
        <v>2081</v>
      </c>
      <c r="AR1241" s="9"/>
      <c r="AT1241" s="94">
        <v>27</v>
      </c>
      <c r="AU1241" s="96">
        <v>133</v>
      </c>
      <c r="AV1241" s="100">
        <f t="shared" si="444"/>
        <v>27133</v>
      </c>
      <c r="AX1241" s="7" t="s">
        <v>996</v>
      </c>
    </row>
    <row r="1242" spans="1:50" ht="13" hidden="1" customHeight="1" outlineLevel="1">
      <c r="A1242" t="s">
        <v>1144</v>
      </c>
      <c r="B1242" t="s">
        <v>2081</v>
      </c>
      <c r="C1242" s="1">
        <f t="shared" si="456"/>
        <v>5761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si="454"/>
        <v>427</v>
      </c>
      <c r="H1242" s="2">
        <f t="shared" si="455"/>
        <v>7.4119076549210211E-2</v>
      </c>
      <c r="I1242" s="2"/>
      <c r="J1242" s="2">
        <f t="shared" si="457"/>
        <v>0.45217844124283979</v>
      </c>
      <c r="K1242" s="2">
        <f t="shared" si="458"/>
        <v>0.52629751779205003</v>
      </c>
      <c r="L1242" s="2">
        <f t="shared" si="459"/>
        <v>0</v>
      </c>
      <c r="M1242" s="2">
        <f t="shared" si="460"/>
        <v>2.1524040965110181E-2</v>
      </c>
      <c r="N1242" s="55">
        <v>2605</v>
      </c>
      <c r="O1242" s="55">
        <v>3032</v>
      </c>
      <c r="V1242" s="55">
        <v>124</v>
      </c>
      <c r="W1242" s="106"/>
      <c r="X1242" s="106"/>
      <c r="Y1242" s="106"/>
      <c r="AA1242" s="106"/>
      <c r="AB1242" s="106"/>
      <c r="AC1242" s="106"/>
      <c r="AD1242" s="106"/>
      <c r="AE1242" s="106"/>
      <c r="AG1242" s="7">
        <f>IF(Q1242&gt;0,RANK(Q1242,(N1242:P1242,Q1242:AE1242)),0)</f>
        <v>0</v>
      </c>
      <c r="AH1242" s="7">
        <f>IF(R1242&gt;0,RANK(R1242,(N1242:P1242,Q1242:AE1242)),0)</f>
        <v>0</v>
      </c>
      <c r="AI1242" s="7">
        <f>IF(T1242&gt;0,RANK(T1242,(N1242:P1242,Q1242:AE1242)),0)</f>
        <v>0</v>
      </c>
      <c r="AJ1242" s="7">
        <f>IF(S1242&gt;0,RANK(S1242,(N1242:P1242,Q1242:AE1242)),0)</f>
        <v>0</v>
      </c>
      <c r="AK1242" s="2">
        <f t="shared" si="461"/>
        <v>0</v>
      </c>
      <c r="AL1242" s="2">
        <f t="shared" si="462"/>
        <v>0</v>
      </c>
      <c r="AM1242" s="2">
        <f t="shared" si="463"/>
        <v>0</v>
      </c>
      <c r="AN1242" s="2">
        <f t="shared" si="464"/>
        <v>0</v>
      </c>
      <c r="AP1242" t="s">
        <v>1144</v>
      </c>
      <c r="AQ1242" t="s">
        <v>2081</v>
      </c>
      <c r="AR1242" s="9"/>
      <c r="AT1242" s="94">
        <v>27</v>
      </c>
      <c r="AU1242" s="96">
        <v>135</v>
      </c>
      <c r="AV1242" s="100">
        <f t="shared" si="444"/>
        <v>27135</v>
      </c>
      <c r="AX1242" s="7" t="s">
        <v>996</v>
      </c>
    </row>
    <row r="1243" spans="1:50" ht="13" hidden="1" customHeight="1" outlineLevel="1">
      <c r="A1243" t="s">
        <v>662</v>
      </c>
      <c r="B1243" t="s">
        <v>2081</v>
      </c>
      <c r="C1243" s="1">
        <f t="shared" si="456"/>
        <v>83931</v>
      </c>
      <c r="D1243" s="7">
        <f>IF(N1243&gt;0, RANK(N1243,(N1243:P1243,Q1243:AE1243)),0)</f>
        <v>1</v>
      </c>
      <c r="E1243" s="7">
        <f>IF(O1243&gt;0,RANK(O1243,(N1243:P1243,Q1243:AE1243)),0)</f>
        <v>2</v>
      </c>
      <c r="F1243" s="7">
        <f>IF(P1243&gt;0,RANK(P1243,(N1243:P1243,Q1243:AE1243)),0)</f>
        <v>0</v>
      </c>
      <c r="G1243" s="1">
        <f t="shared" si="454"/>
        <v>30595</v>
      </c>
      <c r="H1243" s="2">
        <f t="shared" si="455"/>
        <v>0.364525622237314</v>
      </c>
      <c r="I1243" s="2"/>
      <c r="J1243" s="2">
        <f t="shared" si="457"/>
        <v>0.67481621808390224</v>
      </c>
      <c r="K1243" s="2">
        <f t="shared" si="458"/>
        <v>0.31029059584658825</v>
      </c>
      <c r="L1243" s="2">
        <f t="shared" si="459"/>
        <v>0</v>
      </c>
      <c r="M1243" s="2">
        <f t="shared" si="460"/>
        <v>1.4893186069509512E-2</v>
      </c>
      <c r="N1243" s="55">
        <v>56638</v>
      </c>
      <c r="O1243" s="55">
        <v>26043</v>
      </c>
      <c r="V1243" s="55">
        <v>1250</v>
      </c>
      <c r="W1243" s="106"/>
      <c r="X1243" s="106"/>
      <c r="Y1243" s="106"/>
      <c r="AA1243" s="106"/>
      <c r="AB1243" s="106"/>
      <c r="AC1243" s="106"/>
      <c r="AD1243" s="106"/>
      <c r="AE1243" s="106"/>
      <c r="AG1243" s="7">
        <f>IF(Q1243&gt;0,RANK(Q1243,(N1243:P1243,Q1243:AE1243)),0)</f>
        <v>0</v>
      </c>
      <c r="AH1243" s="7">
        <f>IF(R1243&gt;0,RANK(R1243,(N1243:P1243,Q1243:AE1243)),0)</f>
        <v>0</v>
      </c>
      <c r="AI1243" s="7">
        <f>IF(T1243&gt;0,RANK(T1243,(N1243:P1243,Q1243:AE1243)),0)</f>
        <v>0</v>
      </c>
      <c r="AJ1243" s="7">
        <f>IF(S1243&gt;0,RANK(S1243,(N1243:P1243,Q1243:AE1243)),0)</f>
        <v>0</v>
      </c>
      <c r="AK1243" s="2">
        <f t="shared" si="461"/>
        <v>0</v>
      </c>
      <c r="AL1243" s="2">
        <f t="shared" si="462"/>
        <v>0</v>
      </c>
      <c r="AM1243" s="2">
        <f t="shared" si="463"/>
        <v>0</v>
      </c>
      <c r="AN1243" s="2">
        <f t="shared" si="464"/>
        <v>0</v>
      </c>
      <c r="AP1243" t="s">
        <v>662</v>
      </c>
      <c r="AQ1243" t="s">
        <v>2081</v>
      </c>
      <c r="AR1243" s="9"/>
      <c r="AT1243" s="94">
        <v>27</v>
      </c>
      <c r="AU1243" s="96">
        <v>137</v>
      </c>
      <c r="AV1243" s="100">
        <f t="shared" si="444"/>
        <v>27137</v>
      </c>
      <c r="AX1243" s="7" t="s">
        <v>996</v>
      </c>
    </row>
    <row r="1244" spans="1:50" ht="13" hidden="1" customHeight="1" outlineLevel="1">
      <c r="A1244" t="s">
        <v>504</v>
      </c>
      <c r="B1244" t="s">
        <v>2081</v>
      </c>
      <c r="C1244" s="1">
        <f t="shared" si="456"/>
        <v>22632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54"/>
        <v>1418</v>
      </c>
      <c r="H1244" s="2">
        <f t="shared" si="455"/>
        <v>6.265464828561329E-2</v>
      </c>
      <c r="I1244" s="2"/>
      <c r="J1244" s="2">
        <f t="shared" si="457"/>
        <v>0.46010074231177095</v>
      </c>
      <c r="K1244" s="2">
        <f t="shared" si="458"/>
        <v>0.52275539059738418</v>
      </c>
      <c r="L1244" s="2">
        <f t="shared" si="459"/>
        <v>0</v>
      </c>
      <c r="M1244" s="2">
        <f t="shared" si="460"/>
        <v>1.7143867090844922E-2</v>
      </c>
      <c r="N1244" s="55">
        <v>10413</v>
      </c>
      <c r="O1244" s="55">
        <v>11831</v>
      </c>
      <c r="V1244" s="55">
        <v>388</v>
      </c>
      <c r="W1244" s="106"/>
      <c r="X1244" s="106"/>
      <c r="Y1244" s="106"/>
      <c r="AA1244" s="106"/>
      <c r="AB1244" s="106"/>
      <c r="AC1244" s="106"/>
      <c r="AD1244" s="106"/>
      <c r="AE1244" s="106"/>
      <c r="AG1244" s="7">
        <f>IF(Q1244&gt;0,RANK(Q1244,(N1244:P1244,Q1244:AE1244)),0)</f>
        <v>0</v>
      </c>
      <c r="AH1244" s="7">
        <f>IF(R1244&gt;0,RANK(R1244,(N1244:P1244,Q1244:AE1244)),0)</f>
        <v>0</v>
      </c>
      <c r="AI1244" s="7">
        <f>IF(T1244&gt;0,RANK(T1244,(N1244:P1244,Q1244:AE1244)),0)</f>
        <v>0</v>
      </c>
      <c r="AJ1244" s="7">
        <f>IF(S1244&gt;0,RANK(S1244,(N1244:P1244,Q1244:AE1244)),0)</f>
        <v>0</v>
      </c>
      <c r="AK1244" s="2">
        <f t="shared" si="461"/>
        <v>0</v>
      </c>
      <c r="AL1244" s="2">
        <f t="shared" si="462"/>
        <v>0</v>
      </c>
      <c r="AM1244" s="2">
        <f t="shared" si="463"/>
        <v>0</v>
      </c>
      <c r="AN1244" s="2">
        <f t="shared" si="464"/>
        <v>0</v>
      </c>
      <c r="AP1244" t="s">
        <v>504</v>
      </c>
      <c r="AQ1244" t="s">
        <v>2081</v>
      </c>
      <c r="AR1244" s="9"/>
      <c r="AT1244" s="94">
        <v>27</v>
      </c>
      <c r="AU1244" s="96">
        <v>139</v>
      </c>
      <c r="AV1244" s="100">
        <f t="shared" si="444"/>
        <v>27139</v>
      </c>
      <c r="AX1244" s="7" t="s">
        <v>996</v>
      </c>
    </row>
    <row r="1245" spans="1:50" ht="13" hidden="1" customHeight="1" outlineLevel="1">
      <c r="A1245" t="s">
        <v>2283</v>
      </c>
      <c r="B1245" t="s">
        <v>2081</v>
      </c>
      <c r="C1245" s="1">
        <f t="shared" si="456"/>
        <v>15071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0</v>
      </c>
      <c r="G1245" s="1">
        <f t="shared" si="454"/>
        <v>631</v>
      </c>
      <c r="H1245" s="2">
        <f t="shared" si="455"/>
        <v>4.1868489151350274E-2</v>
      </c>
      <c r="I1245" s="2"/>
      <c r="J1245" s="2">
        <f t="shared" si="457"/>
        <v>0.47057262291818724</v>
      </c>
      <c r="K1245" s="2">
        <f t="shared" si="458"/>
        <v>0.51244111206953757</v>
      </c>
      <c r="L1245" s="2">
        <f t="shared" si="459"/>
        <v>0</v>
      </c>
      <c r="M1245" s="2">
        <f t="shared" si="460"/>
        <v>1.6986265012275181E-2</v>
      </c>
      <c r="N1245" s="55">
        <v>7092</v>
      </c>
      <c r="O1245" s="55">
        <v>7723</v>
      </c>
      <c r="V1245" s="55">
        <v>256</v>
      </c>
      <c r="W1245" s="106"/>
      <c r="X1245" s="106"/>
      <c r="Y1245" s="106"/>
      <c r="AA1245" s="106"/>
      <c r="AB1245" s="106"/>
      <c r="AC1245" s="106"/>
      <c r="AD1245" s="106"/>
      <c r="AE1245" s="106"/>
      <c r="AG1245" s="7">
        <f>IF(Q1245&gt;0,RANK(Q1245,(N1245:P1245,Q1245:AE1245)),0)</f>
        <v>0</v>
      </c>
      <c r="AH1245" s="7">
        <f>IF(R1245&gt;0,RANK(R1245,(N1245:P1245,Q1245:AE1245)),0)</f>
        <v>0</v>
      </c>
      <c r="AI1245" s="7">
        <f>IF(T1245&gt;0,RANK(T1245,(N1245:P1245,Q1245:AE1245)),0)</f>
        <v>0</v>
      </c>
      <c r="AJ1245" s="7">
        <f>IF(S1245&gt;0,RANK(S1245,(N1245:P1245,Q1245:AE1245)),0)</f>
        <v>0</v>
      </c>
      <c r="AK1245" s="2">
        <f t="shared" si="461"/>
        <v>0</v>
      </c>
      <c r="AL1245" s="2">
        <f t="shared" si="462"/>
        <v>0</v>
      </c>
      <c r="AM1245" s="2">
        <f t="shared" si="463"/>
        <v>0</v>
      </c>
      <c r="AN1245" s="2">
        <f t="shared" si="464"/>
        <v>0</v>
      </c>
      <c r="AP1245" t="s">
        <v>2283</v>
      </c>
      <c r="AQ1245" t="s">
        <v>2081</v>
      </c>
      <c r="AR1245" s="9"/>
      <c r="AT1245" s="94">
        <v>27</v>
      </c>
      <c r="AU1245" s="96">
        <v>141</v>
      </c>
      <c r="AV1245" s="100">
        <f t="shared" si="444"/>
        <v>27141</v>
      </c>
      <c r="AX1245" s="7" t="s">
        <v>996</v>
      </c>
    </row>
    <row r="1246" spans="1:50" ht="13" hidden="1" customHeight="1" outlineLevel="1">
      <c r="A1246" t="s">
        <v>1385</v>
      </c>
      <c r="B1246" t="s">
        <v>2081</v>
      </c>
      <c r="C1246" s="1">
        <f t="shared" si="456"/>
        <v>5918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54"/>
        <v>1077</v>
      </c>
      <c r="H1246" s="2">
        <f t="shared" si="455"/>
        <v>0.18198715782358904</v>
      </c>
      <c r="I1246" s="2"/>
      <c r="J1246" s="2">
        <f t="shared" si="457"/>
        <v>0.40165596485299088</v>
      </c>
      <c r="K1246" s="2">
        <f t="shared" si="458"/>
        <v>0.58364312267657992</v>
      </c>
      <c r="L1246" s="2">
        <f t="shared" si="459"/>
        <v>0</v>
      </c>
      <c r="M1246" s="2">
        <f t="shared" si="460"/>
        <v>1.4700912470429151E-2</v>
      </c>
      <c r="N1246" s="55">
        <v>2377</v>
      </c>
      <c r="O1246" s="55">
        <v>3454</v>
      </c>
      <c r="V1246" s="55">
        <v>87</v>
      </c>
      <c r="W1246" s="106"/>
      <c r="X1246" s="106"/>
      <c r="Y1246" s="106"/>
      <c r="AA1246" s="106"/>
      <c r="AB1246" s="106"/>
      <c r="AC1246" s="106"/>
      <c r="AD1246" s="106"/>
      <c r="AE1246" s="106"/>
      <c r="AG1246" s="7">
        <f>IF(Q1246&gt;0,RANK(Q1246,(N1246:P1246,Q1246:AE1246)),0)</f>
        <v>0</v>
      </c>
      <c r="AH1246" s="7">
        <f>IF(R1246&gt;0,RANK(R1246,(N1246:P1246,Q1246:AE1246)),0)</f>
        <v>0</v>
      </c>
      <c r="AI1246" s="7">
        <f>IF(T1246&gt;0,RANK(T1246,(N1246:P1246,Q1246:AE1246)),0)</f>
        <v>0</v>
      </c>
      <c r="AJ1246" s="7">
        <f>IF(S1246&gt;0,RANK(S1246,(N1246:P1246,Q1246:AE1246)),0)</f>
        <v>0</v>
      </c>
      <c r="AK1246" s="2">
        <f t="shared" si="461"/>
        <v>0</v>
      </c>
      <c r="AL1246" s="2">
        <f t="shared" si="462"/>
        <v>0</v>
      </c>
      <c r="AM1246" s="2">
        <f t="shared" si="463"/>
        <v>0</v>
      </c>
      <c r="AN1246" s="2">
        <f t="shared" si="464"/>
        <v>0</v>
      </c>
      <c r="AP1246" t="s">
        <v>1385</v>
      </c>
      <c r="AQ1246" t="s">
        <v>2081</v>
      </c>
      <c r="AR1246" s="9"/>
      <c r="AT1246" s="94">
        <v>27</v>
      </c>
      <c r="AU1246" s="96">
        <v>143</v>
      </c>
      <c r="AV1246" s="100">
        <f t="shared" si="444"/>
        <v>27143</v>
      </c>
      <c r="AX1246" s="7" t="s">
        <v>996</v>
      </c>
    </row>
    <row r="1247" spans="1:50" ht="13" hidden="1" customHeight="1" outlineLevel="1">
      <c r="A1247" t="s">
        <v>293</v>
      </c>
      <c r="B1247" t="s">
        <v>2081</v>
      </c>
      <c r="C1247" s="1">
        <f t="shared" si="456"/>
        <v>45292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54"/>
        <v>6203</v>
      </c>
      <c r="H1247" s="2">
        <f t="shared" si="455"/>
        <v>0.1369557537755012</v>
      </c>
      <c r="I1247" s="2"/>
      <c r="J1247" s="2">
        <f t="shared" si="457"/>
        <v>0.4211118961405988</v>
      </c>
      <c r="K1247" s="2">
        <f t="shared" si="458"/>
        <v>0.55806764991610003</v>
      </c>
      <c r="L1247" s="2">
        <f t="shared" si="459"/>
        <v>0</v>
      </c>
      <c r="M1247" s="2">
        <f t="shared" si="460"/>
        <v>2.082045394330112E-2</v>
      </c>
      <c r="N1247" s="55">
        <v>19073</v>
      </c>
      <c r="O1247" s="55">
        <v>25276</v>
      </c>
      <c r="V1247" s="55">
        <v>943</v>
      </c>
      <c r="W1247" s="106"/>
      <c r="X1247" s="106"/>
      <c r="Y1247" s="106"/>
      <c r="AA1247" s="106"/>
      <c r="AB1247" s="106"/>
      <c r="AC1247" s="106"/>
      <c r="AD1247" s="106"/>
      <c r="AE1247" s="106"/>
      <c r="AG1247" s="7">
        <f>IF(Q1247&gt;0,RANK(Q1247,(N1247:P1247,Q1247:AE1247)),0)</f>
        <v>0</v>
      </c>
      <c r="AH1247" s="7">
        <f>IF(R1247&gt;0,RANK(R1247,(N1247:P1247,Q1247:AE1247)),0)</f>
        <v>0</v>
      </c>
      <c r="AI1247" s="7">
        <f>IF(T1247&gt;0,RANK(T1247,(N1247:P1247,Q1247:AE1247)),0)</f>
        <v>0</v>
      </c>
      <c r="AJ1247" s="7">
        <f>IF(S1247&gt;0,RANK(S1247,(N1247:P1247,Q1247:AE1247)),0)</f>
        <v>0</v>
      </c>
      <c r="AK1247" s="2">
        <f t="shared" si="461"/>
        <v>0</v>
      </c>
      <c r="AL1247" s="2">
        <f t="shared" si="462"/>
        <v>0</v>
      </c>
      <c r="AM1247" s="2">
        <f t="shared" si="463"/>
        <v>0</v>
      </c>
      <c r="AN1247" s="2">
        <f t="shared" si="464"/>
        <v>0</v>
      </c>
      <c r="AP1247" t="s">
        <v>293</v>
      </c>
      <c r="AQ1247" t="s">
        <v>2081</v>
      </c>
      <c r="AR1247" s="9"/>
      <c r="AT1247" s="94">
        <v>27</v>
      </c>
      <c r="AU1247" s="96">
        <v>145</v>
      </c>
      <c r="AV1247" s="100">
        <f t="shared" si="444"/>
        <v>27145</v>
      </c>
      <c r="AX1247" s="7" t="s">
        <v>996</v>
      </c>
    </row>
    <row r="1248" spans="1:50" ht="13" hidden="1" customHeight="1" outlineLevel="1">
      <c r="A1248" t="s">
        <v>805</v>
      </c>
      <c r="B1248" t="s">
        <v>2081</v>
      </c>
      <c r="C1248" s="1">
        <f t="shared" si="456"/>
        <v>11695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54"/>
        <v>3340</v>
      </c>
      <c r="H1248" s="2">
        <f t="shared" si="455"/>
        <v>0.28559213339033773</v>
      </c>
      <c r="I1248" s="2"/>
      <c r="J1248" s="2">
        <f t="shared" si="457"/>
        <v>0.35006412997007269</v>
      </c>
      <c r="K1248" s="2">
        <f t="shared" si="458"/>
        <v>0.63565626336041048</v>
      </c>
      <c r="L1248" s="2">
        <f t="shared" si="459"/>
        <v>0</v>
      </c>
      <c r="M1248" s="2">
        <f t="shared" si="460"/>
        <v>1.4279606669516887E-2</v>
      </c>
      <c r="N1248" s="55">
        <v>4094</v>
      </c>
      <c r="O1248" s="55">
        <v>7434</v>
      </c>
      <c r="V1248" s="55">
        <v>167</v>
      </c>
      <c r="W1248" s="106"/>
      <c r="X1248" s="106"/>
      <c r="Y1248" s="106"/>
      <c r="AA1248" s="106"/>
      <c r="AB1248" s="106"/>
      <c r="AC1248" s="106"/>
      <c r="AD1248" s="106"/>
      <c r="AE1248" s="106"/>
      <c r="AG1248" s="7">
        <f>IF(Q1248&gt;0,RANK(Q1248,(N1248:P1248,Q1248:AE1248)),0)</f>
        <v>0</v>
      </c>
      <c r="AH1248" s="7">
        <f>IF(R1248&gt;0,RANK(R1248,(N1248:P1248,Q1248:AE1248)),0)</f>
        <v>0</v>
      </c>
      <c r="AI1248" s="7">
        <f>IF(T1248&gt;0,RANK(T1248,(N1248:P1248,Q1248:AE1248)),0)</f>
        <v>0</v>
      </c>
      <c r="AJ1248" s="7">
        <f>IF(S1248&gt;0,RANK(S1248,(N1248:P1248,Q1248:AE1248)),0)</f>
        <v>0</v>
      </c>
      <c r="AK1248" s="2">
        <f t="shared" si="461"/>
        <v>0</v>
      </c>
      <c r="AL1248" s="2">
        <f t="shared" si="462"/>
        <v>0</v>
      </c>
      <c r="AM1248" s="2">
        <f t="shared" si="463"/>
        <v>0</v>
      </c>
      <c r="AN1248" s="2">
        <f t="shared" si="464"/>
        <v>0</v>
      </c>
      <c r="AP1248" t="s">
        <v>805</v>
      </c>
      <c r="AQ1248" t="s">
        <v>2081</v>
      </c>
      <c r="AR1248" s="9"/>
      <c r="AT1248" s="94">
        <v>27</v>
      </c>
      <c r="AU1248" s="96">
        <v>147</v>
      </c>
      <c r="AV1248" s="100">
        <f t="shared" si="444"/>
        <v>27147</v>
      </c>
      <c r="AX1248" s="7" t="s">
        <v>996</v>
      </c>
    </row>
    <row r="1249" spans="1:50" ht="13" hidden="1" customHeight="1" outlineLevel="1">
      <c r="A1249" t="s">
        <v>878</v>
      </c>
      <c r="B1249" t="s">
        <v>2081</v>
      </c>
      <c r="C1249" s="1">
        <f t="shared" si="456"/>
        <v>4842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54"/>
        <v>547</v>
      </c>
      <c r="H1249" s="2">
        <f t="shared" si="455"/>
        <v>0.11296984717059066</v>
      </c>
      <c r="I1249" s="2"/>
      <c r="J1249" s="2">
        <f t="shared" si="457"/>
        <v>0.43742255266418834</v>
      </c>
      <c r="K1249" s="2">
        <f t="shared" si="458"/>
        <v>0.55039239983477906</v>
      </c>
      <c r="L1249" s="2">
        <f t="shared" si="459"/>
        <v>0</v>
      </c>
      <c r="M1249" s="2">
        <f t="shared" si="460"/>
        <v>1.2185047501032553E-2</v>
      </c>
      <c r="N1249" s="55">
        <v>2118</v>
      </c>
      <c r="O1249" s="55">
        <v>2665</v>
      </c>
      <c r="V1249" s="55">
        <v>59</v>
      </c>
      <c r="W1249" s="106"/>
      <c r="X1249" s="106"/>
      <c r="Y1249" s="106"/>
      <c r="AA1249" s="106"/>
      <c r="AB1249" s="106"/>
      <c r="AC1249" s="106"/>
      <c r="AD1249" s="106"/>
      <c r="AE1249" s="106"/>
      <c r="AG1249" s="7">
        <f>IF(Q1249&gt;0,RANK(Q1249,(N1249:P1249,Q1249:AE1249)),0)</f>
        <v>0</v>
      </c>
      <c r="AH1249" s="7">
        <f>IF(R1249&gt;0,RANK(R1249,(N1249:P1249,Q1249:AE1249)),0)</f>
        <v>0</v>
      </c>
      <c r="AI1249" s="7">
        <f>IF(T1249&gt;0,RANK(T1249,(N1249:P1249,Q1249:AE1249)),0)</f>
        <v>0</v>
      </c>
      <c r="AJ1249" s="7">
        <f>IF(S1249&gt;0,RANK(S1249,(N1249:P1249,Q1249:AE1249)),0)</f>
        <v>0</v>
      </c>
      <c r="AK1249" s="2">
        <f t="shared" si="461"/>
        <v>0</v>
      </c>
      <c r="AL1249" s="2">
        <f t="shared" si="462"/>
        <v>0</v>
      </c>
      <c r="AM1249" s="2">
        <f t="shared" si="463"/>
        <v>0</v>
      </c>
      <c r="AN1249" s="2">
        <f t="shared" si="464"/>
        <v>0</v>
      </c>
      <c r="AP1249" t="s">
        <v>878</v>
      </c>
      <c r="AQ1249" t="s">
        <v>2081</v>
      </c>
      <c r="AR1249" s="9"/>
      <c r="AT1249" s="94">
        <v>27</v>
      </c>
      <c r="AU1249" s="96">
        <v>149</v>
      </c>
      <c r="AV1249" s="100">
        <f t="shared" ref="AV1249:AV1312" si="465">1000*AT1249+AU1249</f>
        <v>27149</v>
      </c>
      <c r="AX1249" s="7" t="s">
        <v>996</v>
      </c>
    </row>
    <row r="1250" spans="1:50" ht="13" hidden="1" customHeight="1" outlineLevel="1">
      <c r="A1250" t="s">
        <v>1205</v>
      </c>
      <c r="B1250" t="s">
        <v>2081</v>
      </c>
      <c r="C1250" s="1">
        <f t="shared" si="456"/>
        <v>5229</v>
      </c>
      <c r="D1250" s="7">
        <f>IF(N1250&gt;0, RANK(N1250,(N1250:P1250,Q1250:AE1250)),0)</f>
        <v>1</v>
      </c>
      <c r="E1250" s="7">
        <f>IF(O1250&gt;0,RANK(O1250,(N1250:P1250,Q1250:AE1250)),0)</f>
        <v>2</v>
      </c>
      <c r="F1250" s="7">
        <f>IF(P1250&gt;0,RANK(P1250,(N1250:P1250,Q1250:AE1250)),0)</f>
        <v>0</v>
      </c>
      <c r="G1250" s="1">
        <f t="shared" si="454"/>
        <v>260</v>
      </c>
      <c r="H1250" s="2">
        <f t="shared" si="455"/>
        <v>4.9722700325109961E-2</v>
      </c>
      <c r="I1250" s="2"/>
      <c r="J1250" s="2">
        <f t="shared" si="457"/>
        <v>0.51596863645056412</v>
      </c>
      <c r="K1250" s="2">
        <f t="shared" si="458"/>
        <v>0.46624593612545417</v>
      </c>
      <c r="L1250" s="2">
        <f t="shared" si="459"/>
        <v>0</v>
      </c>
      <c r="M1250" s="2">
        <f t="shared" si="460"/>
        <v>1.7785427423981703E-2</v>
      </c>
      <c r="N1250" s="55">
        <v>2698</v>
      </c>
      <c r="O1250" s="55">
        <v>2438</v>
      </c>
      <c r="V1250" s="55">
        <v>93</v>
      </c>
      <c r="W1250" s="106"/>
      <c r="X1250" s="106"/>
      <c r="Y1250" s="106"/>
      <c r="AA1250" s="106"/>
      <c r="AB1250" s="106"/>
      <c r="AC1250" s="106"/>
      <c r="AD1250" s="106"/>
      <c r="AE1250" s="106"/>
      <c r="AG1250" s="7">
        <f>IF(Q1250&gt;0,RANK(Q1250,(N1250:P1250,Q1250:AE1250)),0)</f>
        <v>0</v>
      </c>
      <c r="AH1250" s="7">
        <f>IF(R1250&gt;0,RANK(R1250,(N1250:P1250,Q1250:AE1250)),0)</f>
        <v>0</v>
      </c>
      <c r="AI1250" s="7">
        <f>IF(T1250&gt;0,RANK(T1250,(N1250:P1250,Q1250:AE1250)),0)</f>
        <v>0</v>
      </c>
      <c r="AJ1250" s="7">
        <f>IF(S1250&gt;0,RANK(S1250,(N1250:P1250,Q1250:AE1250)),0)</f>
        <v>0</v>
      </c>
      <c r="AK1250" s="2">
        <f t="shared" si="461"/>
        <v>0</v>
      </c>
      <c r="AL1250" s="2">
        <f t="shared" si="462"/>
        <v>0</v>
      </c>
      <c r="AM1250" s="2">
        <f t="shared" si="463"/>
        <v>0</v>
      </c>
      <c r="AN1250" s="2">
        <f t="shared" si="464"/>
        <v>0</v>
      </c>
      <c r="AP1250" t="s">
        <v>1205</v>
      </c>
      <c r="AQ1250" t="s">
        <v>2081</v>
      </c>
      <c r="AR1250" s="9"/>
      <c r="AT1250" s="94">
        <v>27</v>
      </c>
      <c r="AU1250" s="96">
        <v>151</v>
      </c>
      <c r="AV1250" s="100">
        <f t="shared" si="465"/>
        <v>27151</v>
      </c>
      <c r="AX1250" s="7" t="s">
        <v>996</v>
      </c>
    </row>
    <row r="1251" spans="1:50" ht="13" hidden="1" customHeight="1" outlineLevel="1">
      <c r="A1251" t="s">
        <v>1172</v>
      </c>
      <c r="B1251" t="s">
        <v>2081</v>
      </c>
      <c r="C1251" s="1">
        <f t="shared" si="456"/>
        <v>9408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54"/>
        <v>1094</v>
      </c>
      <c r="H1251" s="2">
        <f t="shared" si="455"/>
        <v>0.11628401360544217</v>
      </c>
      <c r="I1251" s="2"/>
      <c r="J1251" s="2">
        <f t="shared" si="457"/>
        <v>0.42920918367346939</v>
      </c>
      <c r="K1251" s="2">
        <f t="shared" si="458"/>
        <v>0.54549319727891155</v>
      </c>
      <c r="L1251" s="2">
        <f t="shared" si="459"/>
        <v>0</v>
      </c>
      <c r="M1251" s="2">
        <f t="shared" si="460"/>
        <v>2.5297619047619069E-2</v>
      </c>
      <c r="N1251" s="55">
        <v>4038</v>
      </c>
      <c r="O1251" s="55">
        <v>5132</v>
      </c>
      <c r="V1251" s="55">
        <v>238</v>
      </c>
      <c r="W1251" s="106"/>
      <c r="X1251" s="106"/>
      <c r="Y1251" s="106"/>
      <c r="AA1251" s="106"/>
      <c r="AB1251" s="106"/>
      <c r="AC1251" s="106"/>
      <c r="AD1251" s="106"/>
      <c r="AE1251" s="106"/>
      <c r="AG1251" s="7">
        <f>IF(Q1251&gt;0,RANK(Q1251,(N1251:P1251,Q1251:AE1251)),0)</f>
        <v>0</v>
      </c>
      <c r="AH1251" s="7">
        <f>IF(R1251&gt;0,RANK(R1251,(N1251:P1251,Q1251:AE1251)),0)</f>
        <v>0</v>
      </c>
      <c r="AI1251" s="7">
        <f>IF(T1251&gt;0,RANK(T1251,(N1251:P1251,Q1251:AE1251)),0)</f>
        <v>0</v>
      </c>
      <c r="AJ1251" s="7">
        <f>IF(S1251&gt;0,RANK(S1251,(N1251:P1251,Q1251:AE1251)),0)</f>
        <v>0</v>
      </c>
      <c r="AK1251" s="2">
        <f t="shared" si="461"/>
        <v>0</v>
      </c>
      <c r="AL1251" s="2">
        <f t="shared" si="462"/>
        <v>0</v>
      </c>
      <c r="AM1251" s="2">
        <f t="shared" si="463"/>
        <v>0</v>
      </c>
      <c r="AN1251" s="2">
        <f t="shared" si="464"/>
        <v>0</v>
      </c>
      <c r="AP1251" t="s">
        <v>1172</v>
      </c>
      <c r="AQ1251" t="s">
        <v>2081</v>
      </c>
      <c r="AR1251" s="9"/>
      <c r="AT1251" s="94">
        <v>27</v>
      </c>
      <c r="AU1251" s="96">
        <v>153</v>
      </c>
      <c r="AV1251" s="100">
        <f t="shared" si="465"/>
        <v>27153</v>
      </c>
      <c r="AX1251" s="7" t="s">
        <v>996</v>
      </c>
    </row>
    <row r="1252" spans="1:50" ht="13" hidden="1" customHeight="1" outlineLevel="1">
      <c r="A1252" t="s">
        <v>2455</v>
      </c>
      <c r="B1252" t="s">
        <v>2081</v>
      </c>
      <c r="C1252" s="1">
        <f t="shared" si="456"/>
        <v>2188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54"/>
        <v>68</v>
      </c>
      <c r="H1252" s="2">
        <f t="shared" si="455"/>
        <v>3.1078610603290677E-2</v>
      </c>
      <c r="I1252" s="2"/>
      <c r="J1252" s="2">
        <f t="shared" si="457"/>
        <v>0.4780621572212066</v>
      </c>
      <c r="K1252" s="2">
        <f t="shared" si="458"/>
        <v>0.50914076782449724</v>
      </c>
      <c r="L1252" s="2">
        <f t="shared" si="459"/>
        <v>0</v>
      </c>
      <c r="M1252" s="2">
        <f t="shared" si="460"/>
        <v>1.2797074954296161E-2</v>
      </c>
      <c r="N1252" s="55">
        <v>1046</v>
      </c>
      <c r="O1252" s="55">
        <v>1114</v>
      </c>
      <c r="V1252" s="55">
        <v>28</v>
      </c>
      <c r="W1252" s="106"/>
      <c r="X1252" s="106"/>
      <c r="Y1252" s="106"/>
      <c r="AA1252" s="106"/>
      <c r="AB1252" s="106"/>
      <c r="AC1252" s="106"/>
      <c r="AD1252" s="106"/>
      <c r="AE1252" s="106"/>
      <c r="AG1252" s="7">
        <f>IF(Q1252&gt;0,RANK(Q1252,(N1252:P1252,Q1252:AE1252)),0)</f>
        <v>0</v>
      </c>
      <c r="AH1252" s="7">
        <f>IF(R1252&gt;0,RANK(R1252,(N1252:P1252,Q1252:AE1252)),0)</f>
        <v>0</v>
      </c>
      <c r="AI1252" s="7">
        <f>IF(T1252&gt;0,RANK(T1252,(N1252:P1252,Q1252:AE1252)),0)</f>
        <v>0</v>
      </c>
      <c r="AJ1252" s="7">
        <f>IF(S1252&gt;0,RANK(S1252,(N1252:P1252,Q1252:AE1252)),0)</f>
        <v>0</v>
      </c>
      <c r="AK1252" s="2">
        <f t="shared" si="461"/>
        <v>0</v>
      </c>
      <c r="AL1252" s="2">
        <f t="shared" si="462"/>
        <v>0</v>
      </c>
      <c r="AM1252" s="2">
        <f t="shared" si="463"/>
        <v>0</v>
      </c>
      <c r="AN1252" s="2">
        <f t="shared" si="464"/>
        <v>0</v>
      </c>
      <c r="AP1252" t="s">
        <v>2455</v>
      </c>
      <c r="AQ1252" t="s">
        <v>2081</v>
      </c>
      <c r="AR1252" s="9"/>
      <c r="AT1252" s="94">
        <v>27</v>
      </c>
      <c r="AU1252" s="96">
        <v>155</v>
      </c>
      <c r="AV1252" s="100">
        <f t="shared" si="465"/>
        <v>27155</v>
      </c>
      <c r="AX1252" s="7" t="s">
        <v>996</v>
      </c>
    </row>
    <row r="1253" spans="1:50" ht="13" hidden="1" customHeight="1" outlineLevel="1">
      <c r="A1253" t="s">
        <v>820</v>
      </c>
      <c r="B1253" t="s">
        <v>2081</v>
      </c>
      <c r="C1253" s="1">
        <f t="shared" si="456"/>
        <v>8337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54"/>
        <v>1403</v>
      </c>
      <c r="H1253" s="2">
        <f t="shared" si="455"/>
        <v>0.16828595418016074</v>
      </c>
      <c r="I1253" s="2"/>
      <c r="J1253" s="2">
        <f t="shared" si="457"/>
        <v>0.40302267002518893</v>
      </c>
      <c r="K1253" s="2">
        <f t="shared" si="458"/>
        <v>0.57130862420534967</v>
      </c>
      <c r="L1253" s="2">
        <f t="shared" si="459"/>
        <v>0</v>
      </c>
      <c r="M1253" s="2">
        <f t="shared" si="460"/>
        <v>2.5668705769461453E-2</v>
      </c>
      <c r="N1253" s="55">
        <v>3360</v>
      </c>
      <c r="O1253" s="55">
        <v>4763</v>
      </c>
      <c r="V1253" s="55">
        <v>214</v>
      </c>
      <c r="W1253" s="106"/>
      <c r="X1253" s="106"/>
      <c r="Y1253" s="106"/>
      <c r="AA1253" s="106"/>
      <c r="AB1253" s="106"/>
      <c r="AC1253" s="106"/>
      <c r="AD1253" s="106"/>
      <c r="AE1253" s="106"/>
      <c r="AG1253" s="7">
        <f>IF(Q1253&gt;0,RANK(Q1253,(N1253:P1253,Q1253:AE1253)),0)</f>
        <v>0</v>
      </c>
      <c r="AH1253" s="7">
        <f>IF(R1253&gt;0,RANK(R1253,(N1253:P1253,Q1253:AE1253)),0)</f>
        <v>0</v>
      </c>
      <c r="AI1253" s="7">
        <f>IF(T1253&gt;0,RANK(T1253,(N1253:P1253,Q1253:AE1253)),0)</f>
        <v>0</v>
      </c>
      <c r="AJ1253" s="7">
        <f>IF(S1253&gt;0,RANK(S1253,(N1253:P1253,Q1253:AE1253)),0)</f>
        <v>0</v>
      </c>
      <c r="AK1253" s="2">
        <f t="shared" si="461"/>
        <v>0</v>
      </c>
      <c r="AL1253" s="2">
        <f t="shared" si="462"/>
        <v>0</v>
      </c>
      <c r="AM1253" s="2">
        <f t="shared" si="463"/>
        <v>0</v>
      </c>
      <c r="AN1253" s="2">
        <f t="shared" si="464"/>
        <v>0</v>
      </c>
      <c r="AP1253" t="s">
        <v>820</v>
      </c>
      <c r="AQ1253" t="s">
        <v>2081</v>
      </c>
      <c r="AR1253" s="9"/>
      <c r="AT1253" s="94">
        <v>27</v>
      </c>
      <c r="AU1253" s="96">
        <v>157</v>
      </c>
      <c r="AV1253" s="100">
        <f t="shared" si="465"/>
        <v>27157</v>
      </c>
      <c r="AX1253" s="7" t="s">
        <v>996</v>
      </c>
    </row>
    <row r="1254" spans="1:50" ht="13" hidden="1" customHeight="1" outlineLevel="1">
      <c r="A1254" t="s">
        <v>769</v>
      </c>
      <c r="B1254" t="s">
        <v>2081</v>
      </c>
      <c r="C1254" s="1">
        <f t="shared" si="456"/>
        <v>5916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54"/>
        <v>881</v>
      </c>
      <c r="H1254" s="2">
        <f t="shared" si="455"/>
        <v>0.1489181879648411</v>
      </c>
      <c r="I1254" s="2"/>
      <c r="J1254" s="2">
        <f t="shared" si="457"/>
        <v>0.4149763353617309</v>
      </c>
      <c r="K1254" s="2">
        <f t="shared" si="458"/>
        <v>0.56389452332657197</v>
      </c>
      <c r="L1254" s="2">
        <f t="shared" si="459"/>
        <v>0</v>
      </c>
      <c r="M1254" s="2">
        <f t="shared" si="460"/>
        <v>2.1129141311697186E-2</v>
      </c>
      <c r="N1254" s="55">
        <v>2455</v>
      </c>
      <c r="O1254" s="55">
        <v>3336</v>
      </c>
      <c r="V1254" s="55">
        <v>125</v>
      </c>
      <c r="W1254" s="106"/>
      <c r="X1254" s="106"/>
      <c r="Y1254" s="106"/>
      <c r="AA1254" s="106"/>
      <c r="AB1254" s="106"/>
      <c r="AC1254" s="106"/>
      <c r="AD1254" s="106"/>
      <c r="AE1254" s="106"/>
      <c r="AG1254" s="7">
        <f>IF(Q1254&gt;0,RANK(Q1254,(N1254:P1254,Q1254:AE1254)),0)</f>
        <v>0</v>
      </c>
      <c r="AH1254" s="7">
        <f>IF(R1254&gt;0,RANK(R1254,(N1254:P1254,Q1254:AE1254)),0)</f>
        <v>0</v>
      </c>
      <c r="AI1254" s="7">
        <f>IF(T1254&gt;0,RANK(T1254,(N1254:P1254,Q1254:AE1254)),0)</f>
        <v>0</v>
      </c>
      <c r="AJ1254" s="7">
        <f>IF(S1254&gt;0,RANK(S1254,(N1254:P1254,Q1254:AE1254)),0)</f>
        <v>0</v>
      </c>
      <c r="AK1254" s="2">
        <f t="shared" si="461"/>
        <v>0</v>
      </c>
      <c r="AL1254" s="2">
        <f t="shared" si="462"/>
        <v>0</v>
      </c>
      <c r="AM1254" s="2">
        <f t="shared" si="463"/>
        <v>0</v>
      </c>
      <c r="AN1254" s="2">
        <f t="shared" si="464"/>
        <v>0</v>
      </c>
      <c r="AP1254" t="s">
        <v>769</v>
      </c>
      <c r="AQ1254" t="s">
        <v>2081</v>
      </c>
      <c r="AR1254" s="9"/>
      <c r="AT1254" s="94">
        <v>27</v>
      </c>
      <c r="AU1254" s="96">
        <v>159</v>
      </c>
      <c r="AV1254" s="100">
        <f t="shared" si="465"/>
        <v>27159</v>
      </c>
      <c r="AX1254" s="7" t="s">
        <v>996</v>
      </c>
    </row>
    <row r="1255" spans="1:50" ht="13" hidden="1" customHeight="1" outlineLevel="1">
      <c r="A1255" t="s">
        <v>770</v>
      </c>
      <c r="B1255" t="s">
        <v>2081</v>
      </c>
      <c r="C1255" s="1">
        <f t="shared" si="456"/>
        <v>7430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54"/>
        <v>1374</v>
      </c>
      <c r="H1255" s="2">
        <f t="shared" si="455"/>
        <v>0.18492597577388964</v>
      </c>
      <c r="I1255" s="2"/>
      <c r="J1255" s="2">
        <f t="shared" si="457"/>
        <v>0.39757738896366085</v>
      </c>
      <c r="K1255" s="2">
        <f t="shared" si="458"/>
        <v>0.58250336473755049</v>
      </c>
      <c r="L1255" s="2">
        <f t="shared" si="459"/>
        <v>0</v>
      </c>
      <c r="M1255" s="2">
        <f t="shared" si="460"/>
        <v>1.9919246298788607E-2</v>
      </c>
      <c r="N1255" s="55">
        <v>2954</v>
      </c>
      <c r="O1255" s="55">
        <v>4328</v>
      </c>
      <c r="V1255" s="55">
        <v>148</v>
      </c>
      <c r="W1255" s="106"/>
      <c r="X1255" s="106"/>
      <c r="Y1255" s="106"/>
      <c r="AA1255" s="106"/>
      <c r="AB1255" s="106"/>
      <c r="AC1255" s="106"/>
      <c r="AD1255" s="106"/>
      <c r="AE1255" s="106"/>
      <c r="AG1255" s="7">
        <f>IF(Q1255&gt;0,RANK(Q1255,(N1255:P1255,Q1255:AE1255)),0)</f>
        <v>0</v>
      </c>
      <c r="AH1255" s="7">
        <f>IF(R1255&gt;0,RANK(R1255,(N1255:P1255,Q1255:AE1255)),0)</f>
        <v>0</v>
      </c>
      <c r="AI1255" s="7">
        <f>IF(T1255&gt;0,RANK(T1255,(N1255:P1255,Q1255:AE1255)),0)</f>
        <v>0</v>
      </c>
      <c r="AJ1255" s="7">
        <f>IF(S1255&gt;0,RANK(S1255,(N1255:P1255,Q1255:AE1255)),0)</f>
        <v>0</v>
      </c>
      <c r="AK1255" s="2">
        <f t="shared" si="461"/>
        <v>0</v>
      </c>
      <c r="AL1255" s="2">
        <f t="shared" si="462"/>
        <v>0</v>
      </c>
      <c r="AM1255" s="2">
        <f t="shared" si="463"/>
        <v>0</v>
      </c>
      <c r="AN1255" s="2">
        <f t="shared" si="464"/>
        <v>0</v>
      </c>
      <c r="AP1255" t="s">
        <v>770</v>
      </c>
      <c r="AQ1255" t="s">
        <v>2081</v>
      </c>
      <c r="AR1255" s="9"/>
      <c r="AT1255" s="94">
        <v>27</v>
      </c>
      <c r="AU1255" s="96">
        <v>161</v>
      </c>
      <c r="AV1255" s="100">
        <f t="shared" si="465"/>
        <v>27161</v>
      </c>
      <c r="AX1255" s="7" t="s">
        <v>996</v>
      </c>
    </row>
    <row r="1256" spans="1:50" ht="13" hidden="1" customHeight="1" outlineLevel="1">
      <c r="A1256" t="s">
        <v>1242</v>
      </c>
      <c r="B1256" t="s">
        <v>2081</v>
      </c>
      <c r="C1256" s="1">
        <f t="shared" si="456"/>
        <v>60360</v>
      </c>
      <c r="D1256" s="7">
        <f>IF(N1256&gt;0, RANK(N1256,(N1256:P1256,Q1256:AE1256)),0)</f>
        <v>1</v>
      </c>
      <c r="E1256" s="7">
        <f>IF(O1256&gt;0,RANK(O1256,(N1256:P1256,Q1256:AE1256)),0)</f>
        <v>2</v>
      </c>
      <c r="F1256" s="7">
        <f>IF(P1256&gt;0,RANK(P1256,(N1256:P1256,Q1256:AE1256)),0)</f>
        <v>0</v>
      </c>
      <c r="G1256" s="1">
        <f t="shared" si="454"/>
        <v>3384</v>
      </c>
      <c r="H1256" s="2">
        <f t="shared" si="455"/>
        <v>5.6063618290258452E-2</v>
      </c>
      <c r="I1256" s="2"/>
      <c r="J1256" s="2">
        <f t="shared" si="457"/>
        <v>0.52006295559973492</v>
      </c>
      <c r="K1256" s="2">
        <f t="shared" si="458"/>
        <v>0.46399933730947646</v>
      </c>
      <c r="L1256" s="2">
        <f t="shared" si="459"/>
        <v>0</v>
      </c>
      <c r="M1256" s="2">
        <f t="shared" si="460"/>
        <v>1.5937707090788622E-2</v>
      </c>
      <c r="N1256" s="55">
        <v>31391</v>
      </c>
      <c r="O1256" s="55">
        <v>28007</v>
      </c>
      <c r="V1256" s="55">
        <v>962</v>
      </c>
      <c r="W1256" s="106"/>
      <c r="X1256" s="106"/>
      <c r="Y1256" s="106"/>
      <c r="AA1256" s="106"/>
      <c r="AB1256" s="106"/>
      <c r="AC1256" s="106"/>
      <c r="AD1256" s="106"/>
      <c r="AE1256" s="106"/>
      <c r="AG1256" s="7">
        <f>IF(Q1256&gt;0,RANK(Q1256,(N1256:P1256,Q1256:AE1256)),0)</f>
        <v>0</v>
      </c>
      <c r="AH1256" s="7">
        <f>IF(R1256&gt;0,RANK(R1256,(N1256:P1256,Q1256:AE1256)),0)</f>
        <v>0</v>
      </c>
      <c r="AI1256" s="7">
        <f>IF(T1256&gt;0,RANK(T1256,(N1256:P1256,Q1256:AE1256)),0)</f>
        <v>0</v>
      </c>
      <c r="AJ1256" s="7">
        <f>IF(S1256&gt;0,RANK(S1256,(N1256:P1256,Q1256:AE1256)),0)</f>
        <v>0</v>
      </c>
      <c r="AK1256" s="2">
        <f t="shared" si="461"/>
        <v>0</v>
      </c>
      <c r="AL1256" s="2">
        <f t="shared" si="462"/>
        <v>0</v>
      </c>
      <c r="AM1256" s="2">
        <f t="shared" si="463"/>
        <v>0</v>
      </c>
      <c r="AN1256" s="2">
        <f t="shared" si="464"/>
        <v>0</v>
      </c>
      <c r="AP1256" t="s">
        <v>1242</v>
      </c>
      <c r="AQ1256" t="s">
        <v>2081</v>
      </c>
      <c r="AR1256" s="9"/>
      <c r="AT1256" s="94">
        <v>27</v>
      </c>
      <c r="AU1256" s="96">
        <v>163</v>
      </c>
      <c r="AV1256" s="100">
        <f t="shared" si="465"/>
        <v>27163</v>
      </c>
      <c r="AX1256" s="7" t="s">
        <v>996</v>
      </c>
    </row>
    <row r="1257" spans="1:50" ht="13" hidden="1" customHeight="1" outlineLevel="1">
      <c r="A1257" t="s">
        <v>594</v>
      </c>
      <c r="B1257" t="s">
        <v>2081</v>
      </c>
      <c r="C1257" s="1">
        <f t="shared" si="456"/>
        <v>4975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54"/>
        <v>659</v>
      </c>
      <c r="H1257" s="2">
        <f t="shared" si="455"/>
        <v>0.13246231155778895</v>
      </c>
      <c r="I1257" s="2"/>
      <c r="J1257" s="2">
        <f t="shared" si="457"/>
        <v>0.42693467336683416</v>
      </c>
      <c r="K1257" s="2">
        <f t="shared" si="458"/>
        <v>0.55939698492462309</v>
      </c>
      <c r="L1257" s="2">
        <f t="shared" si="459"/>
        <v>0</v>
      </c>
      <c r="M1257" s="2">
        <f t="shared" si="460"/>
        <v>1.3668341708542697E-2</v>
      </c>
      <c r="N1257" s="55">
        <v>2124</v>
      </c>
      <c r="O1257" s="55">
        <v>2783</v>
      </c>
      <c r="V1257" s="55">
        <v>68</v>
      </c>
      <c r="W1257" s="106"/>
      <c r="X1257" s="106"/>
      <c r="Y1257" s="106"/>
      <c r="AA1257" s="106"/>
      <c r="AB1257" s="106"/>
      <c r="AC1257" s="106"/>
      <c r="AD1257" s="106"/>
      <c r="AE1257" s="106"/>
      <c r="AG1257" s="7">
        <f>IF(Q1257&gt;0,RANK(Q1257,(N1257:P1257,Q1257:AE1257)),0)</f>
        <v>0</v>
      </c>
      <c r="AH1257" s="7">
        <f>IF(R1257&gt;0,RANK(R1257,(N1257:P1257,Q1257:AE1257)),0)</f>
        <v>0</v>
      </c>
      <c r="AI1257" s="7">
        <f>IF(T1257&gt;0,RANK(T1257,(N1257:P1257,Q1257:AE1257)),0)</f>
        <v>0</v>
      </c>
      <c r="AJ1257" s="7">
        <f>IF(S1257&gt;0,RANK(S1257,(N1257:P1257,Q1257:AE1257)),0)</f>
        <v>0</v>
      </c>
      <c r="AK1257" s="2">
        <f t="shared" si="461"/>
        <v>0</v>
      </c>
      <c r="AL1257" s="2">
        <f t="shared" si="462"/>
        <v>0</v>
      </c>
      <c r="AM1257" s="2">
        <f t="shared" si="463"/>
        <v>0</v>
      </c>
      <c r="AN1257" s="2">
        <f t="shared" si="464"/>
        <v>0</v>
      </c>
      <c r="AP1257" t="s">
        <v>594</v>
      </c>
      <c r="AQ1257" t="s">
        <v>2081</v>
      </c>
      <c r="AR1257" s="9"/>
      <c r="AT1257" s="94">
        <v>27</v>
      </c>
      <c r="AU1257" s="96">
        <v>165</v>
      </c>
      <c r="AV1257" s="100">
        <f t="shared" si="465"/>
        <v>27165</v>
      </c>
      <c r="AX1257" s="7" t="s">
        <v>996</v>
      </c>
    </row>
    <row r="1258" spans="1:50" ht="13" hidden="1" customHeight="1" outlineLevel="1">
      <c r="A1258" t="s">
        <v>1591</v>
      </c>
      <c r="B1258" t="s">
        <v>2081</v>
      </c>
      <c r="C1258" s="1">
        <f t="shared" si="456"/>
        <v>2836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54"/>
        <v>745</v>
      </c>
      <c r="H1258" s="2">
        <f t="shared" si="455"/>
        <v>0.26269393511988715</v>
      </c>
      <c r="I1258" s="2"/>
      <c r="J1258" s="2">
        <f t="shared" si="457"/>
        <v>0.36142454160789844</v>
      </c>
      <c r="K1258" s="2">
        <f t="shared" si="458"/>
        <v>0.62411847672778564</v>
      </c>
      <c r="L1258" s="2">
        <f t="shared" si="459"/>
        <v>0</v>
      </c>
      <c r="M1258" s="2">
        <f t="shared" si="460"/>
        <v>1.445698166431586E-2</v>
      </c>
      <c r="N1258" s="55">
        <v>1025</v>
      </c>
      <c r="O1258" s="55">
        <v>1770</v>
      </c>
      <c r="V1258" s="55">
        <v>41</v>
      </c>
      <c r="W1258" s="106"/>
      <c r="X1258" s="106"/>
      <c r="Y1258" s="106"/>
      <c r="AA1258" s="106"/>
      <c r="AB1258" s="106"/>
      <c r="AC1258" s="106"/>
      <c r="AD1258" s="106"/>
      <c r="AE1258" s="106"/>
      <c r="AG1258" s="7">
        <f>IF(Q1258&gt;0,RANK(Q1258,(N1258:P1258,Q1258:AE1258)),0)</f>
        <v>0</v>
      </c>
      <c r="AH1258" s="7">
        <f>IF(R1258&gt;0,RANK(R1258,(N1258:P1258,Q1258:AE1258)),0)</f>
        <v>0</v>
      </c>
      <c r="AI1258" s="7">
        <f>IF(T1258&gt;0,RANK(T1258,(N1258:P1258,Q1258:AE1258)),0)</f>
        <v>0</v>
      </c>
      <c r="AJ1258" s="7">
        <f>IF(S1258&gt;0,RANK(S1258,(N1258:P1258,Q1258:AE1258)),0)</f>
        <v>0</v>
      </c>
      <c r="AK1258" s="2">
        <f t="shared" si="461"/>
        <v>0</v>
      </c>
      <c r="AL1258" s="2">
        <f t="shared" si="462"/>
        <v>0</v>
      </c>
      <c r="AM1258" s="2">
        <f t="shared" si="463"/>
        <v>0</v>
      </c>
      <c r="AN1258" s="2">
        <f t="shared" si="464"/>
        <v>0</v>
      </c>
      <c r="AP1258" t="s">
        <v>1591</v>
      </c>
      <c r="AQ1258" t="s">
        <v>2081</v>
      </c>
      <c r="AR1258" s="9"/>
      <c r="AT1258" s="94">
        <v>27</v>
      </c>
      <c r="AU1258" s="96">
        <v>167</v>
      </c>
      <c r="AV1258" s="100">
        <f t="shared" si="465"/>
        <v>27167</v>
      </c>
      <c r="AX1258" s="7" t="s">
        <v>996</v>
      </c>
    </row>
    <row r="1259" spans="1:50" ht="13" hidden="1" customHeight="1" outlineLevel="1">
      <c r="A1259" t="s">
        <v>835</v>
      </c>
      <c r="B1259" t="s">
        <v>2081</v>
      </c>
      <c r="C1259" s="1">
        <f t="shared" si="456"/>
        <v>15512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54"/>
        <v>1359</v>
      </c>
      <c r="H1259" s="2">
        <f t="shared" si="455"/>
        <v>8.760959257349149E-2</v>
      </c>
      <c r="I1259" s="2"/>
      <c r="J1259" s="2">
        <f t="shared" si="457"/>
        <v>0.44681536874677669</v>
      </c>
      <c r="K1259" s="2">
        <f t="shared" si="458"/>
        <v>0.53442496132026818</v>
      </c>
      <c r="L1259" s="2">
        <f t="shared" si="459"/>
        <v>0</v>
      </c>
      <c r="M1259" s="2">
        <f t="shared" si="460"/>
        <v>1.8759669932955192E-2</v>
      </c>
      <c r="N1259" s="55">
        <v>6931</v>
      </c>
      <c r="O1259" s="55">
        <v>8290</v>
      </c>
      <c r="V1259" s="55">
        <v>291</v>
      </c>
      <c r="W1259" s="106"/>
      <c r="X1259" s="106"/>
      <c r="Y1259" s="106"/>
      <c r="AA1259" s="106"/>
      <c r="AB1259" s="106"/>
      <c r="AC1259" s="106"/>
      <c r="AD1259" s="106"/>
      <c r="AE1259" s="106"/>
      <c r="AG1259" s="7">
        <f>IF(Q1259&gt;0,RANK(Q1259,(N1259:P1259,Q1259:AE1259)),0)</f>
        <v>0</v>
      </c>
      <c r="AH1259" s="7">
        <f>IF(R1259&gt;0,RANK(R1259,(N1259:P1259,Q1259:AE1259)),0)</f>
        <v>0</v>
      </c>
      <c r="AI1259" s="7">
        <f>IF(T1259&gt;0,RANK(T1259,(N1259:P1259,Q1259:AE1259)),0)</f>
        <v>0</v>
      </c>
      <c r="AJ1259" s="7">
        <f>IF(S1259&gt;0,RANK(S1259,(N1259:P1259,Q1259:AE1259)),0)</f>
        <v>0</v>
      </c>
      <c r="AK1259" s="2">
        <f t="shared" si="461"/>
        <v>0</v>
      </c>
      <c r="AL1259" s="2">
        <f t="shared" si="462"/>
        <v>0</v>
      </c>
      <c r="AM1259" s="2">
        <f t="shared" si="463"/>
        <v>0</v>
      </c>
      <c r="AN1259" s="2">
        <f t="shared" si="464"/>
        <v>0</v>
      </c>
      <c r="AP1259" t="s">
        <v>835</v>
      </c>
      <c r="AQ1259" t="s">
        <v>2081</v>
      </c>
      <c r="AR1259" s="9"/>
      <c r="AT1259" s="94">
        <v>27</v>
      </c>
      <c r="AU1259" s="96">
        <v>169</v>
      </c>
      <c r="AV1259" s="100">
        <f t="shared" si="465"/>
        <v>27169</v>
      </c>
      <c r="AX1259" s="7" t="s">
        <v>996</v>
      </c>
    </row>
    <row r="1260" spans="1:50" ht="13" hidden="1" customHeight="1" outlineLevel="1">
      <c r="A1260" t="s">
        <v>227</v>
      </c>
      <c r="B1260" t="s">
        <v>2081</v>
      </c>
      <c r="C1260" s="1">
        <f t="shared" si="456"/>
        <v>26663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54"/>
        <v>1608</v>
      </c>
      <c r="H1260" s="2">
        <f t="shared" si="455"/>
        <v>6.0308292390203654E-2</v>
      </c>
      <c r="I1260" s="2"/>
      <c r="J1260" s="2">
        <f t="shared" si="457"/>
        <v>0.45988823463226192</v>
      </c>
      <c r="K1260" s="2">
        <f t="shared" si="458"/>
        <v>0.52019652702246555</v>
      </c>
      <c r="L1260" s="2">
        <f t="shared" si="459"/>
        <v>0</v>
      </c>
      <c r="M1260" s="2">
        <f t="shared" si="460"/>
        <v>1.9915238345272535E-2</v>
      </c>
      <c r="N1260" s="55">
        <v>12262</v>
      </c>
      <c r="O1260" s="55">
        <v>13870</v>
      </c>
      <c r="V1260" s="55">
        <v>531</v>
      </c>
      <c r="W1260" s="106"/>
      <c r="X1260" s="106"/>
      <c r="Y1260" s="106"/>
      <c r="AA1260" s="106"/>
      <c r="AB1260" s="106"/>
      <c r="AC1260" s="106"/>
      <c r="AD1260" s="106"/>
      <c r="AE1260" s="106"/>
      <c r="AG1260" s="7">
        <f>IF(Q1260&gt;0,RANK(Q1260,(N1260:P1260,Q1260:AE1260)),0)</f>
        <v>0</v>
      </c>
      <c r="AH1260" s="7">
        <f>IF(R1260&gt;0,RANK(R1260,(N1260:P1260,Q1260:AE1260)),0)</f>
        <v>0</v>
      </c>
      <c r="AI1260" s="7">
        <f>IF(T1260&gt;0,RANK(T1260,(N1260:P1260,Q1260:AE1260)),0)</f>
        <v>0</v>
      </c>
      <c r="AJ1260" s="7">
        <f>IF(S1260&gt;0,RANK(S1260,(N1260:P1260,Q1260:AE1260)),0)</f>
        <v>0</v>
      </c>
      <c r="AK1260" s="2">
        <f t="shared" si="461"/>
        <v>0</v>
      </c>
      <c r="AL1260" s="2">
        <f t="shared" si="462"/>
        <v>0</v>
      </c>
      <c r="AM1260" s="2">
        <f t="shared" si="463"/>
        <v>0</v>
      </c>
      <c r="AN1260" s="2">
        <f t="shared" si="464"/>
        <v>0</v>
      </c>
      <c r="AP1260" t="s">
        <v>227</v>
      </c>
      <c r="AQ1260" t="s">
        <v>2081</v>
      </c>
      <c r="AR1260" s="9"/>
      <c r="AT1260" s="94">
        <v>27</v>
      </c>
      <c r="AU1260" s="96">
        <v>171</v>
      </c>
      <c r="AV1260" s="100">
        <f t="shared" si="465"/>
        <v>27171</v>
      </c>
      <c r="AX1260" s="7" t="s">
        <v>996</v>
      </c>
    </row>
    <row r="1261" spans="1:50" ht="13" hidden="1" customHeight="1" outlineLevel="1">
      <c r="A1261" t="s">
        <v>1038</v>
      </c>
      <c r="B1261" t="s">
        <v>2081</v>
      </c>
      <c r="C1261" s="1">
        <f t="shared" si="456"/>
        <v>5616</v>
      </c>
      <c r="D1261" s="7">
        <f>IF(N1261&gt;0, RANK(N1261,(N1261:P1261,Q1261:AE1261)),0)</f>
        <v>1</v>
      </c>
      <c r="E1261" s="7">
        <f>IF(O1261&gt;0,RANK(O1261,(N1261:P1261,Q1261:AE1261)),0)</f>
        <v>2</v>
      </c>
      <c r="F1261" s="7">
        <f>IF(P1261&gt;0,RANK(P1261,(N1261:P1261,Q1261:AE1261)),0)</f>
        <v>0</v>
      </c>
      <c r="G1261" s="1">
        <f t="shared" si="454"/>
        <v>138</v>
      </c>
      <c r="H1261" s="2">
        <f t="shared" si="455"/>
        <v>2.4572649572649572E-2</v>
      </c>
      <c r="I1261" s="2"/>
      <c r="J1261" s="2">
        <f t="shared" si="457"/>
        <v>0.50462962962962965</v>
      </c>
      <c r="K1261" s="2">
        <f t="shared" si="458"/>
        <v>0.48005698005698005</v>
      </c>
      <c r="L1261" s="2">
        <f t="shared" si="459"/>
        <v>0</v>
      </c>
      <c r="M1261" s="2">
        <f t="shared" si="460"/>
        <v>1.5313390313390296E-2</v>
      </c>
      <c r="N1261" s="55">
        <v>2834</v>
      </c>
      <c r="O1261" s="55">
        <v>2696</v>
      </c>
      <c r="V1261" s="55">
        <v>86</v>
      </c>
      <c r="W1261" s="106"/>
      <c r="X1261" s="106"/>
      <c r="Y1261" s="106"/>
      <c r="AA1261" s="106"/>
      <c r="AB1261" s="106"/>
      <c r="AC1261" s="106"/>
      <c r="AD1261" s="106"/>
      <c r="AE1261" s="106"/>
      <c r="AG1261" s="7">
        <f>IF(Q1261&gt;0,RANK(Q1261,(N1261:P1261,Q1261:AE1261)),0)</f>
        <v>0</v>
      </c>
      <c r="AH1261" s="7">
        <f>IF(R1261&gt;0,RANK(R1261,(N1261:P1261,Q1261:AE1261)),0)</f>
        <v>0</v>
      </c>
      <c r="AI1261" s="7">
        <f>IF(T1261&gt;0,RANK(T1261,(N1261:P1261,Q1261:AE1261)),0)</f>
        <v>0</v>
      </c>
      <c r="AJ1261" s="7">
        <f>IF(S1261&gt;0,RANK(S1261,(N1261:P1261,Q1261:AE1261)),0)</f>
        <v>0</v>
      </c>
      <c r="AK1261" s="2">
        <f t="shared" si="461"/>
        <v>0</v>
      </c>
      <c r="AL1261" s="2">
        <f t="shared" si="462"/>
        <v>0</v>
      </c>
      <c r="AM1261" s="2">
        <f t="shared" si="463"/>
        <v>0</v>
      </c>
      <c r="AN1261" s="2">
        <f t="shared" si="464"/>
        <v>0</v>
      </c>
      <c r="AP1261" t="s">
        <v>1038</v>
      </c>
      <c r="AQ1261" t="s">
        <v>2081</v>
      </c>
      <c r="AR1261" s="9"/>
      <c r="AT1261" s="94">
        <v>27</v>
      </c>
      <c r="AU1261" s="96">
        <v>173</v>
      </c>
      <c r="AV1261" s="100">
        <f t="shared" si="465"/>
        <v>27173</v>
      </c>
      <c r="AX1261" s="7" t="s">
        <v>996</v>
      </c>
    </row>
    <row r="1262" spans="1:50" ht="13" customHeight="1" collapsed="1">
      <c r="A1262" t="s">
        <v>2080</v>
      </c>
      <c r="B1262" t="s">
        <v>15</v>
      </c>
      <c r="C1262" s="1">
        <f t="shared" si="456"/>
        <v>1808045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>IF(P1262&gt;0,RANK(P1262,(N1262:P1262,Q1262:AE1262)),0)</f>
        <v>0</v>
      </c>
      <c r="G1262" s="1">
        <f t="shared" si="454"/>
        <v>47624</v>
      </c>
      <c r="H1262" s="2">
        <f t="shared" si="455"/>
        <v>2.6340052377014953E-2</v>
      </c>
      <c r="I1262" s="2"/>
      <c r="J1262" s="2">
        <f t="shared" si="457"/>
        <v>0.50441167116968877</v>
      </c>
      <c r="K1262" s="2">
        <f t="shared" si="458"/>
        <v>0.47807161879267385</v>
      </c>
      <c r="L1262" s="2">
        <f t="shared" si="459"/>
        <v>0</v>
      </c>
      <c r="M1262" s="2">
        <f t="shared" si="460"/>
        <v>1.7516710037637384E-2</v>
      </c>
      <c r="N1262" s="55">
        <f>SUM(N1175:N1261)</f>
        <v>911999</v>
      </c>
      <c r="O1262" s="55">
        <f>SUM(O1175:O1261)</f>
        <v>864375</v>
      </c>
      <c r="U1262" s="129">
        <v>1851</v>
      </c>
      <c r="V1262" s="55">
        <f>SUM(V1175:V1261)</f>
        <v>29820</v>
      </c>
      <c r="W1262" s="106"/>
      <c r="X1262" s="106"/>
      <c r="Y1262" s="106"/>
      <c r="AA1262" s="106"/>
      <c r="AB1262" s="106"/>
      <c r="AC1262" s="106"/>
      <c r="AD1262" s="106"/>
      <c r="AE1262" s="106">
        <f>SUM(AE1175:AE1261)</f>
        <v>0</v>
      </c>
      <c r="AG1262" s="7">
        <f>IF(Q1262&gt;0,RANK(Q1262,(N1262:P1262,Q1262:AE1262)),0)</f>
        <v>0</v>
      </c>
      <c r="AH1262" s="7">
        <f>IF(R1262&gt;0,RANK(R1262,(N1262:P1262,Q1262:AE1262)),0)</f>
        <v>0</v>
      </c>
      <c r="AI1262" s="7">
        <f>IF(T1262&gt;0,RANK(T1262,(N1262:P1262,Q1262:AE1262)),0)</f>
        <v>0</v>
      </c>
      <c r="AJ1262" s="7">
        <f>IF(S1262&gt;0,RANK(S1262,(N1262:P1262,Q1262:AE1262)),0)</f>
        <v>0</v>
      </c>
      <c r="AK1262" s="2">
        <f t="shared" si="461"/>
        <v>0</v>
      </c>
      <c r="AL1262" s="2">
        <f t="shared" si="462"/>
        <v>0</v>
      </c>
      <c r="AM1262" s="2">
        <f t="shared" si="463"/>
        <v>0</v>
      </c>
      <c r="AN1262" s="2">
        <f t="shared" si="464"/>
        <v>0</v>
      </c>
      <c r="AP1262" t="s">
        <v>2080</v>
      </c>
      <c r="AQ1262" t="s">
        <v>15</v>
      </c>
      <c r="AT1262" s="94">
        <v>27</v>
      </c>
      <c r="AU1262" s="96"/>
      <c r="AV1262" s="94">
        <v>27</v>
      </c>
      <c r="AX1262" s="7" t="s">
        <v>775</v>
      </c>
    </row>
    <row r="1263" spans="1:50" ht="13" customHeight="1">
      <c r="C1263" s="1"/>
      <c r="E1263" s="7"/>
      <c r="F1263" s="7"/>
      <c r="I1263" s="2"/>
      <c r="N1263" s="106"/>
      <c r="O1263" s="106"/>
      <c r="P1263" s="106"/>
      <c r="Q1263" s="106"/>
      <c r="R1263" s="106"/>
      <c r="S1263" s="106"/>
      <c r="T1263" s="106"/>
      <c r="U1263" s="106"/>
      <c r="V1263" s="106"/>
      <c r="W1263" s="106"/>
      <c r="X1263" s="106"/>
      <c r="Y1263" s="106"/>
      <c r="Z1263" s="106"/>
      <c r="AA1263" s="106"/>
      <c r="AB1263" s="106"/>
      <c r="AC1263" s="106"/>
      <c r="AD1263" s="106"/>
      <c r="AE1263" s="106"/>
      <c r="AG1263" s="7"/>
      <c r="AH1263" s="7"/>
      <c r="AI1263" s="7"/>
      <c r="AJ1263" s="7"/>
      <c r="AT1263" s="94"/>
      <c r="AU1263" s="96"/>
      <c r="AV1263" s="100"/>
    </row>
    <row r="1264" spans="1:50" ht="13" hidden="1" customHeight="1" outlineLevel="1">
      <c r="A1264" t="s">
        <v>841</v>
      </c>
      <c r="B1264" t="s">
        <v>1020</v>
      </c>
      <c r="C1264" s="1">
        <f t="shared" ref="C1264:C1295" si="466">SUM(N1264:AE1264)</f>
        <v>6170</v>
      </c>
      <c r="D1264" s="7">
        <f>IF(N1264&gt;0, RANK(N1264,(N1264:P1264,Q1264:AE1264)),0)</f>
        <v>0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54"/>
        <v>6170</v>
      </c>
      <c r="H1264" s="2">
        <f t="shared" si="455"/>
        <v>1</v>
      </c>
      <c r="I1264" s="2"/>
      <c r="J1264" s="2">
        <f t="shared" ref="J1264:J1295" si="467">IF($C1264=0,"-",N1264/$C1264)</f>
        <v>0</v>
      </c>
      <c r="K1264" s="2">
        <f t="shared" ref="K1264:K1295" si="468">IF($C1264=0,"-",O1264/$C1264)</f>
        <v>1</v>
      </c>
      <c r="L1264" s="2">
        <f t="shared" ref="L1264:L1295" si="469">IF($C1264=0,"-",P1264/$C1264)</f>
        <v>0</v>
      </c>
      <c r="M1264" s="2">
        <f t="shared" ref="M1264:M1295" si="470">IF(C1264=0,"-",(1-J1264-K1264-L1264))</f>
        <v>0</v>
      </c>
      <c r="N1264" s="106">
        <v>0</v>
      </c>
      <c r="O1264" s="106">
        <v>6170</v>
      </c>
      <c r="P1264" s="106"/>
      <c r="Q1264" s="106"/>
      <c r="R1264" s="106"/>
      <c r="S1264" s="106"/>
      <c r="T1264" s="106"/>
      <c r="U1264" s="106"/>
      <c r="V1264" s="106"/>
      <c r="W1264" s="106"/>
      <c r="X1264" s="106"/>
      <c r="Y1264" s="106"/>
      <c r="Z1264" s="106"/>
      <c r="AA1264" s="106"/>
      <c r="AB1264" s="106"/>
      <c r="AC1264" s="106"/>
      <c r="AD1264" s="106"/>
      <c r="AE1264" s="106"/>
      <c r="AG1264" s="7">
        <f>IF(Q1264&gt;0,RANK(Q1264,(N1264:P1264,Q1264:AE1264)),0)</f>
        <v>0</v>
      </c>
      <c r="AH1264" s="7">
        <f>IF(R1264&gt;0,RANK(R1264,(N1264:P1264,Q1264:AE1264)),0)</f>
        <v>0</v>
      </c>
      <c r="AI1264" s="7">
        <f>IF(T1264&gt;0,RANK(T1264,(N1264:P1264,Q1264:AE1264)),0)</f>
        <v>0</v>
      </c>
      <c r="AJ1264" s="7">
        <f>IF(S1264&gt;0,RANK(S1264,(N1264:P1264,Q1264:AE1264)),0)</f>
        <v>0</v>
      </c>
      <c r="AK1264" s="2">
        <f t="shared" ref="AK1264:AK1295" si="471">IF($C1264=0,"-",Q1264/$C1264)</f>
        <v>0</v>
      </c>
      <c r="AL1264" s="2">
        <f t="shared" ref="AL1264:AL1295" si="472">IF($C1264=0,"-",R1264/$C1264)</f>
        <v>0</v>
      </c>
      <c r="AM1264" s="2">
        <f t="shared" ref="AM1264:AM1295" si="473">IF($C1264=0,"-",T1264/$C1264)</f>
        <v>0</v>
      </c>
      <c r="AN1264" s="2">
        <f t="shared" ref="AN1264:AN1295" si="474">IF($C1264=0,"-",S1264/$C1264)</f>
        <v>0</v>
      </c>
      <c r="AP1264" t="s">
        <v>841</v>
      </c>
      <c r="AQ1264" t="s">
        <v>1020</v>
      </c>
      <c r="AT1264" s="94">
        <v>28</v>
      </c>
      <c r="AU1264" s="96">
        <v>1</v>
      </c>
      <c r="AV1264" s="100">
        <f t="shared" si="465"/>
        <v>28001</v>
      </c>
      <c r="AX1264" s="7" t="s">
        <v>996</v>
      </c>
    </row>
    <row r="1265" spans="1:50" ht="13" hidden="1" customHeight="1" outlineLevel="1">
      <c r="A1265" t="s">
        <v>146</v>
      </c>
      <c r="B1265" t="s">
        <v>1020</v>
      </c>
      <c r="C1265" s="1">
        <f t="shared" si="466"/>
        <v>1495</v>
      </c>
      <c r="D1265" s="7">
        <f>IF(N1265&gt;0, RANK(N1265,(N1265:P1265,Q1265:AE1265)),0)</f>
        <v>0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54"/>
        <v>1495</v>
      </c>
      <c r="H1265" s="2">
        <f t="shared" si="455"/>
        <v>1</v>
      </c>
      <c r="I1265" s="2"/>
      <c r="J1265" s="2">
        <f t="shared" si="467"/>
        <v>0</v>
      </c>
      <c r="K1265" s="2">
        <f t="shared" si="468"/>
        <v>1</v>
      </c>
      <c r="L1265" s="2">
        <f t="shared" si="469"/>
        <v>0</v>
      </c>
      <c r="M1265" s="2">
        <f t="shared" si="470"/>
        <v>0</v>
      </c>
      <c r="N1265" s="106">
        <v>0</v>
      </c>
      <c r="O1265" s="106">
        <v>1495</v>
      </c>
      <c r="P1265" s="106"/>
      <c r="Q1265" s="106"/>
      <c r="R1265" s="106"/>
      <c r="S1265" s="106"/>
      <c r="T1265" s="106"/>
      <c r="U1265" s="106"/>
      <c r="V1265" s="106"/>
      <c r="W1265" s="106"/>
      <c r="X1265" s="106"/>
      <c r="Y1265" s="106"/>
      <c r="Z1265" s="106"/>
      <c r="AA1265" s="106"/>
      <c r="AB1265" s="106"/>
      <c r="AC1265" s="106"/>
      <c r="AD1265" s="106"/>
      <c r="AE1265" s="106"/>
      <c r="AG1265" s="7">
        <f>IF(Q1265&gt;0,RANK(Q1265,(N1265:P1265,Q1265:AE1265)),0)</f>
        <v>0</v>
      </c>
      <c r="AH1265" s="7">
        <f>IF(R1265&gt;0,RANK(R1265,(N1265:P1265,Q1265:AE1265)),0)</f>
        <v>0</v>
      </c>
      <c r="AI1265" s="7">
        <f>IF(T1265&gt;0,RANK(T1265,(N1265:P1265,Q1265:AE1265)),0)</f>
        <v>0</v>
      </c>
      <c r="AJ1265" s="7">
        <f>IF(S1265&gt;0,RANK(S1265,(N1265:P1265,Q1265:AE1265)),0)</f>
        <v>0</v>
      </c>
      <c r="AK1265" s="2">
        <f t="shared" si="471"/>
        <v>0</v>
      </c>
      <c r="AL1265" s="2">
        <f t="shared" si="472"/>
        <v>0</v>
      </c>
      <c r="AM1265" s="2">
        <f t="shared" si="473"/>
        <v>0</v>
      </c>
      <c r="AN1265" s="2">
        <f t="shared" si="474"/>
        <v>0</v>
      </c>
      <c r="AP1265" t="s">
        <v>146</v>
      </c>
      <c r="AQ1265" t="s">
        <v>1020</v>
      </c>
      <c r="AT1265" s="94">
        <v>28</v>
      </c>
      <c r="AU1265" s="96">
        <v>3</v>
      </c>
      <c r="AV1265" s="100">
        <f t="shared" si="465"/>
        <v>28003</v>
      </c>
      <c r="AX1265" s="7" t="s">
        <v>996</v>
      </c>
    </row>
    <row r="1266" spans="1:50" ht="13" hidden="1" customHeight="1" outlineLevel="1">
      <c r="A1266" t="s">
        <v>147</v>
      </c>
      <c r="B1266" t="s">
        <v>1020</v>
      </c>
      <c r="C1266" s="1">
        <f t="shared" si="466"/>
        <v>2354</v>
      </c>
      <c r="D1266" s="7">
        <f>IF(N1266&gt;0, RANK(N1266,(N1266:P1266,Q1266:AE1266)),0)</f>
        <v>0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54"/>
        <v>2354</v>
      </c>
      <c r="H1266" s="2">
        <f t="shared" si="455"/>
        <v>1</v>
      </c>
      <c r="I1266" s="2"/>
      <c r="J1266" s="2">
        <f t="shared" si="467"/>
        <v>0</v>
      </c>
      <c r="K1266" s="2">
        <f t="shared" si="468"/>
        <v>1</v>
      </c>
      <c r="L1266" s="2">
        <f t="shared" si="469"/>
        <v>0</v>
      </c>
      <c r="M1266" s="2">
        <f t="shared" si="470"/>
        <v>0</v>
      </c>
      <c r="N1266" s="106">
        <v>0</v>
      </c>
      <c r="O1266" s="106">
        <v>2354</v>
      </c>
      <c r="P1266" s="106"/>
      <c r="Q1266" s="106"/>
      <c r="R1266" s="106"/>
      <c r="S1266" s="106"/>
      <c r="T1266" s="106"/>
      <c r="U1266" s="106"/>
      <c r="V1266" s="106"/>
      <c r="W1266" s="106"/>
      <c r="X1266" s="106"/>
      <c r="Y1266" s="106"/>
      <c r="Z1266" s="106"/>
      <c r="AA1266" s="106"/>
      <c r="AB1266" s="106"/>
      <c r="AC1266" s="106"/>
      <c r="AD1266" s="106"/>
      <c r="AE1266" s="106"/>
      <c r="AG1266" s="7">
        <f>IF(Q1266&gt;0,RANK(Q1266,(N1266:P1266,Q1266:AE1266)),0)</f>
        <v>0</v>
      </c>
      <c r="AH1266" s="7">
        <f>IF(R1266&gt;0,RANK(R1266,(N1266:P1266,Q1266:AE1266)),0)</f>
        <v>0</v>
      </c>
      <c r="AI1266" s="7">
        <f>IF(T1266&gt;0,RANK(T1266,(N1266:P1266,Q1266:AE1266)),0)</f>
        <v>0</v>
      </c>
      <c r="AJ1266" s="7">
        <f>IF(S1266&gt;0,RANK(S1266,(N1266:P1266,Q1266:AE1266)),0)</f>
        <v>0</v>
      </c>
      <c r="AK1266" s="2">
        <f t="shared" si="471"/>
        <v>0</v>
      </c>
      <c r="AL1266" s="2">
        <f t="shared" si="472"/>
        <v>0</v>
      </c>
      <c r="AM1266" s="2">
        <f t="shared" si="473"/>
        <v>0</v>
      </c>
      <c r="AN1266" s="2">
        <f t="shared" si="474"/>
        <v>0</v>
      </c>
      <c r="AP1266" t="s">
        <v>147</v>
      </c>
      <c r="AQ1266" t="s">
        <v>1020</v>
      </c>
      <c r="AT1266" s="94">
        <v>28</v>
      </c>
      <c r="AU1266" s="96">
        <v>5</v>
      </c>
      <c r="AV1266" s="100">
        <f t="shared" si="465"/>
        <v>28005</v>
      </c>
      <c r="AX1266" s="7" t="s">
        <v>996</v>
      </c>
    </row>
    <row r="1267" spans="1:50" ht="13" hidden="1" customHeight="1" outlineLevel="1">
      <c r="A1267" t="s">
        <v>560</v>
      </c>
      <c r="B1267" t="s">
        <v>1020</v>
      </c>
      <c r="C1267" s="1">
        <f t="shared" si="466"/>
        <v>1412</v>
      </c>
      <c r="D1267" s="7">
        <f>IF(N1267&gt;0, RANK(N1267,(N1267:P1267,Q1267:AE1267)),0)</f>
        <v>0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1">
        <f t="shared" si="454"/>
        <v>1412</v>
      </c>
      <c r="H1267" s="2">
        <f t="shared" si="455"/>
        <v>1</v>
      </c>
      <c r="I1267" s="2"/>
      <c r="J1267" s="2">
        <f t="shared" si="467"/>
        <v>0</v>
      </c>
      <c r="K1267" s="2">
        <f t="shared" si="468"/>
        <v>1</v>
      </c>
      <c r="L1267" s="2">
        <f t="shared" si="469"/>
        <v>0</v>
      </c>
      <c r="M1267" s="2">
        <f t="shared" si="470"/>
        <v>0</v>
      </c>
      <c r="N1267" s="106">
        <v>0</v>
      </c>
      <c r="O1267" s="106">
        <v>1412</v>
      </c>
      <c r="P1267" s="106"/>
      <c r="Q1267" s="106"/>
      <c r="R1267" s="106"/>
      <c r="S1267" s="106"/>
      <c r="T1267" s="106"/>
      <c r="U1267" s="106"/>
      <c r="V1267" s="106"/>
      <c r="W1267" s="106"/>
      <c r="X1267" s="106"/>
      <c r="Y1267" s="106"/>
      <c r="Z1267" s="106"/>
      <c r="AA1267" s="106"/>
      <c r="AB1267" s="106"/>
      <c r="AC1267" s="106"/>
      <c r="AD1267" s="106"/>
      <c r="AE1267" s="106"/>
      <c r="AG1267" s="7">
        <f>IF(Q1267&gt;0,RANK(Q1267,(N1267:P1267,Q1267:AE1267)),0)</f>
        <v>0</v>
      </c>
      <c r="AH1267" s="7">
        <f>IF(R1267&gt;0,RANK(R1267,(N1267:P1267,Q1267:AE1267)),0)</f>
        <v>0</v>
      </c>
      <c r="AI1267" s="7">
        <f>IF(T1267&gt;0,RANK(T1267,(N1267:P1267,Q1267:AE1267)),0)</f>
        <v>0</v>
      </c>
      <c r="AJ1267" s="7">
        <f>IF(S1267&gt;0,RANK(S1267,(N1267:P1267,Q1267:AE1267)),0)</f>
        <v>0</v>
      </c>
      <c r="AK1267" s="2">
        <f t="shared" si="471"/>
        <v>0</v>
      </c>
      <c r="AL1267" s="2">
        <f t="shared" si="472"/>
        <v>0</v>
      </c>
      <c r="AM1267" s="2">
        <f t="shared" si="473"/>
        <v>0</v>
      </c>
      <c r="AN1267" s="2">
        <f t="shared" si="474"/>
        <v>0</v>
      </c>
      <c r="AP1267" t="s">
        <v>560</v>
      </c>
      <c r="AQ1267" t="s">
        <v>1020</v>
      </c>
      <c r="AT1267" s="94">
        <v>28</v>
      </c>
      <c r="AU1267" s="96">
        <v>7</v>
      </c>
      <c r="AV1267" s="100">
        <f t="shared" si="465"/>
        <v>28007</v>
      </c>
      <c r="AX1267" s="7" t="s">
        <v>996</v>
      </c>
    </row>
    <row r="1268" spans="1:50" ht="13" hidden="1" customHeight="1" outlineLevel="1">
      <c r="A1268" t="s">
        <v>2314</v>
      </c>
      <c r="B1268" t="s">
        <v>1020</v>
      </c>
      <c r="C1268" s="1">
        <f t="shared" si="466"/>
        <v>1020</v>
      </c>
      <c r="D1268" s="7">
        <f>IF(N1268&gt;0, RANK(N1268,(N1268:P1268,Q1268:AE1268)),0)</f>
        <v>0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1">
        <f t="shared" si="454"/>
        <v>1020</v>
      </c>
      <c r="H1268" s="2">
        <f t="shared" si="455"/>
        <v>1</v>
      </c>
      <c r="I1268" s="2"/>
      <c r="J1268" s="2">
        <f t="shared" si="467"/>
        <v>0</v>
      </c>
      <c r="K1268" s="2">
        <f t="shared" si="468"/>
        <v>1</v>
      </c>
      <c r="L1268" s="2">
        <f t="shared" si="469"/>
        <v>0</v>
      </c>
      <c r="M1268" s="2">
        <f t="shared" si="470"/>
        <v>0</v>
      </c>
      <c r="N1268" s="106">
        <v>0</v>
      </c>
      <c r="O1268" s="106">
        <v>1020</v>
      </c>
      <c r="P1268" s="106"/>
      <c r="Q1268" s="106"/>
      <c r="R1268" s="106"/>
      <c r="S1268" s="106"/>
      <c r="T1268" s="106"/>
      <c r="U1268" s="106"/>
      <c r="V1268" s="106"/>
      <c r="W1268" s="106"/>
      <c r="X1268" s="106"/>
      <c r="Y1268" s="106"/>
      <c r="Z1268" s="106"/>
      <c r="AA1268" s="106"/>
      <c r="AB1268" s="106"/>
      <c r="AC1268" s="106"/>
      <c r="AD1268" s="106"/>
      <c r="AE1268" s="106"/>
      <c r="AG1268" s="7">
        <f>IF(Q1268&gt;0,RANK(Q1268,(N1268:P1268,Q1268:AE1268)),0)</f>
        <v>0</v>
      </c>
      <c r="AH1268" s="7">
        <f>IF(R1268&gt;0,RANK(R1268,(N1268:P1268,Q1268:AE1268)),0)</f>
        <v>0</v>
      </c>
      <c r="AI1268" s="7">
        <f>IF(T1268&gt;0,RANK(T1268,(N1268:P1268,Q1268:AE1268)),0)</f>
        <v>0</v>
      </c>
      <c r="AJ1268" s="7">
        <f>IF(S1268&gt;0,RANK(S1268,(N1268:P1268,Q1268:AE1268)),0)</f>
        <v>0</v>
      </c>
      <c r="AK1268" s="2">
        <f t="shared" si="471"/>
        <v>0</v>
      </c>
      <c r="AL1268" s="2">
        <f t="shared" si="472"/>
        <v>0</v>
      </c>
      <c r="AM1268" s="2">
        <f t="shared" si="473"/>
        <v>0</v>
      </c>
      <c r="AN1268" s="2">
        <f t="shared" si="474"/>
        <v>0</v>
      </c>
      <c r="AP1268" t="s">
        <v>2314</v>
      </c>
      <c r="AQ1268" t="s">
        <v>1020</v>
      </c>
      <c r="AT1268" s="94">
        <v>28</v>
      </c>
      <c r="AU1268" s="96">
        <v>9</v>
      </c>
      <c r="AV1268" s="100">
        <f t="shared" si="465"/>
        <v>28009</v>
      </c>
      <c r="AX1268" s="7" t="s">
        <v>996</v>
      </c>
    </row>
    <row r="1269" spans="1:50" ht="13" hidden="1" customHeight="1" outlineLevel="1">
      <c r="A1269" t="s">
        <v>1086</v>
      </c>
      <c r="B1269" t="s">
        <v>1020</v>
      </c>
      <c r="C1269" s="1">
        <f t="shared" si="466"/>
        <v>2243</v>
      </c>
      <c r="D1269" s="7">
        <f>IF(N1269&gt;0, RANK(N1269,(N1269:P1269,Q1269:AE1269)),0)</f>
        <v>0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54"/>
        <v>2243</v>
      </c>
      <c r="H1269" s="2">
        <f t="shared" si="455"/>
        <v>1</v>
      </c>
      <c r="I1269" s="2"/>
      <c r="J1269" s="2">
        <f t="shared" si="467"/>
        <v>0</v>
      </c>
      <c r="K1269" s="2">
        <f t="shared" si="468"/>
        <v>1</v>
      </c>
      <c r="L1269" s="2">
        <f t="shared" si="469"/>
        <v>0</v>
      </c>
      <c r="M1269" s="2">
        <f t="shared" si="470"/>
        <v>0</v>
      </c>
      <c r="N1269" s="106">
        <v>0</v>
      </c>
      <c r="O1269" s="106">
        <v>2243</v>
      </c>
      <c r="P1269" s="106"/>
      <c r="Q1269" s="106"/>
      <c r="R1269" s="106"/>
      <c r="S1269" s="106"/>
      <c r="T1269" s="106"/>
      <c r="U1269" s="106"/>
      <c r="V1269" s="106"/>
      <c r="W1269" s="106"/>
      <c r="X1269" s="106"/>
      <c r="Y1269" s="106"/>
      <c r="Z1269" s="106"/>
      <c r="AA1269" s="106"/>
      <c r="AB1269" s="106"/>
      <c r="AC1269" s="106"/>
      <c r="AD1269" s="106"/>
      <c r="AE1269" s="106"/>
      <c r="AG1269" s="7">
        <f>IF(Q1269&gt;0,RANK(Q1269,(N1269:P1269,Q1269:AE1269)),0)</f>
        <v>0</v>
      </c>
      <c r="AH1269" s="7">
        <f>IF(R1269&gt;0,RANK(R1269,(N1269:P1269,Q1269:AE1269)),0)</f>
        <v>0</v>
      </c>
      <c r="AI1269" s="7">
        <f>IF(T1269&gt;0,RANK(T1269,(N1269:P1269,Q1269:AE1269)),0)</f>
        <v>0</v>
      </c>
      <c r="AJ1269" s="7">
        <f>IF(S1269&gt;0,RANK(S1269,(N1269:P1269,Q1269:AE1269)),0)</f>
        <v>0</v>
      </c>
      <c r="AK1269" s="2">
        <f t="shared" si="471"/>
        <v>0</v>
      </c>
      <c r="AL1269" s="2">
        <f t="shared" si="472"/>
        <v>0</v>
      </c>
      <c r="AM1269" s="2">
        <f t="shared" si="473"/>
        <v>0</v>
      </c>
      <c r="AN1269" s="2">
        <f t="shared" si="474"/>
        <v>0</v>
      </c>
      <c r="AP1269" t="s">
        <v>1086</v>
      </c>
      <c r="AQ1269" t="s">
        <v>1020</v>
      </c>
      <c r="AT1269" s="94">
        <v>28</v>
      </c>
      <c r="AU1269" s="96">
        <v>11</v>
      </c>
      <c r="AV1269" s="100">
        <f t="shared" si="465"/>
        <v>28011</v>
      </c>
      <c r="AX1269" s="7" t="s">
        <v>996</v>
      </c>
    </row>
    <row r="1270" spans="1:50" ht="13" hidden="1" customHeight="1" outlineLevel="1">
      <c r="A1270" t="s">
        <v>2334</v>
      </c>
      <c r="B1270" t="s">
        <v>1020</v>
      </c>
      <c r="C1270" s="1">
        <f t="shared" si="466"/>
        <v>2663</v>
      </c>
      <c r="D1270" s="7">
        <f>IF(N1270&gt;0, RANK(N1270,(N1270:P1270,Q1270:AE1270)),0)</f>
        <v>0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54"/>
        <v>2663</v>
      </c>
      <c r="H1270" s="2">
        <f t="shared" si="455"/>
        <v>1</v>
      </c>
      <c r="I1270" s="2"/>
      <c r="J1270" s="2">
        <f t="shared" si="467"/>
        <v>0</v>
      </c>
      <c r="K1270" s="2">
        <f t="shared" si="468"/>
        <v>1</v>
      </c>
      <c r="L1270" s="2">
        <f t="shared" si="469"/>
        <v>0</v>
      </c>
      <c r="M1270" s="2">
        <f t="shared" si="470"/>
        <v>0</v>
      </c>
      <c r="N1270" s="106">
        <v>0</v>
      </c>
      <c r="O1270" s="106">
        <v>2663</v>
      </c>
      <c r="P1270" s="106"/>
      <c r="Q1270" s="106"/>
      <c r="R1270" s="106"/>
      <c r="S1270" s="106"/>
      <c r="T1270" s="106"/>
      <c r="U1270" s="106"/>
      <c r="V1270" s="106"/>
      <c r="W1270" s="106"/>
      <c r="X1270" s="106"/>
      <c r="Y1270" s="106"/>
      <c r="Z1270" s="106"/>
      <c r="AA1270" s="106"/>
      <c r="AB1270" s="106"/>
      <c r="AC1270" s="106"/>
      <c r="AD1270" s="106"/>
      <c r="AE1270" s="106"/>
      <c r="AG1270" s="7">
        <f>IF(Q1270&gt;0,RANK(Q1270,(N1270:P1270,Q1270:AE1270)),0)</f>
        <v>0</v>
      </c>
      <c r="AH1270" s="7">
        <f>IF(R1270&gt;0,RANK(R1270,(N1270:P1270,Q1270:AE1270)),0)</f>
        <v>0</v>
      </c>
      <c r="AI1270" s="7">
        <f>IF(T1270&gt;0,RANK(T1270,(N1270:P1270,Q1270:AE1270)),0)</f>
        <v>0</v>
      </c>
      <c r="AJ1270" s="7">
        <f>IF(S1270&gt;0,RANK(S1270,(N1270:P1270,Q1270:AE1270)),0)</f>
        <v>0</v>
      </c>
      <c r="AK1270" s="2">
        <f t="shared" si="471"/>
        <v>0</v>
      </c>
      <c r="AL1270" s="2">
        <f t="shared" si="472"/>
        <v>0</v>
      </c>
      <c r="AM1270" s="2">
        <f t="shared" si="473"/>
        <v>0</v>
      </c>
      <c r="AN1270" s="2">
        <f t="shared" si="474"/>
        <v>0</v>
      </c>
      <c r="AP1270" t="s">
        <v>2334</v>
      </c>
      <c r="AQ1270" t="s">
        <v>1020</v>
      </c>
      <c r="AT1270" s="94">
        <v>28</v>
      </c>
      <c r="AU1270" s="96">
        <v>13</v>
      </c>
      <c r="AV1270" s="100">
        <f t="shared" si="465"/>
        <v>28013</v>
      </c>
      <c r="AX1270" s="7" t="s">
        <v>996</v>
      </c>
    </row>
    <row r="1271" spans="1:50" ht="13" hidden="1" customHeight="1" outlineLevel="1">
      <c r="A1271" t="s">
        <v>1570</v>
      </c>
      <c r="B1271" t="s">
        <v>1020</v>
      </c>
      <c r="C1271" s="1">
        <f t="shared" si="466"/>
        <v>986</v>
      </c>
      <c r="D1271" s="7">
        <f>IF(N1271&gt;0, RANK(N1271,(N1271:P1271,Q1271:AE1271)),0)</f>
        <v>0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si="454"/>
        <v>986</v>
      </c>
      <c r="H1271" s="2">
        <f t="shared" si="455"/>
        <v>1</v>
      </c>
      <c r="I1271" s="2"/>
      <c r="J1271" s="2">
        <f t="shared" si="467"/>
        <v>0</v>
      </c>
      <c r="K1271" s="2">
        <f t="shared" si="468"/>
        <v>1</v>
      </c>
      <c r="L1271" s="2">
        <f t="shared" si="469"/>
        <v>0</v>
      </c>
      <c r="M1271" s="2">
        <f t="shared" si="470"/>
        <v>0</v>
      </c>
      <c r="N1271" s="106">
        <v>0</v>
      </c>
      <c r="O1271" s="106">
        <v>986</v>
      </c>
      <c r="P1271" s="106"/>
      <c r="Q1271" s="106"/>
      <c r="R1271" s="106"/>
      <c r="S1271" s="106"/>
      <c r="T1271" s="106"/>
      <c r="U1271" s="106"/>
      <c r="V1271" s="106"/>
      <c r="W1271" s="106"/>
      <c r="X1271" s="106"/>
      <c r="Y1271" s="106"/>
      <c r="Z1271" s="106"/>
      <c r="AA1271" s="106"/>
      <c r="AB1271" s="106"/>
      <c r="AC1271" s="106"/>
      <c r="AD1271" s="106"/>
      <c r="AE1271" s="106"/>
      <c r="AG1271" s="7">
        <f>IF(Q1271&gt;0,RANK(Q1271,(N1271:P1271,Q1271:AE1271)),0)</f>
        <v>0</v>
      </c>
      <c r="AH1271" s="7">
        <f>IF(R1271&gt;0,RANK(R1271,(N1271:P1271,Q1271:AE1271)),0)</f>
        <v>0</v>
      </c>
      <c r="AI1271" s="7">
        <f>IF(T1271&gt;0,RANK(T1271,(N1271:P1271,Q1271:AE1271)),0)</f>
        <v>0</v>
      </c>
      <c r="AJ1271" s="7">
        <f>IF(S1271&gt;0,RANK(S1271,(N1271:P1271,Q1271:AE1271)),0)</f>
        <v>0</v>
      </c>
      <c r="AK1271" s="2">
        <f t="shared" si="471"/>
        <v>0</v>
      </c>
      <c r="AL1271" s="2">
        <f t="shared" si="472"/>
        <v>0</v>
      </c>
      <c r="AM1271" s="2">
        <f t="shared" si="473"/>
        <v>0</v>
      </c>
      <c r="AN1271" s="2">
        <f t="shared" si="474"/>
        <v>0</v>
      </c>
      <c r="AP1271" t="s">
        <v>1570</v>
      </c>
      <c r="AQ1271" t="s">
        <v>1020</v>
      </c>
      <c r="AT1271" s="94">
        <v>28</v>
      </c>
      <c r="AU1271" s="96">
        <v>15</v>
      </c>
      <c r="AV1271" s="100">
        <f t="shared" si="465"/>
        <v>28015</v>
      </c>
      <c r="AX1271" s="7" t="s">
        <v>996</v>
      </c>
    </row>
    <row r="1272" spans="1:50" ht="13" hidden="1" customHeight="1" outlineLevel="1">
      <c r="A1272" t="s">
        <v>1030</v>
      </c>
      <c r="B1272" t="s">
        <v>1020</v>
      </c>
      <c r="C1272" s="1">
        <f t="shared" si="466"/>
        <v>1016</v>
      </c>
      <c r="D1272" s="7">
        <f>IF(N1272&gt;0, RANK(N1272,(N1272:P1272,Q1272:AE1272)),0)</f>
        <v>0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54"/>
        <v>1016</v>
      </c>
      <c r="H1272" s="2">
        <f t="shared" si="455"/>
        <v>1</v>
      </c>
      <c r="I1272" s="2"/>
      <c r="J1272" s="2">
        <f t="shared" si="467"/>
        <v>0</v>
      </c>
      <c r="K1272" s="2">
        <f t="shared" si="468"/>
        <v>1</v>
      </c>
      <c r="L1272" s="2">
        <f t="shared" si="469"/>
        <v>0</v>
      </c>
      <c r="M1272" s="2">
        <f t="shared" si="470"/>
        <v>0</v>
      </c>
      <c r="N1272" s="106">
        <v>0</v>
      </c>
      <c r="O1272" s="106">
        <v>1016</v>
      </c>
      <c r="P1272" s="106"/>
      <c r="Q1272" s="106"/>
      <c r="R1272" s="106"/>
      <c r="S1272" s="106"/>
      <c r="T1272" s="106"/>
      <c r="U1272" s="106"/>
      <c r="V1272" s="106"/>
      <c r="W1272" s="106"/>
      <c r="X1272" s="106"/>
      <c r="Y1272" s="106"/>
      <c r="Z1272" s="106"/>
      <c r="AA1272" s="106"/>
      <c r="AB1272" s="106"/>
      <c r="AC1272" s="106"/>
      <c r="AD1272" s="106"/>
      <c r="AE1272" s="106"/>
      <c r="AG1272" s="7">
        <f>IF(Q1272&gt;0,RANK(Q1272,(N1272:P1272,Q1272:AE1272)),0)</f>
        <v>0</v>
      </c>
      <c r="AH1272" s="7">
        <f>IF(R1272&gt;0,RANK(R1272,(N1272:P1272,Q1272:AE1272)),0)</f>
        <v>0</v>
      </c>
      <c r="AI1272" s="7">
        <f>IF(T1272&gt;0,RANK(T1272,(N1272:P1272,Q1272:AE1272)),0)</f>
        <v>0</v>
      </c>
      <c r="AJ1272" s="7">
        <f>IF(S1272&gt;0,RANK(S1272,(N1272:P1272,Q1272:AE1272)),0)</f>
        <v>0</v>
      </c>
      <c r="AK1272" s="2">
        <f t="shared" si="471"/>
        <v>0</v>
      </c>
      <c r="AL1272" s="2">
        <f t="shared" si="472"/>
        <v>0</v>
      </c>
      <c r="AM1272" s="2">
        <f t="shared" si="473"/>
        <v>0</v>
      </c>
      <c r="AN1272" s="2">
        <f t="shared" si="474"/>
        <v>0</v>
      </c>
      <c r="AP1272" t="s">
        <v>1030</v>
      </c>
      <c r="AQ1272" t="s">
        <v>1020</v>
      </c>
      <c r="AT1272" s="94">
        <v>28</v>
      </c>
      <c r="AU1272" s="96">
        <v>17</v>
      </c>
      <c r="AV1272" s="100">
        <f t="shared" si="465"/>
        <v>28017</v>
      </c>
      <c r="AX1272" s="7" t="s">
        <v>996</v>
      </c>
    </row>
    <row r="1273" spans="1:50" ht="13" hidden="1" customHeight="1" outlineLevel="1">
      <c r="A1273" t="s">
        <v>2546</v>
      </c>
      <c r="B1273" t="s">
        <v>1020</v>
      </c>
      <c r="C1273" s="1">
        <f t="shared" si="466"/>
        <v>922</v>
      </c>
      <c r="D1273" s="7">
        <f>IF(N1273&gt;0, RANK(N1273,(N1273:P1273,Q1273:AE1273)),0)</f>
        <v>0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54"/>
        <v>922</v>
      </c>
      <c r="H1273" s="2">
        <f t="shared" si="455"/>
        <v>1</v>
      </c>
      <c r="I1273" s="2"/>
      <c r="J1273" s="2">
        <f t="shared" si="467"/>
        <v>0</v>
      </c>
      <c r="K1273" s="2">
        <f t="shared" si="468"/>
        <v>1</v>
      </c>
      <c r="L1273" s="2">
        <f t="shared" si="469"/>
        <v>0</v>
      </c>
      <c r="M1273" s="2">
        <f t="shared" si="470"/>
        <v>0</v>
      </c>
      <c r="N1273" s="106">
        <v>0</v>
      </c>
      <c r="O1273" s="106">
        <v>922</v>
      </c>
      <c r="P1273" s="106"/>
      <c r="Q1273" s="106"/>
      <c r="R1273" s="106"/>
      <c r="S1273" s="106"/>
      <c r="T1273" s="106"/>
      <c r="U1273" s="106"/>
      <c r="V1273" s="106"/>
      <c r="W1273" s="106"/>
      <c r="X1273" s="106"/>
      <c r="Y1273" s="106"/>
      <c r="Z1273" s="106"/>
      <c r="AA1273" s="106"/>
      <c r="AB1273" s="106"/>
      <c r="AC1273" s="106"/>
      <c r="AD1273" s="106"/>
      <c r="AE1273" s="106"/>
      <c r="AG1273" s="7">
        <f>IF(Q1273&gt;0,RANK(Q1273,(N1273:P1273,Q1273:AE1273)),0)</f>
        <v>0</v>
      </c>
      <c r="AH1273" s="7">
        <f>IF(R1273&gt;0,RANK(R1273,(N1273:P1273,Q1273:AE1273)),0)</f>
        <v>0</v>
      </c>
      <c r="AI1273" s="7">
        <f>IF(T1273&gt;0,RANK(T1273,(N1273:P1273,Q1273:AE1273)),0)</f>
        <v>0</v>
      </c>
      <c r="AJ1273" s="7">
        <f>IF(S1273&gt;0,RANK(S1273,(N1273:P1273,Q1273:AE1273)),0)</f>
        <v>0</v>
      </c>
      <c r="AK1273" s="2">
        <f t="shared" si="471"/>
        <v>0</v>
      </c>
      <c r="AL1273" s="2">
        <f t="shared" si="472"/>
        <v>0</v>
      </c>
      <c r="AM1273" s="2">
        <f t="shared" si="473"/>
        <v>0</v>
      </c>
      <c r="AN1273" s="2">
        <f t="shared" si="474"/>
        <v>0</v>
      </c>
      <c r="AP1273" t="s">
        <v>2546</v>
      </c>
      <c r="AQ1273" t="s">
        <v>1020</v>
      </c>
      <c r="AT1273" s="94">
        <v>28</v>
      </c>
      <c r="AU1273" s="96">
        <v>19</v>
      </c>
      <c r="AV1273" s="100">
        <f t="shared" si="465"/>
        <v>28019</v>
      </c>
      <c r="AX1273" s="7" t="s">
        <v>996</v>
      </c>
    </row>
    <row r="1274" spans="1:50" ht="13" hidden="1" customHeight="1" outlineLevel="1">
      <c r="A1274" t="s">
        <v>511</v>
      </c>
      <c r="B1274" t="s">
        <v>1020</v>
      </c>
      <c r="C1274" s="1">
        <f t="shared" si="466"/>
        <v>1748</v>
      </c>
      <c r="D1274" s="7">
        <f>IF(N1274&gt;0, RANK(N1274,(N1274:P1274,Q1274:AE1274)),0)</f>
        <v>0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54"/>
        <v>1748</v>
      </c>
      <c r="H1274" s="2">
        <f t="shared" si="455"/>
        <v>1</v>
      </c>
      <c r="I1274" s="2"/>
      <c r="J1274" s="2">
        <f t="shared" si="467"/>
        <v>0</v>
      </c>
      <c r="K1274" s="2">
        <f t="shared" si="468"/>
        <v>1</v>
      </c>
      <c r="L1274" s="2">
        <f t="shared" si="469"/>
        <v>0</v>
      </c>
      <c r="M1274" s="2">
        <f t="shared" si="470"/>
        <v>0</v>
      </c>
      <c r="N1274" s="106">
        <v>0</v>
      </c>
      <c r="O1274" s="106">
        <v>1748</v>
      </c>
      <c r="P1274" s="106"/>
      <c r="Q1274" s="106"/>
      <c r="R1274" s="106"/>
      <c r="S1274" s="106"/>
      <c r="T1274" s="106"/>
      <c r="U1274" s="106"/>
      <c r="V1274" s="106"/>
      <c r="W1274" s="106"/>
      <c r="X1274" s="106"/>
      <c r="Y1274" s="106"/>
      <c r="Z1274" s="106"/>
      <c r="AA1274" s="106"/>
      <c r="AB1274" s="106"/>
      <c r="AC1274" s="106"/>
      <c r="AD1274" s="106"/>
      <c r="AE1274" s="106"/>
      <c r="AG1274" s="7">
        <f>IF(Q1274&gt;0,RANK(Q1274,(N1274:P1274,Q1274:AE1274)),0)</f>
        <v>0</v>
      </c>
      <c r="AH1274" s="7">
        <f>IF(R1274&gt;0,RANK(R1274,(N1274:P1274,Q1274:AE1274)),0)</f>
        <v>0</v>
      </c>
      <c r="AI1274" s="7">
        <f>IF(T1274&gt;0,RANK(T1274,(N1274:P1274,Q1274:AE1274)),0)</f>
        <v>0</v>
      </c>
      <c r="AJ1274" s="7">
        <f>IF(S1274&gt;0,RANK(S1274,(N1274:P1274,Q1274:AE1274)),0)</f>
        <v>0</v>
      </c>
      <c r="AK1274" s="2">
        <f t="shared" si="471"/>
        <v>0</v>
      </c>
      <c r="AL1274" s="2">
        <f t="shared" si="472"/>
        <v>0</v>
      </c>
      <c r="AM1274" s="2">
        <f t="shared" si="473"/>
        <v>0</v>
      </c>
      <c r="AN1274" s="2">
        <f t="shared" si="474"/>
        <v>0</v>
      </c>
      <c r="AP1274" t="s">
        <v>511</v>
      </c>
      <c r="AQ1274" t="s">
        <v>1020</v>
      </c>
      <c r="AT1274" s="94">
        <v>28</v>
      </c>
      <c r="AU1274" s="96">
        <v>21</v>
      </c>
      <c r="AV1274" s="100">
        <f t="shared" si="465"/>
        <v>28021</v>
      </c>
      <c r="AX1274" s="7" t="s">
        <v>996</v>
      </c>
    </row>
    <row r="1275" spans="1:50" ht="13" hidden="1" customHeight="1" outlineLevel="1">
      <c r="A1275" t="s">
        <v>2539</v>
      </c>
      <c r="B1275" t="s">
        <v>1020</v>
      </c>
      <c r="C1275" s="1">
        <f t="shared" si="466"/>
        <v>1885</v>
      </c>
      <c r="D1275" s="7">
        <f>IF(N1275&gt;0, RANK(N1275,(N1275:P1275,Q1275:AE1275)),0)</f>
        <v>0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54"/>
        <v>1885</v>
      </c>
      <c r="H1275" s="2">
        <f t="shared" si="455"/>
        <v>1</v>
      </c>
      <c r="I1275" s="2"/>
      <c r="J1275" s="2">
        <f t="shared" si="467"/>
        <v>0</v>
      </c>
      <c r="K1275" s="2">
        <f t="shared" si="468"/>
        <v>1</v>
      </c>
      <c r="L1275" s="2">
        <f t="shared" si="469"/>
        <v>0</v>
      </c>
      <c r="M1275" s="2">
        <f t="shared" si="470"/>
        <v>0</v>
      </c>
      <c r="N1275" s="106">
        <v>0</v>
      </c>
      <c r="O1275" s="106">
        <v>1885</v>
      </c>
      <c r="P1275" s="106"/>
      <c r="Q1275" s="106"/>
      <c r="R1275" s="106"/>
      <c r="S1275" s="106"/>
      <c r="T1275" s="106"/>
      <c r="U1275" s="106"/>
      <c r="V1275" s="106"/>
      <c r="W1275" s="106"/>
      <c r="X1275" s="106"/>
      <c r="Y1275" s="106"/>
      <c r="Z1275" s="106"/>
      <c r="AA1275" s="106"/>
      <c r="AB1275" s="106"/>
      <c r="AC1275" s="106"/>
      <c r="AD1275" s="106"/>
      <c r="AE1275" s="106"/>
      <c r="AG1275" s="7">
        <f>IF(Q1275&gt;0,RANK(Q1275,(N1275:P1275,Q1275:AE1275)),0)</f>
        <v>0</v>
      </c>
      <c r="AH1275" s="7">
        <f>IF(R1275&gt;0,RANK(R1275,(N1275:P1275,Q1275:AE1275)),0)</f>
        <v>0</v>
      </c>
      <c r="AI1275" s="7">
        <f>IF(T1275&gt;0,RANK(T1275,(N1275:P1275,Q1275:AE1275)),0)</f>
        <v>0</v>
      </c>
      <c r="AJ1275" s="7">
        <f>IF(S1275&gt;0,RANK(S1275,(N1275:P1275,Q1275:AE1275)),0)</f>
        <v>0</v>
      </c>
      <c r="AK1275" s="2">
        <f t="shared" si="471"/>
        <v>0</v>
      </c>
      <c r="AL1275" s="2">
        <f t="shared" si="472"/>
        <v>0</v>
      </c>
      <c r="AM1275" s="2">
        <f t="shared" si="473"/>
        <v>0</v>
      </c>
      <c r="AN1275" s="2">
        <f t="shared" si="474"/>
        <v>0</v>
      </c>
      <c r="AP1275" t="s">
        <v>2539</v>
      </c>
      <c r="AQ1275" t="s">
        <v>1020</v>
      </c>
      <c r="AT1275" s="94">
        <v>28</v>
      </c>
      <c r="AU1275" s="96">
        <v>23</v>
      </c>
      <c r="AV1275" s="100">
        <f t="shared" si="465"/>
        <v>28023</v>
      </c>
      <c r="AX1275" s="7" t="s">
        <v>996</v>
      </c>
    </row>
    <row r="1276" spans="1:50" ht="13" hidden="1" customHeight="1" outlineLevel="1">
      <c r="A1276" t="s">
        <v>2540</v>
      </c>
      <c r="B1276" t="s">
        <v>1020</v>
      </c>
      <c r="C1276" s="1">
        <f t="shared" si="466"/>
        <v>1440</v>
      </c>
      <c r="D1276" s="7">
        <f>IF(N1276&gt;0, RANK(N1276,(N1276:P1276,Q1276:AE1276)),0)</f>
        <v>0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54"/>
        <v>1440</v>
      </c>
      <c r="H1276" s="2">
        <f t="shared" si="455"/>
        <v>1</v>
      </c>
      <c r="I1276" s="2"/>
      <c r="J1276" s="2">
        <f t="shared" si="467"/>
        <v>0</v>
      </c>
      <c r="K1276" s="2">
        <f t="shared" si="468"/>
        <v>1</v>
      </c>
      <c r="L1276" s="2">
        <f t="shared" si="469"/>
        <v>0</v>
      </c>
      <c r="M1276" s="2">
        <f t="shared" si="470"/>
        <v>0</v>
      </c>
      <c r="N1276" s="106">
        <v>0</v>
      </c>
      <c r="O1276" s="106">
        <v>1440</v>
      </c>
      <c r="P1276" s="106"/>
      <c r="Q1276" s="106"/>
      <c r="R1276" s="106"/>
      <c r="S1276" s="106"/>
      <c r="T1276" s="106"/>
      <c r="U1276" s="106"/>
      <c r="V1276" s="106"/>
      <c r="W1276" s="106"/>
      <c r="X1276" s="106"/>
      <c r="Y1276" s="106"/>
      <c r="Z1276" s="106"/>
      <c r="AA1276" s="106"/>
      <c r="AB1276" s="106"/>
      <c r="AC1276" s="106"/>
      <c r="AD1276" s="106"/>
      <c r="AE1276" s="106"/>
      <c r="AG1276" s="7">
        <f>IF(Q1276&gt;0,RANK(Q1276,(N1276:P1276,Q1276:AE1276)),0)</f>
        <v>0</v>
      </c>
      <c r="AH1276" s="7">
        <f>IF(R1276&gt;0,RANK(R1276,(N1276:P1276,Q1276:AE1276)),0)</f>
        <v>0</v>
      </c>
      <c r="AI1276" s="7">
        <f>IF(T1276&gt;0,RANK(T1276,(N1276:P1276,Q1276:AE1276)),0)</f>
        <v>0</v>
      </c>
      <c r="AJ1276" s="7">
        <f>IF(S1276&gt;0,RANK(S1276,(N1276:P1276,Q1276:AE1276)),0)</f>
        <v>0</v>
      </c>
      <c r="AK1276" s="2">
        <f t="shared" si="471"/>
        <v>0</v>
      </c>
      <c r="AL1276" s="2">
        <f t="shared" si="472"/>
        <v>0</v>
      </c>
      <c r="AM1276" s="2">
        <f t="shared" si="473"/>
        <v>0</v>
      </c>
      <c r="AN1276" s="2">
        <f t="shared" si="474"/>
        <v>0</v>
      </c>
      <c r="AP1276" t="s">
        <v>2540</v>
      </c>
      <c r="AQ1276" t="s">
        <v>1020</v>
      </c>
      <c r="AT1276" s="94">
        <v>28</v>
      </c>
      <c r="AU1276" s="96">
        <v>25</v>
      </c>
      <c r="AV1276" s="100">
        <f t="shared" si="465"/>
        <v>28025</v>
      </c>
      <c r="AX1276" s="7" t="s">
        <v>996</v>
      </c>
    </row>
    <row r="1277" spans="1:50" ht="13" hidden="1" customHeight="1" outlineLevel="1">
      <c r="A1277" t="s">
        <v>696</v>
      </c>
      <c r="B1277" t="s">
        <v>1020</v>
      </c>
      <c r="C1277" s="1">
        <f t="shared" si="466"/>
        <v>1221</v>
      </c>
      <c r="D1277" s="7">
        <f>IF(N1277&gt;0, RANK(N1277,(N1277:P1277,Q1277:AE1277)),0)</f>
        <v>0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54"/>
        <v>1221</v>
      </c>
      <c r="H1277" s="2">
        <f t="shared" si="455"/>
        <v>1</v>
      </c>
      <c r="I1277" s="2"/>
      <c r="J1277" s="2">
        <f t="shared" si="467"/>
        <v>0</v>
      </c>
      <c r="K1277" s="2">
        <f t="shared" si="468"/>
        <v>1</v>
      </c>
      <c r="L1277" s="2">
        <f t="shared" si="469"/>
        <v>0</v>
      </c>
      <c r="M1277" s="2">
        <f t="shared" si="470"/>
        <v>0</v>
      </c>
      <c r="N1277" s="106">
        <v>0</v>
      </c>
      <c r="O1277" s="106">
        <v>1221</v>
      </c>
      <c r="P1277" s="106"/>
      <c r="Q1277" s="106"/>
      <c r="R1277" s="106"/>
      <c r="S1277" s="106"/>
      <c r="T1277" s="106"/>
      <c r="U1277" s="106"/>
      <c r="V1277" s="106"/>
      <c r="W1277" s="106"/>
      <c r="X1277" s="106"/>
      <c r="Y1277" s="106"/>
      <c r="Z1277" s="106"/>
      <c r="AA1277" s="106"/>
      <c r="AB1277" s="106"/>
      <c r="AC1277" s="106"/>
      <c r="AD1277" s="106"/>
      <c r="AE1277" s="106"/>
      <c r="AG1277" s="7">
        <f>IF(Q1277&gt;0,RANK(Q1277,(N1277:P1277,Q1277:AE1277)),0)</f>
        <v>0</v>
      </c>
      <c r="AH1277" s="7">
        <f>IF(R1277&gt;0,RANK(R1277,(N1277:P1277,Q1277:AE1277)),0)</f>
        <v>0</v>
      </c>
      <c r="AI1277" s="7">
        <f>IF(T1277&gt;0,RANK(T1277,(N1277:P1277,Q1277:AE1277)),0)</f>
        <v>0</v>
      </c>
      <c r="AJ1277" s="7">
        <f>IF(S1277&gt;0,RANK(S1277,(N1277:P1277,Q1277:AE1277)),0)</f>
        <v>0</v>
      </c>
      <c r="AK1277" s="2">
        <f t="shared" si="471"/>
        <v>0</v>
      </c>
      <c r="AL1277" s="2">
        <f t="shared" si="472"/>
        <v>0</v>
      </c>
      <c r="AM1277" s="2">
        <f t="shared" si="473"/>
        <v>0</v>
      </c>
      <c r="AN1277" s="2">
        <f t="shared" si="474"/>
        <v>0</v>
      </c>
      <c r="AP1277" t="s">
        <v>696</v>
      </c>
      <c r="AQ1277" t="s">
        <v>1020</v>
      </c>
      <c r="AT1277" s="94">
        <v>28</v>
      </c>
      <c r="AU1277" s="96">
        <v>27</v>
      </c>
      <c r="AV1277" s="100">
        <f t="shared" si="465"/>
        <v>28027</v>
      </c>
      <c r="AX1277" s="7" t="s">
        <v>996</v>
      </c>
    </row>
    <row r="1278" spans="1:50" ht="13" hidden="1" customHeight="1" outlineLevel="1">
      <c r="A1278" t="s">
        <v>2403</v>
      </c>
      <c r="B1278" t="s">
        <v>1020</v>
      </c>
      <c r="C1278" s="1">
        <f t="shared" si="466"/>
        <v>2067</v>
      </c>
      <c r="D1278" s="7">
        <f>IF(N1278&gt;0, RANK(N1278,(N1278:P1278,Q1278:AE1278)),0)</f>
        <v>0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54"/>
        <v>2067</v>
      </c>
      <c r="H1278" s="2">
        <f t="shared" si="455"/>
        <v>1</v>
      </c>
      <c r="I1278" s="2"/>
      <c r="J1278" s="2">
        <f t="shared" si="467"/>
        <v>0</v>
      </c>
      <c r="K1278" s="2">
        <f t="shared" si="468"/>
        <v>1</v>
      </c>
      <c r="L1278" s="2">
        <f t="shared" si="469"/>
        <v>0</v>
      </c>
      <c r="M1278" s="2">
        <f t="shared" si="470"/>
        <v>0</v>
      </c>
      <c r="N1278" s="106">
        <v>0</v>
      </c>
      <c r="O1278" s="106">
        <v>2067</v>
      </c>
      <c r="P1278" s="106"/>
      <c r="Q1278" s="106"/>
      <c r="R1278" s="106"/>
      <c r="S1278" s="106"/>
      <c r="T1278" s="106"/>
      <c r="U1278" s="106"/>
      <c r="V1278" s="106"/>
      <c r="W1278" s="106"/>
      <c r="X1278" s="106"/>
      <c r="Y1278" s="106"/>
      <c r="Z1278" s="106"/>
      <c r="AA1278" s="106"/>
      <c r="AB1278" s="106"/>
      <c r="AC1278" s="106"/>
      <c r="AD1278" s="106"/>
      <c r="AE1278" s="106"/>
      <c r="AG1278" s="7">
        <f>IF(Q1278&gt;0,RANK(Q1278,(N1278:P1278,Q1278:AE1278)),0)</f>
        <v>0</v>
      </c>
      <c r="AH1278" s="7">
        <f>IF(R1278&gt;0,RANK(R1278,(N1278:P1278,Q1278:AE1278)),0)</f>
        <v>0</v>
      </c>
      <c r="AI1278" s="7">
        <f>IF(T1278&gt;0,RANK(T1278,(N1278:P1278,Q1278:AE1278)),0)</f>
        <v>0</v>
      </c>
      <c r="AJ1278" s="7">
        <f>IF(S1278&gt;0,RANK(S1278,(N1278:P1278,Q1278:AE1278)),0)</f>
        <v>0</v>
      </c>
      <c r="AK1278" s="2">
        <f t="shared" si="471"/>
        <v>0</v>
      </c>
      <c r="AL1278" s="2">
        <f t="shared" si="472"/>
        <v>0</v>
      </c>
      <c r="AM1278" s="2">
        <f t="shared" si="473"/>
        <v>0</v>
      </c>
      <c r="AN1278" s="2">
        <f t="shared" si="474"/>
        <v>0</v>
      </c>
      <c r="AP1278" t="s">
        <v>2403</v>
      </c>
      <c r="AQ1278" t="s">
        <v>1020</v>
      </c>
      <c r="AT1278" s="94">
        <v>28</v>
      </c>
      <c r="AU1278" s="96">
        <v>29</v>
      </c>
      <c r="AV1278" s="100">
        <f t="shared" si="465"/>
        <v>28029</v>
      </c>
      <c r="AX1278" s="7" t="s">
        <v>996</v>
      </c>
    </row>
    <row r="1279" spans="1:50" ht="13" hidden="1" customHeight="1" outlineLevel="1">
      <c r="A1279" t="s">
        <v>1682</v>
      </c>
      <c r="B1279" t="s">
        <v>1020</v>
      </c>
      <c r="C1279" s="1">
        <f t="shared" si="466"/>
        <v>2039</v>
      </c>
      <c r="D1279" s="7">
        <f>IF(N1279&gt;0, RANK(N1279,(N1279:P1279,Q1279:AE1279)),0)</f>
        <v>0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54"/>
        <v>2039</v>
      </c>
      <c r="H1279" s="2">
        <f t="shared" si="455"/>
        <v>1</v>
      </c>
      <c r="I1279" s="2"/>
      <c r="J1279" s="2">
        <f t="shared" si="467"/>
        <v>0</v>
      </c>
      <c r="K1279" s="2">
        <f t="shared" si="468"/>
        <v>1</v>
      </c>
      <c r="L1279" s="2">
        <f t="shared" si="469"/>
        <v>0</v>
      </c>
      <c r="M1279" s="2">
        <f t="shared" si="470"/>
        <v>0</v>
      </c>
      <c r="N1279" s="106">
        <v>0</v>
      </c>
      <c r="O1279" s="106">
        <v>2039</v>
      </c>
      <c r="P1279" s="106"/>
      <c r="Q1279" s="106"/>
      <c r="R1279" s="106"/>
      <c r="S1279" s="106"/>
      <c r="T1279" s="106"/>
      <c r="U1279" s="106"/>
      <c r="V1279" s="106"/>
      <c r="W1279" s="106"/>
      <c r="X1279" s="106"/>
      <c r="Y1279" s="106"/>
      <c r="Z1279" s="106"/>
      <c r="AA1279" s="106"/>
      <c r="AB1279" s="106"/>
      <c r="AC1279" s="106"/>
      <c r="AD1279" s="106"/>
      <c r="AE1279" s="106"/>
      <c r="AG1279" s="7">
        <f>IF(Q1279&gt;0,RANK(Q1279,(N1279:P1279,Q1279:AE1279)),0)</f>
        <v>0</v>
      </c>
      <c r="AH1279" s="7">
        <f>IF(R1279&gt;0,RANK(R1279,(N1279:P1279,Q1279:AE1279)),0)</f>
        <v>0</v>
      </c>
      <c r="AI1279" s="7">
        <f>IF(T1279&gt;0,RANK(T1279,(N1279:P1279,Q1279:AE1279)),0)</f>
        <v>0</v>
      </c>
      <c r="AJ1279" s="7">
        <f>IF(S1279&gt;0,RANK(S1279,(N1279:P1279,Q1279:AE1279)),0)</f>
        <v>0</v>
      </c>
      <c r="AK1279" s="2">
        <f t="shared" si="471"/>
        <v>0</v>
      </c>
      <c r="AL1279" s="2">
        <f t="shared" si="472"/>
        <v>0</v>
      </c>
      <c r="AM1279" s="2">
        <f t="shared" si="473"/>
        <v>0</v>
      </c>
      <c r="AN1279" s="2">
        <f t="shared" si="474"/>
        <v>0</v>
      </c>
      <c r="AP1279" t="s">
        <v>1682</v>
      </c>
      <c r="AQ1279" t="s">
        <v>1020</v>
      </c>
      <c r="AT1279" s="94">
        <v>28</v>
      </c>
      <c r="AU1279" s="96">
        <v>31</v>
      </c>
      <c r="AV1279" s="100">
        <f t="shared" si="465"/>
        <v>28031</v>
      </c>
      <c r="AX1279" s="7" t="s">
        <v>996</v>
      </c>
    </row>
    <row r="1280" spans="1:50" ht="13" hidden="1" customHeight="1" outlineLevel="1">
      <c r="A1280" t="s">
        <v>105</v>
      </c>
      <c r="B1280" t="s">
        <v>1020</v>
      </c>
      <c r="C1280" s="1">
        <f t="shared" si="466"/>
        <v>5937</v>
      </c>
      <c r="D1280" s="7">
        <f>IF(N1280&gt;0, RANK(N1280,(N1280:P1280,Q1280:AE1280)),0)</f>
        <v>0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ref="G1280:G1343" si="475">IF(C1280&gt;0,MAX(N1280:P1280)-LARGE(N1280:P1280,2),0)</f>
        <v>5937</v>
      </c>
      <c r="H1280" s="2">
        <f t="shared" ref="H1280:H1343" si="476">IF(C1280&gt;0,G1280/C1280,0)</f>
        <v>1</v>
      </c>
      <c r="I1280" s="2"/>
      <c r="J1280" s="2">
        <f t="shared" si="467"/>
        <v>0</v>
      </c>
      <c r="K1280" s="2">
        <f t="shared" si="468"/>
        <v>1</v>
      </c>
      <c r="L1280" s="2">
        <f t="shared" si="469"/>
        <v>0</v>
      </c>
      <c r="M1280" s="2">
        <f t="shared" si="470"/>
        <v>0</v>
      </c>
      <c r="N1280" s="106">
        <v>0</v>
      </c>
      <c r="O1280" s="106">
        <v>5937</v>
      </c>
      <c r="P1280" s="106"/>
      <c r="Q1280" s="106"/>
      <c r="R1280" s="106"/>
      <c r="S1280" s="106"/>
      <c r="T1280" s="106"/>
      <c r="U1280" s="106"/>
      <c r="V1280" s="106"/>
      <c r="W1280" s="106"/>
      <c r="X1280" s="106"/>
      <c r="Y1280" s="106"/>
      <c r="Z1280" s="106"/>
      <c r="AA1280" s="106"/>
      <c r="AB1280" s="106"/>
      <c r="AC1280" s="106"/>
      <c r="AD1280" s="106"/>
      <c r="AE1280" s="106"/>
      <c r="AG1280" s="7">
        <f>IF(Q1280&gt;0,RANK(Q1280,(N1280:P1280,Q1280:AE1280)),0)</f>
        <v>0</v>
      </c>
      <c r="AH1280" s="7">
        <f>IF(R1280&gt;0,RANK(R1280,(N1280:P1280,Q1280:AE1280)),0)</f>
        <v>0</v>
      </c>
      <c r="AI1280" s="7">
        <f>IF(T1280&gt;0,RANK(T1280,(N1280:P1280,Q1280:AE1280)),0)</f>
        <v>0</v>
      </c>
      <c r="AJ1280" s="7">
        <f>IF(S1280&gt;0,RANK(S1280,(N1280:P1280,Q1280:AE1280)),0)</f>
        <v>0</v>
      </c>
      <c r="AK1280" s="2">
        <f t="shared" si="471"/>
        <v>0</v>
      </c>
      <c r="AL1280" s="2">
        <f t="shared" si="472"/>
        <v>0</v>
      </c>
      <c r="AM1280" s="2">
        <f t="shared" si="473"/>
        <v>0</v>
      </c>
      <c r="AN1280" s="2">
        <f t="shared" si="474"/>
        <v>0</v>
      </c>
      <c r="AP1280" t="s">
        <v>105</v>
      </c>
      <c r="AQ1280" t="s">
        <v>1020</v>
      </c>
      <c r="AT1280" s="94">
        <v>28</v>
      </c>
      <c r="AU1280" s="96">
        <v>33</v>
      </c>
      <c r="AV1280" s="100">
        <f t="shared" si="465"/>
        <v>28033</v>
      </c>
      <c r="AX1280" s="7" t="s">
        <v>996</v>
      </c>
    </row>
    <row r="1281" spans="1:50" ht="13" hidden="1" customHeight="1" outlineLevel="1">
      <c r="A1281" t="s">
        <v>2779</v>
      </c>
      <c r="B1281" t="s">
        <v>1020</v>
      </c>
      <c r="C1281" s="1">
        <f t="shared" si="466"/>
        <v>8411</v>
      </c>
      <c r="D1281" s="7">
        <f>IF(N1281&gt;0, RANK(N1281,(N1281:P1281,Q1281:AE1281)),0)</f>
        <v>0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75"/>
        <v>8411</v>
      </c>
      <c r="H1281" s="2">
        <f t="shared" si="476"/>
        <v>1</v>
      </c>
      <c r="I1281" s="2"/>
      <c r="J1281" s="2">
        <f t="shared" si="467"/>
        <v>0</v>
      </c>
      <c r="K1281" s="2">
        <f t="shared" si="468"/>
        <v>1</v>
      </c>
      <c r="L1281" s="2">
        <f t="shared" si="469"/>
        <v>0</v>
      </c>
      <c r="M1281" s="2">
        <f t="shared" si="470"/>
        <v>0</v>
      </c>
      <c r="N1281" s="106">
        <v>0</v>
      </c>
      <c r="O1281" s="106">
        <v>8411</v>
      </c>
      <c r="P1281" s="106"/>
      <c r="Q1281" s="106"/>
      <c r="R1281" s="106"/>
      <c r="S1281" s="106"/>
      <c r="T1281" s="106"/>
      <c r="U1281" s="106"/>
      <c r="V1281" s="106"/>
      <c r="W1281" s="106"/>
      <c r="X1281" s="106"/>
      <c r="Y1281" s="106"/>
      <c r="Z1281" s="106"/>
      <c r="AA1281" s="106"/>
      <c r="AB1281" s="106"/>
      <c r="AC1281" s="106"/>
      <c r="AD1281" s="106"/>
      <c r="AE1281" s="106"/>
      <c r="AG1281" s="7">
        <f>IF(Q1281&gt;0,RANK(Q1281,(N1281:P1281,Q1281:AE1281)),0)</f>
        <v>0</v>
      </c>
      <c r="AH1281" s="7">
        <f>IF(R1281&gt;0,RANK(R1281,(N1281:P1281,Q1281:AE1281)),0)</f>
        <v>0</v>
      </c>
      <c r="AI1281" s="7">
        <f>IF(T1281&gt;0,RANK(T1281,(N1281:P1281,Q1281:AE1281)),0)</f>
        <v>0</v>
      </c>
      <c r="AJ1281" s="7">
        <f>IF(S1281&gt;0,RANK(S1281,(N1281:P1281,Q1281:AE1281)),0)</f>
        <v>0</v>
      </c>
      <c r="AK1281" s="2">
        <f t="shared" si="471"/>
        <v>0</v>
      </c>
      <c r="AL1281" s="2">
        <f t="shared" si="472"/>
        <v>0</v>
      </c>
      <c r="AM1281" s="2">
        <f t="shared" si="473"/>
        <v>0</v>
      </c>
      <c r="AN1281" s="2">
        <f t="shared" si="474"/>
        <v>0</v>
      </c>
      <c r="AP1281" t="s">
        <v>2779</v>
      </c>
      <c r="AQ1281" t="s">
        <v>1020</v>
      </c>
      <c r="AT1281" s="94">
        <v>28</v>
      </c>
      <c r="AU1281" s="96">
        <v>35</v>
      </c>
      <c r="AV1281" s="100">
        <f t="shared" si="465"/>
        <v>28035</v>
      </c>
      <c r="AX1281" s="7" t="s">
        <v>996</v>
      </c>
    </row>
    <row r="1282" spans="1:50" ht="13" hidden="1" customHeight="1" outlineLevel="1">
      <c r="A1282" t="s">
        <v>1534</v>
      </c>
      <c r="B1282" t="s">
        <v>1020</v>
      </c>
      <c r="C1282" s="1">
        <f t="shared" si="466"/>
        <v>1389</v>
      </c>
      <c r="D1282" s="7">
        <f>IF(N1282&gt;0, RANK(N1282,(N1282:P1282,Q1282:AE1282)),0)</f>
        <v>0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75"/>
        <v>1389</v>
      </c>
      <c r="H1282" s="2">
        <f t="shared" si="476"/>
        <v>1</v>
      </c>
      <c r="I1282" s="2"/>
      <c r="J1282" s="2">
        <f t="shared" si="467"/>
        <v>0</v>
      </c>
      <c r="K1282" s="2">
        <f t="shared" si="468"/>
        <v>1</v>
      </c>
      <c r="L1282" s="2">
        <f t="shared" si="469"/>
        <v>0</v>
      </c>
      <c r="M1282" s="2">
        <f t="shared" si="470"/>
        <v>0</v>
      </c>
      <c r="N1282" s="106">
        <v>0</v>
      </c>
      <c r="O1282" s="106">
        <v>1389</v>
      </c>
      <c r="P1282" s="106"/>
      <c r="Q1282" s="106"/>
      <c r="R1282" s="106"/>
      <c r="S1282" s="106"/>
      <c r="T1282" s="106"/>
      <c r="U1282" s="106"/>
      <c r="V1282" s="106"/>
      <c r="W1282" s="106"/>
      <c r="X1282" s="106"/>
      <c r="Y1282" s="106"/>
      <c r="Z1282" s="106"/>
      <c r="AA1282" s="106"/>
      <c r="AB1282" s="106"/>
      <c r="AC1282" s="106"/>
      <c r="AD1282" s="106"/>
      <c r="AE1282" s="106"/>
      <c r="AG1282" s="7">
        <f>IF(Q1282&gt;0,RANK(Q1282,(N1282:P1282,Q1282:AE1282)),0)</f>
        <v>0</v>
      </c>
      <c r="AH1282" s="7">
        <f>IF(R1282&gt;0,RANK(R1282,(N1282:P1282,Q1282:AE1282)),0)</f>
        <v>0</v>
      </c>
      <c r="AI1282" s="7">
        <f>IF(T1282&gt;0,RANK(T1282,(N1282:P1282,Q1282:AE1282)),0)</f>
        <v>0</v>
      </c>
      <c r="AJ1282" s="7">
        <f>IF(S1282&gt;0,RANK(S1282,(N1282:P1282,Q1282:AE1282)),0)</f>
        <v>0</v>
      </c>
      <c r="AK1282" s="2">
        <f t="shared" si="471"/>
        <v>0</v>
      </c>
      <c r="AL1282" s="2">
        <f t="shared" si="472"/>
        <v>0</v>
      </c>
      <c r="AM1282" s="2">
        <f t="shared" si="473"/>
        <v>0</v>
      </c>
      <c r="AN1282" s="2">
        <f t="shared" si="474"/>
        <v>0</v>
      </c>
      <c r="AP1282" t="s">
        <v>1534</v>
      </c>
      <c r="AQ1282" t="s">
        <v>1020</v>
      </c>
      <c r="AT1282" s="94">
        <v>28</v>
      </c>
      <c r="AU1282" s="96">
        <v>37</v>
      </c>
      <c r="AV1282" s="100">
        <f t="shared" si="465"/>
        <v>28037</v>
      </c>
      <c r="AX1282" s="7" t="s">
        <v>996</v>
      </c>
    </row>
    <row r="1283" spans="1:50" ht="13" hidden="1" customHeight="1" outlineLevel="1">
      <c r="A1283" t="s">
        <v>1428</v>
      </c>
      <c r="B1283" t="s">
        <v>1020</v>
      </c>
      <c r="C1283" s="1">
        <f t="shared" si="466"/>
        <v>2893</v>
      </c>
      <c r="D1283" s="7">
        <f>IF(N1283&gt;0, RANK(N1283,(N1283:P1283,Q1283:AE1283)),0)</f>
        <v>0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75"/>
        <v>2893</v>
      </c>
      <c r="H1283" s="2">
        <f t="shared" si="476"/>
        <v>1</v>
      </c>
      <c r="I1283" s="2"/>
      <c r="J1283" s="2">
        <f t="shared" si="467"/>
        <v>0</v>
      </c>
      <c r="K1283" s="2">
        <f t="shared" si="468"/>
        <v>1</v>
      </c>
      <c r="L1283" s="2">
        <f t="shared" si="469"/>
        <v>0</v>
      </c>
      <c r="M1283" s="2">
        <f t="shared" si="470"/>
        <v>0</v>
      </c>
      <c r="N1283" s="106">
        <v>0</v>
      </c>
      <c r="O1283" s="106">
        <v>2893</v>
      </c>
      <c r="P1283" s="106"/>
      <c r="Q1283" s="106"/>
      <c r="R1283" s="106"/>
      <c r="S1283" s="106"/>
      <c r="T1283" s="106"/>
      <c r="U1283" s="106"/>
      <c r="V1283" s="106"/>
      <c r="W1283" s="106"/>
      <c r="X1283" s="106"/>
      <c r="Y1283" s="106"/>
      <c r="Z1283" s="106"/>
      <c r="AA1283" s="106"/>
      <c r="AB1283" s="106"/>
      <c r="AC1283" s="106"/>
      <c r="AD1283" s="106"/>
      <c r="AE1283" s="106"/>
      <c r="AG1283" s="7">
        <f>IF(Q1283&gt;0,RANK(Q1283,(N1283:P1283,Q1283:AE1283)),0)</f>
        <v>0</v>
      </c>
      <c r="AH1283" s="7">
        <f>IF(R1283&gt;0,RANK(R1283,(N1283:P1283,Q1283:AE1283)),0)</f>
        <v>0</v>
      </c>
      <c r="AI1283" s="7">
        <f>IF(T1283&gt;0,RANK(T1283,(N1283:P1283,Q1283:AE1283)),0)</f>
        <v>0</v>
      </c>
      <c r="AJ1283" s="7">
        <f>IF(S1283&gt;0,RANK(S1283,(N1283:P1283,Q1283:AE1283)),0)</f>
        <v>0</v>
      </c>
      <c r="AK1283" s="2">
        <f t="shared" si="471"/>
        <v>0</v>
      </c>
      <c r="AL1283" s="2">
        <f t="shared" si="472"/>
        <v>0</v>
      </c>
      <c r="AM1283" s="2">
        <f t="shared" si="473"/>
        <v>0</v>
      </c>
      <c r="AN1283" s="2">
        <f t="shared" si="474"/>
        <v>0</v>
      </c>
      <c r="AP1283" t="s">
        <v>1428</v>
      </c>
      <c r="AQ1283" t="s">
        <v>1020</v>
      </c>
      <c r="AT1283" s="94">
        <v>28</v>
      </c>
      <c r="AU1283" s="96">
        <v>39</v>
      </c>
      <c r="AV1283" s="100">
        <f t="shared" si="465"/>
        <v>28039</v>
      </c>
      <c r="AX1283" s="7" t="s">
        <v>996</v>
      </c>
    </row>
    <row r="1284" spans="1:50" ht="13" hidden="1" customHeight="1" outlineLevel="1">
      <c r="A1284" t="s">
        <v>1525</v>
      </c>
      <c r="B1284" t="s">
        <v>1020</v>
      </c>
      <c r="C1284" s="1">
        <f t="shared" si="466"/>
        <v>1161</v>
      </c>
      <c r="D1284" s="7">
        <f>IF(N1284&gt;0, RANK(N1284,(N1284:P1284,Q1284:AE1284)),0)</f>
        <v>0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75"/>
        <v>1161</v>
      </c>
      <c r="H1284" s="2">
        <f t="shared" si="476"/>
        <v>1</v>
      </c>
      <c r="I1284" s="2"/>
      <c r="J1284" s="2">
        <f t="shared" si="467"/>
        <v>0</v>
      </c>
      <c r="K1284" s="2">
        <f t="shared" si="468"/>
        <v>1</v>
      </c>
      <c r="L1284" s="2">
        <f t="shared" si="469"/>
        <v>0</v>
      </c>
      <c r="M1284" s="2">
        <f t="shared" si="470"/>
        <v>0</v>
      </c>
      <c r="N1284" s="106">
        <v>0</v>
      </c>
      <c r="O1284" s="106">
        <v>1161</v>
      </c>
      <c r="P1284" s="106"/>
      <c r="Q1284" s="106"/>
      <c r="R1284" s="106"/>
      <c r="S1284" s="106"/>
      <c r="T1284" s="106"/>
      <c r="U1284" s="106"/>
      <c r="V1284" s="106"/>
      <c r="W1284" s="106"/>
      <c r="X1284" s="106"/>
      <c r="Y1284" s="106"/>
      <c r="Z1284" s="106"/>
      <c r="AA1284" s="106"/>
      <c r="AB1284" s="106"/>
      <c r="AC1284" s="106"/>
      <c r="AD1284" s="106"/>
      <c r="AE1284" s="106"/>
      <c r="AG1284" s="7">
        <f>IF(Q1284&gt;0,RANK(Q1284,(N1284:P1284,Q1284:AE1284)),0)</f>
        <v>0</v>
      </c>
      <c r="AH1284" s="7">
        <f>IF(R1284&gt;0,RANK(R1284,(N1284:P1284,Q1284:AE1284)),0)</f>
        <v>0</v>
      </c>
      <c r="AI1284" s="7">
        <f>IF(T1284&gt;0,RANK(T1284,(N1284:P1284,Q1284:AE1284)),0)</f>
        <v>0</v>
      </c>
      <c r="AJ1284" s="7">
        <f>IF(S1284&gt;0,RANK(S1284,(N1284:P1284,Q1284:AE1284)),0)</f>
        <v>0</v>
      </c>
      <c r="AK1284" s="2">
        <f t="shared" si="471"/>
        <v>0</v>
      </c>
      <c r="AL1284" s="2">
        <f t="shared" si="472"/>
        <v>0</v>
      </c>
      <c r="AM1284" s="2">
        <f t="shared" si="473"/>
        <v>0</v>
      </c>
      <c r="AN1284" s="2">
        <f t="shared" si="474"/>
        <v>0</v>
      </c>
      <c r="AP1284" t="s">
        <v>1525</v>
      </c>
      <c r="AQ1284" t="s">
        <v>1020</v>
      </c>
      <c r="AT1284" s="94">
        <v>28</v>
      </c>
      <c r="AU1284" s="96">
        <v>41</v>
      </c>
      <c r="AV1284" s="100">
        <f t="shared" si="465"/>
        <v>28041</v>
      </c>
      <c r="AX1284" s="7" t="s">
        <v>996</v>
      </c>
    </row>
    <row r="1285" spans="1:50" ht="13" hidden="1" customHeight="1" outlineLevel="1">
      <c r="A1285" t="s">
        <v>1429</v>
      </c>
      <c r="B1285" t="s">
        <v>1020</v>
      </c>
      <c r="C1285" s="1">
        <f t="shared" si="466"/>
        <v>1308</v>
      </c>
      <c r="D1285" s="7">
        <f>IF(N1285&gt;0, RANK(N1285,(N1285:P1285,Q1285:AE1285)),0)</f>
        <v>0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1">
        <f t="shared" si="475"/>
        <v>1308</v>
      </c>
      <c r="H1285" s="2">
        <f t="shared" si="476"/>
        <v>1</v>
      </c>
      <c r="I1285" s="2"/>
      <c r="J1285" s="2">
        <f t="shared" si="467"/>
        <v>0</v>
      </c>
      <c r="K1285" s="2">
        <f t="shared" si="468"/>
        <v>1</v>
      </c>
      <c r="L1285" s="2">
        <f t="shared" si="469"/>
        <v>0</v>
      </c>
      <c r="M1285" s="2">
        <f t="shared" si="470"/>
        <v>0</v>
      </c>
      <c r="N1285" s="106">
        <v>0</v>
      </c>
      <c r="O1285" s="106">
        <v>1308</v>
      </c>
      <c r="P1285" s="106"/>
      <c r="Q1285" s="106"/>
      <c r="R1285" s="106"/>
      <c r="S1285" s="106"/>
      <c r="T1285" s="106"/>
      <c r="U1285" s="106"/>
      <c r="V1285" s="106"/>
      <c r="W1285" s="106"/>
      <c r="X1285" s="106"/>
      <c r="Y1285" s="106"/>
      <c r="Z1285" s="106"/>
      <c r="AA1285" s="106"/>
      <c r="AB1285" s="106"/>
      <c r="AC1285" s="106"/>
      <c r="AD1285" s="106"/>
      <c r="AE1285" s="106"/>
      <c r="AG1285" s="7">
        <f>IF(Q1285&gt;0,RANK(Q1285,(N1285:P1285,Q1285:AE1285)),0)</f>
        <v>0</v>
      </c>
      <c r="AH1285" s="7">
        <f>IF(R1285&gt;0,RANK(R1285,(N1285:P1285,Q1285:AE1285)),0)</f>
        <v>0</v>
      </c>
      <c r="AI1285" s="7">
        <f>IF(T1285&gt;0,RANK(T1285,(N1285:P1285,Q1285:AE1285)),0)</f>
        <v>0</v>
      </c>
      <c r="AJ1285" s="7">
        <f>IF(S1285&gt;0,RANK(S1285,(N1285:P1285,Q1285:AE1285)),0)</f>
        <v>0</v>
      </c>
      <c r="AK1285" s="2">
        <f t="shared" si="471"/>
        <v>0</v>
      </c>
      <c r="AL1285" s="2">
        <f t="shared" si="472"/>
        <v>0</v>
      </c>
      <c r="AM1285" s="2">
        <f t="shared" si="473"/>
        <v>0</v>
      </c>
      <c r="AN1285" s="2">
        <f t="shared" si="474"/>
        <v>0</v>
      </c>
      <c r="AP1285" t="s">
        <v>1429</v>
      </c>
      <c r="AQ1285" t="s">
        <v>1020</v>
      </c>
      <c r="AT1285" s="94">
        <v>28</v>
      </c>
      <c r="AU1285" s="96">
        <v>43</v>
      </c>
      <c r="AV1285" s="100">
        <f t="shared" si="465"/>
        <v>28043</v>
      </c>
      <c r="AX1285" s="7" t="s">
        <v>996</v>
      </c>
    </row>
    <row r="1286" spans="1:50" ht="13" hidden="1" customHeight="1" outlineLevel="1">
      <c r="A1286" t="s">
        <v>2274</v>
      </c>
      <c r="B1286" t="s">
        <v>1020</v>
      </c>
      <c r="C1286" s="1">
        <f t="shared" si="466"/>
        <v>5357</v>
      </c>
      <c r="D1286" s="7">
        <f>IF(N1286&gt;0, RANK(N1286,(N1286:P1286,Q1286:AE1286)),0)</f>
        <v>0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1">
        <f t="shared" si="475"/>
        <v>5357</v>
      </c>
      <c r="H1286" s="2">
        <f t="shared" si="476"/>
        <v>1</v>
      </c>
      <c r="I1286" s="2"/>
      <c r="J1286" s="2">
        <f t="shared" si="467"/>
        <v>0</v>
      </c>
      <c r="K1286" s="2">
        <f t="shared" si="468"/>
        <v>1</v>
      </c>
      <c r="L1286" s="2">
        <f t="shared" si="469"/>
        <v>0</v>
      </c>
      <c r="M1286" s="2">
        <f t="shared" si="470"/>
        <v>0</v>
      </c>
      <c r="N1286" s="106">
        <v>0</v>
      </c>
      <c r="O1286" s="106">
        <v>5357</v>
      </c>
      <c r="P1286" s="106"/>
      <c r="Q1286" s="106"/>
      <c r="R1286" s="106"/>
      <c r="S1286" s="106"/>
      <c r="T1286" s="106"/>
      <c r="U1286" s="106"/>
      <c r="V1286" s="106"/>
      <c r="W1286" s="106"/>
      <c r="X1286" s="106"/>
      <c r="Y1286" s="106"/>
      <c r="Z1286" s="106"/>
      <c r="AA1286" s="106"/>
      <c r="AB1286" s="106"/>
      <c r="AC1286" s="106"/>
      <c r="AD1286" s="106"/>
      <c r="AE1286" s="106"/>
      <c r="AG1286" s="7">
        <f>IF(Q1286&gt;0,RANK(Q1286,(N1286:P1286,Q1286:AE1286)),0)</f>
        <v>0</v>
      </c>
      <c r="AH1286" s="7">
        <f>IF(R1286&gt;0,RANK(R1286,(N1286:P1286,Q1286:AE1286)),0)</f>
        <v>0</v>
      </c>
      <c r="AI1286" s="7">
        <f>IF(T1286&gt;0,RANK(T1286,(N1286:P1286,Q1286:AE1286)),0)</f>
        <v>0</v>
      </c>
      <c r="AJ1286" s="7">
        <f>IF(S1286&gt;0,RANK(S1286,(N1286:P1286,Q1286:AE1286)),0)</f>
        <v>0</v>
      </c>
      <c r="AK1286" s="2">
        <f t="shared" si="471"/>
        <v>0</v>
      </c>
      <c r="AL1286" s="2">
        <f t="shared" si="472"/>
        <v>0</v>
      </c>
      <c r="AM1286" s="2">
        <f t="shared" si="473"/>
        <v>0</v>
      </c>
      <c r="AN1286" s="2">
        <f t="shared" si="474"/>
        <v>0</v>
      </c>
      <c r="AP1286" t="s">
        <v>2274</v>
      </c>
      <c r="AQ1286" t="s">
        <v>1020</v>
      </c>
      <c r="AT1286" s="94">
        <v>28</v>
      </c>
      <c r="AU1286" s="96">
        <v>45</v>
      </c>
      <c r="AV1286" s="100">
        <f t="shared" si="465"/>
        <v>28045</v>
      </c>
      <c r="AX1286" s="7" t="s">
        <v>996</v>
      </c>
    </row>
    <row r="1287" spans="1:50" ht="13" hidden="1" customHeight="1" outlineLevel="1">
      <c r="A1287" t="s">
        <v>1167</v>
      </c>
      <c r="B1287" t="s">
        <v>1020</v>
      </c>
      <c r="C1287" s="1">
        <f t="shared" si="466"/>
        <v>24963</v>
      </c>
      <c r="D1287" s="7">
        <f>IF(N1287&gt;0, RANK(N1287,(N1287:P1287,Q1287:AE1287)),0)</f>
        <v>0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475"/>
        <v>24963</v>
      </c>
      <c r="H1287" s="2">
        <f t="shared" si="476"/>
        <v>1</v>
      </c>
      <c r="I1287" s="2"/>
      <c r="J1287" s="2">
        <f t="shared" si="467"/>
        <v>0</v>
      </c>
      <c r="K1287" s="2">
        <f t="shared" si="468"/>
        <v>1</v>
      </c>
      <c r="L1287" s="2">
        <f t="shared" si="469"/>
        <v>0</v>
      </c>
      <c r="M1287" s="2">
        <f t="shared" si="470"/>
        <v>0</v>
      </c>
      <c r="N1287" s="106">
        <v>0</v>
      </c>
      <c r="O1287" s="106">
        <v>24963</v>
      </c>
      <c r="P1287" s="106"/>
      <c r="Q1287" s="106"/>
      <c r="R1287" s="106"/>
      <c r="S1287" s="106"/>
      <c r="T1287" s="106"/>
      <c r="U1287" s="106"/>
      <c r="V1287" s="106"/>
      <c r="W1287" s="106"/>
      <c r="X1287" s="106"/>
      <c r="Y1287" s="106"/>
      <c r="Z1287" s="106"/>
      <c r="AA1287" s="106"/>
      <c r="AB1287" s="106"/>
      <c r="AC1287" s="106"/>
      <c r="AD1287" s="106"/>
      <c r="AE1287" s="106"/>
      <c r="AG1287" s="7">
        <f>IF(Q1287&gt;0,RANK(Q1287,(N1287:P1287,Q1287:AE1287)),0)</f>
        <v>0</v>
      </c>
      <c r="AH1287" s="7">
        <f>IF(R1287&gt;0,RANK(R1287,(N1287:P1287,Q1287:AE1287)),0)</f>
        <v>0</v>
      </c>
      <c r="AI1287" s="7">
        <f>IF(T1287&gt;0,RANK(T1287,(N1287:P1287,Q1287:AE1287)),0)</f>
        <v>0</v>
      </c>
      <c r="AJ1287" s="7">
        <f>IF(S1287&gt;0,RANK(S1287,(N1287:P1287,Q1287:AE1287)),0)</f>
        <v>0</v>
      </c>
      <c r="AK1287" s="2">
        <f t="shared" si="471"/>
        <v>0</v>
      </c>
      <c r="AL1287" s="2">
        <f t="shared" si="472"/>
        <v>0</v>
      </c>
      <c r="AM1287" s="2">
        <f t="shared" si="473"/>
        <v>0</v>
      </c>
      <c r="AN1287" s="2">
        <f t="shared" si="474"/>
        <v>0</v>
      </c>
      <c r="AP1287" t="s">
        <v>1167</v>
      </c>
      <c r="AQ1287" t="s">
        <v>1020</v>
      </c>
      <c r="AT1287" s="94">
        <v>28</v>
      </c>
      <c r="AU1287" s="96">
        <v>47</v>
      </c>
      <c r="AV1287" s="100">
        <f t="shared" si="465"/>
        <v>28047</v>
      </c>
      <c r="AX1287" s="7" t="s">
        <v>996</v>
      </c>
    </row>
    <row r="1288" spans="1:50" ht="13" hidden="1" customHeight="1" outlineLevel="1">
      <c r="A1288" t="s">
        <v>2252</v>
      </c>
      <c r="B1288" t="s">
        <v>1020</v>
      </c>
      <c r="C1288" s="1">
        <f t="shared" si="466"/>
        <v>16840</v>
      </c>
      <c r="D1288" s="7">
        <f>IF(N1288&gt;0, RANK(N1288,(N1288:P1288,Q1288:AE1288)),0)</f>
        <v>0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475"/>
        <v>16840</v>
      </c>
      <c r="H1288" s="2">
        <f t="shared" si="476"/>
        <v>1</v>
      </c>
      <c r="I1288" s="2"/>
      <c r="J1288" s="2">
        <f t="shared" si="467"/>
        <v>0</v>
      </c>
      <c r="K1288" s="2">
        <f t="shared" si="468"/>
        <v>1</v>
      </c>
      <c r="L1288" s="2">
        <f t="shared" si="469"/>
        <v>0</v>
      </c>
      <c r="M1288" s="2">
        <f t="shared" si="470"/>
        <v>0</v>
      </c>
      <c r="N1288" s="106">
        <v>0</v>
      </c>
      <c r="O1288" s="106">
        <v>16840</v>
      </c>
      <c r="P1288" s="106"/>
      <c r="Q1288" s="106"/>
      <c r="R1288" s="106"/>
      <c r="S1288" s="106"/>
      <c r="T1288" s="106"/>
      <c r="U1288" s="106"/>
      <c r="V1288" s="106"/>
      <c r="W1288" s="106"/>
      <c r="X1288" s="106"/>
      <c r="Y1288" s="106"/>
      <c r="Z1288" s="106"/>
      <c r="AA1288" s="106"/>
      <c r="AB1288" s="106"/>
      <c r="AC1288" s="106"/>
      <c r="AD1288" s="106"/>
      <c r="AE1288" s="106"/>
      <c r="AG1288" s="7">
        <f>IF(Q1288&gt;0,RANK(Q1288,(N1288:P1288,Q1288:AE1288)),0)</f>
        <v>0</v>
      </c>
      <c r="AH1288" s="7">
        <f>IF(R1288&gt;0,RANK(R1288,(N1288:P1288,Q1288:AE1288)),0)</f>
        <v>0</v>
      </c>
      <c r="AI1288" s="7">
        <f>IF(T1288&gt;0,RANK(T1288,(N1288:P1288,Q1288:AE1288)),0)</f>
        <v>0</v>
      </c>
      <c r="AJ1288" s="7">
        <f>IF(S1288&gt;0,RANK(S1288,(N1288:P1288,Q1288:AE1288)),0)</f>
        <v>0</v>
      </c>
      <c r="AK1288" s="2">
        <f t="shared" si="471"/>
        <v>0</v>
      </c>
      <c r="AL1288" s="2">
        <f t="shared" si="472"/>
        <v>0</v>
      </c>
      <c r="AM1288" s="2">
        <f t="shared" si="473"/>
        <v>0</v>
      </c>
      <c r="AN1288" s="2">
        <f t="shared" si="474"/>
        <v>0</v>
      </c>
      <c r="AP1288" t="s">
        <v>2252</v>
      </c>
      <c r="AQ1288" t="s">
        <v>1020</v>
      </c>
      <c r="AT1288" s="94">
        <v>28</v>
      </c>
      <c r="AU1288" s="96">
        <v>49</v>
      </c>
      <c r="AV1288" s="100">
        <f t="shared" si="465"/>
        <v>28049</v>
      </c>
      <c r="AX1288" s="7" t="s">
        <v>996</v>
      </c>
    </row>
    <row r="1289" spans="1:50" ht="13" hidden="1" customHeight="1" outlineLevel="1">
      <c r="A1289" t="s">
        <v>1435</v>
      </c>
      <c r="B1289" t="s">
        <v>1020</v>
      </c>
      <c r="C1289" s="1">
        <f t="shared" si="466"/>
        <v>1759</v>
      </c>
      <c r="D1289" s="7">
        <f>IF(N1289&gt;0, RANK(N1289,(N1289:P1289,Q1289:AE1289)),0)</f>
        <v>0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1">
        <f t="shared" si="475"/>
        <v>1759</v>
      </c>
      <c r="H1289" s="2">
        <f t="shared" si="476"/>
        <v>1</v>
      </c>
      <c r="I1289" s="2"/>
      <c r="J1289" s="2">
        <f t="shared" si="467"/>
        <v>0</v>
      </c>
      <c r="K1289" s="2">
        <f t="shared" si="468"/>
        <v>1</v>
      </c>
      <c r="L1289" s="2">
        <f t="shared" si="469"/>
        <v>0</v>
      </c>
      <c r="M1289" s="2">
        <f t="shared" si="470"/>
        <v>0</v>
      </c>
      <c r="N1289" s="106">
        <v>0</v>
      </c>
      <c r="O1289" s="106">
        <v>1759</v>
      </c>
      <c r="P1289" s="106"/>
      <c r="Q1289" s="106"/>
      <c r="R1289" s="106"/>
      <c r="S1289" s="106"/>
      <c r="T1289" s="106"/>
      <c r="U1289" s="106"/>
      <c r="V1289" s="106"/>
      <c r="W1289" s="106"/>
      <c r="X1289" s="106"/>
      <c r="Y1289" s="106"/>
      <c r="Z1289" s="106"/>
      <c r="AA1289" s="106"/>
      <c r="AB1289" s="106"/>
      <c r="AC1289" s="106"/>
      <c r="AD1289" s="106"/>
      <c r="AE1289" s="106"/>
      <c r="AG1289" s="7">
        <f>IF(Q1289&gt;0,RANK(Q1289,(N1289:P1289,Q1289:AE1289)),0)</f>
        <v>0</v>
      </c>
      <c r="AH1289" s="7">
        <f>IF(R1289&gt;0,RANK(R1289,(N1289:P1289,Q1289:AE1289)),0)</f>
        <v>0</v>
      </c>
      <c r="AI1289" s="7">
        <f>IF(T1289&gt;0,RANK(T1289,(N1289:P1289,Q1289:AE1289)),0)</f>
        <v>0</v>
      </c>
      <c r="AJ1289" s="7">
        <f>IF(S1289&gt;0,RANK(S1289,(N1289:P1289,Q1289:AE1289)),0)</f>
        <v>0</v>
      </c>
      <c r="AK1289" s="2">
        <f t="shared" si="471"/>
        <v>0</v>
      </c>
      <c r="AL1289" s="2">
        <f t="shared" si="472"/>
        <v>0</v>
      </c>
      <c r="AM1289" s="2">
        <f t="shared" si="473"/>
        <v>0</v>
      </c>
      <c r="AN1289" s="2">
        <f t="shared" si="474"/>
        <v>0</v>
      </c>
      <c r="AP1289" t="s">
        <v>1435</v>
      </c>
      <c r="AQ1289" t="s">
        <v>1020</v>
      </c>
      <c r="AT1289" s="94">
        <v>28</v>
      </c>
      <c r="AU1289" s="96">
        <v>51</v>
      </c>
      <c r="AV1289" s="100">
        <f t="shared" si="465"/>
        <v>28051</v>
      </c>
      <c r="AX1289" s="7" t="s">
        <v>996</v>
      </c>
    </row>
    <row r="1290" spans="1:50" ht="13" hidden="1" customHeight="1" outlineLevel="1">
      <c r="A1290" t="s">
        <v>2424</v>
      </c>
      <c r="B1290" t="s">
        <v>1020</v>
      </c>
      <c r="C1290" s="1">
        <f t="shared" si="466"/>
        <v>1529</v>
      </c>
      <c r="D1290" s="7">
        <f>IF(N1290&gt;0, RANK(N1290,(N1290:P1290,Q1290:AE1290)),0)</f>
        <v>0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475"/>
        <v>1529</v>
      </c>
      <c r="H1290" s="2">
        <f t="shared" si="476"/>
        <v>1</v>
      </c>
      <c r="I1290" s="2"/>
      <c r="J1290" s="2">
        <f t="shared" si="467"/>
        <v>0</v>
      </c>
      <c r="K1290" s="2">
        <f t="shared" si="468"/>
        <v>1</v>
      </c>
      <c r="L1290" s="2">
        <f t="shared" si="469"/>
        <v>0</v>
      </c>
      <c r="M1290" s="2">
        <f t="shared" si="470"/>
        <v>0</v>
      </c>
      <c r="N1290" s="106">
        <v>0</v>
      </c>
      <c r="O1290" s="106">
        <v>1529</v>
      </c>
      <c r="P1290" s="106"/>
      <c r="Q1290" s="106"/>
      <c r="R1290" s="106"/>
      <c r="S1290" s="106"/>
      <c r="T1290" s="106"/>
      <c r="U1290" s="106"/>
      <c r="V1290" s="106"/>
      <c r="W1290" s="106"/>
      <c r="X1290" s="106"/>
      <c r="Y1290" s="106"/>
      <c r="Z1290" s="106"/>
      <c r="AA1290" s="106"/>
      <c r="AB1290" s="106"/>
      <c r="AC1290" s="106"/>
      <c r="AD1290" s="106"/>
      <c r="AE1290" s="106"/>
      <c r="AG1290" s="7">
        <f>IF(Q1290&gt;0,RANK(Q1290,(N1290:P1290,Q1290:AE1290)),0)</f>
        <v>0</v>
      </c>
      <c r="AH1290" s="7">
        <f>IF(R1290&gt;0,RANK(R1290,(N1290:P1290,Q1290:AE1290)),0)</f>
        <v>0</v>
      </c>
      <c r="AI1290" s="7">
        <f>IF(T1290&gt;0,RANK(T1290,(N1290:P1290,Q1290:AE1290)),0)</f>
        <v>0</v>
      </c>
      <c r="AJ1290" s="7">
        <f>IF(S1290&gt;0,RANK(S1290,(N1290:P1290,Q1290:AE1290)),0)</f>
        <v>0</v>
      </c>
      <c r="AK1290" s="2">
        <f t="shared" si="471"/>
        <v>0</v>
      </c>
      <c r="AL1290" s="2">
        <f t="shared" si="472"/>
        <v>0</v>
      </c>
      <c r="AM1290" s="2">
        <f t="shared" si="473"/>
        <v>0</v>
      </c>
      <c r="AN1290" s="2">
        <f t="shared" si="474"/>
        <v>0</v>
      </c>
      <c r="AP1290" t="s">
        <v>2424</v>
      </c>
      <c r="AQ1290" t="s">
        <v>1020</v>
      </c>
      <c r="AT1290" s="94">
        <v>28</v>
      </c>
      <c r="AU1290" s="96">
        <v>53</v>
      </c>
      <c r="AV1290" s="100">
        <f t="shared" si="465"/>
        <v>28053</v>
      </c>
      <c r="AX1290" s="7" t="s">
        <v>996</v>
      </c>
    </row>
    <row r="1291" spans="1:50" ht="13" hidden="1" customHeight="1" outlineLevel="1">
      <c r="A1291" t="s">
        <v>956</v>
      </c>
      <c r="B1291" t="s">
        <v>1020</v>
      </c>
      <c r="C1291" s="1">
        <f t="shared" si="466"/>
        <v>490</v>
      </c>
      <c r="D1291" s="7">
        <f>IF(N1291&gt;0, RANK(N1291,(N1291:P1291,Q1291:AE1291)),0)</f>
        <v>0</v>
      </c>
      <c r="E1291" s="7">
        <f>IF(O1291&gt;0,RANK(O1291,(N1291:P1291,Q1291:AE1291)),0)</f>
        <v>1</v>
      </c>
      <c r="F1291" s="7">
        <f>IF(P1291&gt;0,RANK(P1291,(N1291:P1291,Q1291:AE1291)),0)</f>
        <v>0</v>
      </c>
      <c r="G1291" s="1">
        <f t="shared" si="475"/>
        <v>490</v>
      </c>
      <c r="H1291" s="2">
        <f t="shared" si="476"/>
        <v>1</v>
      </c>
      <c r="I1291" s="2"/>
      <c r="J1291" s="2">
        <f t="shared" si="467"/>
        <v>0</v>
      </c>
      <c r="K1291" s="2">
        <f t="shared" si="468"/>
        <v>1</v>
      </c>
      <c r="L1291" s="2">
        <f t="shared" si="469"/>
        <v>0</v>
      </c>
      <c r="M1291" s="2">
        <f t="shared" si="470"/>
        <v>0</v>
      </c>
      <c r="N1291" s="106">
        <v>0</v>
      </c>
      <c r="O1291" s="106">
        <v>490</v>
      </c>
      <c r="P1291" s="106"/>
      <c r="Q1291" s="106"/>
      <c r="R1291" s="106"/>
      <c r="S1291" s="106"/>
      <c r="T1291" s="106"/>
      <c r="U1291" s="106"/>
      <c r="V1291" s="106"/>
      <c r="W1291" s="106"/>
      <c r="X1291" s="106"/>
      <c r="Y1291" s="106"/>
      <c r="Z1291" s="106"/>
      <c r="AA1291" s="106"/>
      <c r="AB1291" s="106"/>
      <c r="AC1291" s="106"/>
      <c r="AD1291" s="106"/>
      <c r="AE1291" s="106"/>
      <c r="AG1291" s="7">
        <f>IF(Q1291&gt;0,RANK(Q1291,(N1291:P1291,Q1291:AE1291)),0)</f>
        <v>0</v>
      </c>
      <c r="AH1291" s="7">
        <f>IF(R1291&gt;0,RANK(R1291,(N1291:P1291,Q1291:AE1291)),0)</f>
        <v>0</v>
      </c>
      <c r="AI1291" s="7">
        <f>IF(T1291&gt;0,RANK(T1291,(N1291:P1291,Q1291:AE1291)),0)</f>
        <v>0</v>
      </c>
      <c r="AJ1291" s="7">
        <f>IF(S1291&gt;0,RANK(S1291,(N1291:P1291,Q1291:AE1291)),0)</f>
        <v>0</v>
      </c>
      <c r="AK1291" s="2">
        <f t="shared" si="471"/>
        <v>0</v>
      </c>
      <c r="AL1291" s="2">
        <f t="shared" si="472"/>
        <v>0</v>
      </c>
      <c r="AM1291" s="2">
        <f t="shared" si="473"/>
        <v>0</v>
      </c>
      <c r="AN1291" s="2">
        <f t="shared" si="474"/>
        <v>0</v>
      </c>
      <c r="AP1291" t="s">
        <v>956</v>
      </c>
      <c r="AQ1291" t="s">
        <v>1020</v>
      </c>
      <c r="AT1291" s="94">
        <v>28</v>
      </c>
      <c r="AU1291" s="96">
        <v>55</v>
      </c>
      <c r="AV1291" s="100">
        <f t="shared" si="465"/>
        <v>28055</v>
      </c>
      <c r="AX1291" s="7" t="s">
        <v>996</v>
      </c>
    </row>
    <row r="1292" spans="1:50" ht="13" hidden="1" customHeight="1" outlineLevel="1">
      <c r="A1292" t="s">
        <v>335</v>
      </c>
      <c r="B1292" t="s">
        <v>1020</v>
      </c>
      <c r="C1292" s="1">
        <f t="shared" si="466"/>
        <v>1720</v>
      </c>
      <c r="D1292" s="7">
        <f>IF(N1292&gt;0, RANK(N1292,(N1292:P1292,Q1292:AE1292)),0)</f>
        <v>0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1">
        <f t="shared" si="475"/>
        <v>1720</v>
      </c>
      <c r="H1292" s="2">
        <f t="shared" si="476"/>
        <v>1</v>
      </c>
      <c r="I1292" s="2"/>
      <c r="J1292" s="2">
        <f t="shared" si="467"/>
        <v>0</v>
      </c>
      <c r="K1292" s="2">
        <f t="shared" si="468"/>
        <v>1</v>
      </c>
      <c r="L1292" s="2">
        <f t="shared" si="469"/>
        <v>0</v>
      </c>
      <c r="M1292" s="2">
        <f t="shared" si="470"/>
        <v>0</v>
      </c>
      <c r="N1292" s="106">
        <v>0</v>
      </c>
      <c r="O1292" s="106">
        <v>1720</v>
      </c>
      <c r="P1292" s="106"/>
      <c r="Q1292" s="106"/>
      <c r="R1292" s="106"/>
      <c r="S1292" s="106"/>
      <c r="T1292" s="106"/>
      <c r="U1292" s="106"/>
      <c r="V1292" s="106"/>
      <c r="W1292" s="106"/>
      <c r="X1292" s="106"/>
      <c r="Y1292" s="106"/>
      <c r="Z1292" s="106"/>
      <c r="AA1292" s="106"/>
      <c r="AB1292" s="106"/>
      <c r="AC1292" s="106"/>
      <c r="AD1292" s="106"/>
      <c r="AE1292" s="106"/>
      <c r="AG1292" s="7">
        <f>IF(Q1292&gt;0,RANK(Q1292,(N1292:P1292,Q1292:AE1292)),0)</f>
        <v>0</v>
      </c>
      <c r="AH1292" s="7">
        <f>IF(R1292&gt;0,RANK(R1292,(N1292:P1292,Q1292:AE1292)),0)</f>
        <v>0</v>
      </c>
      <c r="AI1292" s="7">
        <f>IF(T1292&gt;0,RANK(T1292,(N1292:P1292,Q1292:AE1292)),0)</f>
        <v>0</v>
      </c>
      <c r="AJ1292" s="7">
        <f>IF(S1292&gt;0,RANK(S1292,(N1292:P1292,Q1292:AE1292)),0)</f>
        <v>0</v>
      </c>
      <c r="AK1292" s="2">
        <f t="shared" si="471"/>
        <v>0</v>
      </c>
      <c r="AL1292" s="2">
        <f t="shared" si="472"/>
        <v>0</v>
      </c>
      <c r="AM1292" s="2">
        <f t="shared" si="473"/>
        <v>0</v>
      </c>
      <c r="AN1292" s="2">
        <f t="shared" si="474"/>
        <v>0</v>
      </c>
      <c r="AP1292" t="s">
        <v>335</v>
      </c>
      <c r="AQ1292" t="s">
        <v>1020</v>
      </c>
      <c r="AT1292" s="94">
        <v>28</v>
      </c>
      <c r="AU1292" s="96">
        <v>57</v>
      </c>
      <c r="AV1292" s="100">
        <f t="shared" si="465"/>
        <v>28057</v>
      </c>
      <c r="AX1292" s="7" t="s">
        <v>996</v>
      </c>
    </row>
    <row r="1293" spans="1:50" ht="13" hidden="1" customHeight="1" outlineLevel="1">
      <c r="A1293" t="s">
        <v>934</v>
      </c>
      <c r="B1293" t="s">
        <v>1020</v>
      </c>
      <c r="C1293" s="1">
        <f t="shared" si="466"/>
        <v>21274</v>
      </c>
      <c r="D1293" s="7">
        <f>IF(N1293&gt;0, RANK(N1293,(N1293:P1293,Q1293:AE1293)),0)</f>
        <v>0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475"/>
        <v>21274</v>
      </c>
      <c r="H1293" s="2">
        <f t="shared" si="476"/>
        <v>1</v>
      </c>
      <c r="I1293" s="2"/>
      <c r="J1293" s="2">
        <f t="shared" si="467"/>
        <v>0</v>
      </c>
      <c r="K1293" s="2">
        <f t="shared" si="468"/>
        <v>1</v>
      </c>
      <c r="L1293" s="2">
        <f t="shared" si="469"/>
        <v>0</v>
      </c>
      <c r="M1293" s="2">
        <f t="shared" si="470"/>
        <v>0</v>
      </c>
      <c r="N1293" s="106">
        <v>0</v>
      </c>
      <c r="O1293" s="106">
        <v>21274</v>
      </c>
      <c r="P1293" s="106"/>
      <c r="Q1293" s="106"/>
      <c r="R1293" s="106"/>
      <c r="S1293" s="106"/>
      <c r="T1293" s="106"/>
      <c r="U1293" s="106"/>
      <c r="V1293" s="106"/>
      <c r="W1293" s="106"/>
      <c r="X1293" s="106"/>
      <c r="Y1293" s="106"/>
      <c r="Z1293" s="106"/>
      <c r="AA1293" s="106"/>
      <c r="AB1293" s="106"/>
      <c r="AC1293" s="106"/>
      <c r="AD1293" s="106"/>
      <c r="AE1293" s="106"/>
      <c r="AG1293" s="7">
        <f>IF(Q1293&gt;0,RANK(Q1293,(N1293:P1293,Q1293:AE1293)),0)</f>
        <v>0</v>
      </c>
      <c r="AH1293" s="7">
        <f>IF(R1293&gt;0,RANK(R1293,(N1293:P1293,Q1293:AE1293)),0)</f>
        <v>0</v>
      </c>
      <c r="AI1293" s="7">
        <f>IF(T1293&gt;0,RANK(T1293,(N1293:P1293,Q1293:AE1293)),0)</f>
        <v>0</v>
      </c>
      <c r="AJ1293" s="7">
        <f>IF(S1293&gt;0,RANK(S1293,(N1293:P1293,Q1293:AE1293)),0)</f>
        <v>0</v>
      </c>
      <c r="AK1293" s="2">
        <f t="shared" si="471"/>
        <v>0</v>
      </c>
      <c r="AL1293" s="2">
        <f t="shared" si="472"/>
        <v>0</v>
      </c>
      <c r="AM1293" s="2">
        <f t="shared" si="473"/>
        <v>0</v>
      </c>
      <c r="AN1293" s="2">
        <f t="shared" si="474"/>
        <v>0</v>
      </c>
      <c r="AP1293" t="s">
        <v>934</v>
      </c>
      <c r="AQ1293" t="s">
        <v>1020</v>
      </c>
      <c r="AT1293" s="94">
        <v>28</v>
      </c>
      <c r="AU1293" s="96">
        <v>59</v>
      </c>
      <c r="AV1293" s="100">
        <f t="shared" si="465"/>
        <v>28059</v>
      </c>
      <c r="AX1293" s="7" t="s">
        <v>996</v>
      </c>
    </row>
    <row r="1294" spans="1:50" ht="13" hidden="1" customHeight="1" outlineLevel="1">
      <c r="A1294" t="s">
        <v>2695</v>
      </c>
      <c r="B1294" t="s">
        <v>1020</v>
      </c>
      <c r="C1294" s="1">
        <f t="shared" si="466"/>
        <v>1884</v>
      </c>
      <c r="D1294" s="7">
        <f>IF(N1294&gt;0, RANK(N1294,(N1294:P1294,Q1294:AE1294)),0)</f>
        <v>0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475"/>
        <v>1884</v>
      </c>
      <c r="H1294" s="2">
        <f t="shared" si="476"/>
        <v>1</v>
      </c>
      <c r="I1294" s="2"/>
      <c r="J1294" s="2">
        <f t="shared" si="467"/>
        <v>0</v>
      </c>
      <c r="K1294" s="2">
        <f t="shared" si="468"/>
        <v>1</v>
      </c>
      <c r="L1294" s="2">
        <f t="shared" si="469"/>
        <v>0</v>
      </c>
      <c r="M1294" s="2">
        <f t="shared" si="470"/>
        <v>0</v>
      </c>
      <c r="N1294" s="106">
        <v>0</v>
      </c>
      <c r="O1294" s="106">
        <v>1884</v>
      </c>
      <c r="P1294" s="106"/>
      <c r="Q1294" s="106"/>
      <c r="R1294" s="106"/>
      <c r="S1294" s="106"/>
      <c r="T1294" s="106"/>
      <c r="U1294" s="106"/>
      <c r="V1294" s="106"/>
      <c r="W1294" s="106"/>
      <c r="X1294" s="106"/>
      <c r="Y1294" s="106"/>
      <c r="Z1294" s="106"/>
      <c r="AA1294" s="106"/>
      <c r="AB1294" s="106"/>
      <c r="AC1294" s="106"/>
      <c r="AD1294" s="106"/>
      <c r="AE1294" s="106"/>
      <c r="AG1294" s="7">
        <f>IF(Q1294&gt;0,RANK(Q1294,(N1294:P1294,Q1294:AE1294)),0)</f>
        <v>0</v>
      </c>
      <c r="AH1294" s="7">
        <f>IF(R1294&gt;0,RANK(R1294,(N1294:P1294,Q1294:AE1294)),0)</f>
        <v>0</v>
      </c>
      <c r="AI1294" s="7">
        <f>IF(T1294&gt;0,RANK(T1294,(N1294:P1294,Q1294:AE1294)),0)</f>
        <v>0</v>
      </c>
      <c r="AJ1294" s="7">
        <f>IF(S1294&gt;0,RANK(S1294,(N1294:P1294,Q1294:AE1294)),0)</f>
        <v>0</v>
      </c>
      <c r="AK1294" s="2">
        <f t="shared" si="471"/>
        <v>0</v>
      </c>
      <c r="AL1294" s="2">
        <f t="shared" si="472"/>
        <v>0</v>
      </c>
      <c r="AM1294" s="2">
        <f t="shared" si="473"/>
        <v>0</v>
      </c>
      <c r="AN1294" s="2">
        <f t="shared" si="474"/>
        <v>0</v>
      </c>
      <c r="AP1294" t="s">
        <v>2695</v>
      </c>
      <c r="AQ1294" t="s">
        <v>1020</v>
      </c>
      <c r="AT1294" s="94">
        <v>28</v>
      </c>
      <c r="AU1294" s="96">
        <v>61</v>
      </c>
      <c r="AV1294" s="100">
        <f t="shared" si="465"/>
        <v>28061</v>
      </c>
      <c r="AX1294" s="7" t="s">
        <v>996</v>
      </c>
    </row>
    <row r="1295" spans="1:50" ht="13" hidden="1" customHeight="1" outlineLevel="1">
      <c r="A1295" t="s">
        <v>1625</v>
      </c>
      <c r="B1295" t="s">
        <v>1020</v>
      </c>
      <c r="C1295" s="1">
        <f t="shared" si="466"/>
        <v>1356</v>
      </c>
      <c r="D1295" s="7">
        <f>IF(N1295&gt;0, RANK(N1295,(N1295:P1295,Q1295:AE1295)),0)</f>
        <v>0</v>
      </c>
      <c r="E1295" s="7">
        <f>IF(O1295&gt;0,RANK(O1295,(N1295:P1295,Q1295:AE1295)),0)</f>
        <v>1</v>
      </c>
      <c r="F1295" s="7">
        <f>IF(P1295&gt;0,RANK(P1295,(N1295:P1295,Q1295:AE1295)),0)</f>
        <v>0</v>
      </c>
      <c r="G1295" s="1">
        <f t="shared" si="475"/>
        <v>1356</v>
      </c>
      <c r="H1295" s="2">
        <f t="shared" si="476"/>
        <v>1</v>
      </c>
      <c r="I1295" s="2"/>
      <c r="J1295" s="2">
        <f t="shared" si="467"/>
        <v>0</v>
      </c>
      <c r="K1295" s="2">
        <f t="shared" si="468"/>
        <v>1</v>
      </c>
      <c r="L1295" s="2">
        <f t="shared" si="469"/>
        <v>0</v>
      </c>
      <c r="M1295" s="2">
        <f t="shared" si="470"/>
        <v>0</v>
      </c>
      <c r="N1295" s="106">
        <v>0</v>
      </c>
      <c r="O1295" s="106">
        <v>1356</v>
      </c>
      <c r="P1295" s="106"/>
      <c r="Q1295" s="106"/>
      <c r="R1295" s="106"/>
      <c r="S1295" s="106"/>
      <c r="T1295" s="106"/>
      <c r="U1295" s="106"/>
      <c r="V1295" s="106"/>
      <c r="W1295" s="106"/>
      <c r="X1295" s="106"/>
      <c r="Y1295" s="106"/>
      <c r="Z1295" s="106"/>
      <c r="AA1295" s="106"/>
      <c r="AB1295" s="106"/>
      <c r="AC1295" s="106"/>
      <c r="AD1295" s="106"/>
      <c r="AE1295" s="106"/>
      <c r="AG1295" s="7">
        <f>IF(Q1295&gt;0,RANK(Q1295,(N1295:P1295,Q1295:AE1295)),0)</f>
        <v>0</v>
      </c>
      <c r="AH1295" s="7">
        <f>IF(R1295&gt;0,RANK(R1295,(N1295:P1295,Q1295:AE1295)),0)</f>
        <v>0</v>
      </c>
      <c r="AI1295" s="7">
        <f>IF(T1295&gt;0,RANK(T1295,(N1295:P1295,Q1295:AE1295)),0)</f>
        <v>0</v>
      </c>
      <c r="AJ1295" s="7">
        <f>IF(S1295&gt;0,RANK(S1295,(N1295:P1295,Q1295:AE1295)),0)</f>
        <v>0</v>
      </c>
      <c r="AK1295" s="2">
        <f t="shared" si="471"/>
        <v>0</v>
      </c>
      <c r="AL1295" s="2">
        <f t="shared" si="472"/>
        <v>0</v>
      </c>
      <c r="AM1295" s="2">
        <f t="shared" si="473"/>
        <v>0</v>
      </c>
      <c r="AN1295" s="2">
        <f t="shared" si="474"/>
        <v>0</v>
      </c>
      <c r="AP1295" t="s">
        <v>1625</v>
      </c>
      <c r="AQ1295" t="s">
        <v>1020</v>
      </c>
      <c r="AT1295" s="94">
        <v>28</v>
      </c>
      <c r="AU1295" s="96">
        <v>63</v>
      </c>
      <c r="AV1295" s="100">
        <f t="shared" si="465"/>
        <v>28063</v>
      </c>
      <c r="AX1295" s="7" t="s">
        <v>996</v>
      </c>
    </row>
    <row r="1296" spans="1:50" ht="13" hidden="1" customHeight="1" outlineLevel="1">
      <c r="A1296" t="s">
        <v>685</v>
      </c>
      <c r="B1296" t="s">
        <v>1020</v>
      </c>
      <c r="C1296" s="1">
        <f t="shared" ref="C1296:C1327" si="477">SUM(N1296:AE1296)</f>
        <v>1857</v>
      </c>
      <c r="D1296" s="7">
        <f>IF(N1296&gt;0, RANK(N1296,(N1296:P1296,Q1296:AE1296)),0)</f>
        <v>0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475"/>
        <v>1857</v>
      </c>
      <c r="H1296" s="2">
        <f t="shared" si="476"/>
        <v>1</v>
      </c>
      <c r="I1296" s="2"/>
      <c r="J1296" s="2">
        <f t="shared" ref="J1296:J1327" si="478">IF($C1296=0,"-",N1296/$C1296)</f>
        <v>0</v>
      </c>
      <c r="K1296" s="2">
        <f t="shared" ref="K1296:K1327" si="479">IF($C1296=0,"-",O1296/$C1296)</f>
        <v>1</v>
      </c>
      <c r="L1296" s="2">
        <f t="shared" ref="L1296:L1327" si="480">IF($C1296=0,"-",P1296/$C1296)</f>
        <v>0</v>
      </c>
      <c r="M1296" s="2">
        <f t="shared" ref="M1296:M1327" si="481">IF(C1296=0,"-",(1-J1296-K1296-L1296))</f>
        <v>0</v>
      </c>
      <c r="N1296" s="106">
        <v>0</v>
      </c>
      <c r="O1296" s="106">
        <v>1857</v>
      </c>
      <c r="P1296" s="106"/>
      <c r="Q1296" s="106"/>
      <c r="R1296" s="106"/>
      <c r="S1296" s="106"/>
      <c r="T1296" s="106"/>
      <c r="U1296" s="106"/>
      <c r="V1296" s="106"/>
      <c r="W1296" s="106"/>
      <c r="X1296" s="106"/>
      <c r="Y1296" s="106"/>
      <c r="Z1296" s="106"/>
      <c r="AA1296" s="106"/>
      <c r="AB1296" s="106"/>
      <c r="AC1296" s="106"/>
      <c r="AD1296" s="106"/>
      <c r="AE1296" s="106"/>
      <c r="AG1296" s="7">
        <f>IF(Q1296&gt;0,RANK(Q1296,(N1296:P1296,Q1296:AE1296)),0)</f>
        <v>0</v>
      </c>
      <c r="AH1296" s="7">
        <f>IF(R1296&gt;0,RANK(R1296,(N1296:P1296,Q1296:AE1296)),0)</f>
        <v>0</v>
      </c>
      <c r="AI1296" s="7">
        <f>IF(T1296&gt;0,RANK(T1296,(N1296:P1296,Q1296:AE1296)),0)</f>
        <v>0</v>
      </c>
      <c r="AJ1296" s="7">
        <f>IF(S1296&gt;0,RANK(S1296,(N1296:P1296,Q1296:AE1296)),0)</f>
        <v>0</v>
      </c>
      <c r="AK1296" s="2">
        <f t="shared" ref="AK1296:AK1327" si="482">IF($C1296=0,"-",Q1296/$C1296)</f>
        <v>0</v>
      </c>
      <c r="AL1296" s="2">
        <f t="shared" ref="AL1296:AL1327" si="483">IF($C1296=0,"-",R1296/$C1296)</f>
        <v>0</v>
      </c>
      <c r="AM1296" s="2">
        <f t="shared" ref="AM1296:AM1327" si="484">IF($C1296=0,"-",T1296/$C1296)</f>
        <v>0</v>
      </c>
      <c r="AN1296" s="2">
        <f t="shared" ref="AN1296:AN1327" si="485">IF($C1296=0,"-",S1296/$C1296)</f>
        <v>0</v>
      </c>
      <c r="AP1296" t="s">
        <v>685</v>
      </c>
      <c r="AQ1296" t="s">
        <v>1020</v>
      </c>
      <c r="AT1296" s="94">
        <v>28</v>
      </c>
      <c r="AU1296" s="96">
        <v>65</v>
      </c>
      <c r="AV1296" s="100">
        <f t="shared" si="465"/>
        <v>28065</v>
      </c>
      <c r="AX1296" s="7" t="s">
        <v>996</v>
      </c>
    </row>
    <row r="1297" spans="1:50" ht="13" hidden="1" customHeight="1" outlineLevel="1">
      <c r="A1297" t="s">
        <v>554</v>
      </c>
      <c r="B1297" t="s">
        <v>1020</v>
      </c>
      <c r="C1297" s="1">
        <f t="shared" si="477"/>
        <v>6413</v>
      </c>
      <c r="D1297" s="7">
        <f>IF(N1297&gt;0, RANK(N1297,(N1297:P1297,Q1297:AE1297)),0)</f>
        <v>0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475"/>
        <v>6413</v>
      </c>
      <c r="H1297" s="2">
        <f t="shared" si="476"/>
        <v>1</v>
      </c>
      <c r="I1297" s="2"/>
      <c r="J1297" s="2">
        <f t="shared" si="478"/>
        <v>0</v>
      </c>
      <c r="K1297" s="2">
        <f t="shared" si="479"/>
        <v>1</v>
      </c>
      <c r="L1297" s="2">
        <f t="shared" si="480"/>
        <v>0</v>
      </c>
      <c r="M1297" s="2">
        <f t="shared" si="481"/>
        <v>0</v>
      </c>
      <c r="N1297" s="106">
        <v>0</v>
      </c>
      <c r="O1297" s="106">
        <v>6413</v>
      </c>
      <c r="P1297" s="106"/>
      <c r="Q1297" s="106"/>
      <c r="R1297" s="106"/>
      <c r="S1297" s="106"/>
      <c r="T1297" s="106"/>
      <c r="U1297" s="106"/>
      <c r="V1297" s="106"/>
      <c r="W1297" s="106"/>
      <c r="X1297" s="106"/>
      <c r="Y1297" s="106"/>
      <c r="Z1297" s="106"/>
      <c r="AA1297" s="106"/>
      <c r="AB1297" s="106"/>
      <c r="AC1297" s="106"/>
      <c r="AD1297" s="106"/>
      <c r="AE1297" s="106"/>
      <c r="AG1297" s="7">
        <f>IF(Q1297&gt;0,RANK(Q1297,(N1297:P1297,Q1297:AE1297)),0)</f>
        <v>0</v>
      </c>
      <c r="AH1297" s="7">
        <f>IF(R1297&gt;0,RANK(R1297,(N1297:P1297,Q1297:AE1297)),0)</f>
        <v>0</v>
      </c>
      <c r="AI1297" s="7">
        <f>IF(T1297&gt;0,RANK(T1297,(N1297:P1297,Q1297:AE1297)),0)</f>
        <v>0</v>
      </c>
      <c r="AJ1297" s="7">
        <f>IF(S1297&gt;0,RANK(S1297,(N1297:P1297,Q1297:AE1297)),0)</f>
        <v>0</v>
      </c>
      <c r="AK1297" s="2">
        <f t="shared" si="482"/>
        <v>0</v>
      </c>
      <c r="AL1297" s="2">
        <f t="shared" si="483"/>
        <v>0</v>
      </c>
      <c r="AM1297" s="2">
        <f t="shared" si="484"/>
        <v>0</v>
      </c>
      <c r="AN1297" s="2">
        <f t="shared" si="485"/>
        <v>0</v>
      </c>
      <c r="AP1297" t="s">
        <v>554</v>
      </c>
      <c r="AQ1297" t="s">
        <v>1020</v>
      </c>
      <c r="AT1297" s="94">
        <v>28</v>
      </c>
      <c r="AU1297" s="96">
        <v>67</v>
      </c>
      <c r="AV1297" s="100">
        <f t="shared" si="465"/>
        <v>28067</v>
      </c>
      <c r="AX1297" s="7" t="s">
        <v>996</v>
      </c>
    </row>
    <row r="1298" spans="1:50" ht="13" hidden="1" customHeight="1" outlineLevel="1">
      <c r="A1298" t="s">
        <v>1571</v>
      </c>
      <c r="B1298" t="s">
        <v>1020</v>
      </c>
      <c r="C1298" s="1">
        <f t="shared" si="477"/>
        <v>2425</v>
      </c>
      <c r="D1298" s="7">
        <f>IF(N1298&gt;0, RANK(N1298,(N1298:P1298,Q1298:AE1298)),0)</f>
        <v>0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75"/>
        <v>2425</v>
      </c>
      <c r="H1298" s="2">
        <f t="shared" si="476"/>
        <v>1</v>
      </c>
      <c r="I1298" s="2"/>
      <c r="J1298" s="2">
        <f t="shared" si="478"/>
        <v>0</v>
      </c>
      <c r="K1298" s="2">
        <f t="shared" si="479"/>
        <v>1</v>
      </c>
      <c r="L1298" s="2">
        <f t="shared" si="480"/>
        <v>0</v>
      </c>
      <c r="M1298" s="2">
        <f t="shared" si="481"/>
        <v>0</v>
      </c>
      <c r="N1298" s="106">
        <v>0</v>
      </c>
      <c r="O1298" s="106">
        <v>2425</v>
      </c>
      <c r="P1298" s="106"/>
      <c r="Q1298" s="106"/>
      <c r="R1298" s="106"/>
      <c r="S1298" s="106"/>
      <c r="T1298" s="106"/>
      <c r="U1298" s="106"/>
      <c r="V1298" s="106"/>
      <c r="W1298" s="106"/>
      <c r="X1298" s="106"/>
      <c r="Y1298" s="106"/>
      <c r="Z1298" s="106"/>
      <c r="AA1298" s="106"/>
      <c r="AB1298" s="106"/>
      <c r="AC1298" s="106"/>
      <c r="AD1298" s="106"/>
      <c r="AE1298" s="106"/>
      <c r="AG1298" s="7">
        <f>IF(Q1298&gt;0,RANK(Q1298,(N1298:P1298,Q1298:AE1298)),0)</f>
        <v>0</v>
      </c>
      <c r="AH1298" s="7">
        <f>IF(R1298&gt;0,RANK(R1298,(N1298:P1298,Q1298:AE1298)),0)</f>
        <v>0</v>
      </c>
      <c r="AI1298" s="7">
        <f>IF(T1298&gt;0,RANK(T1298,(N1298:P1298,Q1298:AE1298)),0)</f>
        <v>0</v>
      </c>
      <c r="AJ1298" s="7">
        <f>IF(S1298&gt;0,RANK(S1298,(N1298:P1298,Q1298:AE1298)),0)</f>
        <v>0</v>
      </c>
      <c r="AK1298" s="2">
        <f t="shared" si="482"/>
        <v>0</v>
      </c>
      <c r="AL1298" s="2">
        <f t="shared" si="483"/>
        <v>0</v>
      </c>
      <c r="AM1298" s="2">
        <f t="shared" si="484"/>
        <v>0</v>
      </c>
      <c r="AN1298" s="2">
        <f t="shared" si="485"/>
        <v>0</v>
      </c>
      <c r="AP1298" t="s">
        <v>1571</v>
      </c>
      <c r="AQ1298" t="s">
        <v>1020</v>
      </c>
      <c r="AT1298" s="94">
        <v>28</v>
      </c>
      <c r="AU1298" s="96">
        <v>69</v>
      </c>
      <c r="AV1298" s="100">
        <f t="shared" si="465"/>
        <v>28069</v>
      </c>
      <c r="AX1298" s="7" t="s">
        <v>996</v>
      </c>
    </row>
    <row r="1299" spans="1:50" ht="13" hidden="1" customHeight="1" outlineLevel="1">
      <c r="A1299" t="s">
        <v>1546</v>
      </c>
      <c r="B1299" t="s">
        <v>1020</v>
      </c>
      <c r="C1299" s="1">
        <f t="shared" si="477"/>
        <v>2231</v>
      </c>
      <c r="D1299" s="7">
        <f>IF(N1299&gt;0, RANK(N1299,(N1299:P1299,Q1299:AE1299)),0)</f>
        <v>0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1">
        <f t="shared" si="475"/>
        <v>2231</v>
      </c>
      <c r="H1299" s="2">
        <f t="shared" si="476"/>
        <v>1</v>
      </c>
      <c r="I1299" s="2"/>
      <c r="J1299" s="2">
        <f t="shared" si="478"/>
        <v>0</v>
      </c>
      <c r="K1299" s="2">
        <f t="shared" si="479"/>
        <v>1</v>
      </c>
      <c r="L1299" s="2">
        <f t="shared" si="480"/>
        <v>0</v>
      </c>
      <c r="M1299" s="2">
        <f t="shared" si="481"/>
        <v>0</v>
      </c>
      <c r="N1299" s="106">
        <v>0</v>
      </c>
      <c r="O1299" s="106">
        <v>2231</v>
      </c>
      <c r="P1299" s="106"/>
      <c r="Q1299" s="106"/>
      <c r="R1299" s="106"/>
      <c r="S1299" s="106"/>
      <c r="T1299" s="106"/>
      <c r="U1299" s="106"/>
      <c r="V1299" s="106"/>
      <c r="W1299" s="106"/>
      <c r="X1299" s="106"/>
      <c r="Y1299" s="106"/>
      <c r="Z1299" s="106"/>
      <c r="AA1299" s="106"/>
      <c r="AB1299" s="106"/>
      <c r="AC1299" s="106"/>
      <c r="AD1299" s="106"/>
      <c r="AE1299" s="106"/>
      <c r="AG1299" s="7">
        <f>IF(Q1299&gt;0,RANK(Q1299,(N1299:P1299,Q1299:AE1299)),0)</f>
        <v>0</v>
      </c>
      <c r="AH1299" s="7">
        <f>IF(R1299&gt;0,RANK(R1299,(N1299:P1299,Q1299:AE1299)),0)</f>
        <v>0</v>
      </c>
      <c r="AI1299" s="7">
        <f>IF(T1299&gt;0,RANK(T1299,(N1299:P1299,Q1299:AE1299)),0)</f>
        <v>0</v>
      </c>
      <c r="AJ1299" s="7">
        <f>IF(S1299&gt;0,RANK(S1299,(N1299:P1299,Q1299:AE1299)),0)</f>
        <v>0</v>
      </c>
      <c r="AK1299" s="2">
        <f t="shared" si="482"/>
        <v>0</v>
      </c>
      <c r="AL1299" s="2">
        <f t="shared" si="483"/>
        <v>0</v>
      </c>
      <c r="AM1299" s="2">
        <f t="shared" si="484"/>
        <v>0</v>
      </c>
      <c r="AN1299" s="2">
        <f t="shared" si="485"/>
        <v>0</v>
      </c>
      <c r="AP1299" t="s">
        <v>1546</v>
      </c>
      <c r="AQ1299" t="s">
        <v>1020</v>
      </c>
      <c r="AT1299" s="94">
        <v>28</v>
      </c>
      <c r="AU1299" s="96">
        <v>71</v>
      </c>
      <c r="AV1299" s="100">
        <f t="shared" si="465"/>
        <v>28071</v>
      </c>
      <c r="AX1299" s="7" t="s">
        <v>996</v>
      </c>
    </row>
    <row r="1300" spans="1:50" ht="13" hidden="1" customHeight="1" outlineLevel="1">
      <c r="A1300" t="s">
        <v>1027</v>
      </c>
      <c r="B1300" t="s">
        <v>1020</v>
      </c>
      <c r="C1300" s="1">
        <f t="shared" si="477"/>
        <v>5955</v>
      </c>
      <c r="D1300" s="7">
        <f>IF(N1300&gt;0, RANK(N1300,(N1300:P1300,Q1300:AE1300)),0)</f>
        <v>0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475"/>
        <v>5955</v>
      </c>
      <c r="H1300" s="2">
        <f t="shared" si="476"/>
        <v>1</v>
      </c>
      <c r="I1300" s="2"/>
      <c r="J1300" s="2">
        <f t="shared" si="478"/>
        <v>0</v>
      </c>
      <c r="K1300" s="2">
        <f t="shared" si="479"/>
        <v>1</v>
      </c>
      <c r="L1300" s="2">
        <f t="shared" si="480"/>
        <v>0</v>
      </c>
      <c r="M1300" s="2">
        <f t="shared" si="481"/>
        <v>0</v>
      </c>
      <c r="N1300" s="106">
        <v>0</v>
      </c>
      <c r="O1300" s="106">
        <v>5955</v>
      </c>
      <c r="P1300" s="106"/>
      <c r="Q1300" s="106"/>
      <c r="R1300" s="106"/>
      <c r="S1300" s="106"/>
      <c r="T1300" s="106"/>
      <c r="U1300" s="106"/>
      <c r="V1300" s="106"/>
      <c r="W1300" s="106"/>
      <c r="X1300" s="106"/>
      <c r="Y1300" s="106"/>
      <c r="Z1300" s="106"/>
      <c r="AA1300" s="106"/>
      <c r="AB1300" s="106"/>
      <c r="AC1300" s="106"/>
      <c r="AD1300" s="106"/>
      <c r="AE1300" s="106"/>
      <c r="AG1300" s="7">
        <f>IF(Q1300&gt;0,RANK(Q1300,(N1300:P1300,Q1300:AE1300)),0)</f>
        <v>0</v>
      </c>
      <c r="AH1300" s="7">
        <f>IF(R1300&gt;0,RANK(R1300,(N1300:P1300,Q1300:AE1300)),0)</f>
        <v>0</v>
      </c>
      <c r="AI1300" s="7">
        <f>IF(T1300&gt;0,RANK(T1300,(N1300:P1300,Q1300:AE1300)),0)</f>
        <v>0</v>
      </c>
      <c r="AJ1300" s="7">
        <f>IF(S1300&gt;0,RANK(S1300,(N1300:P1300,Q1300:AE1300)),0)</f>
        <v>0</v>
      </c>
      <c r="AK1300" s="2">
        <f t="shared" si="482"/>
        <v>0</v>
      </c>
      <c r="AL1300" s="2">
        <f t="shared" si="483"/>
        <v>0</v>
      </c>
      <c r="AM1300" s="2">
        <f t="shared" si="484"/>
        <v>0</v>
      </c>
      <c r="AN1300" s="2">
        <f t="shared" si="485"/>
        <v>0</v>
      </c>
      <c r="AP1300" t="s">
        <v>1027</v>
      </c>
      <c r="AQ1300" t="s">
        <v>1020</v>
      </c>
      <c r="AT1300" s="94">
        <v>28</v>
      </c>
      <c r="AU1300" s="96">
        <v>73</v>
      </c>
      <c r="AV1300" s="100">
        <f t="shared" si="465"/>
        <v>28073</v>
      </c>
      <c r="AX1300" s="7" t="s">
        <v>996</v>
      </c>
    </row>
    <row r="1301" spans="1:50" ht="13" hidden="1" customHeight="1" outlineLevel="1">
      <c r="A1301" t="s">
        <v>1951</v>
      </c>
      <c r="B1301" t="s">
        <v>1020</v>
      </c>
      <c r="C1301" s="1">
        <f t="shared" si="477"/>
        <v>5768</v>
      </c>
      <c r="D1301" s="7">
        <f>IF(N1301&gt;0, RANK(N1301,(N1301:P1301,Q1301:AE1301)),0)</f>
        <v>0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475"/>
        <v>5768</v>
      </c>
      <c r="H1301" s="2">
        <f t="shared" si="476"/>
        <v>1</v>
      </c>
      <c r="I1301" s="2"/>
      <c r="J1301" s="2">
        <f t="shared" si="478"/>
        <v>0</v>
      </c>
      <c r="K1301" s="2">
        <f t="shared" si="479"/>
        <v>1</v>
      </c>
      <c r="L1301" s="2">
        <f t="shared" si="480"/>
        <v>0</v>
      </c>
      <c r="M1301" s="2">
        <f t="shared" si="481"/>
        <v>0</v>
      </c>
      <c r="N1301" s="106">
        <v>0</v>
      </c>
      <c r="O1301" s="106">
        <v>5768</v>
      </c>
      <c r="P1301" s="106"/>
      <c r="Q1301" s="106"/>
      <c r="R1301" s="106"/>
      <c r="S1301" s="106"/>
      <c r="T1301" s="106"/>
      <c r="U1301" s="106"/>
      <c r="V1301" s="106"/>
      <c r="W1301" s="106"/>
      <c r="X1301" s="106"/>
      <c r="Y1301" s="106"/>
      <c r="Z1301" s="106"/>
      <c r="AA1301" s="106"/>
      <c r="AB1301" s="106"/>
      <c r="AC1301" s="106"/>
      <c r="AD1301" s="106"/>
      <c r="AE1301" s="106"/>
      <c r="AG1301" s="7">
        <f>IF(Q1301&gt;0,RANK(Q1301,(N1301:P1301,Q1301:AE1301)),0)</f>
        <v>0</v>
      </c>
      <c r="AH1301" s="7">
        <f>IF(R1301&gt;0,RANK(R1301,(N1301:P1301,Q1301:AE1301)),0)</f>
        <v>0</v>
      </c>
      <c r="AI1301" s="7">
        <f>IF(T1301&gt;0,RANK(T1301,(N1301:P1301,Q1301:AE1301)),0)</f>
        <v>0</v>
      </c>
      <c r="AJ1301" s="7">
        <f>IF(S1301&gt;0,RANK(S1301,(N1301:P1301,Q1301:AE1301)),0)</f>
        <v>0</v>
      </c>
      <c r="AK1301" s="2">
        <f t="shared" si="482"/>
        <v>0</v>
      </c>
      <c r="AL1301" s="2">
        <f t="shared" si="483"/>
        <v>0</v>
      </c>
      <c r="AM1301" s="2">
        <f t="shared" si="484"/>
        <v>0</v>
      </c>
      <c r="AN1301" s="2">
        <f t="shared" si="485"/>
        <v>0</v>
      </c>
      <c r="AP1301" t="s">
        <v>1951</v>
      </c>
      <c r="AQ1301" t="s">
        <v>1020</v>
      </c>
      <c r="AT1301" s="94">
        <v>28</v>
      </c>
      <c r="AU1301" s="96">
        <v>75</v>
      </c>
      <c r="AV1301" s="100">
        <f t="shared" si="465"/>
        <v>28075</v>
      </c>
      <c r="AX1301" s="7" t="s">
        <v>996</v>
      </c>
    </row>
    <row r="1302" spans="1:50" ht="13" hidden="1" customHeight="1" outlineLevel="1">
      <c r="A1302" t="s">
        <v>2052</v>
      </c>
      <c r="B1302" t="s">
        <v>1020</v>
      </c>
      <c r="C1302" s="1">
        <f t="shared" si="477"/>
        <v>1527</v>
      </c>
      <c r="D1302" s="7">
        <f>IF(N1302&gt;0, RANK(N1302,(N1302:P1302,Q1302:AE1302)),0)</f>
        <v>0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475"/>
        <v>1527</v>
      </c>
      <c r="H1302" s="2">
        <f t="shared" si="476"/>
        <v>1</v>
      </c>
      <c r="I1302" s="2"/>
      <c r="J1302" s="2">
        <f t="shared" si="478"/>
        <v>0</v>
      </c>
      <c r="K1302" s="2">
        <f t="shared" si="479"/>
        <v>1</v>
      </c>
      <c r="L1302" s="2">
        <f t="shared" si="480"/>
        <v>0</v>
      </c>
      <c r="M1302" s="2">
        <f t="shared" si="481"/>
        <v>0</v>
      </c>
      <c r="N1302" s="106">
        <v>0</v>
      </c>
      <c r="O1302" s="106">
        <v>1527</v>
      </c>
      <c r="P1302" s="106"/>
      <c r="Q1302" s="106"/>
      <c r="R1302" s="106"/>
      <c r="S1302" s="106"/>
      <c r="T1302" s="106"/>
      <c r="U1302" s="106"/>
      <c r="V1302" s="106"/>
      <c r="W1302" s="106"/>
      <c r="X1302" s="106"/>
      <c r="Y1302" s="106"/>
      <c r="Z1302" s="106"/>
      <c r="AA1302" s="106"/>
      <c r="AB1302" s="106"/>
      <c r="AC1302" s="106"/>
      <c r="AD1302" s="106"/>
      <c r="AE1302" s="106"/>
      <c r="AG1302" s="7">
        <f>IF(Q1302&gt;0,RANK(Q1302,(N1302:P1302,Q1302:AE1302)),0)</f>
        <v>0</v>
      </c>
      <c r="AH1302" s="7">
        <f>IF(R1302&gt;0,RANK(R1302,(N1302:P1302,Q1302:AE1302)),0)</f>
        <v>0</v>
      </c>
      <c r="AI1302" s="7">
        <f>IF(T1302&gt;0,RANK(T1302,(N1302:P1302,Q1302:AE1302)),0)</f>
        <v>0</v>
      </c>
      <c r="AJ1302" s="7">
        <f>IF(S1302&gt;0,RANK(S1302,(N1302:P1302,Q1302:AE1302)),0)</f>
        <v>0</v>
      </c>
      <c r="AK1302" s="2">
        <f t="shared" si="482"/>
        <v>0</v>
      </c>
      <c r="AL1302" s="2">
        <f t="shared" si="483"/>
        <v>0</v>
      </c>
      <c r="AM1302" s="2">
        <f t="shared" si="484"/>
        <v>0</v>
      </c>
      <c r="AN1302" s="2">
        <f t="shared" si="485"/>
        <v>0</v>
      </c>
      <c r="AP1302" t="s">
        <v>2052</v>
      </c>
      <c r="AQ1302" t="s">
        <v>1020</v>
      </c>
      <c r="AT1302" s="94">
        <v>28</v>
      </c>
      <c r="AU1302" s="96">
        <v>77</v>
      </c>
      <c r="AV1302" s="100">
        <f t="shared" si="465"/>
        <v>28077</v>
      </c>
      <c r="AX1302" s="7" t="s">
        <v>996</v>
      </c>
    </row>
    <row r="1303" spans="1:50" ht="13" hidden="1" customHeight="1" outlineLevel="1">
      <c r="A1303" t="s">
        <v>687</v>
      </c>
      <c r="B1303" t="s">
        <v>1020</v>
      </c>
      <c r="C1303" s="1">
        <f t="shared" si="477"/>
        <v>1934</v>
      </c>
      <c r="D1303" s="7">
        <f>IF(N1303&gt;0, RANK(N1303,(N1303:P1303,Q1303:AE1303)),0)</f>
        <v>0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475"/>
        <v>1934</v>
      </c>
      <c r="H1303" s="2">
        <f t="shared" si="476"/>
        <v>1</v>
      </c>
      <c r="I1303" s="2"/>
      <c r="J1303" s="2">
        <f t="shared" si="478"/>
        <v>0</v>
      </c>
      <c r="K1303" s="2">
        <f t="shared" si="479"/>
        <v>1</v>
      </c>
      <c r="L1303" s="2">
        <f t="shared" si="480"/>
        <v>0</v>
      </c>
      <c r="M1303" s="2">
        <f t="shared" si="481"/>
        <v>0</v>
      </c>
      <c r="N1303" s="106">
        <v>0</v>
      </c>
      <c r="O1303" s="106">
        <v>1934</v>
      </c>
      <c r="P1303" s="106"/>
      <c r="Q1303" s="106"/>
      <c r="R1303" s="106"/>
      <c r="S1303" s="106"/>
      <c r="T1303" s="106"/>
      <c r="U1303" s="106"/>
      <c r="V1303" s="106"/>
      <c r="W1303" s="106"/>
      <c r="X1303" s="106"/>
      <c r="Y1303" s="106"/>
      <c r="Z1303" s="106"/>
      <c r="AA1303" s="106"/>
      <c r="AB1303" s="106"/>
      <c r="AC1303" s="106"/>
      <c r="AD1303" s="106"/>
      <c r="AE1303" s="106"/>
      <c r="AG1303" s="7">
        <f>IF(Q1303&gt;0,RANK(Q1303,(N1303:P1303,Q1303:AE1303)),0)</f>
        <v>0</v>
      </c>
      <c r="AH1303" s="7">
        <f>IF(R1303&gt;0,RANK(R1303,(N1303:P1303,Q1303:AE1303)),0)</f>
        <v>0</v>
      </c>
      <c r="AI1303" s="7">
        <f>IF(T1303&gt;0,RANK(T1303,(N1303:P1303,Q1303:AE1303)),0)</f>
        <v>0</v>
      </c>
      <c r="AJ1303" s="7">
        <f>IF(S1303&gt;0,RANK(S1303,(N1303:P1303,Q1303:AE1303)),0)</f>
        <v>0</v>
      </c>
      <c r="AK1303" s="2">
        <f t="shared" si="482"/>
        <v>0</v>
      </c>
      <c r="AL1303" s="2">
        <f t="shared" si="483"/>
        <v>0</v>
      </c>
      <c r="AM1303" s="2">
        <f t="shared" si="484"/>
        <v>0</v>
      </c>
      <c r="AN1303" s="2">
        <f t="shared" si="485"/>
        <v>0</v>
      </c>
      <c r="AP1303" t="s">
        <v>687</v>
      </c>
      <c r="AQ1303" t="s">
        <v>1020</v>
      </c>
      <c r="AT1303" s="94">
        <v>28</v>
      </c>
      <c r="AU1303" s="96">
        <v>79</v>
      </c>
      <c r="AV1303" s="100">
        <f t="shared" si="465"/>
        <v>28079</v>
      </c>
      <c r="AX1303" s="7" t="s">
        <v>996</v>
      </c>
    </row>
    <row r="1304" spans="1:50" ht="13" hidden="1" customHeight="1" outlineLevel="1">
      <c r="A1304" t="s">
        <v>2498</v>
      </c>
      <c r="B1304" t="s">
        <v>1020</v>
      </c>
      <c r="C1304" s="1">
        <f t="shared" si="477"/>
        <v>4206</v>
      </c>
      <c r="D1304" s="7">
        <f>IF(N1304&gt;0, RANK(N1304,(N1304:P1304,Q1304:AE1304)),0)</f>
        <v>0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475"/>
        <v>4206</v>
      </c>
      <c r="H1304" s="2">
        <f t="shared" si="476"/>
        <v>1</v>
      </c>
      <c r="I1304" s="2"/>
      <c r="J1304" s="2">
        <f t="shared" si="478"/>
        <v>0</v>
      </c>
      <c r="K1304" s="2">
        <f t="shared" si="479"/>
        <v>1</v>
      </c>
      <c r="L1304" s="2">
        <f t="shared" si="480"/>
        <v>0</v>
      </c>
      <c r="M1304" s="2">
        <f t="shared" si="481"/>
        <v>0</v>
      </c>
      <c r="N1304" s="106">
        <v>0</v>
      </c>
      <c r="O1304" s="106">
        <v>4206</v>
      </c>
      <c r="P1304" s="106"/>
      <c r="Q1304" s="106"/>
      <c r="R1304" s="106"/>
      <c r="S1304" s="106"/>
      <c r="T1304" s="106"/>
      <c r="U1304" s="106"/>
      <c r="V1304" s="106"/>
      <c r="W1304" s="106"/>
      <c r="X1304" s="106"/>
      <c r="Y1304" s="106"/>
      <c r="Z1304" s="106"/>
      <c r="AA1304" s="106"/>
      <c r="AB1304" s="106"/>
      <c r="AC1304" s="106"/>
      <c r="AD1304" s="106"/>
      <c r="AE1304" s="106"/>
      <c r="AG1304" s="7">
        <f>IF(Q1304&gt;0,RANK(Q1304,(N1304:P1304,Q1304:AE1304)),0)</f>
        <v>0</v>
      </c>
      <c r="AH1304" s="7">
        <f>IF(R1304&gt;0,RANK(R1304,(N1304:P1304,Q1304:AE1304)),0)</f>
        <v>0</v>
      </c>
      <c r="AI1304" s="7">
        <f>IF(T1304&gt;0,RANK(T1304,(N1304:P1304,Q1304:AE1304)),0)</f>
        <v>0</v>
      </c>
      <c r="AJ1304" s="7">
        <f>IF(S1304&gt;0,RANK(S1304,(N1304:P1304,Q1304:AE1304)),0)</f>
        <v>0</v>
      </c>
      <c r="AK1304" s="2">
        <f t="shared" si="482"/>
        <v>0</v>
      </c>
      <c r="AL1304" s="2">
        <f t="shared" si="483"/>
        <v>0</v>
      </c>
      <c r="AM1304" s="2">
        <f t="shared" si="484"/>
        <v>0</v>
      </c>
      <c r="AN1304" s="2">
        <f t="shared" si="485"/>
        <v>0</v>
      </c>
      <c r="AP1304" t="s">
        <v>2498</v>
      </c>
      <c r="AQ1304" t="s">
        <v>1020</v>
      </c>
      <c r="AT1304" s="94">
        <v>28</v>
      </c>
      <c r="AU1304" s="96">
        <v>81</v>
      </c>
      <c r="AV1304" s="100">
        <f t="shared" si="465"/>
        <v>28081</v>
      </c>
      <c r="AX1304" s="7" t="s">
        <v>996</v>
      </c>
    </row>
    <row r="1305" spans="1:50" ht="13" hidden="1" customHeight="1" outlineLevel="1">
      <c r="A1305" t="s">
        <v>2335</v>
      </c>
      <c r="B1305" t="s">
        <v>1020</v>
      </c>
      <c r="C1305" s="1">
        <f t="shared" si="477"/>
        <v>4034</v>
      </c>
      <c r="D1305" s="7">
        <f>IF(N1305&gt;0, RANK(N1305,(N1305:P1305,Q1305:AE1305)),0)</f>
        <v>0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475"/>
        <v>4034</v>
      </c>
      <c r="H1305" s="2">
        <f t="shared" si="476"/>
        <v>1</v>
      </c>
      <c r="I1305" s="2"/>
      <c r="J1305" s="2">
        <f t="shared" si="478"/>
        <v>0</v>
      </c>
      <c r="K1305" s="2">
        <f t="shared" si="479"/>
        <v>1</v>
      </c>
      <c r="L1305" s="2">
        <f t="shared" si="480"/>
        <v>0</v>
      </c>
      <c r="M1305" s="2">
        <f t="shared" si="481"/>
        <v>0</v>
      </c>
      <c r="N1305" s="106">
        <v>0</v>
      </c>
      <c r="O1305" s="106">
        <v>4034</v>
      </c>
      <c r="P1305" s="106"/>
      <c r="Q1305" s="106"/>
      <c r="R1305" s="106"/>
      <c r="S1305" s="106"/>
      <c r="T1305" s="106"/>
      <c r="U1305" s="106"/>
      <c r="V1305" s="106"/>
      <c r="W1305" s="106"/>
      <c r="X1305" s="106"/>
      <c r="Y1305" s="106"/>
      <c r="Z1305" s="106"/>
      <c r="AA1305" s="106"/>
      <c r="AB1305" s="106"/>
      <c r="AC1305" s="106"/>
      <c r="AD1305" s="106"/>
      <c r="AE1305" s="106"/>
      <c r="AG1305" s="7">
        <f>IF(Q1305&gt;0,RANK(Q1305,(N1305:P1305,Q1305:AE1305)),0)</f>
        <v>0</v>
      </c>
      <c r="AH1305" s="7">
        <f>IF(R1305&gt;0,RANK(R1305,(N1305:P1305,Q1305:AE1305)),0)</f>
        <v>0</v>
      </c>
      <c r="AI1305" s="7">
        <f>IF(T1305&gt;0,RANK(T1305,(N1305:P1305,Q1305:AE1305)),0)</f>
        <v>0</v>
      </c>
      <c r="AJ1305" s="7">
        <f>IF(S1305&gt;0,RANK(S1305,(N1305:P1305,Q1305:AE1305)),0)</f>
        <v>0</v>
      </c>
      <c r="AK1305" s="2">
        <f t="shared" si="482"/>
        <v>0</v>
      </c>
      <c r="AL1305" s="2">
        <f t="shared" si="483"/>
        <v>0</v>
      </c>
      <c r="AM1305" s="2">
        <f t="shared" si="484"/>
        <v>0</v>
      </c>
      <c r="AN1305" s="2">
        <f t="shared" si="485"/>
        <v>0</v>
      </c>
      <c r="AP1305" t="s">
        <v>2335</v>
      </c>
      <c r="AQ1305" t="s">
        <v>1020</v>
      </c>
      <c r="AT1305" s="94">
        <v>28</v>
      </c>
      <c r="AU1305" s="96">
        <v>83</v>
      </c>
      <c r="AV1305" s="100">
        <f t="shared" si="465"/>
        <v>28083</v>
      </c>
      <c r="AX1305" s="7" t="s">
        <v>996</v>
      </c>
    </row>
    <row r="1306" spans="1:50" ht="13" hidden="1" customHeight="1" outlineLevel="1">
      <c r="A1306" t="s">
        <v>1794</v>
      </c>
      <c r="B1306" t="s">
        <v>1020</v>
      </c>
      <c r="C1306" s="1">
        <f t="shared" si="477"/>
        <v>4142</v>
      </c>
      <c r="D1306" s="7">
        <f>IF(N1306&gt;0, RANK(N1306,(N1306:P1306,Q1306:AE1306)),0)</f>
        <v>0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1">
        <f t="shared" si="475"/>
        <v>4142</v>
      </c>
      <c r="H1306" s="2">
        <f t="shared" si="476"/>
        <v>1</v>
      </c>
      <c r="I1306" s="2"/>
      <c r="J1306" s="2">
        <f t="shared" si="478"/>
        <v>0</v>
      </c>
      <c r="K1306" s="2">
        <f t="shared" si="479"/>
        <v>1</v>
      </c>
      <c r="L1306" s="2">
        <f t="shared" si="480"/>
        <v>0</v>
      </c>
      <c r="M1306" s="2">
        <f t="shared" si="481"/>
        <v>0</v>
      </c>
      <c r="N1306" s="106">
        <v>0</v>
      </c>
      <c r="O1306" s="106">
        <v>4142</v>
      </c>
      <c r="P1306" s="106"/>
      <c r="Q1306" s="106"/>
      <c r="R1306" s="106"/>
      <c r="S1306" s="106"/>
      <c r="T1306" s="106"/>
      <c r="U1306" s="106"/>
      <c r="V1306" s="106"/>
      <c r="W1306" s="106"/>
      <c r="X1306" s="106"/>
      <c r="Y1306" s="106"/>
      <c r="Z1306" s="106"/>
      <c r="AA1306" s="106"/>
      <c r="AB1306" s="106"/>
      <c r="AC1306" s="106"/>
      <c r="AD1306" s="106"/>
      <c r="AE1306" s="106"/>
      <c r="AG1306" s="7">
        <f>IF(Q1306&gt;0,RANK(Q1306,(N1306:P1306,Q1306:AE1306)),0)</f>
        <v>0</v>
      </c>
      <c r="AH1306" s="7">
        <f>IF(R1306&gt;0,RANK(R1306,(N1306:P1306,Q1306:AE1306)),0)</f>
        <v>0</v>
      </c>
      <c r="AI1306" s="7">
        <f>IF(T1306&gt;0,RANK(T1306,(N1306:P1306,Q1306:AE1306)),0)</f>
        <v>0</v>
      </c>
      <c r="AJ1306" s="7">
        <f>IF(S1306&gt;0,RANK(S1306,(N1306:P1306,Q1306:AE1306)),0)</f>
        <v>0</v>
      </c>
      <c r="AK1306" s="2">
        <f t="shared" si="482"/>
        <v>0</v>
      </c>
      <c r="AL1306" s="2">
        <f t="shared" si="483"/>
        <v>0</v>
      </c>
      <c r="AM1306" s="2">
        <f t="shared" si="484"/>
        <v>0</v>
      </c>
      <c r="AN1306" s="2">
        <f t="shared" si="485"/>
        <v>0</v>
      </c>
      <c r="AP1306" t="s">
        <v>1794</v>
      </c>
      <c r="AQ1306" t="s">
        <v>1020</v>
      </c>
      <c r="AT1306" s="94">
        <v>28</v>
      </c>
      <c r="AU1306" s="96">
        <v>85</v>
      </c>
      <c r="AV1306" s="100">
        <f t="shared" si="465"/>
        <v>28085</v>
      </c>
      <c r="AX1306" s="7" t="s">
        <v>996</v>
      </c>
    </row>
    <row r="1307" spans="1:50" ht="13" hidden="1" customHeight="1" outlineLevel="1">
      <c r="A1307" t="s">
        <v>2295</v>
      </c>
      <c r="B1307" t="s">
        <v>1020</v>
      </c>
      <c r="C1307" s="1">
        <f t="shared" si="477"/>
        <v>2377</v>
      </c>
      <c r="D1307" s="7">
        <f>IF(N1307&gt;0, RANK(N1307,(N1307:P1307,Q1307:AE1307)),0)</f>
        <v>0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475"/>
        <v>2377</v>
      </c>
      <c r="H1307" s="2">
        <f t="shared" si="476"/>
        <v>1</v>
      </c>
      <c r="I1307" s="2"/>
      <c r="J1307" s="2">
        <f t="shared" si="478"/>
        <v>0</v>
      </c>
      <c r="K1307" s="2">
        <f t="shared" si="479"/>
        <v>1</v>
      </c>
      <c r="L1307" s="2">
        <f t="shared" si="480"/>
        <v>0</v>
      </c>
      <c r="M1307" s="2">
        <f t="shared" si="481"/>
        <v>0</v>
      </c>
      <c r="N1307" s="106">
        <v>0</v>
      </c>
      <c r="O1307" s="106">
        <v>2377</v>
      </c>
      <c r="P1307" s="106"/>
      <c r="Q1307" s="106"/>
      <c r="R1307" s="106"/>
      <c r="S1307" s="106"/>
      <c r="T1307" s="106"/>
      <c r="U1307" s="106"/>
      <c r="V1307" s="106"/>
      <c r="W1307" s="106"/>
      <c r="X1307" s="106"/>
      <c r="Y1307" s="106"/>
      <c r="Z1307" s="106"/>
      <c r="AA1307" s="106"/>
      <c r="AB1307" s="106"/>
      <c r="AC1307" s="106"/>
      <c r="AD1307" s="106"/>
      <c r="AE1307" s="106"/>
      <c r="AG1307" s="7">
        <f>IF(Q1307&gt;0,RANK(Q1307,(N1307:P1307,Q1307:AE1307)),0)</f>
        <v>0</v>
      </c>
      <c r="AH1307" s="7">
        <f>IF(R1307&gt;0,RANK(R1307,(N1307:P1307,Q1307:AE1307)),0)</f>
        <v>0</v>
      </c>
      <c r="AI1307" s="7">
        <f>IF(T1307&gt;0,RANK(T1307,(N1307:P1307,Q1307:AE1307)),0)</f>
        <v>0</v>
      </c>
      <c r="AJ1307" s="7">
        <f>IF(S1307&gt;0,RANK(S1307,(N1307:P1307,Q1307:AE1307)),0)</f>
        <v>0</v>
      </c>
      <c r="AK1307" s="2">
        <f t="shared" si="482"/>
        <v>0</v>
      </c>
      <c r="AL1307" s="2">
        <f t="shared" si="483"/>
        <v>0</v>
      </c>
      <c r="AM1307" s="2">
        <f t="shared" si="484"/>
        <v>0</v>
      </c>
      <c r="AN1307" s="2">
        <f t="shared" si="485"/>
        <v>0</v>
      </c>
      <c r="AP1307" t="s">
        <v>2295</v>
      </c>
      <c r="AQ1307" t="s">
        <v>1020</v>
      </c>
      <c r="AT1307" s="94">
        <v>28</v>
      </c>
      <c r="AU1307" s="96">
        <v>87</v>
      </c>
      <c r="AV1307" s="100">
        <f t="shared" si="465"/>
        <v>28087</v>
      </c>
      <c r="AX1307" s="7" t="s">
        <v>996</v>
      </c>
    </row>
    <row r="1308" spans="1:50" ht="13" hidden="1" customHeight="1" outlineLevel="1">
      <c r="A1308" t="s">
        <v>2395</v>
      </c>
      <c r="B1308" t="s">
        <v>1020</v>
      </c>
      <c r="C1308" s="1">
        <f t="shared" si="477"/>
        <v>2604</v>
      </c>
      <c r="D1308" s="7">
        <f>IF(N1308&gt;0, RANK(N1308,(N1308:P1308,Q1308:AE1308)),0)</f>
        <v>0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475"/>
        <v>2604</v>
      </c>
      <c r="H1308" s="2">
        <f t="shared" si="476"/>
        <v>1</v>
      </c>
      <c r="I1308" s="2"/>
      <c r="J1308" s="2">
        <f t="shared" si="478"/>
        <v>0</v>
      </c>
      <c r="K1308" s="2">
        <f t="shared" si="479"/>
        <v>1</v>
      </c>
      <c r="L1308" s="2">
        <f t="shared" si="480"/>
        <v>0</v>
      </c>
      <c r="M1308" s="2">
        <f t="shared" si="481"/>
        <v>0</v>
      </c>
      <c r="N1308" s="106">
        <v>0</v>
      </c>
      <c r="O1308" s="106">
        <v>2604</v>
      </c>
      <c r="P1308" s="106"/>
      <c r="Q1308" s="106"/>
      <c r="R1308" s="106"/>
      <c r="S1308" s="106"/>
      <c r="T1308" s="106"/>
      <c r="U1308" s="106"/>
      <c r="V1308" s="106"/>
      <c r="W1308" s="106"/>
      <c r="X1308" s="106"/>
      <c r="Y1308" s="106"/>
      <c r="Z1308" s="106"/>
      <c r="AA1308" s="106"/>
      <c r="AB1308" s="106"/>
      <c r="AC1308" s="106"/>
      <c r="AD1308" s="106"/>
      <c r="AE1308" s="106"/>
      <c r="AG1308" s="7">
        <f>IF(Q1308&gt;0,RANK(Q1308,(N1308:P1308,Q1308:AE1308)),0)</f>
        <v>0</v>
      </c>
      <c r="AH1308" s="7">
        <f>IF(R1308&gt;0,RANK(R1308,(N1308:P1308,Q1308:AE1308)),0)</f>
        <v>0</v>
      </c>
      <c r="AI1308" s="7">
        <f>IF(T1308&gt;0,RANK(T1308,(N1308:P1308,Q1308:AE1308)),0)</f>
        <v>0</v>
      </c>
      <c r="AJ1308" s="7">
        <f>IF(S1308&gt;0,RANK(S1308,(N1308:P1308,Q1308:AE1308)),0)</f>
        <v>0</v>
      </c>
      <c r="AK1308" s="2">
        <f t="shared" si="482"/>
        <v>0</v>
      </c>
      <c r="AL1308" s="2">
        <f t="shared" si="483"/>
        <v>0</v>
      </c>
      <c r="AM1308" s="2">
        <f t="shared" si="484"/>
        <v>0</v>
      </c>
      <c r="AN1308" s="2">
        <f t="shared" si="485"/>
        <v>0</v>
      </c>
      <c r="AP1308" t="s">
        <v>2395</v>
      </c>
      <c r="AQ1308" t="s">
        <v>1020</v>
      </c>
      <c r="AT1308" s="94">
        <v>28</v>
      </c>
      <c r="AU1308" s="96">
        <v>89</v>
      </c>
      <c r="AV1308" s="100">
        <f t="shared" si="465"/>
        <v>28089</v>
      </c>
      <c r="AX1308" s="7" t="s">
        <v>996</v>
      </c>
    </row>
    <row r="1309" spans="1:50" ht="13" hidden="1" customHeight="1" outlineLevel="1">
      <c r="A1309" t="s">
        <v>827</v>
      </c>
      <c r="B1309" t="s">
        <v>1020</v>
      </c>
      <c r="C1309" s="1">
        <f t="shared" si="477"/>
        <v>1462</v>
      </c>
      <c r="D1309" s="7">
        <f>IF(N1309&gt;0, RANK(N1309,(N1309:P1309,Q1309:AE1309)),0)</f>
        <v>0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475"/>
        <v>1462</v>
      </c>
      <c r="H1309" s="2">
        <f t="shared" si="476"/>
        <v>1</v>
      </c>
      <c r="I1309" s="2"/>
      <c r="J1309" s="2">
        <f t="shared" si="478"/>
        <v>0</v>
      </c>
      <c r="K1309" s="2">
        <f t="shared" si="479"/>
        <v>1</v>
      </c>
      <c r="L1309" s="2">
        <f t="shared" si="480"/>
        <v>0</v>
      </c>
      <c r="M1309" s="2">
        <f t="shared" si="481"/>
        <v>0</v>
      </c>
      <c r="N1309" s="106">
        <v>0</v>
      </c>
      <c r="O1309" s="106">
        <v>1462</v>
      </c>
      <c r="P1309" s="106"/>
      <c r="Q1309" s="106"/>
      <c r="R1309" s="106"/>
      <c r="S1309" s="106"/>
      <c r="T1309" s="106"/>
      <c r="U1309" s="106"/>
      <c r="V1309" s="106"/>
      <c r="W1309" s="106"/>
      <c r="X1309" s="106"/>
      <c r="Y1309" s="106"/>
      <c r="Z1309" s="106"/>
      <c r="AA1309" s="106"/>
      <c r="AB1309" s="106"/>
      <c r="AC1309" s="106"/>
      <c r="AD1309" s="106"/>
      <c r="AE1309" s="106"/>
      <c r="AG1309" s="7">
        <f>IF(Q1309&gt;0,RANK(Q1309,(N1309:P1309,Q1309:AE1309)),0)</f>
        <v>0</v>
      </c>
      <c r="AH1309" s="7">
        <f>IF(R1309&gt;0,RANK(R1309,(N1309:P1309,Q1309:AE1309)),0)</f>
        <v>0</v>
      </c>
      <c r="AI1309" s="7">
        <f>IF(T1309&gt;0,RANK(T1309,(N1309:P1309,Q1309:AE1309)),0)</f>
        <v>0</v>
      </c>
      <c r="AJ1309" s="7">
        <f>IF(S1309&gt;0,RANK(S1309,(N1309:P1309,Q1309:AE1309)),0)</f>
        <v>0</v>
      </c>
      <c r="AK1309" s="2">
        <f t="shared" si="482"/>
        <v>0</v>
      </c>
      <c r="AL1309" s="2">
        <f t="shared" si="483"/>
        <v>0</v>
      </c>
      <c r="AM1309" s="2">
        <f t="shared" si="484"/>
        <v>0</v>
      </c>
      <c r="AN1309" s="2">
        <f t="shared" si="485"/>
        <v>0</v>
      </c>
      <c r="AP1309" t="s">
        <v>827</v>
      </c>
      <c r="AQ1309" t="s">
        <v>1020</v>
      </c>
      <c r="AT1309" s="94">
        <v>28</v>
      </c>
      <c r="AU1309" s="96">
        <v>91</v>
      </c>
      <c r="AV1309" s="100">
        <f t="shared" si="465"/>
        <v>28091</v>
      </c>
      <c r="AX1309" s="7" t="s">
        <v>996</v>
      </c>
    </row>
    <row r="1310" spans="1:50" ht="13" hidden="1" customHeight="1" outlineLevel="1">
      <c r="A1310" t="s">
        <v>980</v>
      </c>
      <c r="B1310" t="s">
        <v>1020</v>
      </c>
      <c r="C1310" s="1">
        <f t="shared" si="477"/>
        <v>2142</v>
      </c>
      <c r="D1310" s="7">
        <f>IF(N1310&gt;0, RANK(N1310,(N1310:P1310,Q1310:AE1310)),0)</f>
        <v>0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475"/>
        <v>2142</v>
      </c>
      <c r="H1310" s="2">
        <f t="shared" si="476"/>
        <v>1</v>
      </c>
      <c r="I1310" s="2"/>
      <c r="J1310" s="2">
        <f t="shared" si="478"/>
        <v>0</v>
      </c>
      <c r="K1310" s="2">
        <f t="shared" si="479"/>
        <v>1</v>
      </c>
      <c r="L1310" s="2">
        <f t="shared" si="480"/>
        <v>0</v>
      </c>
      <c r="M1310" s="2">
        <f t="shared" si="481"/>
        <v>0</v>
      </c>
      <c r="N1310" s="106">
        <v>0</v>
      </c>
      <c r="O1310" s="106">
        <v>2142</v>
      </c>
      <c r="P1310" s="106"/>
      <c r="Q1310" s="106"/>
      <c r="R1310" s="106"/>
      <c r="S1310" s="106"/>
      <c r="T1310" s="106"/>
      <c r="U1310" s="106"/>
      <c r="V1310" s="106"/>
      <c r="W1310" s="106"/>
      <c r="X1310" s="106"/>
      <c r="Y1310" s="106"/>
      <c r="Z1310" s="106"/>
      <c r="AA1310" s="106"/>
      <c r="AB1310" s="106"/>
      <c r="AC1310" s="106"/>
      <c r="AD1310" s="106"/>
      <c r="AE1310" s="106"/>
      <c r="AG1310" s="7">
        <f>IF(Q1310&gt;0,RANK(Q1310,(N1310:P1310,Q1310:AE1310)),0)</f>
        <v>0</v>
      </c>
      <c r="AH1310" s="7">
        <f>IF(R1310&gt;0,RANK(R1310,(N1310:P1310,Q1310:AE1310)),0)</f>
        <v>0</v>
      </c>
      <c r="AI1310" s="7">
        <f>IF(T1310&gt;0,RANK(T1310,(N1310:P1310,Q1310:AE1310)),0)</f>
        <v>0</v>
      </c>
      <c r="AJ1310" s="7">
        <f>IF(S1310&gt;0,RANK(S1310,(N1310:P1310,Q1310:AE1310)),0)</f>
        <v>0</v>
      </c>
      <c r="AK1310" s="2">
        <f t="shared" si="482"/>
        <v>0</v>
      </c>
      <c r="AL1310" s="2">
        <f t="shared" si="483"/>
        <v>0</v>
      </c>
      <c r="AM1310" s="2">
        <f t="shared" si="484"/>
        <v>0</v>
      </c>
      <c r="AN1310" s="2">
        <f t="shared" si="485"/>
        <v>0</v>
      </c>
      <c r="AP1310" t="s">
        <v>980</v>
      </c>
      <c r="AQ1310" t="s">
        <v>1020</v>
      </c>
      <c r="AT1310" s="94">
        <v>28</v>
      </c>
      <c r="AU1310" s="96">
        <v>93</v>
      </c>
      <c r="AV1310" s="100">
        <f t="shared" si="465"/>
        <v>28093</v>
      </c>
      <c r="AX1310" s="7" t="s">
        <v>996</v>
      </c>
    </row>
    <row r="1311" spans="1:50" ht="13" hidden="1" customHeight="1" outlineLevel="1">
      <c r="A1311" t="s">
        <v>298</v>
      </c>
      <c r="B1311" t="s">
        <v>1020</v>
      </c>
      <c r="C1311" s="1">
        <f t="shared" si="477"/>
        <v>1824</v>
      </c>
      <c r="D1311" s="7">
        <f>IF(N1311&gt;0, RANK(N1311,(N1311:P1311,Q1311:AE1311)),0)</f>
        <v>0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475"/>
        <v>1824</v>
      </c>
      <c r="H1311" s="2">
        <f t="shared" si="476"/>
        <v>1</v>
      </c>
      <c r="I1311" s="2"/>
      <c r="J1311" s="2">
        <f t="shared" si="478"/>
        <v>0</v>
      </c>
      <c r="K1311" s="2">
        <f t="shared" si="479"/>
        <v>1</v>
      </c>
      <c r="L1311" s="2">
        <f t="shared" si="480"/>
        <v>0</v>
      </c>
      <c r="M1311" s="2">
        <f t="shared" si="481"/>
        <v>0</v>
      </c>
      <c r="N1311" s="106">
        <v>0</v>
      </c>
      <c r="O1311" s="106">
        <v>1824</v>
      </c>
      <c r="P1311" s="106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  <c r="AG1311" s="7">
        <f>IF(Q1311&gt;0,RANK(Q1311,(N1311:P1311,Q1311:AE1311)),0)</f>
        <v>0</v>
      </c>
      <c r="AH1311" s="7">
        <f>IF(R1311&gt;0,RANK(R1311,(N1311:P1311,Q1311:AE1311)),0)</f>
        <v>0</v>
      </c>
      <c r="AI1311" s="7">
        <f>IF(T1311&gt;0,RANK(T1311,(N1311:P1311,Q1311:AE1311)),0)</f>
        <v>0</v>
      </c>
      <c r="AJ1311" s="7">
        <f>IF(S1311&gt;0,RANK(S1311,(N1311:P1311,Q1311:AE1311)),0)</f>
        <v>0</v>
      </c>
      <c r="AK1311" s="2">
        <f t="shared" si="482"/>
        <v>0</v>
      </c>
      <c r="AL1311" s="2">
        <f t="shared" si="483"/>
        <v>0</v>
      </c>
      <c r="AM1311" s="2">
        <f t="shared" si="484"/>
        <v>0</v>
      </c>
      <c r="AN1311" s="2">
        <f t="shared" si="485"/>
        <v>0</v>
      </c>
      <c r="AP1311" t="s">
        <v>298</v>
      </c>
      <c r="AQ1311" t="s">
        <v>1020</v>
      </c>
      <c r="AT1311" s="94">
        <v>28</v>
      </c>
      <c r="AU1311" s="96">
        <v>95</v>
      </c>
      <c r="AV1311" s="100">
        <f t="shared" si="465"/>
        <v>28095</v>
      </c>
      <c r="AX1311" s="7" t="s">
        <v>996</v>
      </c>
    </row>
    <row r="1312" spans="1:50" ht="13" hidden="1" customHeight="1" outlineLevel="1">
      <c r="A1312" t="s">
        <v>1639</v>
      </c>
      <c r="B1312" t="s">
        <v>1020</v>
      </c>
      <c r="C1312" s="1">
        <f t="shared" si="477"/>
        <v>1256</v>
      </c>
      <c r="D1312" s="7">
        <f>IF(N1312&gt;0, RANK(N1312,(N1312:P1312,Q1312:AE1312)),0)</f>
        <v>0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475"/>
        <v>1256</v>
      </c>
      <c r="H1312" s="2">
        <f t="shared" si="476"/>
        <v>1</v>
      </c>
      <c r="I1312" s="2"/>
      <c r="J1312" s="2">
        <f t="shared" si="478"/>
        <v>0</v>
      </c>
      <c r="K1312" s="2">
        <f t="shared" si="479"/>
        <v>1</v>
      </c>
      <c r="L1312" s="2">
        <f t="shared" si="480"/>
        <v>0</v>
      </c>
      <c r="M1312" s="2">
        <f t="shared" si="481"/>
        <v>0</v>
      </c>
      <c r="N1312" s="106">
        <v>0</v>
      </c>
      <c r="O1312" s="106">
        <v>1256</v>
      </c>
      <c r="P1312" s="106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  <c r="AG1312" s="7">
        <f>IF(Q1312&gt;0,RANK(Q1312,(N1312:P1312,Q1312:AE1312)),0)</f>
        <v>0</v>
      </c>
      <c r="AH1312" s="7">
        <f>IF(R1312&gt;0,RANK(R1312,(N1312:P1312,Q1312:AE1312)),0)</f>
        <v>0</v>
      </c>
      <c r="AI1312" s="7">
        <f>IF(T1312&gt;0,RANK(T1312,(N1312:P1312,Q1312:AE1312)),0)</f>
        <v>0</v>
      </c>
      <c r="AJ1312" s="7">
        <f>IF(S1312&gt;0,RANK(S1312,(N1312:P1312,Q1312:AE1312)),0)</f>
        <v>0</v>
      </c>
      <c r="AK1312" s="2">
        <f t="shared" si="482"/>
        <v>0</v>
      </c>
      <c r="AL1312" s="2">
        <f t="shared" si="483"/>
        <v>0</v>
      </c>
      <c r="AM1312" s="2">
        <f t="shared" si="484"/>
        <v>0</v>
      </c>
      <c r="AN1312" s="2">
        <f t="shared" si="485"/>
        <v>0</v>
      </c>
      <c r="AP1312" t="s">
        <v>1639</v>
      </c>
      <c r="AQ1312" t="s">
        <v>1020</v>
      </c>
      <c r="AT1312" s="94">
        <v>28</v>
      </c>
      <c r="AU1312" s="96">
        <v>97</v>
      </c>
      <c r="AV1312" s="100">
        <f t="shared" si="465"/>
        <v>28097</v>
      </c>
      <c r="AX1312" s="7" t="s">
        <v>996</v>
      </c>
    </row>
    <row r="1313" spans="1:50" ht="13" hidden="1" customHeight="1" outlineLevel="1">
      <c r="A1313" t="s">
        <v>1727</v>
      </c>
      <c r="B1313" t="s">
        <v>1020</v>
      </c>
      <c r="C1313" s="1">
        <f t="shared" si="477"/>
        <v>1908</v>
      </c>
      <c r="D1313" s="7">
        <f>IF(N1313&gt;0, RANK(N1313,(N1313:P1313,Q1313:AE1313)),0)</f>
        <v>0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475"/>
        <v>1908</v>
      </c>
      <c r="H1313" s="2">
        <f t="shared" si="476"/>
        <v>1</v>
      </c>
      <c r="I1313" s="2"/>
      <c r="J1313" s="2">
        <f t="shared" si="478"/>
        <v>0</v>
      </c>
      <c r="K1313" s="2">
        <f t="shared" si="479"/>
        <v>1</v>
      </c>
      <c r="L1313" s="2">
        <f t="shared" si="480"/>
        <v>0</v>
      </c>
      <c r="M1313" s="2">
        <f t="shared" si="481"/>
        <v>0</v>
      </c>
      <c r="N1313" s="106">
        <v>0</v>
      </c>
      <c r="O1313" s="106">
        <v>1908</v>
      </c>
      <c r="P1313" s="106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  <c r="AG1313" s="7">
        <f>IF(Q1313&gt;0,RANK(Q1313,(N1313:P1313,Q1313:AE1313)),0)</f>
        <v>0</v>
      </c>
      <c r="AH1313" s="7">
        <f>IF(R1313&gt;0,RANK(R1313,(N1313:P1313,Q1313:AE1313)),0)</f>
        <v>0</v>
      </c>
      <c r="AI1313" s="7">
        <f>IF(T1313&gt;0,RANK(T1313,(N1313:P1313,Q1313:AE1313)),0)</f>
        <v>0</v>
      </c>
      <c r="AJ1313" s="7">
        <f>IF(S1313&gt;0,RANK(S1313,(N1313:P1313,Q1313:AE1313)),0)</f>
        <v>0</v>
      </c>
      <c r="AK1313" s="2">
        <f t="shared" si="482"/>
        <v>0</v>
      </c>
      <c r="AL1313" s="2">
        <f t="shared" si="483"/>
        <v>0</v>
      </c>
      <c r="AM1313" s="2">
        <f t="shared" si="484"/>
        <v>0</v>
      </c>
      <c r="AN1313" s="2">
        <f t="shared" si="485"/>
        <v>0</v>
      </c>
      <c r="AP1313" t="s">
        <v>1727</v>
      </c>
      <c r="AQ1313" t="s">
        <v>1020</v>
      </c>
      <c r="AT1313" s="94">
        <v>28</v>
      </c>
      <c r="AU1313" s="96">
        <v>99</v>
      </c>
      <c r="AV1313" s="100">
        <f t="shared" ref="AV1313:AV1345" si="486">1000*AT1313+AU1313</f>
        <v>28099</v>
      </c>
      <c r="AX1313" s="7" t="s">
        <v>996</v>
      </c>
    </row>
    <row r="1314" spans="1:50" ht="13" hidden="1" customHeight="1" outlineLevel="1">
      <c r="A1314" t="s">
        <v>1089</v>
      </c>
      <c r="B1314" t="s">
        <v>1020</v>
      </c>
      <c r="C1314" s="1">
        <f t="shared" si="477"/>
        <v>3140</v>
      </c>
      <c r="D1314" s="7">
        <f>IF(N1314&gt;0, RANK(N1314,(N1314:P1314,Q1314:AE1314)),0)</f>
        <v>0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475"/>
        <v>3140</v>
      </c>
      <c r="H1314" s="2">
        <f t="shared" si="476"/>
        <v>1</v>
      </c>
      <c r="I1314" s="2"/>
      <c r="J1314" s="2">
        <f t="shared" si="478"/>
        <v>0</v>
      </c>
      <c r="K1314" s="2">
        <f t="shared" si="479"/>
        <v>1</v>
      </c>
      <c r="L1314" s="2">
        <f t="shared" si="480"/>
        <v>0</v>
      </c>
      <c r="M1314" s="2">
        <f t="shared" si="481"/>
        <v>0</v>
      </c>
      <c r="N1314" s="106">
        <v>0</v>
      </c>
      <c r="O1314" s="106">
        <v>3140</v>
      </c>
      <c r="P1314" s="106"/>
      <c r="Q1314" s="106"/>
      <c r="R1314" s="106"/>
      <c r="S1314" s="106"/>
      <c r="T1314" s="106"/>
      <c r="U1314" s="106"/>
      <c r="V1314" s="106"/>
      <c r="W1314" s="106"/>
      <c r="X1314" s="106"/>
      <c r="Y1314" s="106"/>
      <c r="Z1314" s="106"/>
      <c r="AA1314" s="106"/>
      <c r="AB1314" s="106"/>
      <c r="AC1314" s="106"/>
      <c r="AD1314" s="106"/>
      <c r="AE1314" s="106"/>
      <c r="AG1314" s="7">
        <f>IF(Q1314&gt;0,RANK(Q1314,(N1314:P1314,Q1314:AE1314)),0)</f>
        <v>0</v>
      </c>
      <c r="AH1314" s="7">
        <f>IF(R1314&gt;0,RANK(R1314,(N1314:P1314,Q1314:AE1314)),0)</f>
        <v>0</v>
      </c>
      <c r="AI1314" s="7">
        <f>IF(T1314&gt;0,RANK(T1314,(N1314:P1314,Q1314:AE1314)),0)</f>
        <v>0</v>
      </c>
      <c r="AJ1314" s="7">
        <f>IF(S1314&gt;0,RANK(S1314,(N1314:P1314,Q1314:AE1314)),0)</f>
        <v>0</v>
      </c>
      <c r="AK1314" s="2">
        <f t="shared" si="482"/>
        <v>0</v>
      </c>
      <c r="AL1314" s="2">
        <f t="shared" si="483"/>
        <v>0</v>
      </c>
      <c r="AM1314" s="2">
        <f t="shared" si="484"/>
        <v>0</v>
      </c>
      <c r="AN1314" s="2">
        <f t="shared" si="485"/>
        <v>0</v>
      </c>
      <c r="AP1314" t="s">
        <v>1089</v>
      </c>
      <c r="AQ1314" t="s">
        <v>1020</v>
      </c>
      <c r="AT1314" s="94">
        <v>28</v>
      </c>
      <c r="AU1314" s="96">
        <v>101</v>
      </c>
      <c r="AV1314" s="100">
        <f t="shared" si="486"/>
        <v>28101</v>
      </c>
      <c r="AX1314" s="7" t="s">
        <v>996</v>
      </c>
    </row>
    <row r="1315" spans="1:50" ht="13" hidden="1" customHeight="1" outlineLevel="1">
      <c r="A1315" t="s">
        <v>777</v>
      </c>
      <c r="B1315" t="s">
        <v>1020</v>
      </c>
      <c r="C1315" s="1">
        <f t="shared" si="477"/>
        <v>839</v>
      </c>
      <c r="D1315" s="7">
        <f>IF(N1315&gt;0, RANK(N1315,(N1315:P1315,Q1315:AE1315)),0)</f>
        <v>0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475"/>
        <v>839</v>
      </c>
      <c r="H1315" s="2">
        <f t="shared" si="476"/>
        <v>1</v>
      </c>
      <c r="I1315" s="2"/>
      <c r="J1315" s="2">
        <f t="shared" si="478"/>
        <v>0</v>
      </c>
      <c r="K1315" s="2">
        <f t="shared" si="479"/>
        <v>1</v>
      </c>
      <c r="L1315" s="2">
        <f t="shared" si="480"/>
        <v>0</v>
      </c>
      <c r="M1315" s="2">
        <f t="shared" si="481"/>
        <v>0</v>
      </c>
      <c r="N1315" s="106">
        <v>0</v>
      </c>
      <c r="O1315" s="106">
        <v>839</v>
      </c>
      <c r="P1315" s="106"/>
      <c r="Q1315" s="106"/>
      <c r="R1315" s="106"/>
      <c r="S1315" s="106"/>
      <c r="T1315" s="106"/>
      <c r="U1315" s="106"/>
      <c r="V1315" s="106"/>
      <c r="W1315" s="106"/>
      <c r="X1315" s="106"/>
      <c r="Y1315" s="106"/>
      <c r="Z1315" s="106"/>
      <c r="AA1315" s="106"/>
      <c r="AB1315" s="106"/>
      <c r="AC1315" s="106"/>
      <c r="AD1315" s="106"/>
      <c r="AE1315" s="106"/>
      <c r="AG1315" s="7">
        <f>IF(Q1315&gt;0,RANK(Q1315,(N1315:P1315,Q1315:AE1315)),0)</f>
        <v>0</v>
      </c>
      <c r="AH1315" s="7">
        <f>IF(R1315&gt;0,RANK(R1315,(N1315:P1315,Q1315:AE1315)),0)</f>
        <v>0</v>
      </c>
      <c r="AI1315" s="7">
        <f>IF(T1315&gt;0,RANK(T1315,(N1315:P1315,Q1315:AE1315)),0)</f>
        <v>0</v>
      </c>
      <c r="AJ1315" s="7">
        <f>IF(S1315&gt;0,RANK(S1315,(N1315:P1315,Q1315:AE1315)),0)</f>
        <v>0</v>
      </c>
      <c r="AK1315" s="2">
        <f t="shared" si="482"/>
        <v>0</v>
      </c>
      <c r="AL1315" s="2">
        <f t="shared" si="483"/>
        <v>0</v>
      </c>
      <c r="AM1315" s="2">
        <f t="shared" si="484"/>
        <v>0</v>
      </c>
      <c r="AN1315" s="2">
        <f t="shared" si="485"/>
        <v>0</v>
      </c>
      <c r="AP1315" t="s">
        <v>777</v>
      </c>
      <c r="AQ1315" t="s">
        <v>1020</v>
      </c>
      <c r="AT1315" s="94">
        <v>28</v>
      </c>
      <c r="AU1315" s="96">
        <v>103</v>
      </c>
      <c r="AV1315" s="100">
        <f t="shared" si="486"/>
        <v>28103</v>
      </c>
      <c r="AX1315" s="7" t="s">
        <v>996</v>
      </c>
    </row>
    <row r="1316" spans="1:50" ht="13" hidden="1" customHeight="1" outlineLevel="1">
      <c r="A1316" t="s">
        <v>2306</v>
      </c>
      <c r="B1316" t="s">
        <v>1020</v>
      </c>
      <c r="C1316" s="1">
        <f t="shared" si="477"/>
        <v>2168</v>
      </c>
      <c r="D1316" s="7">
        <f>IF(N1316&gt;0, RANK(N1316,(N1316:P1316,Q1316:AE1316)),0)</f>
        <v>0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1">
        <f t="shared" si="475"/>
        <v>2168</v>
      </c>
      <c r="H1316" s="2">
        <f t="shared" si="476"/>
        <v>1</v>
      </c>
      <c r="I1316" s="2"/>
      <c r="J1316" s="2">
        <f t="shared" si="478"/>
        <v>0</v>
      </c>
      <c r="K1316" s="2">
        <f t="shared" si="479"/>
        <v>1</v>
      </c>
      <c r="L1316" s="2">
        <f t="shared" si="480"/>
        <v>0</v>
      </c>
      <c r="M1316" s="2">
        <f t="shared" si="481"/>
        <v>0</v>
      </c>
      <c r="N1316" s="106">
        <v>0</v>
      </c>
      <c r="O1316" s="106">
        <v>2168</v>
      </c>
      <c r="P1316" s="106"/>
      <c r="Q1316" s="106"/>
      <c r="R1316" s="106"/>
      <c r="S1316" s="106"/>
      <c r="T1316" s="106"/>
      <c r="U1316" s="106"/>
      <c r="V1316" s="106"/>
      <c r="W1316" s="106"/>
      <c r="X1316" s="106"/>
      <c r="Y1316" s="106"/>
      <c r="Z1316" s="106"/>
      <c r="AA1316" s="106"/>
      <c r="AB1316" s="106"/>
      <c r="AC1316" s="106"/>
      <c r="AD1316" s="106"/>
      <c r="AE1316" s="106"/>
      <c r="AG1316" s="7">
        <f>IF(Q1316&gt;0,RANK(Q1316,(N1316:P1316,Q1316:AE1316)),0)</f>
        <v>0</v>
      </c>
      <c r="AH1316" s="7">
        <f>IF(R1316&gt;0,RANK(R1316,(N1316:P1316,Q1316:AE1316)),0)</f>
        <v>0</v>
      </c>
      <c r="AI1316" s="7">
        <f>IF(T1316&gt;0,RANK(T1316,(N1316:P1316,Q1316:AE1316)),0)</f>
        <v>0</v>
      </c>
      <c r="AJ1316" s="7">
        <f>IF(S1316&gt;0,RANK(S1316,(N1316:P1316,Q1316:AE1316)),0)</f>
        <v>0</v>
      </c>
      <c r="AK1316" s="2">
        <f t="shared" si="482"/>
        <v>0</v>
      </c>
      <c r="AL1316" s="2">
        <f t="shared" si="483"/>
        <v>0</v>
      </c>
      <c r="AM1316" s="2">
        <f t="shared" si="484"/>
        <v>0</v>
      </c>
      <c r="AN1316" s="2">
        <f t="shared" si="485"/>
        <v>0</v>
      </c>
      <c r="AP1316" t="s">
        <v>2306</v>
      </c>
      <c r="AQ1316" t="s">
        <v>1020</v>
      </c>
      <c r="AT1316" s="94">
        <v>28</v>
      </c>
      <c r="AU1316" s="96">
        <v>105</v>
      </c>
      <c r="AV1316" s="100">
        <f t="shared" si="486"/>
        <v>28105</v>
      </c>
      <c r="AX1316" s="7" t="s">
        <v>996</v>
      </c>
    </row>
    <row r="1317" spans="1:50" ht="13" hidden="1" customHeight="1" outlineLevel="1">
      <c r="A1317" t="s">
        <v>1162</v>
      </c>
      <c r="B1317" t="s">
        <v>1020</v>
      </c>
      <c r="C1317" s="1">
        <f t="shared" si="477"/>
        <v>2473</v>
      </c>
      <c r="D1317" s="7">
        <f>IF(N1317&gt;0, RANK(N1317,(N1317:P1317,Q1317:AE1317)),0)</f>
        <v>0</v>
      </c>
      <c r="E1317" s="7">
        <f>IF(O1317&gt;0,RANK(O1317,(N1317:P1317,Q1317:AE1317)),0)</f>
        <v>1</v>
      </c>
      <c r="F1317" s="7">
        <f>IF(P1317&gt;0,RANK(P1317,(N1317:P1317,Q1317:AE1317)),0)</f>
        <v>0</v>
      </c>
      <c r="G1317" s="1">
        <f t="shared" si="475"/>
        <v>2473</v>
      </c>
      <c r="H1317" s="2">
        <f t="shared" si="476"/>
        <v>1</v>
      </c>
      <c r="I1317" s="2"/>
      <c r="J1317" s="2">
        <f t="shared" si="478"/>
        <v>0</v>
      </c>
      <c r="K1317" s="2">
        <f t="shared" si="479"/>
        <v>1</v>
      </c>
      <c r="L1317" s="2">
        <f t="shared" si="480"/>
        <v>0</v>
      </c>
      <c r="M1317" s="2">
        <f t="shared" si="481"/>
        <v>0</v>
      </c>
      <c r="N1317" s="106">
        <v>0</v>
      </c>
      <c r="O1317" s="106">
        <v>2473</v>
      </c>
      <c r="P1317" s="106"/>
      <c r="Q1317" s="106"/>
      <c r="R1317" s="106"/>
      <c r="S1317" s="106"/>
      <c r="T1317" s="106"/>
      <c r="U1317" s="106"/>
      <c r="V1317" s="106"/>
      <c r="W1317" s="106"/>
      <c r="X1317" s="106"/>
      <c r="Y1317" s="106"/>
      <c r="Z1317" s="106"/>
      <c r="AA1317" s="106"/>
      <c r="AB1317" s="106"/>
      <c r="AC1317" s="106"/>
      <c r="AD1317" s="106"/>
      <c r="AE1317" s="106"/>
      <c r="AG1317" s="7">
        <f>IF(Q1317&gt;0,RANK(Q1317,(N1317:P1317,Q1317:AE1317)),0)</f>
        <v>0</v>
      </c>
      <c r="AH1317" s="7">
        <f>IF(R1317&gt;0,RANK(R1317,(N1317:P1317,Q1317:AE1317)),0)</f>
        <v>0</v>
      </c>
      <c r="AI1317" s="7">
        <f>IF(T1317&gt;0,RANK(T1317,(N1317:P1317,Q1317:AE1317)),0)</f>
        <v>0</v>
      </c>
      <c r="AJ1317" s="7">
        <f>IF(S1317&gt;0,RANK(S1317,(N1317:P1317,Q1317:AE1317)),0)</f>
        <v>0</v>
      </c>
      <c r="AK1317" s="2">
        <f t="shared" si="482"/>
        <v>0</v>
      </c>
      <c r="AL1317" s="2">
        <f t="shared" si="483"/>
        <v>0</v>
      </c>
      <c r="AM1317" s="2">
        <f t="shared" si="484"/>
        <v>0</v>
      </c>
      <c r="AN1317" s="2">
        <f t="shared" si="485"/>
        <v>0</v>
      </c>
      <c r="AP1317" t="s">
        <v>1162</v>
      </c>
      <c r="AQ1317" t="s">
        <v>1020</v>
      </c>
      <c r="AT1317" s="94">
        <v>28</v>
      </c>
      <c r="AU1317" s="96">
        <v>107</v>
      </c>
      <c r="AV1317" s="100">
        <f t="shared" si="486"/>
        <v>28107</v>
      </c>
      <c r="AX1317" s="7" t="s">
        <v>996</v>
      </c>
    </row>
    <row r="1318" spans="1:50" ht="13" hidden="1" customHeight="1" outlineLevel="1">
      <c r="A1318" t="s">
        <v>1663</v>
      </c>
      <c r="B1318" t="s">
        <v>1020</v>
      </c>
      <c r="C1318" s="1">
        <f t="shared" si="477"/>
        <v>4617</v>
      </c>
      <c r="D1318" s="7">
        <f>IF(N1318&gt;0, RANK(N1318,(N1318:P1318,Q1318:AE1318)),0)</f>
        <v>0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475"/>
        <v>4617</v>
      </c>
      <c r="H1318" s="2">
        <f t="shared" si="476"/>
        <v>1</v>
      </c>
      <c r="I1318" s="2"/>
      <c r="J1318" s="2">
        <f t="shared" si="478"/>
        <v>0</v>
      </c>
      <c r="K1318" s="2">
        <f t="shared" si="479"/>
        <v>1</v>
      </c>
      <c r="L1318" s="2">
        <f t="shared" si="480"/>
        <v>0</v>
      </c>
      <c r="M1318" s="2">
        <f t="shared" si="481"/>
        <v>0</v>
      </c>
      <c r="N1318" s="106">
        <v>0</v>
      </c>
      <c r="O1318" s="106">
        <v>4617</v>
      </c>
      <c r="P1318" s="106"/>
      <c r="Q1318" s="106"/>
      <c r="R1318" s="106"/>
      <c r="S1318" s="106"/>
      <c r="T1318" s="106"/>
      <c r="U1318" s="106"/>
      <c r="V1318" s="106"/>
      <c r="W1318" s="106"/>
      <c r="X1318" s="106"/>
      <c r="Y1318" s="106"/>
      <c r="Z1318" s="106"/>
      <c r="AA1318" s="106"/>
      <c r="AB1318" s="106"/>
      <c r="AC1318" s="106"/>
      <c r="AD1318" s="106"/>
      <c r="AE1318" s="106"/>
      <c r="AG1318" s="7">
        <f>IF(Q1318&gt;0,RANK(Q1318,(N1318:P1318,Q1318:AE1318)),0)</f>
        <v>0</v>
      </c>
      <c r="AH1318" s="7">
        <f>IF(R1318&gt;0,RANK(R1318,(N1318:P1318,Q1318:AE1318)),0)</f>
        <v>0</v>
      </c>
      <c r="AI1318" s="7">
        <f>IF(T1318&gt;0,RANK(T1318,(N1318:P1318,Q1318:AE1318)),0)</f>
        <v>0</v>
      </c>
      <c r="AJ1318" s="7">
        <f>IF(S1318&gt;0,RANK(S1318,(N1318:P1318,Q1318:AE1318)),0)</f>
        <v>0</v>
      </c>
      <c r="AK1318" s="2">
        <f t="shared" si="482"/>
        <v>0</v>
      </c>
      <c r="AL1318" s="2">
        <f t="shared" si="483"/>
        <v>0</v>
      </c>
      <c r="AM1318" s="2">
        <f t="shared" si="484"/>
        <v>0</v>
      </c>
      <c r="AN1318" s="2">
        <f t="shared" si="485"/>
        <v>0</v>
      </c>
      <c r="AP1318" t="s">
        <v>1663</v>
      </c>
      <c r="AQ1318" t="s">
        <v>1020</v>
      </c>
      <c r="AT1318" s="94">
        <v>28</v>
      </c>
      <c r="AU1318" s="96">
        <v>109</v>
      </c>
      <c r="AV1318" s="100">
        <f t="shared" si="486"/>
        <v>28109</v>
      </c>
      <c r="AX1318" s="7" t="s">
        <v>996</v>
      </c>
    </row>
    <row r="1319" spans="1:50" ht="13" hidden="1" customHeight="1" outlineLevel="1">
      <c r="A1319" t="s">
        <v>2741</v>
      </c>
      <c r="B1319" t="s">
        <v>1020</v>
      </c>
      <c r="C1319" s="1">
        <f t="shared" si="477"/>
        <v>1699</v>
      </c>
      <c r="D1319" s="7">
        <f>IF(N1319&gt;0, RANK(N1319,(N1319:P1319,Q1319:AE1319)),0)</f>
        <v>0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475"/>
        <v>1699</v>
      </c>
      <c r="H1319" s="2">
        <f t="shared" si="476"/>
        <v>1</v>
      </c>
      <c r="I1319" s="2"/>
      <c r="J1319" s="2">
        <f t="shared" si="478"/>
        <v>0</v>
      </c>
      <c r="K1319" s="2">
        <f t="shared" si="479"/>
        <v>1</v>
      </c>
      <c r="L1319" s="2">
        <f t="shared" si="480"/>
        <v>0</v>
      </c>
      <c r="M1319" s="2">
        <f t="shared" si="481"/>
        <v>0</v>
      </c>
      <c r="N1319" s="106">
        <v>0</v>
      </c>
      <c r="O1319" s="106">
        <v>1699</v>
      </c>
      <c r="P1319" s="106"/>
      <c r="Q1319" s="106"/>
      <c r="R1319" s="106"/>
      <c r="S1319" s="106"/>
      <c r="T1319" s="106"/>
      <c r="U1319" s="106"/>
      <c r="V1319" s="106"/>
      <c r="W1319" s="106"/>
      <c r="X1319" s="106"/>
      <c r="Y1319" s="106"/>
      <c r="Z1319" s="106"/>
      <c r="AA1319" s="106"/>
      <c r="AB1319" s="106"/>
      <c r="AC1319" s="106"/>
      <c r="AD1319" s="106"/>
      <c r="AE1319" s="106"/>
      <c r="AG1319" s="7">
        <f>IF(Q1319&gt;0,RANK(Q1319,(N1319:P1319,Q1319:AE1319)),0)</f>
        <v>0</v>
      </c>
      <c r="AH1319" s="7">
        <f>IF(R1319&gt;0,RANK(R1319,(N1319:P1319,Q1319:AE1319)),0)</f>
        <v>0</v>
      </c>
      <c r="AI1319" s="7">
        <f>IF(T1319&gt;0,RANK(T1319,(N1319:P1319,Q1319:AE1319)),0)</f>
        <v>0</v>
      </c>
      <c r="AJ1319" s="7">
        <f>IF(S1319&gt;0,RANK(S1319,(N1319:P1319,Q1319:AE1319)),0)</f>
        <v>0</v>
      </c>
      <c r="AK1319" s="2">
        <f t="shared" si="482"/>
        <v>0</v>
      </c>
      <c r="AL1319" s="2">
        <f t="shared" si="483"/>
        <v>0</v>
      </c>
      <c r="AM1319" s="2">
        <f t="shared" si="484"/>
        <v>0</v>
      </c>
      <c r="AN1319" s="2">
        <f t="shared" si="485"/>
        <v>0</v>
      </c>
      <c r="AP1319" t="s">
        <v>2741</v>
      </c>
      <c r="AQ1319" t="s">
        <v>1020</v>
      </c>
      <c r="AT1319" s="94">
        <v>28</v>
      </c>
      <c r="AU1319" s="96">
        <v>111</v>
      </c>
      <c r="AV1319" s="100">
        <f t="shared" si="486"/>
        <v>28111</v>
      </c>
      <c r="AX1319" s="7" t="s">
        <v>996</v>
      </c>
    </row>
    <row r="1320" spans="1:50" ht="13" hidden="1" customHeight="1" outlineLevel="1">
      <c r="A1320" t="s">
        <v>2778</v>
      </c>
      <c r="B1320" t="s">
        <v>1020</v>
      </c>
      <c r="C1320" s="1">
        <f t="shared" si="477"/>
        <v>8575</v>
      </c>
      <c r="D1320" s="7">
        <f>IF(N1320&gt;0, RANK(N1320,(N1320:P1320,Q1320:AE1320)),0)</f>
        <v>0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1">
        <f t="shared" si="475"/>
        <v>8575</v>
      </c>
      <c r="H1320" s="2">
        <f t="shared" si="476"/>
        <v>1</v>
      </c>
      <c r="I1320" s="2"/>
      <c r="J1320" s="2">
        <f t="shared" si="478"/>
        <v>0</v>
      </c>
      <c r="K1320" s="2">
        <f t="shared" si="479"/>
        <v>1</v>
      </c>
      <c r="L1320" s="2">
        <f t="shared" si="480"/>
        <v>0</v>
      </c>
      <c r="M1320" s="2">
        <f t="shared" si="481"/>
        <v>0</v>
      </c>
      <c r="N1320" s="106">
        <v>0</v>
      </c>
      <c r="O1320" s="106">
        <v>8575</v>
      </c>
      <c r="P1320" s="106"/>
      <c r="Q1320" s="106"/>
      <c r="R1320" s="106"/>
      <c r="S1320" s="106"/>
      <c r="T1320" s="106"/>
      <c r="U1320" s="106"/>
      <c r="V1320" s="106"/>
      <c r="W1320" s="106"/>
      <c r="X1320" s="106"/>
      <c r="Y1320" s="106"/>
      <c r="Z1320" s="106"/>
      <c r="AA1320" s="106"/>
      <c r="AB1320" s="106"/>
      <c r="AC1320" s="106"/>
      <c r="AD1320" s="106"/>
      <c r="AE1320" s="106"/>
      <c r="AG1320" s="7">
        <f>IF(Q1320&gt;0,RANK(Q1320,(N1320:P1320,Q1320:AE1320)),0)</f>
        <v>0</v>
      </c>
      <c r="AH1320" s="7">
        <f>IF(R1320&gt;0,RANK(R1320,(N1320:P1320,Q1320:AE1320)),0)</f>
        <v>0</v>
      </c>
      <c r="AI1320" s="7">
        <f>IF(T1320&gt;0,RANK(T1320,(N1320:P1320,Q1320:AE1320)),0)</f>
        <v>0</v>
      </c>
      <c r="AJ1320" s="7">
        <f>IF(S1320&gt;0,RANK(S1320,(N1320:P1320,Q1320:AE1320)),0)</f>
        <v>0</v>
      </c>
      <c r="AK1320" s="2">
        <f t="shared" si="482"/>
        <v>0</v>
      </c>
      <c r="AL1320" s="2">
        <f t="shared" si="483"/>
        <v>0</v>
      </c>
      <c r="AM1320" s="2">
        <f t="shared" si="484"/>
        <v>0</v>
      </c>
      <c r="AN1320" s="2">
        <f t="shared" si="485"/>
        <v>0</v>
      </c>
      <c r="AP1320" t="s">
        <v>2778</v>
      </c>
      <c r="AQ1320" t="s">
        <v>1020</v>
      </c>
      <c r="AT1320" s="94">
        <v>28</v>
      </c>
      <c r="AU1320" s="96">
        <v>113</v>
      </c>
      <c r="AV1320" s="100">
        <f t="shared" si="486"/>
        <v>28113</v>
      </c>
      <c r="AX1320" s="7" t="s">
        <v>996</v>
      </c>
    </row>
    <row r="1321" spans="1:50" ht="13" hidden="1" customHeight="1" outlineLevel="1">
      <c r="A1321" t="s">
        <v>1312</v>
      </c>
      <c r="B1321" t="s">
        <v>1020</v>
      </c>
      <c r="C1321" s="1">
        <f t="shared" si="477"/>
        <v>1925</v>
      </c>
      <c r="D1321" s="7">
        <f>IF(N1321&gt;0, RANK(N1321,(N1321:P1321,Q1321:AE1321)),0)</f>
        <v>0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475"/>
        <v>1925</v>
      </c>
      <c r="H1321" s="2">
        <f t="shared" si="476"/>
        <v>1</v>
      </c>
      <c r="I1321" s="2"/>
      <c r="J1321" s="2">
        <f t="shared" si="478"/>
        <v>0</v>
      </c>
      <c r="K1321" s="2">
        <f t="shared" si="479"/>
        <v>1</v>
      </c>
      <c r="L1321" s="2">
        <f t="shared" si="480"/>
        <v>0</v>
      </c>
      <c r="M1321" s="2">
        <f t="shared" si="481"/>
        <v>0</v>
      </c>
      <c r="N1321" s="106">
        <v>0</v>
      </c>
      <c r="O1321" s="106">
        <v>1925</v>
      </c>
      <c r="P1321" s="106"/>
      <c r="Q1321" s="106"/>
      <c r="R1321" s="106"/>
      <c r="S1321" s="106"/>
      <c r="T1321" s="106"/>
      <c r="U1321" s="106"/>
      <c r="V1321" s="106"/>
      <c r="W1321" s="106"/>
      <c r="X1321" s="106"/>
      <c r="Y1321" s="106"/>
      <c r="Z1321" s="106"/>
      <c r="AA1321" s="106"/>
      <c r="AB1321" s="106"/>
      <c r="AC1321" s="106"/>
      <c r="AD1321" s="106"/>
      <c r="AE1321" s="106"/>
      <c r="AG1321" s="7">
        <f>IF(Q1321&gt;0,RANK(Q1321,(N1321:P1321,Q1321:AE1321)),0)</f>
        <v>0</v>
      </c>
      <c r="AH1321" s="7">
        <f>IF(R1321&gt;0,RANK(R1321,(N1321:P1321,Q1321:AE1321)),0)</f>
        <v>0</v>
      </c>
      <c r="AI1321" s="7">
        <f>IF(T1321&gt;0,RANK(T1321,(N1321:P1321,Q1321:AE1321)),0)</f>
        <v>0</v>
      </c>
      <c r="AJ1321" s="7">
        <f>IF(S1321&gt;0,RANK(S1321,(N1321:P1321,Q1321:AE1321)),0)</f>
        <v>0</v>
      </c>
      <c r="AK1321" s="2">
        <f t="shared" si="482"/>
        <v>0</v>
      </c>
      <c r="AL1321" s="2">
        <f t="shared" si="483"/>
        <v>0</v>
      </c>
      <c r="AM1321" s="2">
        <f t="shared" si="484"/>
        <v>0</v>
      </c>
      <c r="AN1321" s="2">
        <f t="shared" si="485"/>
        <v>0</v>
      </c>
      <c r="AP1321" t="s">
        <v>1312</v>
      </c>
      <c r="AQ1321" t="s">
        <v>1020</v>
      </c>
      <c r="AT1321" s="94">
        <v>28</v>
      </c>
      <c r="AU1321" s="96">
        <v>115</v>
      </c>
      <c r="AV1321" s="100">
        <f t="shared" si="486"/>
        <v>28115</v>
      </c>
      <c r="AX1321" s="7" t="s">
        <v>996</v>
      </c>
    </row>
    <row r="1322" spans="1:50" ht="13" hidden="1" customHeight="1" outlineLevel="1">
      <c r="A1322" t="s">
        <v>1019</v>
      </c>
      <c r="B1322" t="s">
        <v>1020</v>
      </c>
      <c r="C1322" s="1">
        <f t="shared" si="477"/>
        <v>4238</v>
      </c>
      <c r="D1322" s="7">
        <f>IF(N1322&gt;0, RANK(N1322,(N1322:P1322,Q1322:AE1322)),0)</f>
        <v>0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475"/>
        <v>4238</v>
      </c>
      <c r="H1322" s="2">
        <f t="shared" si="476"/>
        <v>1</v>
      </c>
      <c r="I1322" s="2"/>
      <c r="J1322" s="2">
        <f t="shared" si="478"/>
        <v>0</v>
      </c>
      <c r="K1322" s="2">
        <f t="shared" si="479"/>
        <v>1</v>
      </c>
      <c r="L1322" s="2">
        <f t="shared" si="480"/>
        <v>0</v>
      </c>
      <c r="M1322" s="2">
        <f t="shared" si="481"/>
        <v>0</v>
      </c>
      <c r="N1322" s="106">
        <v>0</v>
      </c>
      <c r="O1322" s="106">
        <v>4238</v>
      </c>
      <c r="P1322" s="106"/>
      <c r="Q1322" s="106"/>
      <c r="R1322" s="106"/>
      <c r="S1322" s="106"/>
      <c r="T1322" s="106"/>
      <c r="U1322" s="106"/>
      <c r="V1322" s="106"/>
      <c r="W1322" s="106"/>
      <c r="X1322" s="106"/>
      <c r="Y1322" s="106"/>
      <c r="Z1322" s="106"/>
      <c r="AA1322" s="106"/>
      <c r="AB1322" s="106"/>
      <c r="AC1322" s="106"/>
      <c r="AD1322" s="106"/>
      <c r="AE1322" s="106"/>
      <c r="AG1322" s="7">
        <f>IF(Q1322&gt;0,RANK(Q1322,(N1322:P1322,Q1322:AE1322)),0)</f>
        <v>0</v>
      </c>
      <c r="AH1322" s="7">
        <f>IF(R1322&gt;0,RANK(R1322,(N1322:P1322,Q1322:AE1322)),0)</f>
        <v>0</v>
      </c>
      <c r="AI1322" s="7">
        <f>IF(T1322&gt;0,RANK(T1322,(N1322:P1322,Q1322:AE1322)),0)</f>
        <v>0</v>
      </c>
      <c r="AJ1322" s="7">
        <f>IF(S1322&gt;0,RANK(S1322,(N1322:P1322,Q1322:AE1322)),0)</f>
        <v>0</v>
      </c>
      <c r="AK1322" s="2">
        <f t="shared" si="482"/>
        <v>0</v>
      </c>
      <c r="AL1322" s="2">
        <f t="shared" si="483"/>
        <v>0</v>
      </c>
      <c r="AM1322" s="2">
        <f t="shared" si="484"/>
        <v>0</v>
      </c>
      <c r="AN1322" s="2">
        <f t="shared" si="485"/>
        <v>0</v>
      </c>
      <c r="AP1322" t="s">
        <v>1019</v>
      </c>
      <c r="AQ1322" t="s">
        <v>1020</v>
      </c>
      <c r="AT1322" s="94">
        <v>28</v>
      </c>
      <c r="AU1322" s="96">
        <v>117</v>
      </c>
      <c r="AV1322" s="100">
        <f t="shared" si="486"/>
        <v>28117</v>
      </c>
      <c r="AX1322" s="7" t="s">
        <v>996</v>
      </c>
    </row>
    <row r="1323" spans="1:50" ht="13" hidden="1" customHeight="1" outlineLevel="1">
      <c r="A1323" t="s">
        <v>117</v>
      </c>
      <c r="B1323" t="s">
        <v>1020</v>
      </c>
      <c r="C1323" s="1">
        <f t="shared" si="477"/>
        <v>1760</v>
      </c>
      <c r="D1323" s="7">
        <f>IF(N1323&gt;0, RANK(N1323,(N1323:P1323,Q1323:AE1323)),0)</f>
        <v>0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475"/>
        <v>1760</v>
      </c>
      <c r="H1323" s="2">
        <f t="shared" si="476"/>
        <v>1</v>
      </c>
      <c r="I1323" s="2"/>
      <c r="J1323" s="2">
        <f t="shared" si="478"/>
        <v>0</v>
      </c>
      <c r="K1323" s="2">
        <f t="shared" si="479"/>
        <v>1</v>
      </c>
      <c r="L1323" s="2">
        <f t="shared" si="480"/>
        <v>0</v>
      </c>
      <c r="M1323" s="2">
        <f t="shared" si="481"/>
        <v>0</v>
      </c>
      <c r="N1323" s="106">
        <v>0</v>
      </c>
      <c r="O1323" s="106">
        <v>1760</v>
      </c>
      <c r="P1323" s="106"/>
      <c r="Q1323" s="106"/>
      <c r="R1323" s="106"/>
      <c r="S1323" s="106"/>
      <c r="T1323" s="106"/>
      <c r="U1323" s="106"/>
      <c r="V1323" s="106"/>
      <c r="W1323" s="106"/>
      <c r="X1323" s="106"/>
      <c r="Y1323" s="106"/>
      <c r="Z1323" s="106"/>
      <c r="AA1323" s="106"/>
      <c r="AB1323" s="106"/>
      <c r="AC1323" s="106"/>
      <c r="AD1323" s="106"/>
      <c r="AE1323" s="106"/>
      <c r="AG1323" s="7">
        <f>IF(Q1323&gt;0,RANK(Q1323,(N1323:P1323,Q1323:AE1323)),0)</f>
        <v>0</v>
      </c>
      <c r="AH1323" s="7">
        <f>IF(R1323&gt;0,RANK(R1323,(N1323:P1323,Q1323:AE1323)),0)</f>
        <v>0</v>
      </c>
      <c r="AI1323" s="7">
        <f>IF(T1323&gt;0,RANK(T1323,(N1323:P1323,Q1323:AE1323)),0)</f>
        <v>0</v>
      </c>
      <c r="AJ1323" s="7">
        <f>IF(S1323&gt;0,RANK(S1323,(N1323:P1323,Q1323:AE1323)),0)</f>
        <v>0</v>
      </c>
      <c r="AK1323" s="2">
        <f t="shared" si="482"/>
        <v>0</v>
      </c>
      <c r="AL1323" s="2">
        <f t="shared" si="483"/>
        <v>0</v>
      </c>
      <c r="AM1323" s="2">
        <f t="shared" si="484"/>
        <v>0</v>
      </c>
      <c r="AN1323" s="2">
        <f t="shared" si="485"/>
        <v>0</v>
      </c>
      <c r="AP1323" t="s">
        <v>117</v>
      </c>
      <c r="AQ1323" t="s">
        <v>1020</v>
      </c>
      <c r="AT1323" s="94">
        <v>28</v>
      </c>
      <c r="AU1323" s="96">
        <v>119</v>
      </c>
      <c r="AV1323" s="100">
        <f t="shared" si="486"/>
        <v>28119</v>
      </c>
      <c r="AX1323" s="7" t="s">
        <v>996</v>
      </c>
    </row>
    <row r="1324" spans="1:50" ht="13" hidden="1" customHeight="1" outlineLevel="1">
      <c r="A1324" t="s">
        <v>1665</v>
      </c>
      <c r="B1324" t="s">
        <v>1020</v>
      </c>
      <c r="C1324" s="1">
        <f t="shared" si="477"/>
        <v>9901</v>
      </c>
      <c r="D1324" s="7">
        <f>IF(N1324&gt;0, RANK(N1324,(N1324:P1324,Q1324:AE1324)),0)</f>
        <v>0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475"/>
        <v>9901</v>
      </c>
      <c r="H1324" s="2">
        <f t="shared" si="476"/>
        <v>1</v>
      </c>
      <c r="I1324" s="2"/>
      <c r="J1324" s="2">
        <f t="shared" si="478"/>
        <v>0</v>
      </c>
      <c r="K1324" s="2">
        <f t="shared" si="479"/>
        <v>1</v>
      </c>
      <c r="L1324" s="2">
        <f t="shared" si="480"/>
        <v>0</v>
      </c>
      <c r="M1324" s="2">
        <f t="shared" si="481"/>
        <v>0</v>
      </c>
      <c r="N1324" s="106">
        <v>0</v>
      </c>
      <c r="O1324" s="106">
        <v>9901</v>
      </c>
      <c r="P1324" s="106"/>
      <c r="Q1324" s="106"/>
      <c r="R1324" s="106"/>
      <c r="S1324" s="106"/>
      <c r="T1324" s="106"/>
      <c r="U1324" s="106"/>
      <c r="V1324" s="106"/>
      <c r="W1324" s="106"/>
      <c r="X1324" s="106"/>
      <c r="Y1324" s="106"/>
      <c r="Z1324" s="106"/>
      <c r="AA1324" s="106"/>
      <c r="AB1324" s="106"/>
      <c r="AC1324" s="106"/>
      <c r="AD1324" s="106"/>
      <c r="AE1324" s="106"/>
      <c r="AG1324" s="7">
        <f>IF(Q1324&gt;0,RANK(Q1324,(N1324:P1324,Q1324:AE1324)),0)</f>
        <v>0</v>
      </c>
      <c r="AH1324" s="7">
        <f>IF(R1324&gt;0,RANK(R1324,(N1324:P1324,Q1324:AE1324)),0)</f>
        <v>0</v>
      </c>
      <c r="AI1324" s="7">
        <f>IF(T1324&gt;0,RANK(T1324,(N1324:P1324,Q1324:AE1324)),0)</f>
        <v>0</v>
      </c>
      <c r="AJ1324" s="7">
        <f>IF(S1324&gt;0,RANK(S1324,(N1324:P1324,Q1324:AE1324)),0)</f>
        <v>0</v>
      </c>
      <c r="AK1324" s="2">
        <f t="shared" si="482"/>
        <v>0</v>
      </c>
      <c r="AL1324" s="2">
        <f t="shared" si="483"/>
        <v>0</v>
      </c>
      <c r="AM1324" s="2">
        <f t="shared" si="484"/>
        <v>0</v>
      </c>
      <c r="AN1324" s="2">
        <f t="shared" si="485"/>
        <v>0</v>
      </c>
      <c r="AP1324" t="s">
        <v>1665</v>
      </c>
      <c r="AQ1324" t="s">
        <v>1020</v>
      </c>
      <c r="AT1324" s="94">
        <v>28</v>
      </c>
      <c r="AU1324" s="96">
        <v>121</v>
      </c>
      <c r="AV1324" s="100">
        <f t="shared" si="486"/>
        <v>28121</v>
      </c>
      <c r="AX1324" s="7" t="s">
        <v>996</v>
      </c>
    </row>
    <row r="1325" spans="1:50" ht="13" hidden="1" customHeight="1" outlineLevel="1">
      <c r="A1325" t="s">
        <v>504</v>
      </c>
      <c r="B1325" t="s">
        <v>1020</v>
      </c>
      <c r="C1325" s="1">
        <f t="shared" si="477"/>
        <v>1645</v>
      </c>
      <c r="D1325" s="7">
        <f>IF(N1325&gt;0, RANK(N1325,(N1325:P1325,Q1325:AE1325)),0)</f>
        <v>0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1">
        <f t="shared" si="475"/>
        <v>1645</v>
      </c>
      <c r="H1325" s="2">
        <f t="shared" si="476"/>
        <v>1</v>
      </c>
      <c r="I1325" s="2"/>
      <c r="J1325" s="2">
        <f t="shared" si="478"/>
        <v>0</v>
      </c>
      <c r="K1325" s="2">
        <f t="shared" si="479"/>
        <v>1</v>
      </c>
      <c r="L1325" s="2">
        <f t="shared" si="480"/>
        <v>0</v>
      </c>
      <c r="M1325" s="2">
        <f t="shared" si="481"/>
        <v>0</v>
      </c>
      <c r="N1325" s="106">
        <v>0</v>
      </c>
      <c r="O1325" s="106">
        <v>1645</v>
      </c>
      <c r="P1325" s="106"/>
      <c r="Q1325" s="106"/>
      <c r="R1325" s="106"/>
      <c r="S1325" s="106"/>
      <c r="T1325" s="106"/>
      <c r="U1325" s="106"/>
      <c r="V1325" s="106"/>
      <c r="W1325" s="106"/>
      <c r="X1325" s="106"/>
      <c r="Y1325" s="106"/>
      <c r="Z1325" s="106"/>
      <c r="AA1325" s="106"/>
      <c r="AB1325" s="106"/>
      <c r="AC1325" s="106"/>
      <c r="AD1325" s="106"/>
      <c r="AE1325" s="106"/>
      <c r="AG1325" s="7">
        <f>IF(Q1325&gt;0,RANK(Q1325,(N1325:P1325,Q1325:AE1325)),0)</f>
        <v>0</v>
      </c>
      <c r="AH1325" s="7">
        <f>IF(R1325&gt;0,RANK(R1325,(N1325:P1325,Q1325:AE1325)),0)</f>
        <v>0</v>
      </c>
      <c r="AI1325" s="7">
        <f>IF(T1325&gt;0,RANK(T1325,(N1325:P1325,Q1325:AE1325)),0)</f>
        <v>0</v>
      </c>
      <c r="AJ1325" s="7">
        <f>IF(S1325&gt;0,RANK(S1325,(N1325:P1325,Q1325:AE1325)),0)</f>
        <v>0</v>
      </c>
      <c r="AK1325" s="2">
        <f t="shared" si="482"/>
        <v>0</v>
      </c>
      <c r="AL1325" s="2">
        <f t="shared" si="483"/>
        <v>0</v>
      </c>
      <c r="AM1325" s="2">
        <f t="shared" si="484"/>
        <v>0</v>
      </c>
      <c r="AN1325" s="2">
        <f t="shared" si="485"/>
        <v>0</v>
      </c>
      <c r="AP1325" t="s">
        <v>504</v>
      </c>
      <c r="AQ1325" t="s">
        <v>1020</v>
      </c>
      <c r="AT1325" s="94">
        <v>28</v>
      </c>
      <c r="AU1325" s="96">
        <v>123</v>
      </c>
      <c r="AV1325" s="100">
        <f t="shared" si="486"/>
        <v>28123</v>
      </c>
      <c r="AX1325" s="7" t="s">
        <v>996</v>
      </c>
    </row>
    <row r="1326" spans="1:50" ht="13" hidden="1" customHeight="1" outlineLevel="1">
      <c r="A1326" t="s">
        <v>2815</v>
      </c>
      <c r="B1326" t="s">
        <v>1020</v>
      </c>
      <c r="C1326" s="1">
        <f t="shared" si="477"/>
        <v>959</v>
      </c>
      <c r="D1326" s="7">
        <f>IF(N1326&gt;0, RANK(N1326,(N1326:P1326,Q1326:AE1326)),0)</f>
        <v>0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475"/>
        <v>959</v>
      </c>
      <c r="H1326" s="2">
        <f t="shared" si="476"/>
        <v>1</v>
      </c>
      <c r="I1326" s="2"/>
      <c r="J1326" s="2">
        <f t="shared" si="478"/>
        <v>0</v>
      </c>
      <c r="K1326" s="2">
        <f t="shared" si="479"/>
        <v>1</v>
      </c>
      <c r="L1326" s="2">
        <f t="shared" si="480"/>
        <v>0</v>
      </c>
      <c r="M1326" s="2">
        <f t="shared" si="481"/>
        <v>0</v>
      </c>
      <c r="N1326" s="106">
        <v>0</v>
      </c>
      <c r="O1326" s="106">
        <v>959</v>
      </c>
      <c r="P1326" s="106"/>
      <c r="Q1326" s="106"/>
      <c r="R1326" s="106"/>
      <c r="S1326" s="106"/>
      <c r="T1326" s="106"/>
      <c r="U1326" s="106"/>
      <c r="V1326" s="106"/>
      <c r="W1326" s="106"/>
      <c r="X1326" s="106"/>
      <c r="Y1326" s="106"/>
      <c r="Z1326" s="106"/>
      <c r="AA1326" s="106"/>
      <c r="AB1326" s="106"/>
      <c r="AC1326" s="106"/>
      <c r="AD1326" s="106"/>
      <c r="AE1326" s="106"/>
      <c r="AG1326" s="7">
        <f>IF(Q1326&gt;0,RANK(Q1326,(N1326:P1326,Q1326:AE1326)),0)</f>
        <v>0</v>
      </c>
      <c r="AH1326" s="7">
        <f>IF(R1326&gt;0,RANK(R1326,(N1326:P1326,Q1326:AE1326)),0)</f>
        <v>0</v>
      </c>
      <c r="AI1326" s="7">
        <f>IF(T1326&gt;0,RANK(T1326,(N1326:P1326,Q1326:AE1326)),0)</f>
        <v>0</v>
      </c>
      <c r="AJ1326" s="7">
        <f>IF(S1326&gt;0,RANK(S1326,(N1326:P1326,Q1326:AE1326)),0)</f>
        <v>0</v>
      </c>
      <c r="AK1326" s="2">
        <f t="shared" si="482"/>
        <v>0</v>
      </c>
      <c r="AL1326" s="2">
        <f t="shared" si="483"/>
        <v>0</v>
      </c>
      <c r="AM1326" s="2">
        <f t="shared" si="484"/>
        <v>0</v>
      </c>
      <c r="AN1326" s="2">
        <f t="shared" si="485"/>
        <v>0</v>
      </c>
      <c r="AP1326" t="s">
        <v>2815</v>
      </c>
      <c r="AQ1326" t="s">
        <v>1020</v>
      </c>
      <c r="AT1326" s="94">
        <v>28</v>
      </c>
      <c r="AU1326" s="96">
        <v>125</v>
      </c>
      <c r="AV1326" s="100">
        <f t="shared" si="486"/>
        <v>28125</v>
      </c>
      <c r="AX1326" s="7" t="s">
        <v>996</v>
      </c>
    </row>
    <row r="1327" spans="1:50" ht="13" hidden="1" customHeight="1" outlineLevel="1">
      <c r="A1327" t="s">
        <v>1454</v>
      </c>
      <c r="B1327" t="s">
        <v>1020</v>
      </c>
      <c r="C1327" s="1">
        <f t="shared" si="477"/>
        <v>2602</v>
      </c>
      <c r="D1327" s="7">
        <f>IF(N1327&gt;0, RANK(N1327,(N1327:P1327,Q1327:AE1327)),0)</f>
        <v>0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1">
        <f t="shared" si="475"/>
        <v>2602</v>
      </c>
      <c r="H1327" s="2">
        <f t="shared" si="476"/>
        <v>1</v>
      </c>
      <c r="I1327" s="2"/>
      <c r="J1327" s="2">
        <f t="shared" si="478"/>
        <v>0</v>
      </c>
      <c r="K1327" s="2">
        <f t="shared" si="479"/>
        <v>1</v>
      </c>
      <c r="L1327" s="2">
        <f t="shared" si="480"/>
        <v>0</v>
      </c>
      <c r="M1327" s="2">
        <f t="shared" si="481"/>
        <v>0</v>
      </c>
      <c r="N1327" s="106">
        <v>0</v>
      </c>
      <c r="O1327" s="106">
        <v>2602</v>
      </c>
      <c r="P1327" s="106"/>
      <c r="Q1327" s="106"/>
      <c r="R1327" s="106"/>
      <c r="S1327" s="106"/>
      <c r="T1327" s="106"/>
      <c r="U1327" s="106"/>
      <c r="V1327" s="106"/>
      <c r="W1327" s="106"/>
      <c r="X1327" s="106"/>
      <c r="Y1327" s="106"/>
      <c r="Z1327" s="106"/>
      <c r="AA1327" s="106"/>
      <c r="AB1327" s="106"/>
      <c r="AC1327" s="106"/>
      <c r="AD1327" s="106"/>
      <c r="AE1327" s="106"/>
      <c r="AG1327" s="7">
        <f>IF(Q1327&gt;0,RANK(Q1327,(N1327:P1327,Q1327:AE1327)),0)</f>
        <v>0</v>
      </c>
      <c r="AH1327" s="7">
        <f>IF(R1327&gt;0,RANK(R1327,(N1327:P1327,Q1327:AE1327)),0)</f>
        <v>0</v>
      </c>
      <c r="AI1327" s="7">
        <f>IF(T1327&gt;0,RANK(T1327,(N1327:P1327,Q1327:AE1327)),0)</f>
        <v>0</v>
      </c>
      <c r="AJ1327" s="7">
        <f>IF(S1327&gt;0,RANK(S1327,(N1327:P1327,Q1327:AE1327)),0)</f>
        <v>0</v>
      </c>
      <c r="AK1327" s="2">
        <f t="shared" si="482"/>
        <v>0</v>
      </c>
      <c r="AL1327" s="2">
        <f t="shared" si="483"/>
        <v>0</v>
      </c>
      <c r="AM1327" s="2">
        <f t="shared" si="484"/>
        <v>0</v>
      </c>
      <c r="AN1327" s="2">
        <f t="shared" si="485"/>
        <v>0</v>
      </c>
      <c r="AP1327" t="s">
        <v>1454</v>
      </c>
      <c r="AQ1327" t="s">
        <v>1020</v>
      </c>
      <c r="AT1327" s="94">
        <v>28</v>
      </c>
      <c r="AU1327" s="96">
        <v>127</v>
      </c>
      <c r="AV1327" s="100">
        <f t="shared" si="486"/>
        <v>28127</v>
      </c>
      <c r="AX1327" s="7" t="s">
        <v>996</v>
      </c>
    </row>
    <row r="1328" spans="1:50" ht="13" hidden="1" customHeight="1" outlineLevel="1">
      <c r="A1328" t="s">
        <v>716</v>
      </c>
      <c r="B1328" t="s">
        <v>1020</v>
      </c>
      <c r="C1328" s="1">
        <f t="shared" ref="C1328:C1346" si="487">SUM(N1328:AE1328)</f>
        <v>1617</v>
      </c>
      <c r="D1328" s="7">
        <f>IF(N1328&gt;0, RANK(N1328,(N1328:P1328,Q1328:AE1328)),0)</f>
        <v>0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1">
        <f t="shared" si="475"/>
        <v>1617</v>
      </c>
      <c r="H1328" s="2">
        <f t="shared" si="476"/>
        <v>1</v>
      </c>
      <c r="I1328" s="2"/>
      <c r="J1328" s="2">
        <f t="shared" ref="J1328:J1346" si="488">IF($C1328=0,"-",N1328/$C1328)</f>
        <v>0</v>
      </c>
      <c r="K1328" s="2">
        <f t="shared" ref="K1328:K1346" si="489">IF($C1328=0,"-",O1328/$C1328)</f>
        <v>1</v>
      </c>
      <c r="L1328" s="2">
        <f t="shared" ref="L1328:L1346" si="490">IF($C1328=0,"-",P1328/$C1328)</f>
        <v>0</v>
      </c>
      <c r="M1328" s="2">
        <f t="shared" ref="M1328:M1346" si="491">IF(C1328=0,"-",(1-J1328-K1328-L1328))</f>
        <v>0</v>
      </c>
      <c r="N1328" s="106">
        <v>0</v>
      </c>
      <c r="O1328" s="106">
        <v>1617</v>
      </c>
      <c r="P1328" s="106"/>
      <c r="Q1328" s="106"/>
      <c r="R1328" s="106"/>
      <c r="S1328" s="106"/>
      <c r="T1328" s="106"/>
      <c r="U1328" s="106"/>
      <c r="V1328" s="106"/>
      <c r="W1328" s="106"/>
      <c r="X1328" s="106"/>
      <c r="Y1328" s="106"/>
      <c r="Z1328" s="106"/>
      <c r="AA1328" s="106"/>
      <c r="AB1328" s="106"/>
      <c r="AC1328" s="106"/>
      <c r="AD1328" s="106"/>
      <c r="AE1328" s="106"/>
      <c r="AG1328" s="7">
        <f>IF(Q1328&gt;0,RANK(Q1328,(N1328:P1328,Q1328:AE1328)),0)</f>
        <v>0</v>
      </c>
      <c r="AH1328" s="7">
        <f>IF(R1328&gt;0,RANK(R1328,(N1328:P1328,Q1328:AE1328)),0)</f>
        <v>0</v>
      </c>
      <c r="AI1328" s="7">
        <f>IF(T1328&gt;0,RANK(T1328,(N1328:P1328,Q1328:AE1328)),0)</f>
        <v>0</v>
      </c>
      <c r="AJ1328" s="7">
        <f>IF(S1328&gt;0,RANK(S1328,(N1328:P1328,Q1328:AE1328)),0)</f>
        <v>0</v>
      </c>
      <c r="AK1328" s="2">
        <f t="shared" ref="AK1328:AK1346" si="492">IF($C1328=0,"-",Q1328/$C1328)</f>
        <v>0</v>
      </c>
      <c r="AL1328" s="2">
        <f t="shared" ref="AL1328:AL1346" si="493">IF($C1328=0,"-",R1328/$C1328)</f>
        <v>0</v>
      </c>
      <c r="AM1328" s="2">
        <f t="shared" ref="AM1328:AM1346" si="494">IF($C1328=0,"-",T1328/$C1328)</f>
        <v>0</v>
      </c>
      <c r="AN1328" s="2">
        <f t="shared" ref="AN1328:AN1346" si="495">IF($C1328=0,"-",S1328/$C1328)</f>
        <v>0</v>
      </c>
      <c r="AP1328" t="s">
        <v>716</v>
      </c>
      <c r="AQ1328" t="s">
        <v>1020</v>
      </c>
      <c r="AT1328" s="94">
        <v>28</v>
      </c>
      <c r="AU1328" s="96">
        <v>129</v>
      </c>
      <c r="AV1328" s="100">
        <f t="shared" si="486"/>
        <v>28129</v>
      </c>
      <c r="AX1328" s="7" t="s">
        <v>996</v>
      </c>
    </row>
    <row r="1329" spans="1:50" ht="13" hidden="1" customHeight="1" outlineLevel="1">
      <c r="A1329" t="s">
        <v>82</v>
      </c>
      <c r="B1329" t="s">
        <v>1020</v>
      </c>
      <c r="C1329" s="1">
        <f t="shared" si="487"/>
        <v>1859</v>
      </c>
      <c r="D1329" s="7">
        <f>IF(N1329&gt;0, RANK(N1329,(N1329:P1329,Q1329:AE1329)),0)</f>
        <v>0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475"/>
        <v>1859</v>
      </c>
      <c r="H1329" s="2">
        <f t="shared" si="476"/>
        <v>1</v>
      </c>
      <c r="I1329" s="2"/>
      <c r="J1329" s="2">
        <f t="shared" si="488"/>
        <v>0</v>
      </c>
      <c r="K1329" s="2">
        <f t="shared" si="489"/>
        <v>1</v>
      </c>
      <c r="L1329" s="2">
        <f t="shared" si="490"/>
        <v>0</v>
      </c>
      <c r="M1329" s="2">
        <f t="shared" si="491"/>
        <v>0</v>
      </c>
      <c r="N1329" s="106">
        <v>0</v>
      </c>
      <c r="O1329" s="106">
        <v>1859</v>
      </c>
      <c r="P1329" s="106"/>
      <c r="Q1329" s="106"/>
      <c r="R1329" s="106"/>
      <c r="S1329" s="106"/>
      <c r="T1329" s="106"/>
      <c r="U1329" s="106"/>
      <c r="V1329" s="106"/>
      <c r="W1329" s="106"/>
      <c r="X1329" s="106"/>
      <c r="Y1329" s="106"/>
      <c r="Z1329" s="106"/>
      <c r="AA1329" s="106"/>
      <c r="AB1329" s="106"/>
      <c r="AC1329" s="106"/>
      <c r="AD1329" s="106"/>
      <c r="AE1329" s="106"/>
      <c r="AG1329" s="7">
        <f>IF(Q1329&gt;0,RANK(Q1329,(N1329:P1329,Q1329:AE1329)),0)</f>
        <v>0</v>
      </c>
      <c r="AH1329" s="7">
        <f>IF(R1329&gt;0,RANK(R1329,(N1329:P1329,Q1329:AE1329)),0)</f>
        <v>0</v>
      </c>
      <c r="AI1329" s="7">
        <f>IF(T1329&gt;0,RANK(T1329,(N1329:P1329,Q1329:AE1329)),0)</f>
        <v>0</v>
      </c>
      <c r="AJ1329" s="7">
        <f>IF(S1329&gt;0,RANK(S1329,(N1329:P1329,Q1329:AE1329)),0)</f>
        <v>0</v>
      </c>
      <c r="AK1329" s="2">
        <f t="shared" si="492"/>
        <v>0</v>
      </c>
      <c r="AL1329" s="2">
        <f t="shared" si="493"/>
        <v>0</v>
      </c>
      <c r="AM1329" s="2">
        <f t="shared" si="494"/>
        <v>0</v>
      </c>
      <c r="AN1329" s="2">
        <f t="shared" si="495"/>
        <v>0</v>
      </c>
      <c r="AP1329" t="s">
        <v>82</v>
      </c>
      <c r="AQ1329" t="s">
        <v>1020</v>
      </c>
      <c r="AT1329" s="94">
        <v>28</v>
      </c>
      <c r="AU1329" s="96">
        <v>131</v>
      </c>
      <c r="AV1329" s="100">
        <f t="shared" si="486"/>
        <v>28131</v>
      </c>
      <c r="AX1329" s="7" t="s">
        <v>996</v>
      </c>
    </row>
    <row r="1330" spans="1:50" ht="13" hidden="1" customHeight="1" outlineLevel="1">
      <c r="A1330" t="s">
        <v>719</v>
      </c>
      <c r="B1330" t="s">
        <v>1020</v>
      </c>
      <c r="C1330" s="1">
        <f t="shared" si="487"/>
        <v>2019</v>
      </c>
      <c r="D1330" s="7">
        <f>IF(N1330&gt;0, RANK(N1330,(N1330:P1330,Q1330:AE1330)),0)</f>
        <v>0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475"/>
        <v>2019</v>
      </c>
      <c r="H1330" s="2">
        <f t="shared" si="476"/>
        <v>1</v>
      </c>
      <c r="I1330" s="2"/>
      <c r="J1330" s="2">
        <f t="shared" si="488"/>
        <v>0</v>
      </c>
      <c r="K1330" s="2">
        <f t="shared" si="489"/>
        <v>1</v>
      </c>
      <c r="L1330" s="2">
        <f t="shared" si="490"/>
        <v>0</v>
      </c>
      <c r="M1330" s="2">
        <f t="shared" si="491"/>
        <v>0</v>
      </c>
      <c r="N1330" s="106">
        <v>0</v>
      </c>
      <c r="O1330" s="106">
        <v>2019</v>
      </c>
      <c r="P1330" s="106"/>
      <c r="Q1330" s="106"/>
      <c r="R1330" s="106"/>
      <c r="S1330" s="106"/>
      <c r="T1330" s="106"/>
      <c r="U1330" s="106"/>
      <c r="V1330" s="106"/>
      <c r="W1330" s="106"/>
      <c r="X1330" s="106"/>
      <c r="Y1330" s="106"/>
      <c r="Z1330" s="106"/>
      <c r="AA1330" s="106"/>
      <c r="AB1330" s="106"/>
      <c r="AC1330" s="106"/>
      <c r="AD1330" s="106"/>
      <c r="AE1330" s="106"/>
      <c r="AG1330" s="7">
        <f>IF(Q1330&gt;0,RANK(Q1330,(N1330:P1330,Q1330:AE1330)),0)</f>
        <v>0</v>
      </c>
      <c r="AH1330" s="7">
        <f>IF(R1330&gt;0,RANK(R1330,(N1330:P1330,Q1330:AE1330)),0)</f>
        <v>0</v>
      </c>
      <c r="AI1330" s="7">
        <f>IF(T1330&gt;0,RANK(T1330,(N1330:P1330,Q1330:AE1330)),0)</f>
        <v>0</v>
      </c>
      <c r="AJ1330" s="7">
        <f>IF(S1330&gt;0,RANK(S1330,(N1330:P1330,Q1330:AE1330)),0)</f>
        <v>0</v>
      </c>
      <c r="AK1330" s="2">
        <f t="shared" si="492"/>
        <v>0</v>
      </c>
      <c r="AL1330" s="2">
        <f t="shared" si="493"/>
        <v>0</v>
      </c>
      <c r="AM1330" s="2">
        <f t="shared" si="494"/>
        <v>0</v>
      </c>
      <c r="AN1330" s="2">
        <f t="shared" si="495"/>
        <v>0</v>
      </c>
      <c r="AP1330" t="s">
        <v>719</v>
      </c>
      <c r="AQ1330" t="s">
        <v>1020</v>
      </c>
      <c r="AT1330" s="94">
        <v>28</v>
      </c>
      <c r="AU1330" s="96">
        <v>133</v>
      </c>
      <c r="AV1330" s="100">
        <f t="shared" si="486"/>
        <v>28133</v>
      </c>
      <c r="AX1330" s="7" t="s">
        <v>996</v>
      </c>
    </row>
    <row r="1331" spans="1:50" ht="13" hidden="1" customHeight="1" outlineLevel="1">
      <c r="A1331" t="s">
        <v>710</v>
      </c>
      <c r="B1331" t="s">
        <v>1020</v>
      </c>
      <c r="C1331" s="1">
        <f t="shared" si="487"/>
        <v>3208</v>
      </c>
      <c r="D1331" s="7">
        <f>IF(N1331&gt;0, RANK(N1331,(N1331:P1331,Q1331:AE1331)),0)</f>
        <v>0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475"/>
        <v>3208</v>
      </c>
      <c r="H1331" s="2">
        <f t="shared" si="476"/>
        <v>1</v>
      </c>
      <c r="I1331" s="2"/>
      <c r="J1331" s="2">
        <f t="shared" si="488"/>
        <v>0</v>
      </c>
      <c r="K1331" s="2">
        <f t="shared" si="489"/>
        <v>1</v>
      </c>
      <c r="L1331" s="2">
        <f t="shared" si="490"/>
        <v>0</v>
      </c>
      <c r="M1331" s="2">
        <f t="shared" si="491"/>
        <v>0</v>
      </c>
      <c r="N1331" s="106">
        <v>0</v>
      </c>
      <c r="O1331" s="106">
        <v>3208</v>
      </c>
      <c r="P1331" s="106"/>
      <c r="Q1331" s="106"/>
      <c r="R1331" s="106"/>
      <c r="S1331" s="106"/>
      <c r="T1331" s="106"/>
      <c r="U1331" s="106"/>
      <c r="V1331" s="106"/>
      <c r="W1331" s="106"/>
      <c r="X1331" s="106"/>
      <c r="Y1331" s="106"/>
      <c r="Z1331" s="106"/>
      <c r="AA1331" s="106"/>
      <c r="AB1331" s="106"/>
      <c r="AC1331" s="106"/>
      <c r="AD1331" s="106"/>
      <c r="AE1331" s="106"/>
      <c r="AG1331" s="7">
        <f>IF(Q1331&gt;0,RANK(Q1331,(N1331:P1331,Q1331:AE1331)),0)</f>
        <v>0</v>
      </c>
      <c r="AH1331" s="7">
        <f>IF(R1331&gt;0,RANK(R1331,(N1331:P1331,Q1331:AE1331)),0)</f>
        <v>0</v>
      </c>
      <c r="AI1331" s="7">
        <f>IF(T1331&gt;0,RANK(T1331,(N1331:P1331,Q1331:AE1331)),0)</f>
        <v>0</v>
      </c>
      <c r="AJ1331" s="7">
        <f>IF(S1331&gt;0,RANK(S1331,(N1331:P1331,Q1331:AE1331)),0)</f>
        <v>0</v>
      </c>
      <c r="AK1331" s="2">
        <f t="shared" si="492"/>
        <v>0</v>
      </c>
      <c r="AL1331" s="2">
        <f t="shared" si="493"/>
        <v>0</v>
      </c>
      <c r="AM1331" s="2">
        <f t="shared" si="494"/>
        <v>0</v>
      </c>
      <c r="AN1331" s="2">
        <f t="shared" si="495"/>
        <v>0</v>
      </c>
      <c r="AP1331" t="s">
        <v>710</v>
      </c>
      <c r="AQ1331" t="s">
        <v>1020</v>
      </c>
      <c r="AT1331" s="94">
        <v>28</v>
      </c>
      <c r="AU1331" s="96">
        <v>135</v>
      </c>
      <c r="AV1331" s="100">
        <f t="shared" si="486"/>
        <v>28135</v>
      </c>
      <c r="AX1331" s="7" t="s">
        <v>996</v>
      </c>
    </row>
    <row r="1332" spans="1:50" ht="13" hidden="1" customHeight="1" outlineLevel="1">
      <c r="A1332" t="s">
        <v>946</v>
      </c>
      <c r="B1332" t="s">
        <v>1020</v>
      </c>
      <c r="C1332" s="1">
        <f t="shared" si="487"/>
        <v>2151</v>
      </c>
      <c r="D1332" s="7">
        <f>IF(N1332&gt;0, RANK(N1332,(N1332:P1332,Q1332:AE1332)),0)</f>
        <v>0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si="475"/>
        <v>2151</v>
      </c>
      <c r="H1332" s="2">
        <f t="shared" si="476"/>
        <v>1</v>
      </c>
      <c r="I1332" s="2"/>
      <c r="J1332" s="2">
        <f t="shared" si="488"/>
        <v>0</v>
      </c>
      <c r="K1332" s="2">
        <f t="shared" si="489"/>
        <v>1</v>
      </c>
      <c r="L1332" s="2">
        <f t="shared" si="490"/>
        <v>0</v>
      </c>
      <c r="M1332" s="2">
        <f t="shared" si="491"/>
        <v>0</v>
      </c>
      <c r="N1332" s="106">
        <v>0</v>
      </c>
      <c r="O1332" s="106">
        <v>2151</v>
      </c>
      <c r="P1332" s="106"/>
      <c r="Q1332" s="106"/>
      <c r="R1332" s="106"/>
      <c r="S1332" s="106"/>
      <c r="T1332" s="106"/>
      <c r="U1332" s="106"/>
      <c r="V1332" s="106"/>
      <c r="W1332" s="106"/>
      <c r="X1332" s="106"/>
      <c r="Y1332" s="106"/>
      <c r="Z1332" s="106"/>
      <c r="AA1332" s="106"/>
      <c r="AB1332" s="106"/>
      <c r="AC1332" s="106"/>
      <c r="AD1332" s="106"/>
      <c r="AE1332" s="106"/>
      <c r="AG1332" s="7">
        <f>IF(Q1332&gt;0,RANK(Q1332,(N1332:P1332,Q1332:AE1332)),0)</f>
        <v>0</v>
      </c>
      <c r="AH1332" s="7">
        <f>IF(R1332&gt;0,RANK(R1332,(N1332:P1332,Q1332:AE1332)),0)</f>
        <v>0</v>
      </c>
      <c r="AI1332" s="7">
        <f>IF(T1332&gt;0,RANK(T1332,(N1332:P1332,Q1332:AE1332)),0)</f>
        <v>0</v>
      </c>
      <c r="AJ1332" s="7">
        <f>IF(S1332&gt;0,RANK(S1332,(N1332:P1332,Q1332:AE1332)),0)</f>
        <v>0</v>
      </c>
      <c r="AK1332" s="2">
        <f t="shared" si="492"/>
        <v>0</v>
      </c>
      <c r="AL1332" s="2">
        <f t="shared" si="493"/>
        <v>0</v>
      </c>
      <c r="AM1332" s="2">
        <f t="shared" si="494"/>
        <v>0</v>
      </c>
      <c r="AN1332" s="2">
        <f t="shared" si="495"/>
        <v>0</v>
      </c>
      <c r="AP1332" t="s">
        <v>946</v>
      </c>
      <c r="AQ1332" t="s">
        <v>1020</v>
      </c>
      <c r="AT1332" s="94">
        <v>28</v>
      </c>
      <c r="AU1332" s="96">
        <v>137</v>
      </c>
      <c r="AV1332" s="100">
        <f t="shared" si="486"/>
        <v>28137</v>
      </c>
      <c r="AX1332" s="7" t="s">
        <v>996</v>
      </c>
    </row>
    <row r="1333" spans="1:50" ht="13" hidden="1" customHeight="1" outlineLevel="1">
      <c r="A1333" t="s">
        <v>1197</v>
      </c>
      <c r="B1333" t="s">
        <v>1020</v>
      </c>
      <c r="C1333" s="1">
        <f t="shared" si="487"/>
        <v>2326</v>
      </c>
      <c r="D1333" s="7">
        <f>IF(N1333&gt;0, RANK(N1333,(N1333:P1333,Q1333:AE1333)),0)</f>
        <v>0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475"/>
        <v>2326</v>
      </c>
      <c r="H1333" s="2">
        <f t="shared" si="476"/>
        <v>1</v>
      </c>
      <c r="I1333" s="2"/>
      <c r="J1333" s="2">
        <f t="shared" si="488"/>
        <v>0</v>
      </c>
      <c r="K1333" s="2">
        <f t="shared" si="489"/>
        <v>1</v>
      </c>
      <c r="L1333" s="2">
        <f t="shared" si="490"/>
        <v>0</v>
      </c>
      <c r="M1333" s="2">
        <f t="shared" si="491"/>
        <v>0</v>
      </c>
      <c r="N1333" s="106">
        <v>0</v>
      </c>
      <c r="O1333" s="106">
        <v>2326</v>
      </c>
      <c r="P1333" s="106"/>
      <c r="Q1333" s="106"/>
      <c r="R1333" s="106"/>
      <c r="S1333" s="106"/>
      <c r="T1333" s="106"/>
      <c r="U1333" s="106"/>
      <c r="V1333" s="106"/>
      <c r="W1333" s="106"/>
      <c r="X1333" s="106"/>
      <c r="Y1333" s="106"/>
      <c r="Z1333" s="106"/>
      <c r="AA1333" s="106"/>
      <c r="AB1333" s="106"/>
      <c r="AC1333" s="106"/>
      <c r="AD1333" s="106"/>
      <c r="AE1333" s="106"/>
      <c r="AG1333" s="7">
        <f>IF(Q1333&gt;0,RANK(Q1333,(N1333:P1333,Q1333:AE1333)),0)</f>
        <v>0</v>
      </c>
      <c r="AH1333" s="7">
        <f>IF(R1333&gt;0,RANK(R1333,(N1333:P1333,Q1333:AE1333)),0)</f>
        <v>0</v>
      </c>
      <c r="AI1333" s="7">
        <f>IF(T1333&gt;0,RANK(T1333,(N1333:P1333,Q1333:AE1333)),0)</f>
        <v>0</v>
      </c>
      <c r="AJ1333" s="7">
        <f>IF(S1333&gt;0,RANK(S1333,(N1333:P1333,Q1333:AE1333)),0)</f>
        <v>0</v>
      </c>
      <c r="AK1333" s="2">
        <f t="shared" si="492"/>
        <v>0</v>
      </c>
      <c r="AL1333" s="2">
        <f t="shared" si="493"/>
        <v>0</v>
      </c>
      <c r="AM1333" s="2">
        <f t="shared" si="494"/>
        <v>0</v>
      </c>
      <c r="AN1333" s="2">
        <f t="shared" si="495"/>
        <v>0</v>
      </c>
      <c r="AP1333" t="s">
        <v>1197</v>
      </c>
      <c r="AQ1333" t="s">
        <v>1020</v>
      </c>
      <c r="AT1333" s="94">
        <v>28</v>
      </c>
      <c r="AU1333" s="96">
        <v>139</v>
      </c>
      <c r="AV1333" s="100">
        <f t="shared" si="486"/>
        <v>28139</v>
      </c>
      <c r="AX1333" s="7" t="s">
        <v>996</v>
      </c>
    </row>
    <row r="1334" spans="1:50" ht="13" hidden="1" customHeight="1" outlineLevel="1">
      <c r="A1334" t="s">
        <v>1745</v>
      </c>
      <c r="B1334" t="s">
        <v>1020</v>
      </c>
      <c r="C1334" s="1">
        <f t="shared" si="487"/>
        <v>2443</v>
      </c>
      <c r="D1334" s="7">
        <f>IF(N1334&gt;0, RANK(N1334,(N1334:P1334,Q1334:AE1334)),0)</f>
        <v>0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475"/>
        <v>2443</v>
      </c>
      <c r="H1334" s="2">
        <f t="shared" si="476"/>
        <v>1</v>
      </c>
      <c r="I1334" s="2"/>
      <c r="J1334" s="2">
        <f t="shared" si="488"/>
        <v>0</v>
      </c>
      <c r="K1334" s="2">
        <f t="shared" si="489"/>
        <v>1</v>
      </c>
      <c r="L1334" s="2">
        <f t="shared" si="490"/>
        <v>0</v>
      </c>
      <c r="M1334" s="2">
        <f t="shared" si="491"/>
        <v>0</v>
      </c>
      <c r="N1334" s="106">
        <v>0</v>
      </c>
      <c r="O1334" s="106">
        <v>2443</v>
      </c>
      <c r="P1334" s="106"/>
      <c r="Q1334" s="106"/>
      <c r="R1334" s="106"/>
      <c r="S1334" s="106"/>
      <c r="T1334" s="106"/>
      <c r="U1334" s="106"/>
      <c r="V1334" s="106"/>
      <c r="W1334" s="106"/>
      <c r="X1334" s="106"/>
      <c r="Y1334" s="106"/>
      <c r="Z1334" s="106"/>
      <c r="AA1334" s="106"/>
      <c r="AB1334" s="106"/>
      <c r="AC1334" s="106"/>
      <c r="AD1334" s="106"/>
      <c r="AE1334" s="106"/>
      <c r="AG1334" s="7">
        <f>IF(Q1334&gt;0,RANK(Q1334,(N1334:P1334,Q1334:AE1334)),0)</f>
        <v>0</v>
      </c>
      <c r="AH1334" s="7">
        <f>IF(R1334&gt;0,RANK(R1334,(N1334:P1334,Q1334:AE1334)),0)</f>
        <v>0</v>
      </c>
      <c r="AI1334" s="7">
        <f>IF(T1334&gt;0,RANK(T1334,(N1334:P1334,Q1334:AE1334)),0)</f>
        <v>0</v>
      </c>
      <c r="AJ1334" s="7">
        <f>IF(S1334&gt;0,RANK(S1334,(N1334:P1334,Q1334:AE1334)),0)</f>
        <v>0</v>
      </c>
      <c r="AK1334" s="2">
        <f t="shared" si="492"/>
        <v>0</v>
      </c>
      <c r="AL1334" s="2">
        <f t="shared" si="493"/>
        <v>0</v>
      </c>
      <c r="AM1334" s="2">
        <f t="shared" si="494"/>
        <v>0</v>
      </c>
      <c r="AN1334" s="2">
        <f t="shared" si="495"/>
        <v>0</v>
      </c>
      <c r="AP1334" t="s">
        <v>1745</v>
      </c>
      <c r="AQ1334" t="s">
        <v>1020</v>
      </c>
      <c r="AT1334" s="94">
        <v>28</v>
      </c>
      <c r="AU1334" s="96">
        <v>141</v>
      </c>
      <c r="AV1334" s="100">
        <f t="shared" si="486"/>
        <v>28141</v>
      </c>
      <c r="AX1334" s="7" t="s">
        <v>996</v>
      </c>
    </row>
    <row r="1335" spans="1:50" ht="13" hidden="1" customHeight="1" outlineLevel="1">
      <c r="A1335" t="s">
        <v>1190</v>
      </c>
      <c r="B1335" t="s">
        <v>1020</v>
      </c>
      <c r="C1335" s="1">
        <f t="shared" si="487"/>
        <v>1099</v>
      </c>
      <c r="D1335" s="7">
        <f>IF(N1335&gt;0, RANK(N1335,(N1335:P1335,Q1335:AE1335)),0)</f>
        <v>0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475"/>
        <v>1099</v>
      </c>
      <c r="H1335" s="2">
        <f t="shared" si="476"/>
        <v>1</v>
      </c>
      <c r="I1335" s="2"/>
      <c r="J1335" s="2">
        <f t="shared" si="488"/>
        <v>0</v>
      </c>
      <c r="K1335" s="2">
        <f t="shared" si="489"/>
        <v>1</v>
      </c>
      <c r="L1335" s="2">
        <f t="shared" si="490"/>
        <v>0</v>
      </c>
      <c r="M1335" s="2">
        <f t="shared" si="491"/>
        <v>0</v>
      </c>
      <c r="N1335" s="106">
        <v>0</v>
      </c>
      <c r="O1335" s="106">
        <v>1099</v>
      </c>
      <c r="P1335" s="106"/>
      <c r="Q1335" s="106"/>
      <c r="R1335" s="106"/>
      <c r="S1335" s="106"/>
      <c r="T1335" s="106"/>
      <c r="U1335" s="106"/>
      <c r="V1335" s="106"/>
      <c r="W1335" s="106"/>
      <c r="X1335" s="106"/>
      <c r="Y1335" s="106"/>
      <c r="Z1335" s="106"/>
      <c r="AA1335" s="106"/>
      <c r="AB1335" s="106"/>
      <c r="AC1335" s="106"/>
      <c r="AD1335" s="106"/>
      <c r="AE1335" s="106"/>
      <c r="AG1335" s="7">
        <f>IF(Q1335&gt;0,RANK(Q1335,(N1335:P1335,Q1335:AE1335)),0)</f>
        <v>0</v>
      </c>
      <c r="AH1335" s="7">
        <f>IF(R1335&gt;0,RANK(R1335,(N1335:P1335,Q1335:AE1335)),0)</f>
        <v>0</v>
      </c>
      <c r="AI1335" s="7">
        <f>IF(T1335&gt;0,RANK(T1335,(N1335:P1335,Q1335:AE1335)),0)</f>
        <v>0</v>
      </c>
      <c r="AJ1335" s="7">
        <f>IF(S1335&gt;0,RANK(S1335,(N1335:P1335,Q1335:AE1335)),0)</f>
        <v>0</v>
      </c>
      <c r="AK1335" s="2">
        <f t="shared" si="492"/>
        <v>0</v>
      </c>
      <c r="AL1335" s="2">
        <f t="shared" si="493"/>
        <v>0</v>
      </c>
      <c r="AM1335" s="2">
        <f t="shared" si="494"/>
        <v>0</v>
      </c>
      <c r="AN1335" s="2">
        <f t="shared" si="495"/>
        <v>0</v>
      </c>
      <c r="AP1335" t="s">
        <v>1190</v>
      </c>
      <c r="AQ1335" t="s">
        <v>1020</v>
      </c>
      <c r="AT1335" s="94">
        <v>28</v>
      </c>
      <c r="AU1335" s="96">
        <v>143</v>
      </c>
      <c r="AV1335" s="100">
        <f t="shared" si="486"/>
        <v>28143</v>
      </c>
      <c r="AX1335" s="7" t="s">
        <v>996</v>
      </c>
    </row>
    <row r="1336" spans="1:50" ht="13" hidden="1" customHeight="1" outlineLevel="1">
      <c r="A1336" t="s">
        <v>1683</v>
      </c>
      <c r="B1336" t="s">
        <v>1020</v>
      </c>
      <c r="C1336" s="1">
        <f t="shared" si="487"/>
        <v>2165</v>
      </c>
      <c r="D1336" s="7">
        <f>IF(N1336&gt;0, RANK(N1336,(N1336:P1336,Q1336:AE1336)),0)</f>
        <v>0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475"/>
        <v>2165</v>
      </c>
      <c r="H1336" s="2">
        <f t="shared" si="476"/>
        <v>1</v>
      </c>
      <c r="I1336" s="2"/>
      <c r="J1336" s="2">
        <f t="shared" si="488"/>
        <v>0</v>
      </c>
      <c r="K1336" s="2">
        <f t="shared" si="489"/>
        <v>1</v>
      </c>
      <c r="L1336" s="2">
        <f t="shared" si="490"/>
        <v>0</v>
      </c>
      <c r="M1336" s="2">
        <f t="shared" si="491"/>
        <v>0</v>
      </c>
      <c r="N1336" s="106">
        <v>0</v>
      </c>
      <c r="O1336" s="106">
        <v>2165</v>
      </c>
      <c r="P1336" s="106"/>
      <c r="Q1336" s="106"/>
      <c r="R1336" s="106"/>
      <c r="S1336" s="106"/>
      <c r="T1336" s="106"/>
      <c r="U1336" s="106"/>
      <c r="V1336" s="106"/>
      <c r="W1336" s="106"/>
      <c r="X1336" s="106"/>
      <c r="Y1336" s="106"/>
      <c r="Z1336" s="106"/>
      <c r="AA1336" s="106"/>
      <c r="AB1336" s="106"/>
      <c r="AC1336" s="106"/>
      <c r="AD1336" s="106"/>
      <c r="AE1336" s="106"/>
      <c r="AG1336" s="7">
        <f>IF(Q1336&gt;0,RANK(Q1336,(N1336:P1336,Q1336:AE1336)),0)</f>
        <v>0</v>
      </c>
      <c r="AH1336" s="7">
        <f>IF(R1336&gt;0,RANK(R1336,(N1336:P1336,Q1336:AE1336)),0)</f>
        <v>0</v>
      </c>
      <c r="AI1336" s="7">
        <f>IF(T1336&gt;0,RANK(T1336,(N1336:P1336,Q1336:AE1336)),0)</f>
        <v>0</v>
      </c>
      <c r="AJ1336" s="7">
        <f>IF(S1336&gt;0,RANK(S1336,(N1336:P1336,Q1336:AE1336)),0)</f>
        <v>0</v>
      </c>
      <c r="AK1336" s="2">
        <f t="shared" si="492"/>
        <v>0</v>
      </c>
      <c r="AL1336" s="2">
        <f t="shared" si="493"/>
        <v>0</v>
      </c>
      <c r="AM1336" s="2">
        <f t="shared" si="494"/>
        <v>0</v>
      </c>
      <c r="AN1336" s="2">
        <f t="shared" si="495"/>
        <v>0</v>
      </c>
      <c r="AP1336" t="s">
        <v>1683</v>
      </c>
      <c r="AQ1336" t="s">
        <v>1020</v>
      </c>
      <c r="AT1336" s="94">
        <v>28</v>
      </c>
      <c r="AU1336" s="96">
        <v>145</v>
      </c>
      <c r="AV1336" s="100">
        <f t="shared" si="486"/>
        <v>28145</v>
      </c>
      <c r="AX1336" s="7" t="s">
        <v>996</v>
      </c>
    </row>
    <row r="1337" spans="1:50" ht="13" hidden="1" customHeight="1" outlineLevel="1">
      <c r="A1337" t="s">
        <v>1358</v>
      </c>
      <c r="B1337" t="s">
        <v>1020</v>
      </c>
      <c r="C1337" s="1">
        <f t="shared" si="487"/>
        <v>1877</v>
      </c>
      <c r="D1337" s="7">
        <f>IF(N1337&gt;0, RANK(N1337,(N1337:P1337,Q1337:AE1337)),0)</f>
        <v>0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475"/>
        <v>1877</v>
      </c>
      <c r="H1337" s="2">
        <f t="shared" si="476"/>
        <v>1</v>
      </c>
      <c r="I1337" s="2"/>
      <c r="J1337" s="2">
        <f t="shared" si="488"/>
        <v>0</v>
      </c>
      <c r="K1337" s="2">
        <f t="shared" si="489"/>
        <v>1</v>
      </c>
      <c r="L1337" s="2">
        <f t="shared" si="490"/>
        <v>0</v>
      </c>
      <c r="M1337" s="2">
        <f t="shared" si="491"/>
        <v>0</v>
      </c>
      <c r="N1337" s="106">
        <v>0</v>
      </c>
      <c r="O1337" s="106">
        <v>1877</v>
      </c>
      <c r="P1337" s="106"/>
      <c r="Q1337" s="106"/>
      <c r="R1337" s="106"/>
      <c r="S1337" s="106"/>
      <c r="T1337" s="106"/>
      <c r="U1337" s="106"/>
      <c r="V1337" s="106"/>
      <c r="W1337" s="106"/>
      <c r="X1337" s="106"/>
      <c r="Y1337" s="106"/>
      <c r="Z1337" s="106"/>
      <c r="AA1337" s="106"/>
      <c r="AB1337" s="106"/>
      <c r="AC1337" s="106"/>
      <c r="AD1337" s="106"/>
      <c r="AE1337" s="106"/>
      <c r="AG1337" s="7">
        <f>IF(Q1337&gt;0,RANK(Q1337,(N1337:P1337,Q1337:AE1337)),0)</f>
        <v>0</v>
      </c>
      <c r="AH1337" s="7">
        <f>IF(R1337&gt;0,RANK(R1337,(N1337:P1337,Q1337:AE1337)),0)</f>
        <v>0</v>
      </c>
      <c r="AI1337" s="7">
        <f>IF(T1337&gt;0,RANK(T1337,(N1337:P1337,Q1337:AE1337)),0)</f>
        <v>0</v>
      </c>
      <c r="AJ1337" s="7">
        <f>IF(S1337&gt;0,RANK(S1337,(N1337:P1337,Q1337:AE1337)),0)</f>
        <v>0</v>
      </c>
      <c r="AK1337" s="2">
        <f t="shared" si="492"/>
        <v>0</v>
      </c>
      <c r="AL1337" s="2">
        <f t="shared" si="493"/>
        <v>0</v>
      </c>
      <c r="AM1337" s="2">
        <f t="shared" si="494"/>
        <v>0</v>
      </c>
      <c r="AN1337" s="2">
        <f t="shared" si="495"/>
        <v>0</v>
      </c>
      <c r="AP1337" t="s">
        <v>1358</v>
      </c>
      <c r="AQ1337" t="s">
        <v>1020</v>
      </c>
      <c r="AT1337" s="94">
        <v>28</v>
      </c>
      <c r="AU1337" s="96">
        <v>147</v>
      </c>
      <c r="AV1337" s="100">
        <f t="shared" si="486"/>
        <v>28147</v>
      </c>
      <c r="AX1337" s="7" t="s">
        <v>996</v>
      </c>
    </row>
    <row r="1338" spans="1:50" ht="13" hidden="1" customHeight="1" outlineLevel="1">
      <c r="A1338" t="s">
        <v>1037</v>
      </c>
      <c r="B1338" t="s">
        <v>1020</v>
      </c>
      <c r="C1338" s="1">
        <f t="shared" si="487"/>
        <v>8842</v>
      </c>
      <c r="D1338" s="7">
        <f>IF(N1338&gt;0, RANK(N1338,(N1338:P1338,Q1338:AE1338)),0)</f>
        <v>0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475"/>
        <v>8842</v>
      </c>
      <c r="H1338" s="2">
        <f t="shared" si="476"/>
        <v>1</v>
      </c>
      <c r="I1338" s="2"/>
      <c r="J1338" s="2">
        <f t="shared" si="488"/>
        <v>0</v>
      </c>
      <c r="K1338" s="2">
        <f t="shared" si="489"/>
        <v>1</v>
      </c>
      <c r="L1338" s="2">
        <f t="shared" si="490"/>
        <v>0</v>
      </c>
      <c r="M1338" s="2">
        <f t="shared" si="491"/>
        <v>0</v>
      </c>
      <c r="N1338" s="106">
        <v>0</v>
      </c>
      <c r="O1338" s="106">
        <v>8842</v>
      </c>
      <c r="P1338" s="106"/>
      <c r="Q1338" s="106"/>
      <c r="R1338" s="106"/>
      <c r="S1338" s="106"/>
      <c r="T1338" s="106"/>
      <c r="U1338" s="106"/>
      <c r="V1338" s="106"/>
      <c r="W1338" s="106"/>
      <c r="X1338" s="106"/>
      <c r="Y1338" s="106"/>
      <c r="Z1338" s="106"/>
      <c r="AA1338" s="106"/>
      <c r="AB1338" s="106"/>
      <c r="AC1338" s="106"/>
      <c r="AD1338" s="106"/>
      <c r="AE1338" s="106"/>
      <c r="AG1338" s="7">
        <f>IF(Q1338&gt;0,RANK(Q1338,(N1338:P1338,Q1338:AE1338)),0)</f>
        <v>0</v>
      </c>
      <c r="AH1338" s="7">
        <f>IF(R1338&gt;0,RANK(R1338,(N1338:P1338,Q1338:AE1338)),0)</f>
        <v>0</v>
      </c>
      <c r="AI1338" s="7">
        <f>IF(T1338&gt;0,RANK(T1338,(N1338:P1338,Q1338:AE1338)),0)</f>
        <v>0</v>
      </c>
      <c r="AJ1338" s="7">
        <f>IF(S1338&gt;0,RANK(S1338,(N1338:P1338,Q1338:AE1338)),0)</f>
        <v>0</v>
      </c>
      <c r="AK1338" s="2">
        <f t="shared" si="492"/>
        <v>0</v>
      </c>
      <c r="AL1338" s="2">
        <f t="shared" si="493"/>
        <v>0</v>
      </c>
      <c r="AM1338" s="2">
        <f t="shared" si="494"/>
        <v>0</v>
      </c>
      <c r="AN1338" s="2">
        <f t="shared" si="495"/>
        <v>0</v>
      </c>
      <c r="AP1338" t="s">
        <v>1037</v>
      </c>
      <c r="AQ1338" t="s">
        <v>1020</v>
      </c>
      <c r="AT1338" s="94">
        <v>28</v>
      </c>
      <c r="AU1338" s="96">
        <v>149</v>
      </c>
      <c r="AV1338" s="100">
        <f t="shared" si="486"/>
        <v>28149</v>
      </c>
      <c r="AX1338" s="7" t="s">
        <v>996</v>
      </c>
    </row>
    <row r="1339" spans="1:50" ht="13" hidden="1" customHeight="1" outlineLevel="1">
      <c r="A1339" t="s">
        <v>1242</v>
      </c>
      <c r="B1339" t="s">
        <v>1020</v>
      </c>
      <c r="C1339" s="1">
        <f t="shared" si="487"/>
        <v>6106</v>
      </c>
      <c r="D1339" s="7">
        <f>IF(N1339&gt;0, RANK(N1339,(N1339:P1339,Q1339:AE1339)),0)</f>
        <v>0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475"/>
        <v>6106</v>
      </c>
      <c r="H1339" s="2">
        <f t="shared" si="476"/>
        <v>1</v>
      </c>
      <c r="I1339" s="2"/>
      <c r="J1339" s="2">
        <f t="shared" si="488"/>
        <v>0</v>
      </c>
      <c r="K1339" s="2">
        <f t="shared" si="489"/>
        <v>1</v>
      </c>
      <c r="L1339" s="2">
        <f t="shared" si="490"/>
        <v>0</v>
      </c>
      <c r="M1339" s="2">
        <f t="shared" si="491"/>
        <v>0</v>
      </c>
      <c r="N1339" s="106">
        <v>0</v>
      </c>
      <c r="O1339" s="106">
        <v>6106</v>
      </c>
      <c r="P1339" s="106"/>
      <c r="Q1339" s="106"/>
      <c r="R1339" s="106"/>
      <c r="S1339" s="106"/>
      <c r="T1339" s="106"/>
      <c r="U1339" s="106"/>
      <c r="V1339" s="106"/>
      <c r="W1339" s="106"/>
      <c r="X1339" s="106"/>
      <c r="Y1339" s="106"/>
      <c r="Z1339" s="106"/>
      <c r="AA1339" s="106"/>
      <c r="AB1339" s="106"/>
      <c r="AC1339" s="106"/>
      <c r="AD1339" s="106"/>
      <c r="AE1339" s="106"/>
      <c r="AG1339" s="7">
        <f>IF(Q1339&gt;0,RANK(Q1339,(N1339:P1339,Q1339:AE1339)),0)</f>
        <v>0</v>
      </c>
      <c r="AH1339" s="7">
        <f>IF(R1339&gt;0,RANK(R1339,(N1339:P1339,Q1339:AE1339)),0)</f>
        <v>0</v>
      </c>
      <c r="AI1339" s="7">
        <f>IF(T1339&gt;0,RANK(T1339,(N1339:P1339,Q1339:AE1339)),0)</f>
        <v>0</v>
      </c>
      <c r="AJ1339" s="7">
        <f>IF(S1339&gt;0,RANK(S1339,(N1339:P1339,Q1339:AE1339)),0)</f>
        <v>0</v>
      </c>
      <c r="AK1339" s="2">
        <f t="shared" si="492"/>
        <v>0</v>
      </c>
      <c r="AL1339" s="2">
        <f t="shared" si="493"/>
        <v>0</v>
      </c>
      <c r="AM1339" s="2">
        <f t="shared" si="494"/>
        <v>0</v>
      </c>
      <c r="AN1339" s="2">
        <f t="shared" si="495"/>
        <v>0</v>
      </c>
      <c r="AP1339" t="s">
        <v>1242</v>
      </c>
      <c r="AQ1339" t="s">
        <v>1020</v>
      </c>
      <c r="AT1339" s="94">
        <v>28</v>
      </c>
      <c r="AU1339" s="96">
        <v>151</v>
      </c>
      <c r="AV1339" s="100">
        <f t="shared" si="486"/>
        <v>28151</v>
      </c>
      <c r="AX1339" s="7" t="s">
        <v>996</v>
      </c>
    </row>
    <row r="1340" spans="1:50" ht="13" hidden="1" customHeight="1" outlineLevel="1">
      <c r="A1340" t="s">
        <v>394</v>
      </c>
      <c r="B1340" t="s">
        <v>1020</v>
      </c>
      <c r="C1340" s="1">
        <f t="shared" si="487"/>
        <v>0</v>
      </c>
      <c r="D1340" s="7">
        <f>IF(N1340&gt;0, RANK(N1340,(N1340:P1340,Q1340:AE1340)),0)</f>
        <v>0</v>
      </c>
      <c r="E1340" s="7">
        <f>IF(O1340&gt;0,RANK(O1340,(N1340:P1340,Q1340:AE1340)),0)</f>
        <v>0</v>
      </c>
      <c r="F1340" s="7">
        <f>IF(P1340&gt;0,RANK(P1340,(N1340:P1340,Q1340:AE1340)),0)</f>
        <v>0</v>
      </c>
      <c r="G1340" s="1">
        <f t="shared" si="475"/>
        <v>0</v>
      </c>
      <c r="H1340" s="2">
        <f t="shared" si="476"/>
        <v>0</v>
      </c>
      <c r="I1340" s="2"/>
      <c r="J1340" s="2" t="str">
        <f t="shared" si="488"/>
        <v>-</v>
      </c>
      <c r="K1340" s="2" t="str">
        <f t="shared" si="489"/>
        <v>-</v>
      </c>
      <c r="L1340" s="2" t="str">
        <f t="shared" si="490"/>
        <v>-</v>
      </c>
      <c r="M1340" s="2" t="str">
        <f t="shared" si="491"/>
        <v>-</v>
      </c>
      <c r="N1340" s="106">
        <v>0</v>
      </c>
      <c r="O1340" s="106">
        <v>0</v>
      </c>
      <c r="P1340" s="106"/>
      <c r="Q1340" s="106"/>
      <c r="R1340" s="106"/>
      <c r="S1340" s="106"/>
      <c r="T1340" s="106"/>
      <c r="U1340" s="106"/>
      <c r="V1340" s="106"/>
      <c r="W1340" s="106"/>
      <c r="X1340" s="106"/>
      <c r="Y1340" s="106"/>
      <c r="Z1340" s="106"/>
      <c r="AA1340" s="106"/>
      <c r="AB1340" s="106"/>
      <c r="AC1340" s="106"/>
      <c r="AD1340" s="106"/>
      <c r="AE1340" s="106"/>
      <c r="AG1340" s="7">
        <f>IF(Q1340&gt;0,RANK(Q1340,(N1340:P1340,Q1340:AE1340)),0)</f>
        <v>0</v>
      </c>
      <c r="AH1340" s="7">
        <f>IF(R1340&gt;0,RANK(R1340,(N1340:P1340,Q1340:AE1340)),0)</f>
        <v>0</v>
      </c>
      <c r="AI1340" s="7">
        <f>IF(T1340&gt;0,RANK(T1340,(N1340:P1340,Q1340:AE1340)),0)</f>
        <v>0</v>
      </c>
      <c r="AJ1340" s="7">
        <f>IF(S1340&gt;0,RANK(S1340,(N1340:P1340,Q1340:AE1340)),0)</f>
        <v>0</v>
      </c>
      <c r="AK1340" s="2" t="str">
        <f t="shared" si="492"/>
        <v>-</v>
      </c>
      <c r="AL1340" s="2" t="str">
        <f t="shared" si="493"/>
        <v>-</v>
      </c>
      <c r="AM1340" s="2" t="str">
        <f t="shared" si="494"/>
        <v>-</v>
      </c>
      <c r="AN1340" s="2" t="str">
        <f t="shared" si="495"/>
        <v>-</v>
      </c>
      <c r="AP1340" t="s">
        <v>394</v>
      </c>
      <c r="AQ1340" t="s">
        <v>1020</v>
      </c>
      <c r="AT1340" s="94">
        <v>28</v>
      </c>
      <c r="AU1340" s="96">
        <v>153</v>
      </c>
      <c r="AV1340" s="100">
        <f t="shared" si="486"/>
        <v>28153</v>
      </c>
      <c r="AX1340" s="7" t="s">
        <v>996</v>
      </c>
    </row>
    <row r="1341" spans="1:50" ht="13" hidden="1" customHeight="1" outlineLevel="1">
      <c r="A1341" t="s">
        <v>42</v>
      </c>
      <c r="B1341" t="s">
        <v>1020</v>
      </c>
      <c r="C1341" s="1">
        <f t="shared" si="487"/>
        <v>2144</v>
      </c>
      <c r="D1341" s="7">
        <f>IF(N1341&gt;0, RANK(N1341,(N1341:P1341,Q1341:AE1341)),0)</f>
        <v>0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475"/>
        <v>2144</v>
      </c>
      <c r="H1341" s="2">
        <f t="shared" si="476"/>
        <v>1</v>
      </c>
      <c r="I1341" s="2"/>
      <c r="J1341" s="2">
        <f t="shared" si="488"/>
        <v>0</v>
      </c>
      <c r="K1341" s="2">
        <f t="shared" si="489"/>
        <v>1</v>
      </c>
      <c r="L1341" s="2">
        <f t="shared" si="490"/>
        <v>0</v>
      </c>
      <c r="M1341" s="2">
        <f t="shared" si="491"/>
        <v>0</v>
      </c>
      <c r="N1341" s="106">
        <v>0</v>
      </c>
      <c r="O1341" s="106">
        <v>2144</v>
      </c>
      <c r="P1341" s="106"/>
      <c r="Q1341" s="106"/>
      <c r="R1341" s="106"/>
      <c r="S1341" s="106"/>
      <c r="T1341" s="106"/>
      <c r="U1341" s="106"/>
      <c r="V1341" s="106"/>
      <c r="W1341" s="106"/>
      <c r="X1341" s="106"/>
      <c r="Y1341" s="106"/>
      <c r="Z1341" s="106"/>
      <c r="AA1341" s="106"/>
      <c r="AB1341" s="106"/>
      <c r="AC1341" s="106"/>
      <c r="AD1341" s="106"/>
      <c r="AE1341" s="106"/>
      <c r="AG1341" s="7">
        <f>IF(Q1341&gt;0,RANK(Q1341,(N1341:P1341,Q1341:AE1341)),0)</f>
        <v>0</v>
      </c>
      <c r="AH1341" s="7">
        <f>IF(R1341&gt;0,RANK(R1341,(N1341:P1341,Q1341:AE1341)),0)</f>
        <v>0</v>
      </c>
      <c r="AI1341" s="7">
        <f>IF(T1341&gt;0,RANK(T1341,(N1341:P1341,Q1341:AE1341)),0)</f>
        <v>0</v>
      </c>
      <c r="AJ1341" s="7">
        <f>IF(S1341&gt;0,RANK(S1341,(N1341:P1341,Q1341:AE1341)),0)</f>
        <v>0</v>
      </c>
      <c r="AK1341" s="2">
        <f t="shared" si="492"/>
        <v>0</v>
      </c>
      <c r="AL1341" s="2">
        <f t="shared" si="493"/>
        <v>0</v>
      </c>
      <c r="AM1341" s="2">
        <f t="shared" si="494"/>
        <v>0</v>
      </c>
      <c r="AN1341" s="2">
        <f t="shared" si="495"/>
        <v>0</v>
      </c>
      <c r="AP1341" t="s">
        <v>42</v>
      </c>
      <c r="AQ1341" t="s">
        <v>1020</v>
      </c>
      <c r="AT1341" s="94">
        <v>28</v>
      </c>
      <c r="AU1341" s="96">
        <v>155</v>
      </c>
      <c r="AV1341" s="100">
        <f t="shared" si="486"/>
        <v>28155</v>
      </c>
      <c r="AX1341" s="7" t="s">
        <v>996</v>
      </c>
    </row>
    <row r="1342" spans="1:50" ht="13" hidden="1" customHeight="1" outlineLevel="1">
      <c r="A1342" t="s">
        <v>1404</v>
      </c>
      <c r="B1342" t="s">
        <v>1020</v>
      </c>
      <c r="C1342" s="1">
        <f t="shared" si="487"/>
        <v>2047</v>
      </c>
      <c r="D1342" s="7">
        <f>IF(N1342&gt;0, RANK(N1342,(N1342:P1342,Q1342:AE1342)),0)</f>
        <v>0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475"/>
        <v>2047</v>
      </c>
      <c r="H1342" s="2">
        <f t="shared" si="476"/>
        <v>1</v>
      </c>
      <c r="I1342" s="2"/>
      <c r="J1342" s="2">
        <f t="shared" si="488"/>
        <v>0</v>
      </c>
      <c r="K1342" s="2">
        <f t="shared" si="489"/>
        <v>1</v>
      </c>
      <c r="L1342" s="2">
        <f t="shared" si="490"/>
        <v>0</v>
      </c>
      <c r="M1342" s="2">
        <f t="shared" si="491"/>
        <v>0</v>
      </c>
      <c r="N1342" s="106">
        <v>0</v>
      </c>
      <c r="O1342" s="106">
        <v>2047</v>
      </c>
      <c r="P1342" s="106"/>
      <c r="Q1342" s="106"/>
      <c r="R1342" s="106"/>
      <c r="S1342" s="106"/>
      <c r="T1342" s="106"/>
      <c r="U1342" s="106"/>
      <c r="V1342" s="106"/>
      <c r="W1342" s="106"/>
      <c r="X1342" s="106"/>
      <c r="Y1342" s="106"/>
      <c r="Z1342" s="106"/>
      <c r="AA1342" s="106"/>
      <c r="AB1342" s="106"/>
      <c r="AC1342" s="106"/>
      <c r="AD1342" s="106"/>
      <c r="AE1342" s="106"/>
      <c r="AG1342" s="7">
        <f>IF(Q1342&gt;0,RANK(Q1342,(N1342:P1342,Q1342:AE1342)),0)</f>
        <v>0</v>
      </c>
      <c r="AH1342" s="7">
        <f>IF(R1342&gt;0,RANK(R1342,(N1342:P1342,Q1342:AE1342)),0)</f>
        <v>0</v>
      </c>
      <c r="AI1342" s="7">
        <f>IF(T1342&gt;0,RANK(T1342,(N1342:P1342,Q1342:AE1342)),0)</f>
        <v>0</v>
      </c>
      <c r="AJ1342" s="7">
        <f>IF(S1342&gt;0,RANK(S1342,(N1342:P1342,Q1342:AE1342)),0)</f>
        <v>0</v>
      </c>
      <c r="AK1342" s="2">
        <f t="shared" si="492"/>
        <v>0</v>
      </c>
      <c r="AL1342" s="2">
        <f t="shared" si="493"/>
        <v>0</v>
      </c>
      <c r="AM1342" s="2">
        <f t="shared" si="494"/>
        <v>0</v>
      </c>
      <c r="AN1342" s="2">
        <f t="shared" si="495"/>
        <v>0</v>
      </c>
      <c r="AP1342" t="s">
        <v>1404</v>
      </c>
      <c r="AQ1342" t="s">
        <v>1020</v>
      </c>
      <c r="AT1342" s="94">
        <v>28</v>
      </c>
      <c r="AU1342" s="96">
        <v>157</v>
      </c>
      <c r="AV1342" s="100">
        <f t="shared" si="486"/>
        <v>28157</v>
      </c>
      <c r="AX1342" s="7" t="s">
        <v>996</v>
      </c>
    </row>
    <row r="1343" spans="1:50" ht="13" hidden="1" customHeight="1" outlineLevel="1">
      <c r="A1343" t="s">
        <v>14</v>
      </c>
      <c r="B1343" t="s">
        <v>1020</v>
      </c>
      <c r="C1343" s="1">
        <f t="shared" si="487"/>
        <v>1665</v>
      </c>
      <c r="D1343" s="7">
        <f>IF(N1343&gt;0, RANK(N1343,(N1343:P1343,Q1343:AE1343)),0)</f>
        <v>0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475"/>
        <v>1665</v>
      </c>
      <c r="H1343" s="2">
        <f t="shared" si="476"/>
        <v>1</v>
      </c>
      <c r="I1343" s="2"/>
      <c r="J1343" s="2">
        <f t="shared" si="488"/>
        <v>0</v>
      </c>
      <c r="K1343" s="2">
        <f t="shared" si="489"/>
        <v>1</v>
      </c>
      <c r="L1343" s="2">
        <f t="shared" si="490"/>
        <v>0</v>
      </c>
      <c r="M1343" s="2">
        <f t="shared" si="491"/>
        <v>0</v>
      </c>
      <c r="N1343" s="106">
        <v>0</v>
      </c>
      <c r="O1343" s="106">
        <v>1665</v>
      </c>
      <c r="P1343" s="106"/>
      <c r="Q1343" s="106"/>
      <c r="R1343" s="106"/>
      <c r="S1343" s="106"/>
      <c r="T1343" s="106"/>
      <c r="U1343" s="106"/>
      <c r="V1343" s="106"/>
      <c r="W1343" s="106"/>
      <c r="X1343" s="106"/>
      <c r="Y1343" s="106"/>
      <c r="Z1343" s="106"/>
      <c r="AA1343" s="106"/>
      <c r="AB1343" s="106"/>
      <c r="AC1343" s="106"/>
      <c r="AD1343" s="106"/>
      <c r="AE1343" s="106"/>
      <c r="AG1343" s="7">
        <f>IF(Q1343&gt;0,RANK(Q1343,(N1343:P1343,Q1343:AE1343)),0)</f>
        <v>0</v>
      </c>
      <c r="AH1343" s="7">
        <f>IF(R1343&gt;0,RANK(R1343,(N1343:P1343,Q1343:AE1343)),0)</f>
        <v>0</v>
      </c>
      <c r="AI1343" s="7">
        <f>IF(T1343&gt;0,RANK(T1343,(N1343:P1343,Q1343:AE1343)),0)</f>
        <v>0</v>
      </c>
      <c r="AJ1343" s="7">
        <f>IF(S1343&gt;0,RANK(S1343,(N1343:P1343,Q1343:AE1343)),0)</f>
        <v>0</v>
      </c>
      <c r="AK1343" s="2">
        <f t="shared" si="492"/>
        <v>0</v>
      </c>
      <c r="AL1343" s="2">
        <f t="shared" si="493"/>
        <v>0</v>
      </c>
      <c r="AM1343" s="2">
        <f t="shared" si="494"/>
        <v>0</v>
      </c>
      <c r="AN1343" s="2">
        <f t="shared" si="495"/>
        <v>0</v>
      </c>
      <c r="AP1343" t="s">
        <v>14</v>
      </c>
      <c r="AQ1343" t="s">
        <v>1020</v>
      </c>
      <c r="AT1343" s="94">
        <v>28</v>
      </c>
      <c r="AU1343" s="96">
        <v>159</v>
      </c>
      <c r="AV1343" s="100">
        <f t="shared" si="486"/>
        <v>28159</v>
      </c>
      <c r="AX1343" s="7" t="s">
        <v>996</v>
      </c>
    </row>
    <row r="1344" spans="1:50" ht="13" hidden="1" customHeight="1" outlineLevel="1">
      <c r="A1344" t="s">
        <v>2054</v>
      </c>
      <c r="B1344" t="s">
        <v>1020</v>
      </c>
      <c r="C1344" s="1">
        <f t="shared" si="487"/>
        <v>1014</v>
      </c>
      <c r="D1344" s="7">
        <f>IF(N1344&gt;0, RANK(N1344,(N1344:P1344,Q1344:AE1344)),0)</f>
        <v>0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>IF(C1344&gt;0,MAX(N1344:P1344)-LARGE(N1344:P1344,2),0)</f>
        <v>1014</v>
      </c>
      <c r="H1344" s="2">
        <f>IF(C1344&gt;0,G1344/C1344,0)</f>
        <v>1</v>
      </c>
      <c r="I1344" s="2"/>
      <c r="J1344" s="2">
        <f t="shared" si="488"/>
        <v>0</v>
      </c>
      <c r="K1344" s="2">
        <f t="shared" si="489"/>
        <v>1</v>
      </c>
      <c r="L1344" s="2">
        <f t="shared" si="490"/>
        <v>0</v>
      </c>
      <c r="M1344" s="2">
        <f t="shared" si="491"/>
        <v>0</v>
      </c>
      <c r="N1344" s="106">
        <v>0</v>
      </c>
      <c r="O1344" s="106">
        <v>1014</v>
      </c>
      <c r="P1344" s="106"/>
      <c r="Q1344" s="106"/>
      <c r="R1344" s="106"/>
      <c r="S1344" s="106"/>
      <c r="T1344" s="106"/>
      <c r="U1344" s="106"/>
      <c r="V1344" s="106"/>
      <c r="W1344" s="106"/>
      <c r="X1344" s="106"/>
      <c r="Y1344" s="106"/>
      <c r="Z1344" s="106"/>
      <c r="AA1344" s="106"/>
      <c r="AB1344" s="106"/>
      <c r="AC1344" s="106"/>
      <c r="AD1344" s="106"/>
      <c r="AE1344" s="106"/>
      <c r="AG1344" s="7">
        <f>IF(Q1344&gt;0,RANK(Q1344,(N1344:P1344,Q1344:AE1344)),0)</f>
        <v>0</v>
      </c>
      <c r="AH1344" s="7">
        <f>IF(R1344&gt;0,RANK(R1344,(N1344:P1344,Q1344:AE1344)),0)</f>
        <v>0</v>
      </c>
      <c r="AI1344" s="7">
        <f>IF(T1344&gt;0,RANK(T1344,(N1344:P1344,Q1344:AE1344)),0)</f>
        <v>0</v>
      </c>
      <c r="AJ1344" s="7">
        <f>IF(S1344&gt;0,RANK(S1344,(N1344:P1344,Q1344:AE1344)),0)</f>
        <v>0</v>
      </c>
      <c r="AK1344" s="2">
        <f t="shared" si="492"/>
        <v>0</v>
      </c>
      <c r="AL1344" s="2">
        <f t="shared" si="493"/>
        <v>0</v>
      </c>
      <c r="AM1344" s="2">
        <f t="shared" si="494"/>
        <v>0</v>
      </c>
      <c r="AN1344" s="2">
        <f t="shared" si="495"/>
        <v>0</v>
      </c>
      <c r="AP1344" t="s">
        <v>2054</v>
      </c>
      <c r="AQ1344" t="s">
        <v>1020</v>
      </c>
      <c r="AT1344" s="94">
        <v>28</v>
      </c>
      <c r="AU1344" s="96">
        <v>161</v>
      </c>
      <c r="AV1344" s="100">
        <f t="shared" si="486"/>
        <v>28161</v>
      </c>
      <c r="AX1344" s="7" t="s">
        <v>996</v>
      </c>
    </row>
    <row r="1345" spans="1:57" ht="13" hidden="1" customHeight="1" outlineLevel="1">
      <c r="A1345" t="s">
        <v>991</v>
      </c>
      <c r="B1345" t="s">
        <v>1020</v>
      </c>
      <c r="C1345" s="1">
        <f t="shared" si="487"/>
        <v>2104</v>
      </c>
      <c r="D1345" s="7">
        <f>IF(N1345&gt;0, RANK(N1345,(N1345:P1345,Q1345:AE1345)),0)</f>
        <v>0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>IF(C1345&gt;0,MAX(N1345:P1345)-LARGE(N1345:P1345,2),0)</f>
        <v>2104</v>
      </c>
      <c r="H1345" s="2">
        <f>IF(C1345&gt;0,G1345/C1345,0)</f>
        <v>1</v>
      </c>
      <c r="I1345" s="2"/>
      <c r="J1345" s="2">
        <f t="shared" si="488"/>
        <v>0</v>
      </c>
      <c r="K1345" s="2">
        <f t="shared" si="489"/>
        <v>1</v>
      </c>
      <c r="L1345" s="2">
        <f t="shared" si="490"/>
        <v>0</v>
      </c>
      <c r="M1345" s="2">
        <f t="shared" si="491"/>
        <v>0</v>
      </c>
      <c r="N1345" s="106">
        <v>0</v>
      </c>
      <c r="O1345" s="106">
        <v>2104</v>
      </c>
      <c r="P1345" s="106"/>
      <c r="Q1345" s="106"/>
      <c r="R1345" s="106"/>
      <c r="S1345" s="106"/>
      <c r="T1345" s="106"/>
      <c r="U1345" s="106"/>
      <c r="V1345" s="106"/>
      <c r="W1345" s="106"/>
      <c r="X1345" s="106"/>
      <c r="Y1345" s="106"/>
      <c r="Z1345" s="106"/>
      <c r="AA1345" s="106"/>
      <c r="AB1345" s="106"/>
      <c r="AC1345" s="106"/>
      <c r="AD1345" s="106"/>
      <c r="AE1345" s="106"/>
      <c r="AG1345" s="7">
        <f>IF(Q1345&gt;0,RANK(Q1345,(N1345:P1345,Q1345:AE1345)),0)</f>
        <v>0</v>
      </c>
      <c r="AH1345" s="7">
        <f>IF(R1345&gt;0,RANK(R1345,(N1345:P1345,Q1345:AE1345)),0)</f>
        <v>0</v>
      </c>
      <c r="AI1345" s="7">
        <f>IF(T1345&gt;0,RANK(T1345,(N1345:P1345,Q1345:AE1345)),0)</f>
        <v>0</v>
      </c>
      <c r="AJ1345" s="7">
        <f>IF(S1345&gt;0,RANK(S1345,(N1345:P1345,Q1345:AE1345)),0)</f>
        <v>0</v>
      </c>
      <c r="AK1345" s="2">
        <f t="shared" si="492"/>
        <v>0</v>
      </c>
      <c r="AL1345" s="2">
        <f t="shared" si="493"/>
        <v>0</v>
      </c>
      <c r="AM1345" s="2">
        <f t="shared" si="494"/>
        <v>0</v>
      </c>
      <c r="AN1345" s="2">
        <f t="shared" si="495"/>
        <v>0</v>
      </c>
      <c r="AP1345" t="s">
        <v>991</v>
      </c>
      <c r="AQ1345" t="s">
        <v>1020</v>
      </c>
      <c r="AT1345" s="94">
        <v>28</v>
      </c>
      <c r="AU1345" s="96">
        <v>163</v>
      </c>
      <c r="AV1345" s="100">
        <f t="shared" si="486"/>
        <v>28163</v>
      </c>
      <c r="AX1345" s="7" t="s">
        <v>996</v>
      </c>
    </row>
    <row r="1346" spans="1:57" ht="13" customHeight="1" collapsed="1">
      <c r="A1346" t="s">
        <v>839</v>
      </c>
      <c r="B1346" t="s">
        <v>15</v>
      </c>
      <c r="C1346" s="1">
        <f t="shared" si="487"/>
        <v>273244</v>
      </c>
      <c r="D1346" s="7">
        <f>IF(N1346&gt;0, RANK(N1346,(N1346:P1346,Q1346:AE1346)),0)</f>
        <v>0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>IF(C1346&gt;0,MAX(N1346:P1346)-LARGE(N1346:P1346,2),0)</f>
        <v>273244</v>
      </c>
      <c r="H1346" s="2">
        <f>IF(C1346&gt;0,G1346/C1346,0)</f>
        <v>1</v>
      </c>
      <c r="I1346" s="2"/>
      <c r="J1346" s="2">
        <f t="shared" si="488"/>
        <v>0</v>
      </c>
      <c r="K1346" s="2">
        <f t="shared" si="489"/>
        <v>1</v>
      </c>
      <c r="L1346" s="2">
        <f t="shared" si="490"/>
        <v>0</v>
      </c>
      <c r="M1346" s="2">
        <f t="shared" si="491"/>
        <v>0</v>
      </c>
      <c r="N1346" s="106">
        <f>SUM(N1264:N1345)</f>
        <v>0</v>
      </c>
      <c r="O1346" s="3">
        <v>273244</v>
      </c>
      <c r="P1346" s="106"/>
      <c r="Q1346" s="106"/>
      <c r="R1346" s="106"/>
      <c r="S1346" s="106"/>
      <c r="T1346" s="106"/>
      <c r="U1346" s="106"/>
      <c r="V1346" s="106"/>
      <c r="W1346" s="106"/>
      <c r="X1346" s="106"/>
      <c r="Y1346" s="106"/>
      <c r="Z1346" s="106"/>
      <c r="AA1346" s="106"/>
      <c r="AB1346" s="106"/>
      <c r="AC1346" s="106"/>
      <c r="AD1346" s="106"/>
      <c r="AE1346" s="106">
        <f>SUM(AE1264:AE1345)</f>
        <v>0</v>
      </c>
      <c r="AG1346" s="7">
        <f>IF(Q1346&gt;0,RANK(Q1346,(N1346:P1346,Q1346:AE1346)),0)</f>
        <v>0</v>
      </c>
      <c r="AH1346" s="7">
        <f>IF(R1346&gt;0,RANK(R1346,(N1346:P1346,Q1346:AE1346)),0)</f>
        <v>0</v>
      </c>
      <c r="AI1346" s="7">
        <f>IF(T1346&gt;0,RANK(T1346,(N1346:P1346,Q1346:AE1346)),0)</f>
        <v>0</v>
      </c>
      <c r="AJ1346" s="7">
        <f>IF(S1346&gt;0,RANK(S1346,(N1346:P1346,Q1346:AE1346)),0)</f>
        <v>0</v>
      </c>
      <c r="AK1346" s="2">
        <f t="shared" si="492"/>
        <v>0</v>
      </c>
      <c r="AL1346" s="2">
        <f t="shared" si="493"/>
        <v>0</v>
      </c>
      <c r="AM1346" s="2">
        <f t="shared" si="494"/>
        <v>0</v>
      </c>
      <c r="AN1346" s="2">
        <f t="shared" si="495"/>
        <v>0</v>
      </c>
      <c r="AP1346" t="s">
        <v>839</v>
      </c>
      <c r="AQ1346" t="s">
        <v>15</v>
      </c>
      <c r="AT1346" s="94">
        <v>28</v>
      </c>
      <c r="AU1346" s="96"/>
      <c r="AV1346" s="94">
        <v>28</v>
      </c>
      <c r="AX1346" s="7" t="s">
        <v>775</v>
      </c>
    </row>
    <row r="1347" spans="1:57" ht="13" customHeight="1">
      <c r="C1347" s="1"/>
      <c r="E1347" s="7"/>
      <c r="F1347" s="7"/>
      <c r="I1347" s="2"/>
      <c r="N1347" s="106"/>
      <c r="O1347" s="106"/>
      <c r="P1347" s="106"/>
      <c r="Q1347" s="106"/>
      <c r="R1347" s="106"/>
      <c r="S1347" s="106"/>
      <c r="T1347" s="106"/>
      <c r="U1347" s="106"/>
      <c r="V1347" s="106"/>
      <c r="W1347" s="106"/>
      <c r="X1347" s="106"/>
      <c r="Y1347" s="106"/>
      <c r="Z1347" s="106"/>
      <c r="AA1347" s="106"/>
      <c r="AB1347" s="106"/>
      <c r="AC1347" s="106"/>
      <c r="AD1347" s="106"/>
      <c r="AE1347" s="106"/>
      <c r="AG1347" s="7"/>
      <c r="AH1347" s="7"/>
      <c r="AI1347" s="7"/>
      <c r="AJ1347" s="7"/>
      <c r="AT1347" s="94"/>
      <c r="AU1347" s="96"/>
      <c r="AV1347" s="100"/>
    </row>
    <row r="1348" spans="1:57" ht="13" hidden="1" customHeight="1" outlineLevel="1">
      <c r="A1348" t="s">
        <v>1493</v>
      </c>
      <c r="B1348" t="s">
        <v>2411</v>
      </c>
      <c r="C1348" s="1">
        <f t="shared" ref="C1348:C1379" si="496">SUM(N1348:AE1348)</f>
        <v>3318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ref="G1348:G1354" si="497">IF(C1348&gt;0,MAX(N1348:P1348)-LARGE(N1348:P1348,2),0)</f>
        <v>13</v>
      </c>
      <c r="H1348" s="2">
        <f t="shared" ref="H1348:H1354" si="498">IF(C1348&gt;0,G1348/C1348,0)</f>
        <v>3.9180229053646775E-3</v>
      </c>
      <c r="I1348" s="2"/>
      <c r="J1348" s="2">
        <f t="shared" ref="J1348:J1379" si="499">IF($C1348=0,"-",N1348/$C1348)</f>
        <v>0.48432790837854128</v>
      </c>
      <c r="K1348" s="2">
        <f t="shared" ref="K1348:K1379" si="500">IF($C1348=0,"-",O1348/$C1348)</f>
        <v>0.48824593128390598</v>
      </c>
      <c r="L1348" s="2">
        <f t="shared" ref="L1348:L1379" si="501">IF($C1348=0,"-",P1348/$C1348)</f>
        <v>0</v>
      </c>
      <c r="M1348" s="2">
        <f t="shared" ref="M1348:M1379" si="502">IF(C1348=0,"-",(1-J1348-K1348-L1348))</f>
        <v>2.7426160337552796E-2</v>
      </c>
      <c r="N1348" s="106">
        <v>1607</v>
      </c>
      <c r="O1348" s="106">
        <v>1620</v>
      </c>
      <c r="P1348" s="106"/>
      <c r="Q1348" s="106">
        <v>91</v>
      </c>
      <c r="R1348" s="106"/>
      <c r="S1348" s="106"/>
      <c r="T1348" s="106"/>
      <c r="U1348" s="106"/>
      <c r="V1348" s="106"/>
      <c r="W1348" s="106"/>
      <c r="X1348" s="106"/>
      <c r="Y1348" s="106"/>
      <c r="Z1348" s="106"/>
      <c r="AA1348" s="106"/>
      <c r="AB1348" s="106"/>
      <c r="AC1348" s="106"/>
      <c r="AD1348" s="106"/>
      <c r="AE1348" s="106"/>
      <c r="AG1348" s="7">
        <f>IF(Q1348&gt;0,RANK(Q1348,(N1348:P1348,Q1348:AE1348)),0)</f>
        <v>3</v>
      </c>
      <c r="AH1348" s="7">
        <f>IF(R1348&gt;0,RANK(R1348,(N1348:P1348,Q1348:AE1348)),0)</f>
        <v>0</v>
      </c>
      <c r="AI1348" s="7">
        <f>IF(T1348&gt;0,RANK(T1348,(N1348:P1348,Q1348:AE1348)),0)</f>
        <v>0</v>
      </c>
      <c r="AJ1348" s="7">
        <f>IF(S1348&gt;0,RANK(S1348,(N1348:P1348,Q1348:AE1348)),0)</f>
        <v>0</v>
      </c>
      <c r="AK1348" s="2">
        <f t="shared" ref="AK1348:AK1379" si="503">IF($C1348=0,"-",Q1348/$C1348)</f>
        <v>2.7426160337552744E-2</v>
      </c>
      <c r="AL1348" s="2">
        <f t="shared" ref="AL1348:AL1379" si="504">IF($C1348=0,"-",R1348/$C1348)</f>
        <v>0</v>
      </c>
      <c r="AM1348" s="2">
        <f t="shared" ref="AM1348:AM1379" si="505">IF($C1348=0,"-",T1348/$C1348)</f>
        <v>0</v>
      </c>
      <c r="AN1348" s="2">
        <f t="shared" ref="AN1348:AN1379" si="506">IF($C1348=0,"-",S1348/$C1348)</f>
        <v>0</v>
      </c>
      <c r="AP1348" t="s">
        <v>1493</v>
      </c>
      <c r="AQ1348" t="s">
        <v>2411</v>
      </c>
      <c r="AT1348" s="94">
        <v>30</v>
      </c>
      <c r="AU1348" s="96">
        <v>1</v>
      </c>
      <c r="AV1348" s="100">
        <f t="shared" ref="AV1348:AV1387" si="507">1000*AT1348+AU1348</f>
        <v>30001</v>
      </c>
      <c r="AX1348" s="7" t="s">
        <v>996</v>
      </c>
    </row>
    <row r="1349" spans="1:57" ht="13" hidden="1" customHeight="1" outlineLevel="1">
      <c r="A1349" t="s">
        <v>1804</v>
      </c>
      <c r="B1349" t="s">
        <v>2411</v>
      </c>
      <c r="C1349" s="1">
        <f t="shared" si="496"/>
        <v>3705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>IF(P1349&gt;0,RANK(P1349,(N1349:P1349,Q1349:AE1349)),0)</f>
        <v>0</v>
      </c>
      <c r="G1349" s="1">
        <f t="shared" si="497"/>
        <v>2140</v>
      </c>
      <c r="H1349" s="2">
        <f t="shared" si="498"/>
        <v>0.5775978407557355</v>
      </c>
      <c r="I1349" s="2"/>
      <c r="J1349" s="2">
        <f t="shared" si="499"/>
        <v>0.77894736842105261</v>
      </c>
      <c r="K1349" s="2">
        <f t="shared" si="500"/>
        <v>0.20134952766531714</v>
      </c>
      <c r="L1349" s="2">
        <f t="shared" si="501"/>
        <v>0</v>
      </c>
      <c r="M1349" s="2">
        <f t="shared" si="502"/>
        <v>1.9703103913630254E-2</v>
      </c>
      <c r="N1349" s="106">
        <v>2886</v>
      </c>
      <c r="O1349" s="106">
        <v>746</v>
      </c>
      <c r="P1349" s="106"/>
      <c r="Q1349" s="106">
        <v>73</v>
      </c>
      <c r="R1349" s="106"/>
      <c r="S1349" s="106"/>
      <c r="T1349" s="106"/>
      <c r="U1349" s="106"/>
      <c r="V1349" s="106"/>
      <c r="W1349" s="106"/>
      <c r="X1349" s="106"/>
      <c r="Y1349" s="106"/>
      <c r="Z1349" s="106"/>
      <c r="AA1349" s="106"/>
      <c r="AB1349" s="106"/>
      <c r="AC1349" s="106"/>
      <c r="AD1349" s="106"/>
      <c r="AE1349" s="106"/>
      <c r="AG1349" s="7">
        <f>IF(Q1349&gt;0,RANK(Q1349,(N1349:P1349,Q1349:AE1349)),0)</f>
        <v>3</v>
      </c>
      <c r="AH1349" s="7">
        <f>IF(R1349&gt;0,RANK(R1349,(N1349:P1349,Q1349:AE1349)),0)</f>
        <v>0</v>
      </c>
      <c r="AI1349" s="7">
        <f>IF(T1349&gt;0,RANK(T1349,(N1349:P1349,Q1349:AE1349)),0)</f>
        <v>0</v>
      </c>
      <c r="AJ1349" s="7">
        <f>IF(S1349&gt;0,RANK(S1349,(N1349:P1349,Q1349:AE1349)),0)</f>
        <v>0</v>
      </c>
      <c r="AK1349" s="2">
        <f t="shared" si="503"/>
        <v>1.970310391363023E-2</v>
      </c>
      <c r="AL1349" s="2">
        <f t="shared" si="504"/>
        <v>0</v>
      </c>
      <c r="AM1349" s="2">
        <f t="shared" si="505"/>
        <v>0</v>
      </c>
      <c r="AN1349" s="2">
        <f t="shared" si="506"/>
        <v>0</v>
      </c>
      <c r="AP1349" t="s">
        <v>1804</v>
      </c>
      <c r="AQ1349" t="s">
        <v>2411</v>
      </c>
      <c r="AT1349" s="94">
        <v>30</v>
      </c>
      <c r="AU1349" s="96">
        <v>3</v>
      </c>
      <c r="AV1349" s="100">
        <f t="shared" si="507"/>
        <v>30003</v>
      </c>
      <c r="AX1349" s="7" t="s">
        <v>996</v>
      </c>
      <c r="BE1349" t="s">
        <v>1606</v>
      </c>
    </row>
    <row r="1350" spans="1:57" ht="13" hidden="1" customHeight="1" outlineLevel="1">
      <c r="A1350" t="s">
        <v>591</v>
      </c>
      <c r="B1350" t="s">
        <v>2411</v>
      </c>
      <c r="C1350" s="1">
        <f t="shared" si="496"/>
        <v>2535</v>
      </c>
      <c r="D1350" s="7">
        <f>IF(N1350&gt;0, RANK(N1350,(N1350:P1350,Q1350:AE1350)),0)</f>
        <v>1</v>
      </c>
      <c r="E1350" s="7">
        <f>IF(O1350&gt;0,RANK(O1350,(N1350:P1350,Q1350:AE1350)),0)</f>
        <v>2</v>
      </c>
      <c r="F1350" s="7">
        <f>IF(P1350&gt;0,RANK(P1350,(N1350:P1350,Q1350:AE1350)),0)</f>
        <v>0</v>
      </c>
      <c r="G1350" s="1">
        <f t="shared" si="497"/>
        <v>1298</v>
      </c>
      <c r="H1350" s="2">
        <f t="shared" si="498"/>
        <v>0.51203155818540436</v>
      </c>
      <c r="I1350" s="2"/>
      <c r="J1350" s="2">
        <f t="shared" si="499"/>
        <v>0.74714003944773177</v>
      </c>
      <c r="K1350" s="2">
        <f t="shared" si="500"/>
        <v>0.23510848126232742</v>
      </c>
      <c r="L1350" s="2">
        <f t="shared" si="501"/>
        <v>0</v>
      </c>
      <c r="M1350" s="2">
        <f t="shared" si="502"/>
        <v>1.7751479289940808E-2</v>
      </c>
      <c r="N1350" s="106">
        <v>1894</v>
      </c>
      <c r="O1350" s="106">
        <v>596</v>
      </c>
      <c r="P1350" s="106"/>
      <c r="Q1350" s="106">
        <v>45</v>
      </c>
      <c r="R1350" s="106"/>
      <c r="S1350" s="106"/>
      <c r="T1350" s="106"/>
      <c r="U1350" s="106"/>
      <c r="V1350" s="106"/>
      <c r="W1350" s="106"/>
      <c r="X1350" s="106"/>
      <c r="Y1350" s="106"/>
      <c r="Z1350" s="106"/>
      <c r="AA1350" s="106"/>
      <c r="AB1350" s="106"/>
      <c r="AC1350" s="106"/>
      <c r="AD1350" s="106"/>
      <c r="AE1350" s="106"/>
      <c r="AG1350" s="7">
        <f>IF(Q1350&gt;0,RANK(Q1350,(N1350:P1350,Q1350:AE1350)),0)</f>
        <v>3</v>
      </c>
      <c r="AH1350" s="7">
        <f>IF(R1350&gt;0,RANK(R1350,(N1350:P1350,Q1350:AE1350)),0)</f>
        <v>0</v>
      </c>
      <c r="AI1350" s="7">
        <f>IF(T1350&gt;0,RANK(T1350,(N1350:P1350,Q1350:AE1350)),0)</f>
        <v>0</v>
      </c>
      <c r="AJ1350" s="7">
        <f>IF(S1350&gt;0,RANK(S1350,(N1350:P1350,Q1350:AE1350)),0)</f>
        <v>0</v>
      </c>
      <c r="AK1350" s="2">
        <f t="shared" si="503"/>
        <v>1.7751479289940829E-2</v>
      </c>
      <c r="AL1350" s="2">
        <f t="shared" si="504"/>
        <v>0</v>
      </c>
      <c r="AM1350" s="2">
        <f t="shared" si="505"/>
        <v>0</v>
      </c>
      <c r="AN1350" s="2">
        <f t="shared" si="506"/>
        <v>0</v>
      </c>
      <c r="AP1350" t="s">
        <v>591</v>
      </c>
      <c r="AQ1350" t="s">
        <v>2411</v>
      </c>
      <c r="AT1350" s="94">
        <v>30</v>
      </c>
      <c r="AU1350" s="96">
        <v>5</v>
      </c>
      <c r="AV1350" s="100">
        <f t="shared" si="507"/>
        <v>30005</v>
      </c>
      <c r="AX1350" s="7" t="s">
        <v>996</v>
      </c>
    </row>
    <row r="1351" spans="1:57" ht="13" hidden="1" customHeight="1" outlineLevel="1">
      <c r="A1351" t="s">
        <v>1149</v>
      </c>
      <c r="B1351" t="s">
        <v>2411</v>
      </c>
      <c r="C1351" s="1">
        <f t="shared" si="496"/>
        <v>1607</v>
      </c>
      <c r="D1351" s="7">
        <f>IF(N1351&gt;0, RANK(N1351,(N1351:P1351,Q1351:AE1351)),0)</f>
        <v>1</v>
      </c>
      <c r="E1351" s="7">
        <f>IF(O1351&gt;0,RANK(O1351,(N1351:P1351,Q1351:AE1351)),0)</f>
        <v>2</v>
      </c>
      <c r="F1351" s="7">
        <f>IF(P1351&gt;0,RANK(P1351,(N1351:P1351,Q1351:AE1351)),0)</f>
        <v>0</v>
      </c>
      <c r="G1351" s="1">
        <f t="shared" si="497"/>
        <v>199</v>
      </c>
      <c r="H1351" s="2">
        <f t="shared" si="498"/>
        <v>0.1238332296204107</v>
      </c>
      <c r="I1351" s="2"/>
      <c r="J1351" s="2">
        <f t="shared" si="499"/>
        <v>0.54573739887990047</v>
      </c>
      <c r="K1351" s="2">
        <f t="shared" si="500"/>
        <v>0.42190416925948976</v>
      </c>
      <c r="L1351" s="2">
        <f t="shared" si="501"/>
        <v>0</v>
      </c>
      <c r="M1351" s="2">
        <f t="shared" si="502"/>
        <v>3.2358431860609771E-2</v>
      </c>
      <c r="N1351" s="106">
        <v>877</v>
      </c>
      <c r="O1351" s="106">
        <v>678</v>
      </c>
      <c r="P1351" s="106"/>
      <c r="Q1351" s="106">
        <v>52</v>
      </c>
      <c r="R1351" s="106"/>
      <c r="S1351" s="106"/>
      <c r="T1351" s="106"/>
      <c r="U1351" s="106"/>
      <c r="V1351" s="106"/>
      <c r="W1351" s="106"/>
      <c r="X1351" s="106"/>
      <c r="Y1351" s="106"/>
      <c r="Z1351" s="106"/>
      <c r="AA1351" s="106"/>
      <c r="AB1351" s="106"/>
      <c r="AC1351" s="106"/>
      <c r="AD1351" s="106"/>
      <c r="AE1351" s="106"/>
      <c r="AG1351" s="7">
        <f>IF(Q1351&gt;0,RANK(Q1351,(N1351:P1351,Q1351:AE1351)),0)</f>
        <v>3</v>
      </c>
      <c r="AH1351" s="7">
        <f>IF(R1351&gt;0,RANK(R1351,(N1351:P1351,Q1351:AE1351)),0)</f>
        <v>0</v>
      </c>
      <c r="AI1351" s="7">
        <f>IF(T1351&gt;0,RANK(T1351,(N1351:P1351,Q1351:AE1351)),0)</f>
        <v>0</v>
      </c>
      <c r="AJ1351" s="7">
        <f>IF(S1351&gt;0,RANK(S1351,(N1351:P1351,Q1351:AE1351)),0)</f>
        <v>0</v>
      </c>
      <c r="AK1351" s="2">
        <f t="shared" si="503"/>
        <v>3.2358431860609833E-2</v>
      </c>
      <c r="AL1351" s="2">
        <f t="shared" si="504"/>
        <v>0</v>
      </c>
      <c r="AM1351" s="2">
        <f t="shared" si="505"/>
        <v>0</v>
      </c>
      <c r="AN1351" s="2">
        <f t="shared" si="506"/>
        <v>0</v>
      </c>
      <c r="AP1351" t="s">
        <v>1149</v>
      </c>
      <c r="AQ1351" t="s">
        <v>2411</v>
      </c>
      <c r="AT1351" s="94">
        <v>30</v>
      </c>
      <c r="AU1351" s="96">
        <v>7</v>
      </c>
      <c r="AV1351" s="100">
        <f t="shared" si="507"/>
        <v>30007</v>
      </c>
      <c r="AX1351" s="7" t="s">
        <v>996</v>
      </c>
      <c r="BE1351" t="s">
        <v>808</v>
      </c>
    </row>
    <row r="1352" spans="1:57" ht="13" hidden="1" customHeight="1" outlineLevel="1">
      <c r="A1352" t="s">
        <v>332</v>
      </c>
      <c r="B1352" t="s">
        <v>2411</v>
      </c>
      <c r="C1352" s="1">
        <f t="shared" si="496"/>
        <v>3984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>IF(P1352&gt;0,RANK(P1352,(N1352:P1352,Q1352:AE1352)),0)</f>
        <v>0</v>
      </c>
      <c r="G1352" s="1">
        <f t="shared" si="497"/>
        <v>1898</v>
      </c>
      <c r="H1352" s="2">
        <f t="shared" si="498"/>
        <v>0.47640562248995982</v>
      </c>
      <c r="I1352" s="2"/>
      <c r="J1352" s="2">
        <f t="shared" si="499"/>
        <v>0.72791164658634533</v>
      </c>
      <c r="K1352" s="2">
        <f t="shared" si="500"/>
        <v>0.25150602409638556</v>
      </c>
      <c r="L1352" s="2">
        <f t="shared" si="501"/>
        <v>0</v>
      </c>
      <c r="M1352" s="2">
        <f t="shared" si="502"/>
        <v>2.058232931726911E-2</v>
      </c>
      <c r="N1352" s="106">
        <v>2900</v>
      </c>
      <c r="O1352" s="106">
        <v>1002</v>
      </c>
      <c r="P1352" s="106"/>
      <c r="Q1352" s="106">
        <v>82</v>
      </c>
      <c r="R1352" s="106"/>
      <c r="S1352" s="106"/>
      <c r="T1352" s="106"/>
      <c r="U1352" s="106"/>
      <c r="V1352" s="106"/>
      <c r="W1352" s="106"/>
      <c r="X1352" s="106"/>
      <c r="Y1352" s="106"/>
      <c r="Z1352" s="106"/>
      <c r="AA1352" s="106"/>
      <c r="AB1352" s="106"/>
      <c r="AC1352" s="106"/>
      <c r="AD1352" s="106"/>
      <c r="AE1352" s="106"/>
      <c r="AG1352" s="7">
        <f>IF(Q1352&gt;0,RANK(Q1352,(N1352:P1352,Q1352:AE1352)),0)</f>
        <v>3</v>
      </c>
      <c r="AH1352" s="7">
        <f>IF(R1352&gt;0,RANK(R1352,(N1352:P1352,Q1352:AE1352)),0)</f>
        <v>0</v>
      </c>
      <c r="AI1352" s="7">
        <f>IF(T1352&gt;0,RANK(T1352,(N1352:P1352,Q1352:AE1352)),0)</f>
        <v>0</v>
      </c>
      <c r="AJ1352" s="7">
        <f>IF(S1352&gt;0,RANK(S1352,(N1352:P1352,Q1352:AE1352)),0)</f>
        <v>0</v>
      </c>
      <c r="AK1352" s="2">
        <f t="shared" si="503"/>
        <v>2.0582329317269075E-2</v>
      </c>
      <c r="AL1352" s="2">
        <f t="shared" si="504"/>
        <v>0</v>
      </c>
      <c r="AM1352" s="2">
        <f t="shared" si="505"/>
        <v>0</v>
      </c>
      <c r="AN1352" s="2">
        <f t="shared" si="506"/>
        <v>0</v>
      </c>
      <c r="AP1352" t="s">
        <v>332</v>
      </c>
      <c r="AQ1352" t="s">
        <v>2411</v>
      </c>
      <c r="AT1352" s="94">
        <v>30</v>
      </c>
      <c r="AU1352" s="96">
        <v>9</v>
      </c>
      <c r="AV1352" s="100">
        <f t="shared" si="507"/>
        <v>30009</v>
      </c>
      <c r="AX1352" s="7" t="s">
        <v>996</v>
      </c>
      <c r="BE1352" t="s">
        <v>1606</v>
      </c>
    </row>
    <row r="1353" spans="1:57" ht="13" hidden="1" customHeight="1" outlineLevel="1">
      <c r="A1353" t="s">
        <v>138</v>
      </c>
      <c r="B1353" t="s">
        <v>2411</v>
      </c>
      <c r="C1353" s="1">
        <f t="shared" si="496"/>
        <v>852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>IF(P1353&gt;0,RANK(P1353,(N1353:P1353,Q1353:AE1353)),0)</f>
        <v>0</v>
      </c>
      <c r="G1353" s="1">
        <f t="shared" si="497"/>
        <v>22</v>
      </c>
      <c r="H1353" s="2">
        <f t="shared" si="498"/>
        <v>2.5821596244131457E-2</v>
      </c>
      <c r="I1353" s="2"/>
      <c r="J1353" s="2">
        <f t="shared" si="499"/>
        <v>0.50469483568075113</v>
      </c>
      <c r="K1353" s="2">
        <f t="shared" si="500"/>
        <v>0.47887323943661969</v>
      </c>
      <c r="L1353" s="2">
        <f t="shared" si="501"/>
        <v>0</v>
      </c>
      <c r="M1353" s="2">
        <f t="shared" si="502"/>
        <v>1.6431924882629179E-2</v>
      </c>
      <c r="N1353" s="106">
        <v>430</v>
      </c>
      <c r="O1353" s="106">
        <v>408</v>
      </c>
      <c r="P1353" s="106"/>
      <c r="Q1353" s="106">
        <v>14</v>
      </c>
      <c r="R1353" s="106"/>
      <c r="S1353" s="106"/>
      <c r="T1353" s="106"/>
      <c r="U1353" s="106"/>
      <c r="V1353" s="106"/>
      <c r="W1353" s="106"/>
      <c r="X1353" s="106"/>
      <c r="Y1353" s="106"/>
      <c r="Z1353" s="106"/>
      <c r="AA1353" s="106"/>
      <c r="AB1353" s="106"/>
      <c r="AC1353" s="106"/>
      <c r="AD1353" s="106"/>
      <c r="AE1353" s="106"/>
      <c r="AG1353" s="7">
        <f>IF(Q1353&gt;0,RANK(Q1353,(N1353:P1353,Q1353:AE1353)),0)</f>
        <v>3</v>
      </c>
      <c r="AH1353" s="7">
        <f>IF(R1353&gt;0,RANK(R1353,(N1353:P1353,Q1353:AE1353)),0)</f>
        <v>0</v>
      </c>
      <c r="AI1353" s="7">
        <f>IF(T1353&gt;0,RANK(T1353,(N1353:P1353,Q1353:AE1353)),0)</f>
        <v>0</v>
      </c>
      <c r="AJ1353" s="7">
        <f>IF(S1353&gt;0,RANK(S1353,(N1353:P1353,Q1353:AE1353)),0)</f>
        <v>0</v>
      </c>
      <c r="AK1353" s="2">
        <f t="shared" si="503"/>
        <v>1.6431924882629109E-2</v>
      </c>
      <c r="AL1353" s="2">
        <f t="shared" si="504"/>
        <v>0</v>
      </c>
      <c r="AM1353" s="2">
        <f t="shared" si="505"/>
        <v>0</v>
      </c>
      <c r="AN1353" s="2">
        <f t="shared" si="506"/>
        <v>0</v>
      </c>
      <c r="AP1353" t="s">
        <v>138</v>
      </c>
      <c r="AQ1353" t="s">
        <v>2411</v>
      </c>
      <c r="AT1353" s="94">
        <v>30</v>
      </c>
      <c r="AU1353" s="96">
        <v>11</v>
      </c>
      <c r="AV1353" s="100">
        <f t="shared" si="507"/>
        <v>30011</v>
      </c>
      <c r="AX1353" s="7" t="s">
        <v>996</v>
      </c>
    </row>
    <row r="1354" spans="1:57" ht="13" hidden="1" customHeight="1" outlineLevel="1">
      <c r="A1354" t="s">
        <v>2676</v>
      </c>
      <c r="B1354" t="s">
        <v>2411</v>
      </c>
      <c r="C1354" s="1">
        <f t="shared" si="496"/>
        <v>28236</v>
      </c>
      <c r="D1354" s="7">
        <f>IF(N1354&gt;0, RANK(N1354,(N1354:P1354,Q1354:AE1354)),0)</f>
        <v>1</v>
      </c>
      <c r="E1354" s="7">
        <f>IF(O1354&gt;0,RANK(O1354,(N1354:P1354,Q1354:AE1354)),0)</f>
        <v>2</v>
      </c>
      <c r="F1354" s="7">
        <f>IF(P1354&gt;0,RANK(P1354,(N1354:P1354,Q1354:AE1354)),0)</f>
        <v>0</v>
      </c>
      <c r="G1354" s="1">
        <f t="shared" si="497"/>
        <v>14606</v>
      </c>
      <c r="H1354" s="2">
        <f t="shared" si="498"/>
        <v>0.51728290126080179</v>
      </c>
      <c r="I1354" s="2"/>
      <c r="J1354" s="2">
        <f t="shared" si="499"/>
        <v>0.74773338999858341</v>
      </c>
      <c r="K1354" s="2">
        <f t="shared" si="500"/>
        <v>0.23045048873778157</v>
      </c>
      <c r="L1354" s="2">
        <f t="shared" si="501"/>
        <v>0</v>
      </c>
      <c r="M1354" s="2">
        <f t="shared" si="502"/>
        <v>2.1816121263635024E-2</v>
      </c>
      <c r="N1354" s="106">
        <v>21113</v>
      </c>
      <c r="O1354" s="106">
        <v>6507</v>
      </c>
      <c r="P1354" s="106"/>
      <c r="Q1354" s="106">
        <v>616</v>
      </c>
      <c r="R1354" s="106"/>
      <c r="S1354" s="106"/>
      <c r="T1354" s="106"/>
      <c r="U1354" s="106"/>
      <c r="V1354" s="106"/>
      <c r="W1354" s="106"/>
      <c r="X1354" s="106"/>
      <c r="Y1354" s="106"/>
      <c r="Z1354" s="106"/>
      <c r="AA1354" s="106"/>
      <c r="AB1354" s="106"/>
      <c r="AC1354" s="106"/>
      <c r="AD1354" s="106"/>
      <c r="AE1354" s="106"/>
      <c r="AG1354" s="7">
        <f>IF(Q1354&gt;0,RANK(Q1354,(N1354:P1354,Q1354:AE1354)),0)</f>
        <v>3</v>
      </c>
      <c r="AH1354" s="7">
        <f>IF(R1354&gt;0,RANK(R1354,(N1354:P1354,Q1354:AE1354)),0)</f>
        <v>0</v>
      </c>
      <c r="AI1354" s="7">
        <f>IF(T1354&gt;0,RANK(T1354,(N1354:P1354,Q1354:AE1354)),0)</f>
        <v>0</v>
      </c>
      <c r="AJ1354" s="7">
        <f>IF(S1354&gt;0,RANK(S1354,(N1354:P1354,Q1354:AE1354)),0)</f>
        <v>0</v>
      </c>
      <c r="AK1354" s="2">
        <f t="shared" si="503"/>
        <v>2.1816121263635076E-2</v>
      </c>
      <c r="AL1354" s="2">
        <f t="shared" si="504"/>
        <v>0</v>
      </c>
      <c r="AM1354" s="2">
        <f t="shared" si="505"/>
        <v>0</v>
      </c>
      <c r="AN1354" s="2">
        <f t="shared" si="506"/>
        <v>0</v>
      </c>
      <c r="AP1354" t="s">
        <v>2676</v>
      </c>
      <c r="AQ1354" t="s">
        <v>2411</v>
      </c>
      <c r="AT1354" s="94">
        <v>30</v>
      </c>
      <c r="AU1354" s="96">
        <v>13</v>
      </c>
      <c r="AV1354" s="100">
        <f t="shared" si="507"/>
        <v>30013</v>
      </c>
      <c r="AX1354" s="7" t="s">
        <v>996</v>
      </c>
      <c r="BE1354" t="s">
        <v>809</v>
      </c>
    </row>
    <row r="1355" spans="1:57" ht="13" hidden="1" customHeight="1" outlineLevel="1">
      <c r="A1355" t="s">
        <v>1523</v>
      </c>
      <c r="B1355" t="s">
        <v>2411</v>
      </c>
      <c r="C1355" s="1">
        <f t="shared" si="496"/>
        <v>3002</v>
      </c>
      <c r="D1355" s="7">
        <f>IF(N1355&gt;0, RANK(N1355,(N1355:P1355,Q1355:AE1355)),0)</f>
        <v>1</v>
      </c>
      <c r="E1355" s="7">
        <f>IF(O1355&gt;0,RANK(O1355,(N1355:P1355,Q1355:AE1355)),0)</f>
        <v>2</v>
      </c>
      <c r="F1355" s="7">
        <f>IF(P1355&gt;0,RANK(P1355,(N1355:P1355,Q1355:AE1355)),0)</f>
        <v>0</v>
      </c>
      <c r="G1355" s="1">
        <f t="shared" ref="G1355:G1418" si="508">IF(C1355&gt;0,MAX(N1355:P1355)-LARGE(N1355:P1355,2),0)</f>
        <v>876</v>
      </c>
      <c r="H1355" s="2">
        <f t="shared" ref="H1355:H1418" si="509">IF(C1355&gt;0,G1355/C1355,0)</f>
        <v>0.29180546302465021</v>
      </c>
      <c r="I1355" s="2"/>
      <c r="J1355" s="2">
        <f t="shared" si="499"/>
        <v>0.63457694870086612</v>
      </c>
      <c r="K1355" s="2">
        <f t="shared" si="500"/>
        <v>0.34277148567621585</v>
      </c>
      <c r="L1355" s="2">
        <f t="shared" si="501"/>
        <v>0</v>
      </c>
      <c r="M1355" s="2">
        <f t="shared" si="502"/>
        <v>2.2651565622918035E-2</v>
      </c>
      <c r="N1355" s="106">
        <v>1905</v>
      </c>
      <c r="O1355" s="106">
        <v>1029</v>
      </c>
      <c r="P1355" s="106"/>
      <c r="Q1355" s="106">
        <v>68</v>
      </c>
      <c r="R1355" s="106"/>
      <c r="S1355" s="106"/>
      <c r="T1355" s="106"/>
      <c r="U1355" s="106"/>
      <c r="V1355" s="106"/>
      <c r="W1355" s="106"/>
      <c r="X1355" s="106"/>
      <c r="Y1355" s="106"/>
      <c r="Z1355" s="106"/>
      <c r="AA1355" s="106"/>
      <c r="AB1355" s="106"/>
      <c r="AC1355" s="106"/>
      <c r="AD1355" s="106"/>
      <c r="AE1355" s="106"/>
      <c r="AG1355" s="7">
        <f>IF(Q1355&gt;0,RANK(Q1355,(N1355:P1355,Q1355:AE1355)),0)</f>
        <v>3</v>
      </c>
      <c r="AH1355" s="7">
        <f>IF(R1355&gt;0,RANK(R1355,(N1355:P1355,Q1355:AE1355)),0)</f>
        <v>0</v>
      </c>
      <c r="AI1355" s="7">
        <f>IF(T1355&gt;0,RANK(T1355,(N1355:P1355,Q1355:AE1355)),0)</f>
        <v>0</v>
      </c>
      <c r="AJ1355" s="7">
        <f>IF(S1355&gt;0,RANK(S1355,(N1355:P1355,Q1355:AE1355)),0)</f>
        <v>0</v>
      </c>
      <c r="AK1355" s="2">
        <f t="shared" si="503"/>
        <v>2.2651565622918056E-2</v>
      </c>
      <c r="AL1355" s="2">
        <f t="shared" si="504"/>
        <v>0</v>
      </c>
      <c r="AM1355" s="2">
        <f t="shared" si="505"/>
        <v>0</v>
      </c>
      <c r="AN1355" s="2">
        <f t="shared" si="506"/>
        <v>0</v>
      </c>
      <c r="AP1355" t="s">
        <v>1523</v>
      </c>
      <c r="AQ1355" t="s">
        <v>2411</v>
      </c>
      <c r="AT1355" s="94">
        <v>30</v>
      </c>
      <c r="AU1355" s="96">
        <v>15</v>
      </c>
      <c r="AV1355" s="100">
        <f t="shared" si="507"/>
        <v>30015</v>
      </c>
      <c r="AX1355" s="7" t="s">
        <v>996</v>
      </c>
    </row>
    <row r="1356" spans="1:57" ht="13" hidden="1" customHeight="1" outlineLevel="1">
      <c r="A1356" t="s">
        <v>2361</v>
      </c>
      <c r="B1356" t="s">
        <v>2411</v>
      </c>
      <c r="C1356" s="1">
        <f t="shared" si="496"/>
        <v>4698</v>
      </c>
      <c r="D1356" s="7">
        <f>IF(N1356&gt;0, RANK(N1356,(N1356:P1356,Q1356:AE1356)),0)</f>
        <v>1</v>
      </c>
      <c r="E1356" s="7">
        <f>IF(O1356&gt;0,RANK(O1356,(N1356:P1356,Q1356:AE1356)),0)</f>
        <v>2</v>
      </c>
      <c r="F1356" s="7">
        <f>IF(P1356&gt;0,RANK(P1356,(N1356:P1356,Q1356:AE1356)),0)</f>
        <v>0</v>
      </c>
      <c r="G1356" s="1">
        <f t="shared" si="508"/>
        <v>2311</v>
      </c>
      <c r="H1356" s="2">
        <f t="shared" si="509"/>
        <v>0.49191145168156664</v>
      </c>
      <c r="I1356" s="2"/>
      <c r="J1356" s="2">
        <f t="shared" si="499"/>
        <v>0.73627075351213278</v>
      </c>
      <c r="K1356" s="2">
        <f t="shared" si="500"/>
        <v>0.2443593018305662</v>
      </c>
      <c r="L1356" s="2">
        <f t="shared" si="501"/>
        <v>0</v>
      </c>
      <c r="M1356" s="2">
        <f t="shared" si="502"/>
        <v>1.9369944657301019E-2</v>
      </c>
      <c r="N1356" s="106">
        <v>3459</v>
      </c>
      <c r="O1356" s="106">
        <v>1148</v>
      </c>
      <c r="P1356" s="106"/>
      <c r="Q1356" s="106">
        <v>91</v>
      </c>
      <c r="R1356" s="106"/>
      <c r="S1356" s="106"/>
      <c r="T1356" s="106"/>
      <c r="U1356" s="106"/>
      <c r="V1356" s="106"/>
      <c r="W1356" s="106"/>
      <c r="X1356" s="106"/>
      <c r="Y1356" s="106"/>
      <c r="Z1356" s="106"/>
      <c r="AA1356" s="106"/>
      <c r="AB1356" s="106"/>
      <c r="AC1356" s="106"/>
      <c r="AD1356" s="106"/>
      <c r="AE1356" s="106"/>
      <c r="AG1356" s="7">
        <f>IF(Q1356&gt;0,RANK(Q1356,(N1356:P1356,Q1356:AE1356)),0)</f>
        <v>3</v>
      </c>
      <c r="AH1356" s="7">
        <f>IF(R1356&gt;0,RANK(R1356,(N1356:P1356,Q1356:AE1356)),0)</f>
        <v>0</v>
      </c>
      <c r="AI1356" s="7">
        <f>IF(T1356&gt;0,RANK(T1356,(N1356:P1356,Q1356:AE1356)),0)</f>
        <v>0</v>
      </c>
      <c r="AJ1356" s="7">
        <f>IF(S1356&gt;0,RANK(S1356,(N1356:P1356,Q1356:AE1356)),0)</f>
        <v>0</v>
      </c>
      <c r="AK1356" s="2">
        <f t="shared" si="503"/>
        <v>1.9369944657300978E-2</v>
      </c>
      <c r="AL1356" s="2">
        <f t="shared" si="504"/>
        <v>0</v>
      </c>
      <c r="AM1356" s="2">
        <f t="shared" si="505"/>
        <v>0</v>
      </c>
      <c r="AN1356" s="2">
        <f t="shared" si="506"/>
        <v>0</v>
      </c>
      <c r="AP1356" t="s">
        <v>2361</v>
      </c>
      <c r="AQ1356" t="s">
        <v>2411</v>
      </c>
      <c r="AT1356" s="94">
        <v>30</v>
      </c>
      <c r="AU1356" s="96">
        <v>17</v>
      </c>
      <c r="AV1356" s="100">
        <f t="shared" si="507"/>
        <v>30017</v>
      </c>
      <c r="AX1356" s="7" t="s">
        <v>996</v>
      </c>
      <c r="BE1356" t="s">
        <v>1606</v>
      </c>
    </row>
    <row r="1357" spans="1:57" ht="13" hidden="1" customHeight="1" outlineLevel="1">
      <c r="A1357" t="s">
        <v>1724</v>
      </c>
      <c r="B1357" t="s">
        <v>2411</v>
      </c>
      <c r="C1357" s="1">
        <f t="shared" si="496"/>
        <v>1283</v>
      </c>
      <c r="D1357" s="7">
        <f>IF(N1357&gt;0, RANK(N1357,(N1357:P1357,Q1357:AE1357)),0)</f>
        <v>1</v>
      </c>
      <c r="E1357" s="7">
        <f>IF(O1357&gt;0,RANK(O1357,(N1357:P1357,Q1357:AE1357)),0)</f>
        <v>2</v>
      </c>
      <c r="F1357" s="7">
        <f>IF(P1357&gt;0,RANK(P1357,(N1357:P1357,Q1357:AE1357)),0)</f>
        <v>0</v>
      </c>
      <c r="G1357" s="1">
        <f t="shared" si="508"/>
        <v>481</v>
      </c>
      <c r="H1357" s="2">
        <f t="shared" si="509"/>
        <v>0.37490257209664846</v>
      </c>
      <c r="I1357" s="2"/>
      <c r="J1357" s="2">
        <f t="shared" si="499"/>
        <v>0.68199532346063918</v>
      </c>
      <c r="K1357" s="2">
        <f t="shared" si="500"/>
        <v>0.30709275136399067</v>
      </c>
      <c r="L1357" s="2">
        <f t="shared" si="501"/>
        <v>0</v>
      </c>
      <c r="M1357" s="2">
        <f t="shared" si="502"/>
        <v>1.0911925175370152E-2</v>
      </c>
      <c r="N1357" s="106">
        <v>875</v>
      </c>
      <c r="O1357" s="106">
        <v>394</v>
      </c>
      <c r="P1357" s="106"/>
      <c r="Q1357" s="106">
        <v>14</v>
      </c>
      <c r="R1357" s="106"/>
      <c r="S1357" s="106"/>
      <c r="T1357" s="106"/>
      <c r="U1357" s="106"/>
      <c r="V1357" s="106"/>
      <c r="W1357" s="106"/>
      <c r="X1357" s="106"/>
      <c r="Y1357" s="106"/>
      <c r="Z1357" s="106"/>
      <c r="AA1357" s="106"/>
      <c r="AB1357" s="106"/>
      <c r="AC1357" s="106"/>
      <c r="AD1357" s="106"/>
      <c r="AE1357" s="106"/>
      <c r="AG1357" s="7">
        <f>IF(Q1357&gt;0,RANK(Q1357,(N1357:P1357,Q1357:AE1357)),0)</f>
        <v>3</v>
      </c>
      <c r="AH1357" s="7">
        <f>IF(R1357&gt;0,RANK(R1357,(N1357:P1357,Q1357:AE1357)),0)</f>
        <v>0</v>
      </c>
      <c r="AI1357" s="7">
        <f>IF(T1357&gt;0,RANK(T1357,(N1357:P1357,Q1357:AE1357)),0)</f>
        <v>0</v>
      </c>
      <c r="AJ1357" s="7">
        <f>IF(S1357&gt;0,RANK(S1357,(N1357:P1357,Q1357:AE1357)),0)</f>
        <v>0</v>
      </c>
      <c r="AK1357" s="2">
        <f t="shared" si="503"/>
        <v>1.0911925175370226E-2</v>
      </c>
      <c r="AL1357" s="2">
        <f t="shared" si="504"/>
        <v>0</v>
      </c>
      <c r="AM1357" s="2">
        <f t="shared" si="505"/>
        <v>0</v>
      </c>
      <c r="AN1357" s="2">
        <f t="shared" si="506"/>
        <v>0</v>
      </c>
      <c r="AP1357" t="s">
        <v>1724</v>
      </c>
      <c r="AQ1357" t="s">
        <v>2411</v>
      </c>
      <c r="AT1357" s="94">
        <v>30</v>
      </c>
      <c r="AU1357" s="96">
        <v>19</v>
      </c>
      <c r="AV1357" s="100">
        <f t="shared" si="507"/>
        <v>30019</v>
      </c>
      <c r="AX1357" s="7" t="s">
        <v>996</v>
      </c>
    </row>
    <row r="1358" spans="1:57" ht="13" hidden="1" customHeight="1" outlineLevel="1">
      <c r="A1358" t="s">
        <v>2012</v>
      </c>
      <c r="B1358" t="s">
        <v>2411</v>
      </c>
      <c r="C1358" s="1">
        <f t="shared" si="496"/>
        <v>4332</v>
      </c>
      <c r="D1358" s="7">
        <f>IF(N1358&gt;0, RANK(N1358,(N1358:P1358,Q1358:AE1358)),0)</f>
        <v>1</v>
      </c>
      <c r="E1358" s="7">
        <f>IF(O1358&gt;0,RANK(O1358,(N1358:P1358,Q1358:AE1358)),0)</f>
        <v>2</v>
      </c>
      <c r="F1358" s="7">
        <f>IF(P1358&gt;0,RANK(P1358,(N1358:P1358,Q1358:AE1358)),0)</f>
        <v>0</v>
      </c>
      <c r="G1358" s="1">
        <f t="shared" si="508"/>
        <v>1803</v>
      </c>
      <c r="H1358" s="2">
        <f t="shared" si="509"/>
        <v>0.41620498614958451</v>
      </c>
      <c r="I1358" s="2"/>
      <c r="J1358" s="2">
        <f t="shared" si="499"/>
        <v>0.70129270544783007</v>
      </c>
      <c r="K1358" s="2">
        <f t="shared" si="500"/>
        <v>0.28508771929824561</v>
      </c>
      <c r="L1358" s="2">
        <f t="shared" si="501"/>
        <v>0</v>
      </c>
      <c r="M1358" s="2">
        <f t="shared" si="502"/>
        <v>1.3619575253924321E-2</v>
      </c>
      <c r="N1358" s="106">
        <v>3038</v>
      </c>
      <c r="O1358" s="106">
        <v>1235</v>
      </c>
      <c r="P1358" s="106"/>
      <c r="Q1358" s="106">
        <v>59</v>
      </c>
      <c r="R1358" s="106"/>
      <c r="S1358" s="106"/>
      <c r="T1358" s="106"/>
      <c r="U1358" s="106"/>
      <c r="V1358" s="106"/>
      <c r="W1358" s="106"/>
      <c r="X1358" s="106"/>
      <c r="Y1358" s="106"/>
      <c r="Z1358" s="106"/>
      <c r="AA1358" s="106"/>
      <c r="AB1358" s="106"/>
      <c r="AC1358" s="106"/>
      <c r="AD1358" s="106"/>
      <c r="AE1358" s="106"/>
      <c r="AG1358" s="7">
        <f>IF(Q1358&gt;0,RANK(Q1358,(N1358:P1358,Q1358:AE1358)),0)</f>
        <v>3</v>
      </c>
      <c r="AH1358" s="7">
        <f>IF(R1358&gt;0,RANK(R1358,(N1358:P1358,Q1358:AE1358)),0)</f>
        <v>0</v>
      </c>
      <c r="AI1358" s="7">
        <f>IF(T1358&gt;0,RANK(T1358,(N1358:P1358,Q1358:AE1358)),0)</f>
        <v>0</v>
      </c>
      <c r="AJ1358" s="7">
        <f>IF(S1358&gt;0,RANK(S1358,(N1358:P1358,Q1358:AE1358)),0)</f>
        <v>0</v>
      </c>
      <c r="AK1358" s="2">
        <f t="shared" si="503"/>
        <v>1.3619575253924284E-2</v>
      </c>
      <c r="AL1358" s="2">
        <f t="shared" si="504"/>
        <v>0</v>
      </c>
      <c r="AM1358" s="2">
        <f t="shared" si="505"/>
        <v>0</v>
      </c>
      <c r="AN1358" s="2">
        <f t="shared" si="506"/>
        <v>0</v>
      </c>
      <c r="AP1358" t="s">
        <v>2012</v>
      </c>
      <c r="AQ1358" t="s">
        <v>2411</v>
      </c>
      <c r="AT1358" s="94">
        <v>30</v>
      </c>
      <c r="AU1358" s="96">
        <v>21</v>
      </c>
      <c r="AV1358" s="100">
        <f t="shared" si="507"/>
        <v>30021</v>
      </c>
      <c r="AX1358" s="7" t="s">
        <v>996</v>
      </c>
      <c r="BE1358" t="s">
        <v>810</v>
      </c>
    </row>
    <row r="1359" spans="1:57" ht="13" hidden="1" customHeight="1" outlineLevel="1">
      <c r="A1359" t="s">
        <v>1725</v>
      </c>
      <c r="B1359" t="s">
        <v>2411</v>
      </c>
      <c r="C1359" s="1">
        <f t="shared" si="496"/>
        <v>4301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>IF(P1359&gt;0,RANK(P1359,(N1359:P1359,Q1359:AE1359)),0)</f>
        <v>0</v>
      </c>
      <c r="G1359" s="1">
        <f t="shared" si="508"/>
        <v>3076</v>
      </c>
      <c r="H1359" s="2">
        <f t="shared" si="509"/>
        <v>0.71518251569402469</v>
      </c>
      <c r="I1359" s="2"/>
      <c r="J1359" s="2">
        <f t="shared" si="499"/>
        <v>0.85049988374796559</v>
      </c>
      <c r="K1359" s="2">
        <f t="shared" si="500"/>
        <v>0.13531736805394096</v>
      </c>
      <c r="L1359" s="2">
        <f t="shared" si="501"/>
        <v>0</v>
      </c>
      <c r="M1359" s="2">
        <f t="shared" si="502"/>
        <v>1.4182748198093453E-2</v>
      </c>
      <c r="N1359" s="106">
        <v>3658</v>
      </c>
      <c r="O1359" s="106">
        <v>582</v>
      </c>
      <c r="P1359" s="106"/>
      <c r="Q1359" s="106">
        <v>61</v>
      </c>
      <c r="R1359" s="106"/>
      <c r="S1359" s="106"/>
      <c r="T1359" s="106"/>
      <c r="U1359" s="106"/>
      <c r="V1359" s="106"/>
      <c r="W1359" s="106"/>
      <c r="X1359" s="106"/>
      <c r="Y1359" s="106"/>
      <c r="Z1359" s="106"/>
      <c r="AA1359" s="106"/>
      <c r="AB1359" s="106"/>
      <c r="AC1359" s="106"/>
      <c r="AD1359" s="106"/>
      <c r="AE1359" s="106"/>
      <c r="AG1359" s="7">
        <f>IF(Q1359&gt;0,RANK(Q1359,(N1359:P1359,Q1359:AE1359)),0)</f>
        <v>3</v>
      </c>
      <c r="AH1359" s="7">
        <f>IF(R1359&gt;0,RANK(R1359,(N1359:P1359,Q1359:AE1359)),0)</f>
        <v>0</v>
      </c>
      <c r="AI1359" s="7">
        <f>IF(T1359&gt;0,RANK(T1359,(N1359:P1359,Q1359:AE1359)),0)</f>
        <v>0</v>
      </c>
      <c r="AJ1359" s="7">
        <f>IF(S1359&gt;0,RANK(S1359,(N1359:P1359,Q1359:AE1359)),0)</f>
        <v>0</v>
      </c>
      <c r="AK1359" s="2">
        <f t="shared" si="503"/>
        <v>1.4182748198093467E-2</v>
      </c>
      <c r="AL1359" s="2">
        <f t="shared" si="504"/>
        <v>0</v>
      </c>
      <c r="AM1359" s="2">
        <f t="shared" si="505"/>
        <v>0</v>
      </c>
      <c r="AN1359" s="2">
        <f t="shared" si="506"/>
        <v>0</v>
      </c>
      <c r="AP1359" t="s">
        <v>1725</v>
      </c>
      <c r="AQ1359" t="s">
        <v>2411</v>
      </c>
      <c r="AT1359" s="94">
        <v>30</v>
      </c>
      <c r="AU1359" s="96">
        <v>23</v>
      </c>
      <c r="AV1359" s="100">
        <f t="shared" si="507"/>
        <v>30023</v>
      </c>
      <c r="AX1359" s="7" t="s">
        <v>996</v>
      </c>
      <c r="BE1359" t="s">
        <v>809</v>
      </c>
    </row>
    <row r="1360" spans="1:57" ht="13" hidden="1" customHeight="1" outlineLevel="1">
      <c r="A1360" t="s">
        <v>1726</v>
      </c>
      <c r="B1360" t="s">
        <v>2411</v>
      </c>
      <c r="C1360" s="1">
        <f t="shared" si="496"/>
        <v>1555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>IF(P1360&gt;0,RANK(P1360,(N1360:P1360,Q1360:AE1360)),0)</f>
        <v>0</v>
      </c>
      <c r="G1360" s="1">
        <f t="shared" si="508"/>
        <v>342</v>
      </c>
      <c r="H1360" s="2">
        <f t="shared" si="509"/>
        <v>0.21993569131832796</v>
      </c>
      <c r="I1360" s="2"/>
      <c r="J1360" s="2">
        <f t="shared" si="499"/>
        <v>0.60321543408360123</v>
      </c>
      <c r="K1360" s="2">
        <f t="shared" si="500"/>
        <v>0.38327974276527332</v>
      </c>
      <c r="L1360" s="2">
        <f t="shared" si="501"/>
        <v>0</v>
      </c>
      <c r="M1360" s="2">
        <f t="shared" si="502"/>
        <v>1.3504823151125445E-2</v>
      </c>
      <c r="N1360" s="106">
        <v>938</v>
      </c>
      <c r="O1360" s="106">
        <v>596</v>
      </c>
      <c r="P1360" s="106"/>
      <c r="Q1360" s="106">
        <v>21</v>
      </c>
      <c r="R1360" s="106"/>
      <c r="S1360" s="106"/>
      <c r="T1360" s="106"/>
      <c r="U1360" s="106"/>
      <c r="V1360" s="106"/>
      <c r="W1360" s="106"/>
      <c r="X1360" s="106"/>
      <c r="Y1360" s="106"/>
      <c r="Z1360" s="106"/>
      <c r="AA1360" s="106"/>
      <c r="AB1360" s="106"/>
      <c r="AC1360" s="106"/>
      <c r="AD1360" s="106"/>
      <c r="AE1360" s="106"/>
      <c r="AG1360" s="7">
        <f>IF(Q1360&gt;0,RANK(Q1360,(N1360:P1360,Q1360:AE1360)),0)</f>
        <v>3</v>
      </c>
      <c r="AH1360" s="7">
        <f>IF(R1360&gt;0,RANK(R1360,(N1360:P1360,Q1360:AE1360)),0)</f>
        <v>0</v>
      </c>
      <c r="AI1360" s="7">
        <f>IF(T1360&gt;0,RANK(T1360,(N1360:P1360,Q1360:AE1360)),0)</f>
        <v>0</v>
      </c>
      <c r="AJ1360" s="7">
        <f>IF(S1360&gt;0,RANK(S1360,(N1360:P1360,Q1360:AE1360)),0)</f>
        <v>0</v>
      </c>
      <c r="AK1360" s="2">
        <f t="shared" si="503"/>
        <v>1.3504823151125401E-2</v>
      </c>
      <c r="AL1360" s="2">
        <f t="shared" si="504"/>
        <v>0</v>
      </c>
      <c r="AM1360" s="2">
        <f t="shared" si="505"/>
        <v>0</v>
      </c>
      <c r="AN1360" s="2">
        <f t="shared" si="506"/>
        <v>0</v>
      </c>
      <c r="AP1360" t="s">
        <v>1726</v>
      </c>
      <c r="AQ1360" t="s">
        <v>2411</v>
      </c>
      <c r="AT1360" s="94">
        <v>30</v>
      </c>
      <c r="AU1360" s="96">
        <v>25</v>
      </c>
      <c r="AV1360" s="100">
        <f t="shared" si="507"/>
        <v>30025</v>
      </c>
      <c r="AX1360" s="7" t="s">
        <v>996</v>
      </c>
      <c r="BE1360" t="s">
        <v>811</v>
      </c>
    </row>
    <row r="1361" spans="1:57" ht="13" hidden="1" customHeight="1" outlineLevel="1">
      <c r="A1361" t="s">
        <v>2089</v>
      </c>
      <c r="B1361" t="s">
        <v>2411</v>
      </c>
      <c r="C1361" s="1">
        <f t="shared" si="496"/>
        <v>5695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1">
        <f t="shared" si="508"/>
        <v>1704</v>
      </c>
      <c r="H1361" s="2">
        <f t="shared" si="509"/>
        <v>0.29920983318700617</v>
      </c>
      <c r="I1361" s="2"/>
      <c r="J1361" s="2">
        <f t="shared" si="499"/>
        <v>0.63950834064969275</v>
      </c>
      <c r="K1361" s="2">
        <f t="shared" si="500"/>
        <v>0.34029850746268658</v>
      </c>
      <c r="L1361" s="2">
        <f t="shared" si="501"/>
        <v>0</v>
      </c>
      <c r="M1361" s="2">
        <f t="shared" si="502"/>
        <v>2.0193151887620664E-2</v>
      </c>
      <c r="N1361" s="106">
        <v>3642</v>
      </c>
      <c r="O1361" s="106">
        <v>1938</v>
      </c>
      <c r="P1361" s="106"/>
      <c r="Q1361" s="106">
        <v>115</v>
      </c>
      <c r="R1361" s="106"/>
      <c r="S1361" s="106"/>
      <c r="T1361" s="106"/>
      <c r="U1361" s="106"/>
      <c r="V1361" s="106"/>
      <c r="W1361" s="106"/>
      <c r="X1361" s="106"/>
      <c r="Y1361" s="106"/>
      <c r="Z1361" s="106"/>
      <c r="AA1361" s="106"/>
      <c r="AB1361" s="106"/>
      <c r="AC1361" s="106"/>
      <c r="AD1361" s="106"/>
      <c r="AE1361" s="106"/>
      <c r="AG1361" s="7">
        <f>IF(Q1361&gt;0,RANK(Q1361,(N1361:P1361,Q1361:AE1361)),0)</f>
        <v>3</v>
      </c>
      <c r="AH1361" s="7">
        <f>IF(R1361&gt;0,RANK(R1361,(N1361:P1361,Q1361:AE1361)),0)</f>
        <v>0</v>
      </c>
      <c r="AI1361" s="7">
        <f>IF(T1361&gt;0,RANK(T1361,(N1361:P1361,Q1361:AE1361)),0)</f>
        <v>0</v>
      </c>
      <c r="AJ1361" s="7">
        <f>IF(S1361&gt;0,RANK(S1361,(N1361:P1361,Q1361:AE1361)),0)</f>
        <v>0</v>
      </c>
      <c r="AK1361" s="2">
        <f t="shared" si="503"/>
        <v>2.0193151887620719E-2</v>
      </c>
      <c r="AL1361" s="2">
        <f t="shared" si="504"/>
        <v>0</v>
      </c>
      <c r="AM1361" s="2">
        <f t="shared" si="505"/>
        <v>0</v>
      </c>
      <c r="AN1361" s="2">
        <f t="shared" si="506"/>
        <v>0</v>
      </c>
      <c r="AP1361" t="s">
        <v>2089</v>
      </c>
      <c r="AQ1361" t="s">
        <v>2411</v>
      </c>
      <c r="AT1361" s="94">
        <v>30</v>
      </c>
      <c r="AU1361" s="96">
        <v>27</v>
      </c>
      <c r="AV1361" s="100">
        <f t="shared" si="507"/>
        <v>30027</v>
      </c>
      <c r="AX1361" s="7" t="s">
        <v>996</v>
      </c>
      <c r="BE1361" t="s">
        <v>811</v>
      </c>
    </row>
    <row r="1362" spans="1:57" ht="13" hidden="1" customHeight="1" outlineLevel="1">
      <c r="A1362" t="s">
        <v>791</v>
      </c>
      <c r="B1362" t="s">
        <v>2411</v>
      </c>
      <c r="C1362" s="1">
        <f t="shared" si="496"/>
        <v>22183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>IF(P1362&gt;0,RANK(P1362,(N1362:P1362,Q1362:AE1362)),0)</f>
        <v>0</v>
      </c>
      <c r="G1362" s="1">
        <f t="shared" si="508"/>
        <v>5660</v>
      </c>
      <c r="H1362" s="2">
        <f t="shared" si="509"/>
        <v>0.25515034035071904</v>
      </c>
      <c r="I1362" s="2"/>
      <c r="J1362" s="2">
        <f t="shared" si="499"/>
        <v>0.6087995311725195</v>
      </c>
      <c r="K1362" s="2">
        <f t="shared" si="500"/>
        <v>0.35364919082180046</v>
      </c>
      <c r="L1362" s="2">
        <f t="shared" si="501"/>
        <v>0</v>
      </c>
      <c r="M1362" s="2">
        <f t="shared" si="502"/>
        <v>3.7551278005680033E-2</v>
      </c>
      <c r="N1362" s="106">
        <v>13505</v>
      </c>
      <c r="O1362" s="106">
        <v>7845</v>
      </c>
      <c r="P1362" s="106"/>
      <c r="Q1362" s="106">
        <v>833</v>
      </c>
      <c r="R1362" s="106"/>
      <c r="S1362" s="106"/>
      <c r="T1362" s="106"/>
      <c r="U1362" s="106"/>
      <c r="V1362" s="106"/>
      <c r="W1362" s="106"/>
      <c r="X1362" s="106"/>
      <c r="Y1362" s="106"/>
      <c r="Z1362" s="106"/>
      <c r="AA1362" s="106"/>
      <c r="AB1362" s="106"/>
      <c r="AC1362" s="106"/>
      <c r="AD1362" s="106"/>
      <c r="AE1362" s="106"/>
      <c r="AG1362" s="7">
        <f>IF(Q1362&gt;0,RANK(Q1362,(N1362:P1362,Q1362:AE1362)),0)</f>
        <v>3</v>
      </c>
      <c r="AH1362" s="7">
        <f>IF(R1362&gt;0,RANK(R1362,(N1362:P1362,Q1362:AE1362)),0)</f>
        <v>0</v>
      </c>
      <c r="AI1362" s="7">
        <f>IF(T1362&gt;0,RANK(T1362,(N1362:P1362,Q1362:AE1362)),0)</f>
        <v>0</v>
      </c>
      <c r="AJ1362" s="7">
        <f>IF(S1362&gt;0,RANK(S1362,(N1362:P1362,Q1362:AE1362)),0)</f>
        <v>0</v>
      </c>
      <c r="AK1362" s="2">
        <f t="shared" si="503"/>
        <v>3.7551278005680026E-2</v>
      </c>
      <c r="AL1362" s="2">
        <f t="shared" si="504"/>
        <v>0</v>
      </c>
      <c r="AM1362" s="2">
        <f t="shared" si="505"/>
        <v>0</v>
      </c>
      <c r="AN1362" s="2">
        <f t="shared" si="506"/>
        <v>0</v>
      </c>
      <c r="AP1362" t="s">
        <v>791</v>
      </c>
      <c r="AQ1362" t="s">
        <v>2411</v>
      </c>
      <c r="AT1362" s="94">
        <v>30</v>
      </c>
      <c r="AU1362" s="96">
        <v>29</v>
      </c>
      <c r="AV1362" s="100">
        <f t="shared" si="507"/>
        <v>30029</v>
      </c>
      <c r="AX1362" s="7" t="s">
        <v>996</v>
      </c>
      <c r="BE1362" t="s">
        <v>811</v>
      </c>
    </row>
    <row r="1363" spans="1:57" ht="13" hidden="1" customHeight="1" outlineLevel="1">
      <c r="A1363" t="s">
        <v>288</v>
      </c>
      <c r="B1363" t="s">
        <v>2411</v>
      </c>
      <c r="C1363" s="1">
        <f t="shared" si="496"/>
        <v>19327</v>
      </c>
      <c r="D1363" s="7">
        <f>IF(N1363&gt;0, RANK(N1363,(N1363:P1363,Q1363:AE1363)),0)</f>
        <v>1</v>
      </c>
      <c r="E1363" s="7">
        <f>IF(O1363&gt;0,RANK(O1363,(N1363:P1363,Q1363:AE1363)),0)</f>
        <v>2</v>
      </c>
      <c r="F1363" s="7">
        <f>IF(P1363&gt;0,RANK(P1363,(N1363:P1363,Q1363:AE1363)),0)</f>
        <v>0</v>
      </c>
      <c r="G1363" s="1">
        <f t="shared" si="508"/>
        <v>4292</v>
      </c>
      <c r="H1363" s="2">
        <f t="shared" si="509"/>
        <v>0.22207274796916232</v>
      </c>
      <c r="I1363" s="2"/>
      <c r="J1363" s="2">
        <f t="shared" si="499"/>
        <v>0.59885134785533189</v>
      </c>
      <c r="K1363" s="2">
        <f t="shared" si="500"/>
        <v>0.37677859988616963</v>
      </c>
      <c r="L1363" s="2">
        <f t="shared" si="501"/>
        <v>0</v>
      </c>
      <c r="M1363" s="2">
        <f t="shared" si="502"/>
        <v>2.4370052258498476E-2</v>
      </c>
      <c r="N1363" s="106">
        <v>11574</v>
      </c>
      <c r="O1363" s="106">
        <v>7282</v>
      </c>
      <c r="P1363" s="106"/>
      <c r="Q1363" s="106">
        <v>471</v>
      </c>
      <c r="R1363" s="106"/>
      <c r="S1363" s="106"/>
      <c r="T1363" s="106"/>
      <c r="U1363" s="106"/>
      <c r="V1363" s="106"/>
      <c r="W1363" s="106"/>
      <c r="X1363" s="106"/>
      <c r="Y1363" s="106"/>
      <c r="Z1363" s="106"/>
      <c r="AA1363" s="106"/>
      <c r="AB1363" s="106"/>
      <c r="AC1363" s="106"/>
      <c r="AD1363" s="106"/>
      <c r="AE1363" s="106"/>
      <c r="AG1363" s="7">
        <f>IF(Q1363&gt;0,RANK(Q1363,(N1363:P1363,Q1363:AE1363)),0)</f>
        <v>3</v>
      </c>
      <c r="AH1363" s="7">
        <f>IF(R1363&gt;0,RANK(R1363,(N1363:P1363,Q1363:AE1363)),0)</f>
        <v>0</v>
      </c>
      <c r="AI1363" s="7">
        <f>IF(T1363&gt;0,RANK(T1363,(N1363:P1363,Q1363:AE1363)),0)</f>
        <v>0</v>
      </c>
      <c r="AJ1363" s="7">
        <f>IF(S1363&gt;0,RANK(S1363,(N1363:P1363,Q1363:AE1363)),0)</f>
        <v>0</v>
      </c>
      <c r="AK1363" s="2">
        <f t="shared" si="503"/>
        <v>2.4370052258498472E-2</v>
      </c>
      <c r="AL1363" s="2">
        <f t="shared" si="504"/>
        <v>0</v>
      </c>
      <c r="AM1363" s="2">
        <f t="shared" si="505"/>
        <v>0</v>
      </c>
      <c r="AN1363" s="2">
        <f t="shared" si="506"/>
        <v>0</v>
      </c>
      <c r="AP1363" t="s">
        <v>288</v>
      </c>
      <c r="AQ1363" t="s">
        <v>2411</v>
      </c>
      <c r="AT1363" s="94">
        <v>30</v>
      </c>
      <c r="AU1363" s="96">
        <v>31</v>
      </c>
      <c r="AV1363" s="100">
        <f t="shared" si="507"/>
        <v>30031</v>
      </c>
      <c r="AX1363" s="7" t="s">
        <v>996</v>
      </c>
      <c r="BE1363" t="s">
        <v>809</v>
      </c>
    </row>
    <row r="1364" spans="1:57" ht="13" hidden="1" customHeight="1" outlineLevel="1">
      <c r="A1364" t="s">
        <v>1288</v>
      </c>
      <c r="B1364" t="s">
        <v>2411</v>
      </c>
      <c r="C1364" s="1">
        <f t="shared" si="496"/>
        <v>833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0</v>
      </c>
      <c r="G1364" s="1">
        <f t="shared" si="508"/>
        <v>173</v>
      </c>
      <c r="H1364" s="2">
        <f t="shared" si="509"/>
        <v>0.20768307322929172</v>
      </c>
      <c r="I1364" s="2"/>
      <c r="J1364" s="2">
        <f t="shared" si="499"/>
        <v>0.58943577430972394</v>
      </c>
      <c r="K1364" s="2">
        <f t="shared" si="500"/>
        <v>0.38175270108043219</v>
      </c>
      <c r="L1364" s="2">
        <f t="shared" si="501"/>
        <v>0</v>
      </c>
      <c r="M1364" s="2">
        <f t="shared" si="502"/>
        <v>2.8811524609843875E-2</v>
      </c>
      <c r="N1364" s="106">
        <v>491</v>
      </c>
      <c r="O1364" s="106">
        <v>318</v>
      </c>
      <c r="P1364" s="106"/>
      <c r="Q1364" s="106">
        <v>24</v>
      </c>
      <c r="R1364" s="106"/>
      <c r="S1364" s="106"/>
      <c r="T1364" s="106"/>
      <c r="U1364" s="106"/>
      <c r="V1364" s="106"/>
      <c r="W1364" s="106"/>
      <c r="X1364" s="106"/>
      <c r="Y1364" s="106"/>
      <c r="Z1364" s="106"/>
      <c r="AA1364" s="106"/>
      <c r="AB1364" s="106"/>
      <c r="AC1364" s="106"/>
      <c r="AD1364" s="106"/>
      <c r="AE1364" s="106"/>
      <c r="AG1364" s="7">
        <f>IF(Q1364&gt;0,RANK(Q1364,(N1364:P1364,Q1364:AE1364)),0)</f>
        <v>3</v>
      </c>
      <c r="AH1364" s="7">
        <f>IF(R1364&gt;0,RANK(R1364,(N1364:P1364,Q1364:AE1364)),0)</f>
        <v>0</v>
      </c>
      <c r="AI1364" s="7">
        <f>IF(T1364&gt;0,RANK(T1364,(N1364:P1364,Q1364:AE1364)),0)</f>
        <v>0</v>
      </c>
      <c r="AJ1364" s="7">
        <f>IF(S1364&gt;0,RANK(S1364,(N1364:P1364,Q1364:AE1364)),0)</f>
        <v>0</v>
      </c>
      <c r="AK1364" s="2">
        <f t="shared" si="503"/>
        <v>2.8811524609843937E-2</v>
      </c>
      <c r="AL1364" s="2">
        <f t="shared" si="504"/>
        <v>0</v>
      </c>
      <c r="AM1364" s="2">
        <f t="shared" si="505"/>
        <v>0</v>
      </c>
      <c r="AN1364" s="2">
        <f t="shared" si="506"/>
        <v>0</v>
      </c>
      <c r="AP1364" t="s">
        <v>1288</v>
      </c>
      <c r="AQ1364" t="s">
        <v>2411</v>
      </c>
      <c r="AT1364" s="94">
        <v>30</v>
      </c>
      <c r="AU1364" s="96">
        <v>33</v>
      </c>
      <c r="AV1364" s="100">
        <f t="shared" si="507"/>
        <v>30033</v>
      </c>
      <c r="AX1364" s="7" t="s">
        <v>996</v>
      </c>
    </row>
    <row r="1365" spans="1:57" ht="13" hidden="1" customHeight="1" outlineLevel="1">
      <c r="A1365" t="s">
        <v>2219</v>
      </c>
      <c r="B1365" t="s">
        <v>2411</v>
      </c>
      <c r="C1365" s="1">
        <f t="shared" si="496"/>
        <v>3114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>IF(P1365&gt;0,RANK(P1365,(N1365:P1365,Q1365:AE1365)),0)</f>
        <v>0</v>
      </c>
      <c r="G1365" s="1">
        <f t="shared" si="508"/>
        <v>1037</v>
      </c>
      <c r="H1365" s="2">
        <f t="shared" si="509"/>
        <v>0.33301220295439948</v>
      </c>
      <c r="I1365" s="2"/>
      <c r="J1365" s="2">
        <f t="shared" si="499"/>
        <v>0.64226075786769432</v>
      </c>
      <c r="K1365" s="2">
        <f t="shared" si="500"/>
        <v>0.30924855491329478</v>
      </c>
      <c r="L1365" s="2">
        <f t="shared" si="501"/>
        <v>0</v>
      </c>
      <c r="M1365" s="2">
        <f t="shared" si="502"/>
        <v>4.8490687219010897E-2</v>
      </c>
      <c r="N1365" s="106">
        <v>2000</v>
      </c>
      <c r="O1365" s="106">
        <v>963</v>
      </c>
      <c r="P1365" s="106"/>
      <c r="Q1365" s="106">
        <v>151</v>
      </c>
      <c r="R1365" s="106"/>
      <c r="S1365" s="106"/>
      <c r="T1365" s="106"/>
      <c r="U1365" s="106"/>
      <c r="V1365" s="106"/>
      <c r="W1365" s="106"/>
      <c r="X1365" s="106"/>
      <c r="Y1365" s="106"/>
      <c r="Z1365" s="106"/>
      <c r="AA1365" s="106"/>
      <c r="AB1365" s="106"/>
      <c r="AC1365" s="106"/>
      <c r="AD1365" s="106"/>
      <c r="AE1365" s="106"/>
      <c r="AG1365" s="7">
        <f>IF(Q1365&gt;0,RANK(Q1365,(N1365:P1365,Q1365:AE1365)),0)</f>
        <v>3</v>
      </c>
      <c r="AH1365" s="7">
        <f>IF(R1365&gt;0,RANK(R1365,(N1365:P1365,Q1365:AE1365)),0)</f>
        <v>0</v>
      </c>
      <c r="AI1365" s="7">
        <f>IF(T1365&gt;0,RANK(T1365,(N1365:P1365,Q1365:AE1365)),0)</f>
        <v>0</v>
      </c>
      <c r="AJ1365" s="7">
        <f>IF(S1365&gt;0,RANK(S1365,(N1365:P1365,Q1365:AE1365)),0)</f>
        <v>0</v>
      </c>
      <c r="AK1365" s="2">
        <f t="shared" si="503"/>
        <v>4.8490687219010918E-2</v>
      </c>
      <c r="AL1365" s="2">
        <f t="shared" si="504"/>
        <v>0</v>
      </c>
      <c r="AM1365" s="2">
        <f t="shared" si="505"/>
        <v>0</v>
      </c>
      <c r="AN1365" s="2">
        <f t="shared" si="506"/>
        <v>0</v>
      </c>
      <c r="AP1365" t="s">
        <v>2219</v>
      </c>
      <c r="AQ1365" t="s">
        <v>2411</v>
      </c>
      <c r="AT1365" s="94">
        <v>30</v>
      </c>
      <c r="AU1365" s="96">
        <v>35</v>
      </c>
      <c r="AV1365" s="100">
        <f t="shared" si="507"/>
        <v>30035</v>
      </c>
      <c r="AX1365" s="7" t="s">
        <v>996</v>
      </c>
      <c r="BE1365" t="s">
        <v>811</v>
      </c>
    </row>
    <row r="1366" spans="1:57" ht="13" hidden="1" customHeight="1" outlineLevel="1">
      <c r="A1366" t="s">
        <v>555</v>
      </c>
      <c r="B1366" t="s">
        <v>2411</v>
      </c>
      <c r="C1366" s="1">
        <f t="shared" si="496"/>
        <v>531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0</v>
      </c>
      <c r="G1366" s="1">
        <f t="shared" si="508"/>
        <v>109</v>
      </c>
      <c r="H1366" s="2">
        <f t="shared" si="509"/>
        <v>0.20527306967984935</v>
      </c>
      <c r="I1366" s="2"/>
      <c r="J1366" s="2">
        <f t="shared" si="499"/>
        <v>0.59510357815442561</v>
      </c>
      <c r="K1366" s="2">
        <f t="shared" si="500"/>
        <v>0.38983050847457629</v>
      </c>
      <c r="L1366" s="2">
        <f t="shared" si="501"/>
        <v>0</v>
      </c>
      <c r="M1366" s="2">
        <f t="shared" si="502"/>
        <v>1.5065913370998107E-2</v>
      </c>
      <c r="N1366" s="106">
        <v>316</v>
      </c>
      <c r="O1366" s="106">
        <v>207</v>
      </c>
      <c r="P1366" s="106"/>
      <c r="Q1366" s="106">
        <v>8</v>
      </c>
      <c r="R1366" s="106"/>
      <c r="S1366" s="106"/>
      <c r="T1366" s="106"/>
      <c r="U1366" s="106"/>
      <c r="V1366" s="106"/>
      <c r="W1366" s="106"/>
      <c r="X1366" s="106"/>
      <c r="Y1366" s="106"/>
      <c r="Z1366" s="106"/>
      <c r="AA1366" s="106"/>
      <c r="AB1366" s="106"/>
      <c r="AC1366" s="106"/>
      <c r="AD1366" s="106"/>
      <c r="AE1366" s="106"/>
      <c r="AG1366" s="7">
        <f>IF(Q1366&gt;0,RANK(Q1366,(N1366:P1366,Q1366:AE1366)),0)</f>
        <v>3</v>
      </c>
      <c r="AH1366" s="7">
        <f>IF(R1366&gt;0,RANK(R1366,(N1366:P1366,Q1366:AE1366)),0)</f>
        <v>0</v>
      </c>
      <c r="AI1366" s="7">
        <f>IF(T1366&gt;0,RANK(T1366,(N1366:P1366,Q1366:AE1366)),0)</f>
        <v>0</v>
      </c>
      <c r="AJ1366" s="7">
        <f>IF(S1366&gt;0,RANK(S1366,(N1366:P1366,Q1366:AE1366)),0)</f>
        <v>0</v>
      </c>
      <c r="AK1366" s="2">
        <f t="shared" si="503"/>
        <v>1.5065913370998116E-2</v>
      </c>
      <c r="AL1366" s="2">
        <f t="shared" si="504"/>
        <v>0</v>
      </c>
      <c r="AM1366" s="2">
        <f t="shared" si="505"/>
        <v>0</v>
      </c>
      <c r="AN1366" s="2">
        <f t="shared" si="506"/>
        <v>0</v>
      </c>
      <c r="AP1366" t="s">
        <v>555</v>
      </c>
      <c r="AQ1366" t="s">
        <v>2411</v>
      </c>
      <c r="AT1366" s="94">
        <v>30</v>
      </c>
      <c r="AU1366" s="96">
        <v>37</v>
      </c>
      <c r="AV1366" s="100">
        <f t="shared" si="507"/>
        <v>30037</v>
      </c>
      <c r="AX1366" s="7" t="s">
        <v>996</v>
      </c>
    </row>
    <row r="1367" spans="1:57" ht="13" hidden="1" customHeight="1" outlineLevel="1">
      <c r="A1367" t="s">
        <v>1791</v>
      </c>
      <c r="B1367" t="s">
        <v>2411</v>
      </c>
      <c r="C1367" s="1">
        <f t="shared" si="496"/>
        <v>1247</v>
      </c>
      <c r="D1367" s="7">
        <f>IF(N1367&gt;0, RANK(N1367,(N1367:P1367,Q1367:AE1367)),0)</f>
        <v>1</v>
      </c>
      <c r="E1367" s="7">
        <f>IF(O1367&gt;0,RANK(O1367,(N1367:P1367,Q1367:AE1367)),0)</f>
        <v>2</v>
      </c>
      <c r="F1367" s="7">
        <f>IF(P1367&gt;0,RANK(P1367,(N1367:P1367,Q1367:AE1367)),0)</f>
        <v>0</v>
      </c>
      <c r="G1367" s="1">
        <f t="shared" si="508"/>
        <v>104</v>
      </c>
      <c r="H1367" s="2">
        <f t="shared" si="509"/>
        <v>8.3400160384923816E-2</v>
      </c>
      <c r="I1367" s="2"/>
      <c r="J1367" s="2">
        <f t="shared" si="499"/>
        <v>0.52365677626303131</v>
      </c>
      <c r="K1367" s="2">
        <f t="shared" si="500"/>
        <v>0.44025661587810744</v>
      </c>
      <c r="L1367" s="2">
        <f t="shared" si="501"/>
        <v>0</v>
      </c>
      <c r="M1367" s="2">
        <f t="shared" si="502"/>
        <v>3.6086607858861253E-2</v>
      </c>
      <c r="N1367" s="106">
        <v>653</v>
      </c>
      <c r="O1367" s="106">
        <v>549</v>
      </c>
      <c r="P1367" s="106"/>
      <c r="Q1367" s="106">
        <v>45</v>
      </c>
      <c r="R1367" s="106"/>
      <c r="S1367" s="106"/>
      <c r="T1367" s="106"/>
      <c r="U1367" s="106"/>
      <c r="V1367" s="106"/>
      <c r="W1367" s="106"/>
      <c r="X1367" s="106"/>
      <c r="Y1367" s="106"/>
      <c r="Z1367" s="106"/>
      <c r="AA1367" s="106"/>
      <c r="AB1367" s="106"/>
      <c r="AC1367" s="106"/>
      <c r="AD1367" s="106"/>
      <c r="AE1367" s="106"/>
      <c r="AG1367" s="7">
        <f>IF(Q1367&gt;0,RANK(Q1367,(N1367:P1367,Q1367:AE1367)),0)</f>
        <v>3</v>
      </c>
      <c r="AH1367" s="7">
        <f>IF(R1367&gt;0,RANK(R1367,(N1367:P1367,Q1367:AE1367)),0)</f>
        <v>0</v>
      </c>
      <c r="AI1367" s="7">
        <f>IF(T1367&gt;0,RANK(T1367,(N1367:P1367,Q1367:AE1367)),0)</f>
        <v>0</v>
      </c>
      <c r="AJ1367" s="7">
        <f>IF(S1367&gt;0,RANK(S1367,(N1367:P1367,Q1367:AE1367)),0)</f>
        <v>0</v>
      </c>
      <c r="AK1367" s="2">
        <f t="shared" si="503"/>
        <v>3.6086607858861267E-2</v>
      </c>
      <c r="AL1367" s="2">
        <f t="shared" si="504"/>
        <v>0</v>
      </c>
      <c r="AM1367" s="2">
        <f t="shared" si="505"/>
        <v>0</v>
      </c>
      <c r="AN1367" s="2">
        <f t="shared" si="506"/>
        <v>0</v>
      </c>
      <c r="AP1367" t="s">
        <v>1791</v>
      </c>
      <c r="AQ1367" t="s">
        <v>2411</v>
      </c>
      <c r="AT1367" s="94">
        <v>30</v>
      </c>
      <c r="AU1367" s="96">
        <v>39</v>
      </c>
      <c r="AV1367" s="100">
        <f t="shared" si="507"/>
        <v>30039</v>
      </c>
      <c r="AX1367" s="7" t="s">
        <v>996</v>
      </c>
    </row>
    <row r="1368" spans="1:57" ht="13" hidden="1" customHeight="1" outlineLevel="1">
      <c r="A1368" t="s">
        <v>2733</v>
      </c>
      <c r="B1368" t="s">
        <v>2411</v>
      </c>
      <c r="C1368" s="1">
        <f t="shared" si="496"/>
        <v>6603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>IF(P1368&gt;0,RANK(P1368,(N1368:P1368,Q1368:AE1368)),0)</f>
        <v>0</v>
      </c>
      <c r="G1368" s="1">
        <f t="shared" si="508"/>
        <v>2767</v>
      </c>
      <c r="H1368" s="2">
        <f t="shared" si="509"/>
        <v>0.41905194608511281</v>
      </c>
      <c r="I1368" s="2"/>
      <c r="J1368" s="2">
        <f t="shared" si="499"/>
        <v>0.70028774799333637</v>
      </c>
      <c r="K1368" s="2">
        <f t="shared" si="500"/>
        <v>0.28123580190822356</v>
      </c>
      <c r="L1368" s="2">
        <f t="shared" si="501"/>
        <v>0</v>
      </c>
      <c r="M1368" s="2">
        <f t="shared" si="502"/>
        <v>1.8476450098440067E-2</v>
      </c>
      <c r="N1368" s="106">
        <v>4624</v>
      </c>
      <c r="O1368" s="106">
        <v>1857</v>
      </c>
      <c r="P1368" s="106"/>
      <c r="Q1368" s="106">
        <v>122</v>
      </c>
      <c r="R1368" s="106"/>
      <c r="S1368" s="106"/>
      <c r="T1368" s="106"/>
      <c r="U1368" s="106"/>
      <c r="V1368" s="106"/>
      <c r="W1368" s="106"/>
      <c r="X1368" s="106"/>
      <c r="Y1368" s="106"/>
      <c r="Z1368" s="106"/>
      <c r="AA1368" s="106"/>
      <c r="AB1368" s="106"/>
      <c r="AC1368" s="106"/>
      <c r="AD1368" s="106"/>
      <c r="AE1368" s="106"/>
      <c r="AG1368" s="7">
        <f>IF(Q1368&gt;0,RANK(Q1368,(N1368:P1368,Q1368:AE1368)),0)</f>
        <v>3</v>
      </c>
      <c r="AH1368" s="7">
        <f>IF(R1368&gt;0,RANK(R1368,(N1368:P1368,Q1368:AE1368)),0)</f>
        <v>0</v>
      </c>
      <c r="AI1368" s="7">
        <f>IF(T1368&gt;0,RANK(T1368,(N1368:P1368,Q1368:AE1368)),0)</f>
        <v>0</v>
      </c>
      <c r="AJ1368" s="7">
        <f>IF(S1368&gt;0,RANK(S1368,(N1368:P1368,Q1368:AE1368)),0)</f>
        <v>0</v>
      </c>
      <c r="AK1368" s="2">
        <f t="shared" si="503"/>
        <v>1.8476450098440102E-2</v>
      </c>
      <c r="AL1368" s="2">
        <f t="shared" si="504"/>
        <v>0</v>
      </c>
      <c r="AM1368" s="2">
        <f t="shared" si="505"/>
        <v>0</v>
      </c>
      <c r="AN1368" s="2">
        <f t="shared" si="506"/>
        <v>0</v>
      </c>
      <c r="AP1368" t="s">
        <v>2733</v>
      </c>
      <c r="AQ1368" t="s">
        <v>2411</v>
      </c>
      <c r="AT1368" s="94">
        <v>30</v>
      </c>
      <c r="AU1368" s="96">
        <v>41</v>
      </c>
      <c r="AV1368" s="100">
        <f t="shared" si="507"/>
        <v>30041</v>
      </c>
      <c r="AX1368" s="7" t="s">
        <v>996</v>
      </c>
      <c r="BE1368" t="s">
        <v>508</v>
      </c>
    </row>
    <row r="1369" spans="1:57" ht="13" hidden="1" customHeight="1" outlineLevel="1">
      <c r="A1369" t="s">
        <v>1625</v>
      </c>
      <c r="B1369" t="s">
        <v>2411</v>
      </c>
      <c r="C1369" s="1">
        <f t="shared" si="496"/>
        <v>3407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>IF(P1369&gt;0,RANK(P1369,(N1369:P1369,Q1369:AE1369)),0)</f>
        <v>0</v>
      </c>
      <c r="G1369" s="1">
        <f t="shared" si="508"/>
        <v>1107</v>
      </c>
      <c r="H1369" s="2">
        <f t="shared" si="509"/>
        <v>0.32491928382741414</v>
      </c>
      <c r="I1369" s="2"/>
      <c r="J1369" s="2">
        <f t="shared" si="499"/>
        <v>0.64690343410625184</v>
      </c>
      <c r="K1369" s="2">
        <f t="shared" si="500"/>
        <v>0.3219841502788377</v>
      </c>
      <c r="L1369" s="2">
        <f t="shared" si="501"/>
        <v>0</v>
      </c>
      <c r="M1369" s="2">
        <f t="shared" si="502"/>
        <v>3.111241561491046E-2</v>
      </c>
      <c r="N1369" s="106">
        <v>2204</v>
      </c>
      <c r="O1369" s="106">
        <v>1097</v>
      </c>
      <c r="P1369" s="106"/>
      <c r="Q1369" s="106">
        <v>106</v>
      </c>
      <c r="R1369" s="106"/>
      <c r="S1369" s="106"/>
      <c r="T1369" s="106"/>
      <c r="U1369" s="106"/>
      <c r="V1369" s="106"/>
      <c r="W1369" s="106"/>
      <c r="X1369" s="106"/>
      <c r="Y1369" s="106"/>
      <c r="Z1369" s="106"/>
      <c r="AA1369" s="106"/>
      <c r="AB1369" s="106"/>
      <c r="AC1369" s="106"/>
      <c r="AD1369" s="106"/>
      <c r="AE1369" s="106"/>
      <c r="AG1369" s="7">
        <f>IF(Q1369&gt;0,RANK(Q1369,(N1369:P1369,Q1369:AE1369)),0)</f>
        <v>3</v>
      </c>
      <c r="AH1369" s="7">
        <f>IF(R1369&gt;0,RANK(R1369,(N1369:P1369,Q1369:AE1369)),0)</f>
        <v>0</v>
      </c>
      <c r="AI1369" s="7">
        <f>IF(T1369&gt;0,RANK(T1369,(N1369:P1369,Q1369:AE1369)),0)</f>
        <v>0</v>
      </c>
      <c r="AJ1369" s="7">
        <f>IF(S1369&gt;0,RANK(S1369,(N1369:P1369,Q1369:AE1369)),0)</f>
        <v>0</v>
      </c>
      <c r="AK1369" s="2">
        <f t="shared" si="503"/>
        <v>3.1112415614910478E-2</v>
      </c>
      <c r="AL1369" s="2">
        <f t="shared" si="504"/>
        <v>0</v>
      </c>
      <c r="AM1369" s="2">
        <f t="shared" si="505"/>
        <v>0</v>
      </c>
      <c r="AN1369" s="2">
        <f t="shared" si="506"/>
        <v>0</v>
      </c>
      <c r="AP1369" t="s">
        <v>1625</v>
      </c>
      <c r="AQ1369" t="s">
        <v>2411</v>
      </c>
      <c r="AT1369" s="94">
        <v>30</v>
      </c>
      <c r="AU1369" s="96">
        <v>43</v>
      </c>
      <c r="AV1369" s="100">
        <f t="shared" si="507"/>
        <v>30043</v>
      </c>
      <c r="AX1369" s="7" t="s">
        <v>996</v>
      </c>
      <c r="BE1369" t="s">
        <v>810</v>
      </c>
    </row>
    <row r="1370" spans="1:57" ht="13" hidden="1" customHeight="1" outlineLevel="1">
      <c r="A1370" t="s">
        <v>354</v>
      </c>
      <c r="B1370" t="s">
        <v>2411</v>
      </c>
      <c r="C1370" s="1">
        <f t="shared" si="496"/>
        <v>1269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>IF(P1370&gt;0,RANK(P1370,(N1370:P1370,Q1370:AE1370)),0)</f>
        <v>0</v>
      </c>
      <c r="G1370" s="1">
        <f t="shared" si="508"/>
        <v>550</v>
      </c>
      <c r="H1370" s="2">
        <f t="shared" si="509"/>
        <v>0.43341213553979513</v>
      </c>
      <c r="I1370" s="2"/>
      <c r="J1370" s="2">
        <f t="shared" si="499"/>
        <v>0.70606776989755715</v>
      </c>
      <c r="K1370" s="2">
        <f t="shared" si="500"/>
        <v>0.27265563435776202</v>
      </c>
      <c r="L1370" s="2">
        <f t="shared" si="501"/>
        <v>0</v>
      </c>
      <c r="M1370" s="2">
        <f t="shared" si="502"/>
        <v>2.1276595744680826E-2</v>
      </c>
      <c r="N1370" s="106">
        <v>896</v>
      </c>
      <c r="O1370" s="106">
        <v>346</v>
      </c>
      <c r="P1370" s="106"/>
      <c r="Q1370" s="106">
        <v>27</v>
      </c>
      <c r="R1370" s="106"/>
      <c r="S1370" s="106"/>
      <c r="T1370" s="106"/>
      <c r="U1370" s="106"/>
      <c r="V1370" s="106"/>
      <c r="W1370" s="106"/>
      <c r="X1370" s="106"/>
      <c r="Y1370" s="106"/>
      <c r="Z1370" s="106"/>
      <c r="AA1370" s="106"/>
      <c r="AB1370" s="106"/>
      <c r="AC1370" s="106"/>
      <c r="AD1370" s="106"/>
      <c r="AE1370" s="106"/>
      <c r="AG1370" s="7">
        <f>IF(Q1370&gt;0,RANK(Q1370,(N1370:P1370,Q1370:AE1370)),0)</f>
        <v>3</v>
      </c>
      <c r="AH1370" s="7">
        <f>IF(R1370&gt;0,RANK(R1370,(N1370:P1370,Q1370:AE1370)),0)</f>
        <v>0</v>
      </c>
      <c r="AI1370" s="7">
        <f>IF(T1370&gt;0,RANK(T1370,(N1370:P1370,Q1370:AE1370)),0)</f>
        <v>0</v>
      </c>
      <c r="AJ1370" s="7">
        <f>IF(S1370&gt;0,RANK(S1370,(N1370:P1370,Q1370:AE1370)),0)</f>
        <v>0</v>
      </c>
      <c r="AK1370" s="2">
        <f t="shared" si="503"/>
        <v>2.1276595744680851E-2</v>
      </c>
      <c r="AL1370" s="2">
        <f t="shared" si="504"/>
        <v>0</v>
      </c>
      <c r="AM1370" s="2">
        <f t="shared" si="505"/>
        <v>0</v>
      </c>
      <c r="AN1370" s="2">
        <f t="shared" si="506"/>
        <v>0</v>
      </c>
      <c r="AP1370" t="s">
        <v>354</v>
      </c>
      <c r="AQ1370" t="s">
        <v>2411</v>
      </c>
      <c r="AT1370" s="94">
        <v>30</v>
      </c>
      <c r="AU1370" s="96">
        <v>45</v>
      </c>
      <c r="AV1370" s="100">
        <f t="shared" si="507"/>
        <v>30045</v>
      </c>
      <c r="AX1370" s="7" t="s">
        <v>996</v>
      </c>
    </row>
    <row r="1371" spans="1:57" ht="13" hidden="1" customHeight="1" outlineLevel="1">
      <c r="A1371" t="s">
        <v>1507</v>
      </c>
      <c r="B1371" t="s">
        <v>2411</v>
      </c>
      <c r="C1371" s="1">
        <f t="shared" si="496"/>
        <v>7800</v>
      </c>
      <c r="D1371" s="7">
        <f>IF(N1371&gt;0, RANK(N1371,(N1371:P1371,Q1371:AE1371)),0)</f>
        <v>1</v>
      </c>
      <c r="E1371" s="7">
        <f>IF(O1371&gt;0,RANK(O1371,(N1371:P1371,Q1371:AE1371)),0)</f>
        <v>2</v>
      </c>
      <c r="F1371" s="7">
        <f>IF(P1371&gt;0,RANK(P1371,(N1371:P1371,Q1371:AE1371)),0)</f>
        <v>0</v>
      </c>
      <c r="G1371" s="1">
        <f t="shared" si="508"/>
        <v>1711</v>
      </c>
      <c r="H1371" s="2">
        <f t="shared" si="509"/>
        <v>0.21935897435897436</v>
      </c>
      <c r="I1371" s="2"/>
      <c r="J1371" s="2">
        <f t="shared" si="499"/>
        <v>0.59589743589743593</v>
      </c>
      <c r="K1371" s="2">
        <f t="shared" si="500"/>
        <v>0.37653846153846154</v>
      </c>
      <c r="L1371" s="2">
        <f t="shared" si="501"/>
        <v>0</v>
      </c>
      <c r="M1371" s="2">
        <f t="shared" si="502"/>
        <v>2.7564102564102522E-2</v>
      </c>
      <c r="N1371" s="106">
        <v>4648</v>
      </c>
      <c r="O1371" s="106">
        <v>2937</v>
      </c>
      <c r="P1371" s="106"/>
      <c r="Q1371" s="106">
        <v>215</v>
      </c>
      <c r="R1371" s="106"/>
      <c r="S1371" s="106"/>
      <c r="T1371" s="106"/>
      <c r="U1371" s="106"/>
      <c r="V1371" s="106"/>
      <c r="W1371" s="106"/>
      <c r="X1371" s="106"/>
      <c r="Y1371" s="106"/>
      <c r="Z1371" s="106"/>
      <c r="AA1371" s="106"/>
      <c r="AB1371" s="106"/>
      <c r="AC1371" s="106"/>
      <c r="AD1371" s="106"/>
      <c r="AE1371" s="106"/>
      <c r="AG1371" s="7">
        <f>IF(Q1371&gt;0,RANK(Q1371,(N1371:P1371,Q1371:AE1371)),0)</f>
        <v>3</v>
      </c>
      <c r="AH1371" s="7">
        <f>IF(R1371&gt;0,RANK(R1371,(N1371:P1371,Q1371:AE1371)),0)</f>
        <v>0</v>
      </c>
      <c r="AI1371" s="7">
        <f>IF(T1371&gt;0,RANK(T1371,(N1371:P1371,Q1371:AE1371)),0)</f>
        <v>0</v>
      </c>
      <c r="AJ1371" s="7">
        <f>IF(S1371&gt;0,RANK(S1371,(N1371:P1371,Q1371:AE1371)),0)</f>
        <v>0</v>
      </c>
      <c r="AK1371" s="2">
        <f t="shared" si="503"/>
        <v>2.7564102564102563E-2</v>
      </c>
      <c r="AL1371" s="2">
        <f t="shared" si="504"/>
        <v>0</v>
      </c>
      <c r="AM1371" s="2">
        <f t="shared" si="505"/>
        <v>0</v>
      </c>
      <c r="AN1371" s="2">
        <f t="shared" si="506"/>
        <v>0</v>
      </c>
      <c r="AP1371" t="s">
        <v>1507</v>
      </c>
      <c r="AQ1371" t="s">
        <v>2411</v>
      </c>
      <c r="AT1371" s="94">
        <v>30</v>
      </c>
      <c r="AU1371" s="96">
        <v>47</v>
      </c>
      <c r="AV1371" s="100">
        <f t="shared" si="507"/>
        <v>30047</v>
      </c>
      <c r="AX1371" s="7" t="s">
        <v>996</v>
      </c>
      <c r="BE1371" t="s">
        <v>809</v>
      </c>
    </row>
    <row r="1372" spans="1:57" ht="13" hidden="1" customHeight="1" outlineLevel="1">
      <c r="A1372" t="s">
        <v>949</v>
      </c>
      <c r="B1372" t="s">
        <v>2411</v>
      </c>
      <c r="C1372" s="1">
        <f t="shared" si="496"/>
        <v>20124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0</v>
      </c>
      <c r="G1372" s="1">
        <f t="shared" si="508"/>
        <v>9606</v>
      </c>
      <c r="H1372" s="2">
        <f t="shared" si="509"/>
        <v>0.47734048896839593</v>
      </c>
      <c r="I1372" s="2"/>
      <c r="J1372" s="2">
        <f t="shared" si="499"/>
        <v>0.72575034784337111</v>
      </c>
      <c r="K1372" s="2">
        <f t="shared" si="500"/>
        <v>0.24840985887497516</v>
      </c>
      <c r="L1372" s="2">
        <f t="shared" si="501"/>
        <v>0</v>
      </c>
      <c r="M1372" s="2">
        <f t="shared" si="502"/>
        <v>2.5839793281653728E-2</v>
      </c>
      <c r="N1372" s="106">
        <v>14605</v>
      </c>
      <c r="O1372" s="106">
        <v>4999</v>
      </c>
      <c r="P1372" s="106"/>
      <c r="Q1372" s="106">
        <v>520</v>
      </c>
      <c r="R1372" s="106"/>
      <c r="S1372" s="106"/>
      <c r="T1372" s="106"/>
      <c r="U1372" s="106"/>
      <c r="V1372" s="106"/>
      <c r="W1372" s="106"/>
      <c r="X1372" s="106"/>
      <c r="Y1372" s="106"/>
      <c r="Z1372" s="106"/>
      <c r="AA1372" s="106"/>
      <c r="AB1372" s="106"/>
      <c r="AC1372" s="106"/>
      <c r="AD1372" s="106"/>
      <c r="AE1372" s="106"/>
      <c r="AG1372" s="7">
        <f>IF(Q1372&gt;0,RANK(Q1372,(N1372:P1372,Q1372:AE1372)),0)</f>
        <v>3</v>
      </c>
      <c r="AH1372" s="7">
        <f>IF(R1372&gt;0,RANK(R1372,(N1372:P1372,Q1372:AE1372)),0)</f>
        <v>0</v>
      </c>
      <c r="AI1372" s="7">
        <f>IF(T1372&gt;0,RANK(T1372,(N1372:P1372,Q1372:AE1372)),0)</f>
        <v>0</v>
      </c>
      <c r="AJ1372" s="7">
        <f>IF(S1372&gt;0,RANK(S1372,(N1372:P1372,Q1372:AE1372)),0)</f>
        <v>0</v>
      </c>
      <c r="AK1372" s="2">
        <f t="shared" si="503"/>
        <v>2.5839793281653745E-2</v>
      </c>
      <c r="AL1372" s="2">
        <f t="shared" si="504"/>
        <v>0</v>
      </c>
      <c r="AM1372" s="2">
        <f t="shared" si="505"/>
        <v>0</v>
      </c>
      <c r="AN1372" s="2">
        <f t="shared" si="506"/>
        <v>0</v>
      </c>
      <c r="AP1372" t="s">
        <v>949</v>
      </c>
      <c r="AQ1372" t="s">
        <v>2411</v>
      </c>
      <c r="AT1372" s="94">
        <v>30</v>
      </c>
      <c r="AU1372" s="96">
        <v>49</v>
      </c>
      <c r="AV1372" s="100">
        <f t="shared" si="507"/>
        <v>30049</v>
      </c>
      <c r="AX1372" s="7" t="s">
        <v>996</v>
      </c>
      <c r="BE1372" t="s">
        <v>509</v>
      </c>
    </row>
    <row r="1373" spans="1:57" ht="13" hidden="1" customHeight="1" outlineLevel="1">
      <c r="A1373" t="s">
        <v>41</v>
      </c>
      <c r="B1373" t="s">
        <v>2411</v>
      </c>
      <c r="C1373" s="1">
        <f t="shared" si="496"/>
        <v>1145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0</v>
      </c>
      <c r="G1373" s="1">
        <f t="shared" si="508"/>
        <v>11</v>
      </c>
      <c r="H1373" s="2">
        <f t="shared" si="509"/>
        <v>9.6069868995633193E-3</v>
      </c>
      <c r="I1373" s="2"/>
      <c r="J1373" s="2">
        <f t="shared" si="499"/>
        <v>0.48384279475982533</v>
      </c>
      <c r="K1373" s="2">
        <f t="shared" si="500"/>
        <v>0.49344978165938863</v>
      </c>
      <c r="L1373" s="2">
        <f t="shared" si="501"/>
        <v>0</v>
      </c>
      <c r="M1373" s="2">
        <f t="shared" si="502"/>
        <v>2.2707423580785979E-2</v>
      </c>
      <c r="N1373" s="106">
        <v>554</v>
      </c>
      <c r="O1373" s="106">
        <v>565</v>
      </c>
      <c r="P1373" s="106"/>
      <c r="Q1373" s="106">
        <v>26</v>
      </c>
      <c r="R1373" s="106"/>
      <c r="S1373" s="106"/>
      <c r="T1373" s="106"/>
      <c r="U1373" s="106"/>
      <c r="V1373" s="106"/>
      <c r="W1373" s="106"/>
      <c r="X1373" s="106"/>
      <c r="Y1373" s="106"/>
      <c r="Z1373" s="106"/>
      <c r="AA1373" s="106"/>
      <c r="AB1373" s="106"/>
      <c r="AC1373" s="106"/>
      <c r="AD1373" s="106"/>
      <c r="AE1373" s="106"/>
      <c r="AG1373" s="7">
        <f>IF(Q1373&gt;0,RANK(Q1373,(N1373:P1373,Q1373:AE1373)),0)</f>
        <v>3</v>
      </c>
      <c r="AH1373" s="7">
        <f>IF(R1373&gt;0,RANK(R1373,(N1373:P1373,Q1373:AE1373)),0)</f>
        <v>0</v>
      </c>
      <c r="AI1373" s="7">
        <f>IF(T1373&gt;0,RANK(T1373,(N1373:P1373,Q1373:AE1373)),0)</f>
        <v>0</v>
      </c>
      <c r="AJ1373" s="7">
        <f>IF(S1373&gt;0,RANK(S1373,(N1373:P1373,Q1373:AE1373)),0)</f>
        <v>0</v>
      </c>
      <c r="AK1373" s="2">
        <f t="shared" si="503"/>
        <v>2.2707423580786028E-2</v>
      </c>
      <c r="AL1373" s="2">
        <f t="shared" si="504"/>
        <v>0</v>
      </c>
      <c r="AM1373" s="2">
        <f t="shared" si="505"/>
        <v>0</v>
      </c>
      <c r="AN1373" s="2">
        <f t="shared" si="506"/>
        <v>0</v>
      </c>
      <c r="AP1373" t="s">
        <v>41</v>
      </c>
      <c r="AQ1373" t="s">
        <v>2411</v>
      </c>
      <c r="AT1373" s="94">
        <v>30</v>
      </c>
      <c r="AU1373" s="96">
        <v>51</v>
      </c>
      <c r="AV1373" s="100">
        <f t="shared" si="507"/>
        <v>30051</v>
      </c>
      <c r="AX1373" s="7" t="s">
        <v>996</v>
      </c>
      <c r="BE1373" t="s">
        <v>887</v>
      </c>
    </row>
    <row r="1374" spans="1:57" ht="13" hidden="1" customHeight="1" outlineLevel="1">
      <c r="A1374" t="s">
        <v>1794</v>
      </c>
      <c r="B1374" t="s">
        <v>2411</v>
      </c>
      <c r="C1374" s="1">
        <f t="shared" si="496"/>
        <v>6666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0</v>
      </c>
      <c r="G1374" s="1">
        <f t="shared" si="508"/>
        <v>999</v>
      </c>
      <c r="H1374" s="2">
        <f t="shared" si="509"/>
        <v>0.14986498649864988</v>
      </c>
      <c r="I1374" s="2"/>
      <c r="J1374" s="2">
        <f t="shared" si="499"/>
        <v>0.55745574557455746</v>
      </c>
      <c r="K1374" s="2">
        <f t="shared" si="500"/>
        <v>0.40759075907590758</v>
      </c>
      <c r="L1374" s="2">
        <f t="shared" si="501"/>
        <v>0</v>
      </c>
      <c r="M1374" s="2">
        <f t="shared" si="502"/>
        <v>3.4953495349534958E-2</v>
      </c>
      <c r="N1374" s="106">
        <v>3716</v>
      </c>
      <c r="O1374" s="106">
        <v>2717</v>
      </c>
      <c r="P1374" s="106"/>
      <c r="Q1374" s="106">
        <v>233</v>
      </c>
      <c r="R1374" s="106"/>
      <c r="S1374" s="106"/>
      <c r="T1374" s="106"/>
      <c r="U1374" s="106"/>
      <c r="V1374" s="106"/>
      <c r="W1374" s="106"/>
      <c r="X1374" s="106"/>
      <c r="Y1374" s="106"/>
      <c r="Z1374" s="106"/>
      <c r="AA1374" s="106"/>
      <c r="AB1374" s="106"/>
      <c r="AC1374" s="106"/>
      <c r="AD1374" s="106"/>
      <c r="AE1374" s="106"/>
      <c r="AG1374" s="7">
        <f>IF(Q1374&gt;0,RANK(Q1374,(N1374:P1374,Q1374:AE1374)),0)</f>
        <v>3</v>
      </c>
      <c r="AH1374" s="7">
        <f>IF(R1374&gt;0,RANK(R1374,(N1374:P1374,Q1374:AE1374)),0)</f>
        <v>0</v>
      </c>
      <c r="AI1374" s="7">
        <f>IF(T1374&gt;0,RANK(T1374,(N1374:P1374,Q1374:AE1374)),0)</f>
        <v>0</v>
      </c>
      <c r="AJ1374" s="7">
        <f>IF(S1374&gt;0,RANK(S1374,(N1374:P1374,Q1374:AE1374)),0)</f>
        <v>0</v>
      </c>
      <c r="AK1374" s="2">
        <f t="shared" si="503"/>
        <v>3.4953495349534951E-2</v>
      </c>
      <c r="AL1374" s="2">
        <f t="shared" si="504"/>
        <v>0</v>
      </c>
      <c r="AM1374" s="2">
        <f t="shared" si="505"/>
        <v>0</v>
      </c>
      <c r="AN1374" s="2">
        <f t="shared" si="506"/>
        <v>0</v>
      </c>
      <c r="AP1374" t="s">
        <v>1794</v>
      </c>
      <c r="AQ1374" t="s">
        <v>2411</v>
      </c>
      <c r="AT1374" s="94">
        <v>30</v>
      </c>
      <c r="AU1374" s="96">
        <v>53</v>
      </c>
      <c r="AV1374" s="100">
        <f t="shared" si="507"/>
        <v>30053</v>
      </c>
      <c r="AX1374" s="7" t="s">
        <v>996</v>
      </c>
      <c r="BE1374" t="s">
        <v>1606</v>
      </c>
    </row>
    <row r="1375" spans="1:57" ht="13" hidden="1" customHeight="1" outlineLevel="1">
      <c r="A1375" t="s">
        <v>1372</v>
      </c>
      <c r="B1375" t="s">
        <v>2411</v>
      </c>
      <c r="C1375" s="1">
        <f>SUM(N1375:AE1375)</f>
        <v>1353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>IF(P1375&gt;0,RANK(P1375,(N1375:P1375,Q1375:AE1375)),0)</f>
        <v>0</v>
      </c>
      <c r="G1375" s="1">
        <f>IF(C1375&gt;0,MAX(N1375:P1375)-LARGE(N1375:P1375,2),0)</f>
        <v>454</v>
      </c>
      <c r="H1375" s="2">
        <f>IF(C1375&gt;0,G1375/C1375,0)</f>
        <v>0.33555062823355508</v>
      </c>
      <c r="I1375" s="2"/>
      <c r="J1375" s="2">
        <f t="shared" ref="J1375:L1376" si="510">IF($C1375=0,"-",N1375/$C1375)</f>
        <v>0.6614929785661493</v>
      </c>
      <c r="K1375" s="2">
        <f t="shared" si="510"/>
        <v>0.32594235033259422</v>
      </c>
      <c r="L1375" s="2">
        <f t="shared" si="510"/>
        <v>0</v>
      </c>
      <c r="M1375" s="2">
        <f>IF(C1375=0,"-",(1-J1375-K1375-L1375))</f>
        <v>1.2564671101256475E-2</v>
      </c>
      <c r="N1375" s="106">
        <v>895</v>
      </c>
      <c r="O1375" s="106">
        <v>441</v>
      </c>
      <c r="P1375" s="106"/>
      <c r="Q1375" s="106">
        <v>17</v>
      </c>
      <c r="R1375" s="106"/>
      <c r="S1375" s="106"/>
      <c r="T1375" s="106"/>
      <c r="U1375" s="106"/>
      <c r="V1375" s="106"/>
      <c r="W1375" s="106"/>
      <c r="X1375" s="106"/>
      <c r="Y1375" s="106"/>
      <c r="Z1375" s="106"/>
      <c r="AA1375" s="106"/>
      <c r="AB1375" s="106"/>
      <c r="AC1375" s="106"/>
      <c r="AD1375" s="106"/>
      <c r="AE1375" s="106"/>
      <c r="AG1375" s="7">
        <f>IF(Q1375&gt;0,RANK(Q1375,(N1375:P1375,Q1375:AE1375)),0)</f>
        <v>3</v>
      </c>
      <c r="AH1375" s="7">
        <f>IF(R1375&gt;0,RANK(R1375,(N1375:P1375,Q1375:AE1375)),0)</f>
        <v>0</v>
      </c>
      <c r="AI1375" s="7">
        <f>IF(T1375&gt;0,RANK(T1375,(N1375:P1375,Q1375:AE1375)),0)</f>
        <v>0</v>
      </c>
      <c r="AJ1375" s="7">
        <f>IF(S1375&gt;0,RANK(S1375,(N1375:P1375,Q1375:AE1375)),0)</f>
        <v>0</v>
      </c>
      <c r="AK1375" s="2">
        <f>IF($C1375=0,"-",Q1375/$C1375)</f>
        <v>1.2564671101256468E-2</v>
      </c>
      <c r="AL1375" s="2">
        <f>IF($C1375=0,"-",R1375/$C1375)</f>
        <v>0</v>
      </c>
      <c r="AM1375" s="2">
        <f>IF($C1375=0,"-",T1375/$C1375)</f>
        <v>0</v>
      </c>
      <c r="AN1375" s="2">
        <f>IF($C1375=0,"-",S1375/$C1375)</f>
        <v>0</v>
      </c>
      <c r="AP1375" t="s">
        <v>1372</v>
      </c>
      <c r="AQ1375" t="s">
        <v>2411</v>
      </c>
      <c r="AT1375" s="94">
        <v>30</v>
      </c>
      <c r="AU1375" s="96">
        <v>55</v>
      </c>
      <c r="AV1375" s="100">
        <f>1000*AT1375+AU1375</f>
        <v>30055</v>
      </c>
      <c r="AX1375" s="7" t="s">
        <v>996</v>
      </c>
    </row>
    <row r="1376" spans="1:57" ht="13" hidden="1" customHeight="1" outlineLevel="1">
      <c r="A1376" t="s">
        <v>2395</v>
      </c>
      <c r="B1376" t="s">
        <v>2411</v>
      </c>
      <c r="C1376" s="1">
        <f>SUM(N1376:AE1376)</f>
        <v>2635</v>
      </c>
      <c r="D1376" s="7">
        <f>IF(N1376&gt;0, RANK(N1376,(N1376:P1376,Q1376:AE1376)),0)</f>
        <v>1</v>
      </c>
      <c r="E1376" s="7">
        <f>IF(O1376&gt;0,RANK(O1376,(N1376:P1376,Q1376:AE1376)),0)</f>
        <v>2</v>
      </c>
      <c r="F1376" s="7">
        <f>IF(P1376&gt;0,RANK(P1376,(N1376:P1376,Q1376:AE1376)),0)</f>
        <v>0</v>
      </c>
      <c r="G1376" s="1">
        <f>IF(C1376&gt;0,MAX(N1376:P1376)-LARGE(N1376:P1376,2),0)</f>
        <v>119</v>
      </c>
      <c r="H1376" s="2">
        <f>IF(C1376&gt;0,G1376/C1376,0)</f>
        <v>4.5161290322580643E-2</v>
      </c>
      <c r="I1376" s="2"/>
      <c r="J1376" s="2">
        <f t="shared" si="510"/>
        <v>0.50929791271347247</v>
      </c>
      <c r="K1376" s="2">
        <f t="shared" si="510"/>
        <v>0.46413662239089182</v>
      </c>
      <c r="L1376" s="2">
        <f t="shared" si="510"/>
        <v>0</v>
      </c>
      <c r="M1376" s="2">
        <f>IF(C1376=0,"-",(1-J1376-K1376-L1376))</f>
        <v>2.6565464895635715E-2</v>
      </c>
      <c r="N1376" s="106">
        <v>1342</v>
      </c>
      <c r="O1376" s="106">
        <v>1223</v>
      </c>
      <c r="P1376" s="106"/>
      <c r="Q1376" s="106">
        <v>70</v>
      </c>
      <c r="R1376" s="106"/>
      <c r="S1376" s="106"/>
      <c r="T1376" s="106"/>
      <c r="U1376" s="106"/>
      <c r="V1376" s="106"/>
      <c r="W1376" s="106"/>
      <c r="X1376" s="106"/>
      <c r="Y1376" s="106"/>
      <c r="Z1376" s="106"/>
      <c r="AA1376" s="106"/>
      <c r="AB1376" s="106"/>
      <c r="AC1376" s="106"/>
      <c r="AD1376" s="106"/>
      <c r="AE1376" s="106"/>
      <c r="AG1376" s="7">
        <f>IF(Q1376&gt;0,RANK(Q1376,(N1376:P1376,Q1376:AE1376)),0)</f>
        <v>3</v>
      </c>
      <c r="AH1376" s="7">
        <f>IF(R1376&gt;0,RANK(R1376,(N1376:P1376,Q1376:AE1376)),0)</f>
        <v>0</v>
      </c>
      <c r="AI1376" s="7">
        <f>IF(T1376&gt;0,RANK(T1376,(N1376:P1376,Q1376:AE1376)),0)</f>
        <v>0</v>
      </c>
      <c r="AJ1376" s="7">
        <f>IF(S1376&gt;0,RANK(S1376,(N1376:P1376,Q1376:AE1376)),0)</f>
        <v>0</v>
      </c>
      <c r="AK1376" s="2">
        <f>IF($C1376=0,"-",Q1376/$C1376)</f>
        <v>2.6565464895635674E-2</v>
      </c>
      <c r="AL1376" s="2">
        <f>IF($C1376=0,"-",R1376/$C1376)</f>
        <v>0</v>
      </c>
      <c r="AM1376" s="2">
        <f>IF($C1376=0,"-",T1376/$C1376)</f>
        <v>0</v>
      </c>
      <c r="AN1376" s="2">
        <f>IF($C1376=0,"-",S1376/$C1376)</f>
        <v>0</v>
      </c>
      <c r="AP1376" t="s">
        <v>2395</v>
      </c>
      <c r="AQ1376" t="s">
        <v>2411</v>
      </c>
      <c r="AT1376" s="94">
        <v>30</v>
      </c>
      <c r="AU1376" s="96">
        <v>57</v>
      </c>
      <c r="AV1376" s="100">
        <f>1000*AT1376+AU1376</f>
        <v>30057</v>
      </c>
      <c r="AX1376" s="7" t="s">
        <v>996</v>
      </c>
      <c r="BE1376" t="s">
        <v>1606</v>
      </c>
    </row>
    <row r="1377" spans="1:57" ht="13" hidden="1" customHeight="1" outlineLevel="1">
      <c r="A1377" t="s">
        <v>783</v>
      </c>
      <c r="B1377" t="s">
        <v>2411</v>
      </c>
      <c r="C1377" s="1">
        <f t="shared" si="496"/>
        <v>877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>IF(P1377&gt;0,RANK(P1377,(N1377:P1377,Q1377:AE1377)),0)</f>
        <v>0</v>
      </c>
      <c r="G1377" s="1">
        <f t="shared" si="508"/>
        <v>252</v>
      </c>
      <c r="H1377" s="2">
        <f t="shared" si="509"/>
        <v>0.28734321550741165</v>
      </c>
      <c r="I1377" s="2"/>
      <c r="J1377" s="2">
        <f t="shared" si="499"/>
        <v>0.63055872291904214</v>
      </c>
      <c r="K1377" s="2">
        <f t="shared" si="500"/>
        <v>0.34321550741163054</v>
      </c>
      <c r="L1377" s="2">
        <f t="shared" si="501"/>
        <v>0</v>
      </c>
      <c r="M1377" s="2">
        <f t="shared" si="502"/>
        <v>2.6225769669327326E-2</v>
      </c>
      <c r="N1377" s="106">
        <v>553</v>
      </c>
      <c r="O1377" s="106">
        <v>301</v>
      </c>
      <c r="P1377" s="106"/>
      <c r="Q1377" s="106">
        <v>23</v>
      </c>
      <c r="R1377" s="106"/>
      <c r="S1377" s="106"/>
      <c r="T1377" s="106"/>
      <c r="U1377" s="106"/>
      <c r="V1377" s="106"/>
      <c r="W1377" s="106"/>
      <c r="X1377" s="106"/>
      <c r="Y1377" s="106"/>
      <c r="Z1377" s="106"/>
      <c r="AA1377" s="106"/>
      <c r="AB1377" s="106"/>
      <c r="AC1377" s="106"/>
      <c r="AD1377" s="106"/>
      <c r="AE1377" s="106"/>
      <c r="AG1377" s="7">
        <f>IF(Q1377&gt;0,RANK(Q1377,(N1377:P1377,Q1377:AE1377)),0)</f>
        <v>3</v>
      </c>
      <c r="AH1377" s="7">
        <f>IF(R1377&gt;0,RANK(R1377,(N1377:P1377,Q1377:AE1377)),0)</f>
        <v>0</v>
      </c>
      <c r="AI1377" s="7">
        <f>IF(T1377&gt;0,RANK(T1377,(N1377:P1377,Q1377:AE1377)),0)</f>
        <v>0</v>
      </c>
      <c r="AJ1377" s="7">
        <f>IF(S1377&gt;0,RANK(S1377,(N1377:P1377,Q1377:AE1377)),0)</f>
        <v>0</v>
      </c>
      <c r="AK1377" s="2">
        <f t="shared" si="503"/>
        <v>2.6225769669327253E-2</v>
      </c>
      <c r="AL1377" s="2">
        <f t="shared" si="504"/>
        <v>0</v>
      </c>
      <c r="AM1377" s="2">
        <f t="shared" si="505"/>
        <v>0</v>
      </c>
      <c r="AN1377" s="2">
        <f t="shared" si="506"/>
        <v>0</v>
      </c>
      <c r="AP1377" t="s">
        <v>783</v>
      </c>
      <c r="AQ1377" t="s">
        <v>2411</v>
      </c>
      <c r="AT1377" s="94">
        <v>30</v>
      </c>
      <c r="AU1377" s="96">
        <v>59</v>
      </c>
      <c r="AV1377" s="100">
        <f t="shared" si="507"/>
        <v>30059</v>
      </c>
      <c r="AX1377" s="7" t="s">
        <v>996</v>
      </c>
    </row>
    <row r="1378" spans="1:57" ht="13" hidden="1" customHeight="1" outlineLevel="1">
      <c r="A1378" t="s">
        <v>1165</v>
      </c>
      <c r="B1378" t="s">
        <v>2411</v>
      </c>
      <c r="C1378" s="1">
        <f t="shared" si="496"/>
        <v>1417</v>
      </c>
      <c r="D1378" s="7">
        <f>IF(N1378&gt;0, RANK(N1378,(N1378:P1378,Q1378:AE1378)),0)</f>
        <v>1</v>
      </c>
      <c r="E1378" s="7">
        <f>IF(O1378&gt;0,RANK(O1378,(N1378:P1378,Q1378:AE1378)),0)</f>
        <v>2</v>
      </c>
      <c r="F1378" s="7">
        <f>IF(P1378&gt;0,RANK(P1378,(N1378:P1378,Q1378:AE1378)),0)</f>
        <v>0</v>
      </c>
      <c r="G1378" s="1">
        <f t="shared" si="508"/>
        <v>653</v>
      </c>
      <c r="H1378" s="2">
        <f t="shared" si="509"/>
        <v>0.46083274523641499</v>
      </c>
      <c r="I1378" s="2"/>
      <c r="J1378" s="2">
        <f t="shared" si="499"/>
        <v>0.71771347918136907</v>
      </c>
      <c r="K1378" s="2">
        <f t="shared" si="500"/>
        <v>0.25688073394495414</v>
      </c>
      <c r="L1378" s="2">
        <f t="shared" si="501"/>
        <v>0</v>
      </c>
      <c r="M1378" s="2">
        <f t="shared" si="502"/>
        <v>2.5405786873676783E-2</v>
      </c>
      <c r="N1378" s="106">
        <v>1017</v>
      </c>
      <c r="O1378" s="106">
        <v>364</v>
      </c>
      <c r="P1378" s="106"/>
      <c r="Q1378" s="106">
        <v>36</v>
      </c>
      <c r="R1378" s="106"/>
      <c r="S1378" s="106"/>
      <c r="T1378" s="106"/>
      <c r="U1378" s="106"/>
      <c r="V1378" s="106"/>
      <c r="W1378" s="106"/>
      <c r="X1378" s="106"/>
      <c r="Y1378" s="106"/>
      <c r="Z1378" s="106"/>
      <c r="AA1378" s="106"/>
      <c r="AB1378" s="106"/>
      <c r="AC1378" s="106"/>
      <c r="AD1378" s="106"/>
      <c r="AE1378" s="106"/>
      <c r="AG1378" s="7">
        <f>IF(Q1378&gt;0,RANK(Q1378,(N1378:P1378,Q1378:AE1378)),0)</f>
        <v>3</v>
      </c>
      <c r="AH1378" s="7">
        <f>IF(R1378&gt;0,RANK(R1378,(N1378:P1378,Q1378:AE1378)),0)</f>
        <v>0</v>
      </c>
      <c r="AI1378" s="7">
        <f>IF(T1378&gt;0,RANK(T1378,(N1378:P1378,Q1378:AE1378)),0)</f>
        <v>0</v>
      </c>
      <c r="AJ1378" s="7">
        <f>IF(S1378&gt;0,RANK(S1378,(N1378:P1378,Q1378:AE1378)),0)</f>
        <v>0</v>
      </c>
      <c r="AK1378" s="2">
        <f t="shared" si="503"/>
        <v>2.5405786873676783E-2</v>
      </c>
      <c r="AL1378" s="2">
        <f t="shared" si="504"/>
        <v>0</v>
      </c>
      <c r="AM1378" s="2">
        <f t="shared" si="505"/>
        <v>0</v>
      </c>
      <c r="AN1378" s="2">
        <f t="shared" si="506"/>
        <v>0</v>
      </c>
      <c r="AP1378" t="s">
        <v>1165</v>
      </c>
      <c r="AQ1378" t="s">
        <v>2411</v>
      </c>
      <c r="AT1378" s="94">
        <v>30</v>
      </c>
      <c r="AU1378" s="96">
        <v>61</v>
      </c>
      <c r="AV1378" s="100">
        <f t="shared" si="507"/>
        <v>30061</v>
      </c>
      <c r="AX1378" s="7" t="s">
        <v>996</v>
      </c>
      <c r="BE1378" t="s">
        <v>811</v>
      </c>
    </row>
    <row r="1379" spans="1:57" ht="13" hidden="1" customHeight="1" outlineLevel="1">
      <c r="A1379" t="s">
        <v>567</v>
      </c>
      <c r="B1379" t="s">
        <v>2411</v>
      </c>
      <c r="C1379" s="1">
        <f t="shared" si="496"/>
        <v>28532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>IF(P1379&gt;0,RANK(P1379,(N1379:P1379,Q1379:AE1379)),0)</f>
        <v>0</v>
      </c>
      <c r="G1379" s="1">
        <f t="shared" si="508"/>
        <v>12917</v>
      </c>
      <c r="H1379" s="2">
        <f t="shared" si="509"/>
        <v>0.45271975325949809</v>
      </c>
      <c r="I1379" s="2"/>
      <c r="J1379" s="2">
        <f t="shared" si="499"/>
        <v>0.71183232861348666</v>
      </c>
      <c r="K1379" s="2">
        <f t="shared" si="500"/>
        <v>0.25911257535398852</v>
      </c>
      <c r="L1379" s="2">
        <f t="shared" si="501"/>
        <v>0</v>
      </c>
      <c r="M1379" s="2">
        <f t="shared" si="502"/>
        <v>2.9055096032524819E-2</v>
      </c>
      <c r="N1379" s="106">
        <v>20310</v>
      </c>
      <c r="O1379" s="106">
        <v>7393</v>
      </c>
      <c r="P1379" s="106"/>
      <c r="Q1379" s="106">
        <v>829</v>
      </c>
      <c r="R1379" s="106"/>
      <c r="S1379" s="106"/>
      <c r="T1379" s="106"/>
      <c r="U1379" s="106"/>
      <c r="V1379" s="106"/>
      <c r="W1379" s="106"/>
      <c r="X1379" s="106"/>
      <c r="Y1379" s="106"/>
      <c r="Z1379" s="106"/>
      <c r="AA1379" s="106"/>
      <c r="AB1379" s="106"/>
      <c r="AC1379" s="106"/>
      <c r="AD1379" s="106"/>
      <c r="AE1379" s="106"/>
      <c r="AG1379" s="7">
        <f>IF(Q1379&gt;0,RANK(Q1379,(N1379:P1379,Q1379:AE1379)),0)</f>
        <v>3</v>
      </c>
      <c r="AH1379" s="7">
        <f>IF(R1379&gt;0,RANK(R1379,(N1379:P1379,Q1379:AE1379)),0)</f>
        <v>0</v>
      </c>
      <c r="AI1379" s="7">
        <f>IF(T1379&gt;0,RANK(T1379,(N1379:P1379,Q1379:AE1379)),0)</f>
        <v>0</v>
      </c>
      <c r="AJ1379" s="7">
        <f>IF(S1379&gt;0,RANK(S1379,(N1379:P1379,Q1379:AE1379)),0)</f>
        <v>0</v>
      </c>
      <c r="AK1379" s="2">
        <f t="shared" si="503"/>
        <v>2.9055096032524885E-2</v>
      </c>
      <c r="AL1379" s="2">
        <f t="shared" si="504"/>
        <v>0</v>
      </c>
      <c r="AM1379" s="2">
        <f t="shared" si="505"/>
        <v>0</v>
      </c>
      <c r="AN1379" s="2">
        <f t="shared" si="506"/>
        <v>0</v>
      </c>
      <c r="AP1379" t="s">
        <v>567</v>
      </c>
      <c r="AQ1379" t="s">
        <v>2411</v>
      </c>
      <c r="AT1379" s="94">
        <v>30</v>
      </c>
      <c r="AU1379" s="96">
        <v>63</v>
      </c>
      <c r="AV1379" s="100">
        <f t="shared" si="507"/>
        <v>30063</v>
      </c>
      <c r="AX1379" s="7" t="s">
        <v>996</v>
      </c>
      <c r="BE1379" t="s">
        <v>809</v>
      </c>
    </row>
    <row r="1380" spans="1:57" ht="13" hidden="1" customHeight="1" outlineLevel="1">
      <c r="A1380" t="s">
        <v>1145</v>
      </c>
      <c r="B1380" t="s">
        <v>2411</v>
      </c>
      <c r="C1380" s="1">
        <f t="shared" ref="C1380:C1404" si="511">SUM(N1380:AE1380)</f>
        <v>1999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0</v>
      </c>
      <c r="G1380" s="1">
        <f t="shared" si="508"/>
        <v>845</v>
      </c>
      <c r="H1380" s="2">
        <f t="shared" si="509"/>
        <v>0.42271135567783891</v>
      </c>
      <c r="I1380" s="2"/>
      <c r="J1380" s="2">
        <f t="shared" ref="J1380:J1404" si="512">IF($C1380=0,"-",N1380/$C1380)</f>
        <v>0.69984992496248122</v>
      </c>
      <c r="K1380" s="2">
        <f t="shared" ref="K1380:K1404" si="513">IF($C1380=0,"-",O1380/$C1380)</f>
        <v>0.27713856928464231</v>
      </c>
      <c r="L1380" s="2">
        <f t="shared" ref="L1380:L1404" si="514">IF($C1380=0,"-",P1380/$C1380)</f>
        <v>0</v>
      </c>
      <c r="M1380" s="2">
        <f t="shared" ref="M1380:M1404" si="515">IF(C1380=0,"-",(1-J1380-K1380-L1380))</f>
        <v>2.3011505752876471E-2</v>
      </c>
      <c r="N1380" s="106">
        <v>1399</v>
      </c>
      <c r="O1380" s="106">
        <v>554</v>
      </c>
      <c r="P1380" s="106"/>
      <c r="Q1380" s="106">
        <v>46</v>
      </c>
      <c r="R1380" s="106"/>
      <c r="S1380" s="106"/>
      <c r="T1380" s="106"/>
      <c r="U1380" s="106"/>
      <c r="V1380" s="106"/>
      <c r="W1380" s="106"/>
      <c r="X1380" s="106"/>
      <c r="Y1380" s="106"/>
      <c r="Z1380" s="106"/>
      <c r="AA1380" s="106"/>
      <c r="AB1380" s="106"/>
      <c r="AC1380" s="106"/>
      <c r="AD1380" s="106"/>
      <c r="AE1380" s="106"/>
      <c r="AG1380" s="7">
        <f>IF(Q1380&gt;0,RANK(Q1380,(N1380:P1380,Q1380:AE1380)),0)</f>
        <v>3</v>
      </c>
      <c r="AH1380" s="7">
        <f>IF(R1380&gt;0,RANK(R1380,(N1380:P1380,Q1380:AE1380)),0)</f>
        <v>0</v>
      </c>
      <c r="AI1380" s="7">
        <f>IF(T1380&gt;0,RANK(T1380,(N1380:P1380,Q1380:AE1380)),0)</f>
        <v>0</v>
      </c>
      <c r="AJ1380" s="7">
        <f>IF(S1380&gt;0,RANK(S1380,(N1380:P1380,Q1380:AE1380)),0)</f>
        <v>0</v>
      </c>
      <c r="AK1380" s="2">
        <f t="shared" ref="AK1380:AK1404" si="516">IF($C1380=0,"-",Q1380/$C1380)</f>
        <v>2.301150575287644E-2</v>
      </c>
      <c r="AL1380" s="2">
        <f t="shared" ref="AL1380:AL1404" si="517">IF($C1380=0,"-",R1380/$C1380)</f>
        <v>0</v>
      </c>
      <c r="AM1380" s="2">
        <f t="shared" ref="AM1380:AM1404" si="518">IF($C1380=0,"-",T1380/$C1380)</f>
        <v>0</v>
      </c>
      <c r="AN1380" s="2">
        <f t="shared" ref="AN1380:AN1404" si="519">IF($C1380=0,"-",S1380/$C1380)</f>
        <v>0</v>
      </c>
      <c r="AP1380" t="s">
        <v>1145</v>
      </c>
      <c r="AQ1380" t="s">
        <v>2411</v>
      </c>
      <c r="AT1380" s="94">
        <v>30</v>
      </c>
      <c r="AU1380" s="96">
        <v>65</v>
      </c>
      <c r="AV1380" s="100">
        <f t="shared" si="507"/>
        <v>30065</v>
      </c>
      <c r="AX1380" s="7" t="s">
        <v>996</v>
      </c>
      <c r="BE1380" t="s">
        <v>887</v>
      </c>
    </row>
    <row r="1381" spans="1:57" ht="13" hidden="1" customHeight="1" outlineLevel="1">
      <c r="A1381" t="s">
        <v>1125</v>
      </c>
      <c r="B1381" t="s">
        <v>2411</v>
      </c>
      <c r="C1381" s="1">
        <f t="shared" si="511"/>
        <v>6165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>IF(P1381&gt;0,RANK(P1381,(N1381:P1381,Q1381:AE1381)),0)</f>
        <v>0</v>
      </c>
      <c r="G1381" s="1">
        <f t="shared" si="508"/>
        <v>1469</v>
      </c>
      <c r="H1381" s="2">
        <f t="shared" si="509"/>
        <v>0.23828061638280618</v>
      </c>
      <c r="I1381" s="2"/>
      <c r="J1381" s="2">
        <f t="shared" si="512"/>
        <v>0.61005677210056775</v>
      </c>
      <c r="K1381" s="2">
        <f t="shared" si="513"/>
        <v>0.37177615571776157</v>
      </c>
      <c r="L1381" s="2">
        <f t="shared" si="514"/>
        <v>0</v>
      </c>
      <c r="M1381" s="2">
        <f t="shared" si="515"/>
        <v>1.8167072181670685E-2</v>
      </c>
      <c r="N1381" s="106">
        <v>3761</v>
      </c>
      <c r="O1381" s="106">
        <v>2292</v>
      </c>
      <c r="P1381" s="106"/>
      <c r="Q1381" s="106">
        <v>112</v>
      </c>
      <c r="R1381" s="106"/>
      <c r="S1381" s="106"/>
      <c r="T1381" s="106"/>
      <c r="U1381" s="106"/>
      <c r="V1381" s="106"/>
      <c r="W1381" s="106"/>
      <c r="X1381" s="106"/>
      <c r="Y1381" s="106"/>
      <c r="Z1381" s="106"/>
      <c r="AA1381" s="106"/>
      <c r="AB1381" s="106"/>
      <c r="AC1381" s="106"/>
      <c r="AD1381" s="106"/>
      <c r="AE1381" s="106"/>
      <c r="AG1381" s="7">
        <f>IF(Q1381&gt;0,RANK(Q1381,(N1381:P1381,Q1381:AE1381)),0)</f>
        <v>3</v>
      </c>
      <c r="AH1381" s="7">
        <f>IF(R1381&gt;0,RANK(R1381,(N1381:P1381,Q1381:AE1381)),0)</f>
        <v>0</v>
      </c>
      <c r="AI1381" s="7">
        <f>IF(T1381&gt;0,RANK(T1381,(N1381:P1381,Q1381:AE1381)),0)</f>
        <v>0</v>
      </c>
      <c r="AJ1381" s="7">
        <f>IF(S1381&gt;0,RANK(S1381,(N1381:P1381,Q1381:AE1381)),0)</f>
        <v>0</v>
      </c>
      <c r="AK1381" s="2">
        <f t="shared" si="516"/>
        <v>1.8167072181670723E-2</v>
      </c>
      <c r="AL1381" s="2">
        <f t="shared" si="517"/>
        <v>0</v>
      </c>
      <c r="AM1381" s="2">
        <f t="shared" si="518"/>
        <v>0</v>
      </c>
      <c r="AN1381" s="2">
        <f t="shared" si="519"/>
        <v>0</v>
      </c>
      <c r="AP1381" t="s">
        <v>1125</v>
      </c>
      <c r="AQ1381" t="s">
        <v>2411</v>
      </c>
      <c r="AT1381" s="94">
        <v>30</v>
      </c>
      <c r="AU1381" s="96">
        <v>67</v>
      </c>
      <c r="AV1381" s="100">
        <f t="shared" si="507"/>
        <v>30067</v>
      </c>
      <c r="AX1381" s="7" t="s">
        <v>996</v>
      </c>
      <c r="BE1381" t="s">
        <v>810</v>
      </c>
    </row>
    <row r="1382" spans="1:57" ht="13" hidden="1" customHeight="1" outlineLevel="1">
      <c r="A1382" t="s">
        <v>545</v>
      </c>
      <c r="B1382" t="s">
        <v>2411</v>
      </c>
      <c r="C1382" s="1">
        <f t="shared" si="511"/>
        <v>261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>IF(P1382&gt;0,RANK(P1382,(N1382:P1382,Q1382:AE1382)),0)</f>
        <v>0</v>
      </c>
      <c r="G1382" s="1">
        <f t="shared" si="508"/>
        <v>80</v>
      </c>
      <c r="H1382" s="2">
        <f t="shared" si="509"/>
        <v>0.3065134099616858</v>
      </c>
      <c r="I1382" s="2"/>
      <c r="J1382" s="2">
        <f t="shared" si="512"/>
        <v>0.62835249042145591</v>
      </c>
      <c r="K1382" s="2">
        <f t="shared" si="513"/>
        <v>0.32183908045977011</v>
      </c>
      <c r="L1382" s="2">
        <f t="shared" si="514"/>
        <v>0</v>
      </c>
      <c r="M1382" s="2">
        <f t="shared" si="515"/>
        <v>4.9808429118773978E-2</v>
      </c>
      <c r="N1382" s="106">
        <v>164</v>
      </c>
      <c r="O1382" s="106">
        <v>84</v>
      </c>
      <c r="P1382" s="106"/>
      <c r="Q1382" s="106">
        <v>13</v>
      </c>
      <c r="R1382" s="106"/>
      <c r="S1382" s="106"/>
      <c r="T1382" s="106"/>
      <c r="U1382" s="106"/>
      <c r="V1382" s="106"/>
      <c r="W1382" s="106"/>
      <c r="X1382" s="106"/>
      <c r="Y1382" s="106"/>
      <c r="Z1382" s="106"/>
      <c r="AA1382" s="106"/>
      <c r="AB1382" s="106"/>
      <c r="AC1382" s="106"/>
      <c r="AD1382" s="106"/>
      <c r="AE1382" s="106"/>
      <c r="AG1382" s="7">
        <f>IF(Q1382&gt;0,RANK(Q1382,(N1382:P1382,Q1382:AE1382)),0)</f>
        <v>3</v>
      </c>
      <c r="AH1382" s="7">
        <f>IF(R1382&gt;0,RANK(R1382,(N1382:P1382,Q1382:AE1382)),0)</f>
        <v>0</v>
      </c>
      <c r="AI1382" s="7">
        <f>IF(T1382&gt;0,RANK(T1382,(N1382:P1382,Q1382:AE1382)),0)</f>
        <v>0</v>
      </c>
      <c r="AJ1382" s="7">
        <f>IF(S1382&gt;0,RANK(S1382,(N1382:P1382,Q1382:AE1382)),0)</f>
        <v>0</v>
      </c>
      <c r="AK1382" s="2">
        <f t="shared" si="516"/>
        <v>4.9808429118773943E-2</v>
      </c>
      <c r="AL1382" s="2">
        <f t="shared" si="517"/>
        <v>0</v>
      </c>
      <c r="AM1382" s="2">
        <f t="shared" si="518"/>
        <v>0</v>
      </c>
      <c r="AN1382" s="2">
        <f t="shared" si="519"/>
        <v>0</v>
      </c>
      <c r="AP1382" t="s">
        <v>545</v>
      </c>
      <c r="AQ1382" t="s">
        <v>2411</v>
      </c>
      <c r="AT1382" s="94">
        <v>30</v>
      </c>
      <c r="AU1382" s="96">
        <v>69</v>
      </c>
      <c r="AV1382" s="100">
        <f t="shared" si="507"/>
        <v>30069</v>
      </c>
      <c r="AX1382" s="7" t="s">
        <v>996</v>
      </c>
    </row>
    <row r="1383" spans="1:57" ht="13" hidden="1" customHeight="1" outlineLevel="1">
      <c r="A1383" t="s">
        <v>1585</v>
      </c>
      <c r="B1383" t="s">
        <v>2411</v>
      </c>
      <c r="C1383" s="1">
        <f t="shared" si="511"/>
        <v>2433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>IF(P1383&gt;0,RANK(P1383,(N1383:P1383,Q1383:AE1383)),0)</f>
        <v>0</v>
      </c>
      <c r="G1383" s="1">
        <f t="shared" si="508"/>
        <v>931</v>
      </c>
      <c r="H1383" s="2">
        <f t="shared" si="509"/>
        <v>0.38265515824085489</v>
      </c>
      <c r="I1383" s="2"/>
      <c r="J1383" s="2">
        <f t="shared" si="512"/>
        <v>0.68310727496917389</v>
      </c>
      <c r="K1383" s="2">
        <f t="shared" si="513"/>
        <v>0.30045211672831895</v>
      </c>
      <c r="L1383" s="2">
        <f t="shared" si="514"/>
        <v>0</v>
      </c>
      <c r="M1383" s="2">
        <f t="shared" si="515"/>
        <v>1.6440608302507154E-2</v>
      </c>
      <c r="N1383" s="106">
        <v>1662</v>
      </c>
      <c r="O1383" s="106">
        <v>731</v>
      </c>
      <c r="P1383" s="106"/>
      <c r="Q1383" s="106">
        <v>40</v>
      </c>
      <c r="R1383" s="106"/>
      <c r="S1383" s="106"/>
      <c r="T1383" s="106"/>
      <c r="U1383" s="106"/>
      <c r="V1383" s="106"/>
      <c r="W1383" s="106"/>
      <c r="X1383" s="106"/>
      <c r="Y1383" s="106"/>
      <c r="Z1383" s="106"/>
      <c r="AA1383" s="106"/>
      <c r="AB1383" s="106"/>
      <c r="AC1383" s="106"/>
      <c r="AD1383" s="106"/>
      <c r="AE1383" s="106"/>
      <c r="AG1383" s="7">
        <f>IF(Q1383&gt;0,RANK(Q1383,(N1383:P1383,Q1383:AE1383)),0)</f>
        <v>3</v>
      </c>
      <c r="AH1383" s="7">
        <f>IF(R1383&gt;0,RANK(R1383,(N1383:P1383,Q1383:AE1383)),0)</f>
        <v>0</v>
      </c>
      <c r="AI1383" s="7">
        <f>IF(T1383&gt;0,RANK(T1383,(N1383:P1383,Q1383:AE1383)),0)</f>
        <v>0</v>
      </c>
      <c r="AJ1383" s="7">
        <f>IF(S1383&gt;0,RANK(S1383,(N1383:P1383,Q1383:AE1383)),0)</f>
        <v>0</v>
      </c>
      <c r="AK1383" s="2">
        <f t="shared" si="516"/>
        <v>1.6440608302507192E-2</v>
      </c>
      <c r="AL1383" s="2">
        <f t="shared" si="517"/>
        <v>0</v>
      </c>
      <c r="AM1383" s="2">
        <f t="shared" si="518"/>
        <v>0</v>
      </c>
      <c r="AN1383" s="2">
        <f t="shared" si="519"/>
        <v>0</v>
      </c>
      <c r="AP1383" t="s">
        <v>1585</v>
      </c>
      <c r="AQ1383" t="s">
        <v>2411</v>
      </c>
      <c r="AT1383" s="94">
        <v>30</v>
      </c>
      <c r="AU1383" s="96">
        <v>71</v>
      </c>
      <c r="AV1383" s="100">
        <f t="shared" si="507"/>
        <v>30071</v>
      </c>
      <c r="AX1383" s="7" t="s">
        <v>996</v>
      </c>
    </row>
    <row r="1384" spans="1:57" ht="13" hidden="1" customHeight="1" outlineLevel="1">
      <c r="A1384" t="s">
        <v>344</v>
      </c>
      <c r="B1384" t="s">
        <v>2411</v>
      </c>
      <c r="C1384" s="1">
        <f t="shared" si="511"/>
        <v>2849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>IF(P1384&gt;0,RANK(P1384,(N1384:P1384,Q1384:AE1384)),0)</f>
        <v>0</v>
      </c>
      <c r="G1384" s="1">
        <f t="shared" si="508"/>
        <v>666</v>
      </c>
      <c r="H1384" s="2">
        <f t="shared" si="509"/>
        <v>0.23376623376623376</v>
      </c>
      <c r="I1384" s="2"/>
      <c r="J1384" s="2">
        <f t="shared" si="512"/>
        <v>0.60793260793260795</v>
      </c>
      <c r="K1384" s="2">
        <f t="shared" si="513"/>
        <v>0.37416637416637416</v>
      </c>
      <c r="L1384" s="2">
        <f t="shared" si="514"/>
        <v>0</v>
      </c>
      <c r="M1384" s="2">
        <f t="shared" si="515"/>
        <v>1.790101790101789E-2</v>
      </c>
      <c r="N1384" s="106">
        <v>1732</v>
      </c>
      <c r="O1384" s="106">
        <v>1066</v>
      </c>
      <c r="P1384" s="106"/>
      <c r="Q1384" s="106">
        <v>51</v>
      </c>
      <c r="R1384" s="106"/>
      <c r="S1384" s="106"/>
      <c r="T1384" s="106"/>
      <c r="U1384" s="106"/>
      <c r="V1384" s="106"/>
      <c r="W1384" s="106"/>
      <c r="X1384" s="106"/>
      <c r="Y1384" s="106"/>
      <c r="Z1384" s="106"/>
      <c r="AA1384" s="106"/>
      <c r="AB1384" s="106"/>
      <c r="AC1384" s="106"/>
      <c r="AD1384" s="106"/>
      <c r="AE1384" s="106"/>
      <c r="AG1384" s="7">
        <f>IF(Q1384&gt;0,RANK(Q1384,(N1384:P1384,Q1384:AE1384)),0)</f>
        <v>3</v>
      </c>
      <c r="AH1384" s="7">
        <f>IF(R1384&gt;0,RANK(R1384,(N1384:P1384,Q1384:AE1384)),0)</f>
        <v>0</v>
      </c>
      <c r="AI1384" s="7">
        <f>IF(T1384&gt;0,RANK(T1384,(N1384:P1384,Q1384:AE1384)),0)</f>
        <v>0</v>
      </c>
      <c r="AJ1384" s="7">
        <f>IF(S1384&gt;0,RANK(S1384,(N1384:P1384,Q1384:AE1384)),0)</f>
        <v>0</v>
      </c>
      <c r="AK1384" s="2">
        <f t="shared" si="516"/>
        <v>1.7901017901017901E-2</v>
      </c>
      <c r="AL1384" s="2">
        <f t="shared" si="517"/>
        <v>0</v>
      </c>
      <c r="AM1384" s="2">
        <f t="shared" si="518"/>
        <v>0</v>
      </c>
      <c r="AN1384" s="2">
        <f t="shared" si="519"/>
        <v>0</v>
      </c>
      <c r="AP1384" t="s">
        <v>344</v>
      </c>
      <c r="AQ1384" t="s">
        <v>2411</v>
      </c>
      <c r="AT1384" s="94">
        <v>30</v>
      </c>
      <c r="AU1384" s="96">
        <v>73</v>
      </c>
      <c r="AV1384" s="100">
        <f t="shared" si="507"/>
        <v>30073</v>
      </c>
      <c r="AX1384" s="7" t="s">
        <v>996</v>
      </c>
      <c r="BE1384" t="s">
        <v>1606</v>
      </c>
    </row>
    <row r="1385" spans="1:57" ht="13" hidden="1" customHeight="1" outlineLevel="1">
      <c r="A1385" t="s">
        <v>601</v>
      </c>
      <c r="B1385" t="s">
        <v>2411</v>
      </c>
      <c r="C1385" s="1">
        <f t="shared" si="511"/>
        <v>970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>IF(P1385&gt;0,RANK(P1385,(N1385:P1385,Q1385:AE1385)),0)</f>
        <v>0</v>
      </c>
      <c r="G1385" s="1">
        <f t="shared" si="508"/>
        <v>194</v>
      </c>
      <c r="H1385" s="2">
        <f t="shared" si="509"/>
        <v>0.2</v>
      </c>
      <c r="I1385" s="2"/>
      <c r="J1385" s="2">
        <f t="shared" si="512"/>
        <v>0.58865979381443301</v>
      </c>
      <c r="K1385" s="2">
        <f t="shared" si="513"/>
        <v>0.388659793814433</v>
      </c>
      <c r="L1385" s="2">
        <f t="shared" si="514"/>
        <v>0</v>
      </c>
      <c r="M1385" s="2">
        <f t="shared" si="515"/>
        <v>2.2680412371133996E-2</v>
      </c>
      <c r="N1385" s="106">
        <v>571</v>
      </c>
      <c r="O1385" s="106">
        <v>377</v>
      </c>
      <c r="P1385" s="106"/>
      <c r="Q1385" s="106">
        <v>22</v>
      </c>
      <c r="R1385" s="106"/>
      <c r="S1385" s="106"/>
      <c r="T1385" s="106"/>
      <c r="U1385" s="106"/>
      <c r="V1385" s="106"/>
      <c r="W1385" s="106"/>
      <c r="X1385" s="106"/>
      <c r="Y1385" s="106"/>
      <c r="Z1385" s="106"/>
      <c r="AA1385" s="106"/>
      <c r="AB1385" s="106"/>
      <c r="AC1385" s="106"/>
      <c r="AD1385" s="106"/>
      <c r="AE1385" s="106"/>
      <c r="AG1385" s="7">
        <f>IF(Q1385&gt;0,RANK(Q1385,(N1385:P1385,Q1385:AE1385)),0)</f>
        <v>3</v>
      </c>
      <c r="AH1385" s="7">
        <f>IF(R1385&gt;0,RANK(R1385,(N1385:P1385,Q1385:AE1385)),0)</f>
        <v>0</v>
      </c>
      <c r="AI1385" s="7">
        <f>IF(T1385&gt;0,RANK(T1385,(N1385:P1385,Q1385:AE1385)),0)</f>
        <v>0</v>
      </c>
      <c r="AJ1385" s="7">
        <f>IF(S1385&gt;0,RANK(S1385,(N1385:P1385,Q1385:AE1385)),0)</f>
        <v>0</v>
      </c>
      <c r="AK1385" s="2">
        <f t="shared" si="516"/>
        <v>2.268041237113402E-2</v>
      </c>
      <c r="AL1385" s="2">
        <f t="shared" si="517"/>
        <v>0</v>
      </c>
      <c r="AM1385" s="2">
        <f t="shared" si="518"/>
        <v>0</v>
      </c>
      <c r="AN1385" s="2">
        <f t="shared" si="519"/>
        <v>0</v>
      </c>
      <c r="AP1385" t="s">
        <v>601</v>
      </c>
      <c r="AQ1385" t="s">
        <v>2411</v>
      </c>
      <c r="AT1385" s="94">
        <v>30</v>
      </c>
      <c r="AU1385" s="96">
        <v>75</v>
      </c>
      <c r="AV1385" s="100">
        <f t="shared" si="507"/>
        <v>30075</v>
      </c>
      <c r="AX1385" s="7" t="s">
        <v>996</v>
      </c>
    </row>
    <row r="1386" spans="1:57" ht="13" hidden="1" customHeight="1" outlineLevel="1">
      <c r="A1386" t="s">
        <v>2740</v>
      </c>
      <c r="B1386" t="s">
        <v>2411</v>
      </c>
      <c r="C1386" s="1">
        <f t="shared" si="511"/>
        <v>2533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>IF(P1386&gt;0,RANK(P1386,(N1386:P1386,Q1386:AE1386)),0)</f>
        <v>0</v>
      </c>
      <c r="G1386" s="1">
        <f t="shared" si="508"/>
        <v>700</v>
      </c>
      <c r="H1386" s="2">
        <f t="shared" si="509"/>
        <v>0.27635215159889459</v>
      </c>
      <c r="I1386" s="2"/>
      <c r="J1386" s="2">
        <f t="shared" si="512"/>
        <v>0.62810896170548758</v>
      </c>
      <c r="K1386" s="2">
        <f t="shared" si="513"/>
        <v>0.35175681010659299</v>
      </c>
      <c r="L1386" s="2">
        <f t="shared" si="514"/>
        <v>0</v>
      </c>
      <c r="M1386" s="2">
        <f t="shared" si="515"/>
        <v>2.0134228187919434E-2</v>
      </c>
      <c r="N1386" s="106">
        <v>1591</v>
      </c>
      <c r="O1386" s="106">
        <v>891</v>
      </c>
      <c r="P1386" s="106"/>
      <c r="Q1386" s="106">
        <v>51</v>
      </c>
      <c r="R1386" s="106"/>
      <c r="S1386" s="106"/>
      <c r="T1386" s="106"/>
      <c r="U1386" s="106"/>
      <c r="V1386" s="106"/>
      <c r="W1386" s="106"/>
      <c r="X1386" s="106"/>
      <c r="Y1386" s="106"/>
      <c r="Z1386" s="106"/>
      <c r="AA1386" s="106"/>
      <c r="AB1386" s="106"/>
      <c r="AC1386" s="106"/>
      <c r="AD1386" s="106"/>
      <c r="AE1386" s="106"/>
      <c r="AG1386" s="7">
        <f>IF(Q1386&gt;0,RANK(Q1386,(N1386:P1386,Q1386:AE1386)),0)</f>
        <v>3</v>
      </c>
      <c r="AH1386" s="7">
        <f>IF(R1386&gt;0,RANK(R1386,(N1386:P1386,Q1386:AE1386)),0)</f>
        <v>0</v>
      </c>
      <c r="AI1386" s="7">
        <f>IF(T1386&gt;0,RANK(T1386,(N1386:P1386,Q1386:AE1386)),0)</f>
        <v>0</v>
      </c>
      <c r="AJ1386" s="7">
        <f>IF(S1386&gt;0,RANK(S1386,(N1386:P1386,Q1386:AE1386)),0)</f>
        <v>0</v>
      </c>
      <c r="AK1386" s="2">
        <f t="shared" si="516"/>
        <v>2.0134228187919462E-2</v>
      </c>
      <c r="AL1386" s="2">
        <f t="shared" si="517"/>
        <v>0</v>
      </c>
      <c r="AM1386" s="2">
        <f t="shared" si="518"/>
        <v>0</v>
      </c>
      <c r="AN1386" s="2">
        <f t="shared" si="519"/>
        <v>0</v>
      </c>
      <c r="AP1386" t="s">
        <v>2740</v>
      </c>
      <c r="AQ1386" t="s">
        <v>2411</v>
      </c>
      <c r="AT1386" s="94">
        <v>30</v>
      </c>
      <c r="AU1386" s="96">
        <v>77</v>
      </c>
      <c r="AV1386" s="100">
        <f t="shared" si="507"/>
        <v>30077</v>
      </c>
      <c r="AX1386" s="7" t="s">
        <v>996</v>
      </c>
      <c r="BE1386" t="s">
        <v>810</v>
      </c>
    </row>
    <row r="1387" spans="1:57" ht="13" hidden="1" customHeight="1" outlineLevel="1">
      <c r="A1387" t="s">
        <v>998</v>
      </c>
      <c r="B1387" t="s">
        <v>2411</v>
      </c>
      <c r="C1387" s="1">
        <f t="shared" si="511"/>
        <v>737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>IF(P1387&gt;0,RANK(P1387,(N1387:P1387,Q1387:AE1387)),0)</f>
        <v>0</v>
      </c>
      <c r="G1387" s="1">
        <f t="shared" si="508"/>
        <v>272</v>
      </c>
      <c r="H1387" s="2">
        <f t="shared" si="509"/>
        <v>0.36906377204884666</v>
      </c>
      <c r="I1387" s="2"/>
      <c r="J1387" s="2">
        <f t="shared" si="512"/>
        <v>0.67435549525101768</v>
      </c>
      <c r="K1387" s="2">
        <f t="shared" si="513"/>
        <v>0.30529172320217096</v>
      </c>
      <c r="L1387" s="2">
        <f t="shared" si="514"/>
        <v>0</v>
      </c>
      <c r="M1387" s="2">
        <f t="shared" si="515"/>
        <v>2.035278154681136E-2</v>
      </c>
      <c r="N1387" s="106">
        <v>497</v>
      </c>
      <c r="O1387" s="106">
        <v>225</v>
      </c>
      <c r="P1387" s="106"/>
      <c r="Q1387" s="106">
        <v>15</v>
      </c>
      <c r="R1387" s="106"/>
      <c r="S1387" s="106"/>
      <c r="T1387" s="106"/>
      <c r="U1387" s="106"/>
      <c r="V1387" s="106"/>
      <c r="W1387" s="106"/>
      <c r="X1387" s="106"/>
      <c r="Y1387" s="106"/>
      <c r="Z1387" s="106"/>
      <c r="AA1387" s="106"/>
      <c r="AB1387" s="106"/>
      <c r="AC1387" s="106"/>
      <c r="AD1387" s="106"/>
      <c r="AE1387" s="106"/>
      <c r="AG1387" s="7">
        <f>IF(Q1387&gt;0,RANK(Q1387,(N1387:P1387,Q1387:AE1387)),0)</f>
        <v>3</v>
      </c>
      <c r="AH1387" s="7">
        <f>IF(R1387&gt;0,RANK(R1387,(N1387:P1387,Q1387:AE1387)),0)</f>
        <v>0</v>
      </c>
      <c r="AI1387" s="7">
        <f>IF(T1387&gt;0,RANK(T1387,(N1387:P1387,Q1387:AE1387)),0)</f>
        <v>0</v>
      </c>
      <c r="AJ1387" s="7">
        <f>IF(S1387&gt;0,RANK(S1387,(N1387:P1387,Q1387:AE1387)),0)</f>
        <v>0</v>
      </c>
      <c r="AK1387" s="2">
        <f t="shared" si="516"/>
        <v>2.0352781546811399E-2</v>
      </c>
      <c r="AL1387" s="2">
        <f t="shared" si="517"/>
        <v>0</v>
      </c>
      <c r="AM1387" s="2">
        <f t="shared" si="518"/>
        <v>0</v>
      </c>
      <c r="AN1387" s="2">
        <f t="shared" si="519"/>
        <v>0</v>
      </c>
      <c r="AP1387" t="s">
        <v>998</v>
      </c>
      <c r="AQ1387" t="s">
        <v>2411</v>
      </c>
      <c r="AT1387" s="94">
        <v>30</v>
      </c>
      <c r="AU1387" s="96">
        <v>79</v>
      </c>
      <c r="AV1387" s="100">
        <f t="shared" si="507"/>
        <v>30079</v>
      </c>
      <c r="AX1387" s="7" t="s">
        <v>996</v>
      </c>
    </row>
    <row r="1388" spans="1:57" ht="13" hidden="1" customHeight="1" outlineLevel="1">
      <c r="A1388" t="s">
        <v>2330</v>
      </c>
      <c r="B1388" t="s">
        <v>2411</v>
      </c>
      <c r="C1388" s="1">
        <f t="shared" si="511"/>
        <v>10961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>IF(P1388&gt;0,RANK(P1388,(N1388:P1388,Q1388:AE1388)),0)</f>
        <v>0</v>
      </c>
      <c r="G1388" s="1">
        <f t="shared" si="508"/>
        <v>1377</v>
      </c>
      <c r="H1388" s="2">
        <f t="shared" si="509"/>
        <v>0.12562722379344951</v>
      </c>
      <c r="I1388" s="2"/>
      <c r="J1388" s="2">
        <f t="shared" si="512"/>
        <v>0.54547942705957486</v>
      </c>
      <c r="K1388" s="2">
        <f t="shared" si="513"/>
        <v>0.41985220326612538</v>
      </c>
      <c r="L1388" s="2">
        <f t="shared" si="514"/>
        <v>0</v>
      </c>
      <c r="M1388" s="2">
        <f t="shared" si="515"/>
        <v>3.4668369674299759E-2</v>
      </c>
      <c r="N1388" s="106">
        <v>5979</v>
      </c>
      <c r="O1388" s="106">
        <v>4602</v>
      </c>
      <c r="P1388" s="106"/>
      <c r="Q1388" s="106">
        <v>380</v>
      </c>
      <c r="R1388" s="106"/>
      <c r="S1388" s="106"/>
      <c r="T1388" s="106"/>
      <c r="U1388" s="106"/>
      <c r="V1388" s="106"/>
      <c r="W1388" s="106"/>
      <c r="X1388" s="106"/>
      <c r="Y1388" s="106"/>
      <c r="Z1388" s="106"/>
      <c r="AA1388" s="106"/>
      <c r="AB1388" s="106"/>
      <c r="AC1388" s="106"/>
      <c r="AD1388" s="106"/>
      <c r="AE1388" s="106"/>
      <c r="AG1388" s="7">
        <f>IF(Q1388&gt;0,RANK(Q1388,(N1388:P1388,Q1388:AE1388)),0)</f>
        <v>3</v>
      </c>
      <c r="AH1388" s="7">
        <f>IF(R1388&gt;0,RANK(R1388,(N1388:P1388,Q1388:AE1388)),0)</f>
        <v>0</v>
      </c>
      <c r="AI1388" s="7">
        <f>IF(T1388&gt;0,RANK(T1388,(N1388:P1388,Q1388:AE1388)),0)</f>
        <v>0</v>
      </c>
      <c r="AJ1388" s="7">
        <f>IF(S1388&gt;0,RANK(S1388,(N1388:P1388,Q1388:AE1388)),0)</f>
        <v>0</v>
      </c>
      <c r="AK1388" s="2">
        <f t="shared" si="516"/>
        <v>3.4668369674299787E-2</v>
      </c>
      <c r="AL1388" s="2">
        <f t="shared" si="517"/>
        <v>0</v>
      </c>
      <c r="AM1388" s="2">
        <f t="shared" si="518"/>
        <v>0</v>
      </c>
      <c r="AN1388" s="2">
        <f t="shared" si="519"/>
        <v>0</v>
      </c>
      <c r="AP1388" t="s">
        <v>2330</v>
      </c>
      <c r="AQ1388" t="s">
        <v>2411</v>
      </c>
      <c r="AT1388" s="94">
        <v>30</v>
      </c>
      <c r="AU1388" s="96">
        <v>81</v>
      </c>
      <c r="AV1388" s="100">
        <f t="shared" ref="AV1388:AV1451" si="520">1000*AT1388+AU1388</f>
        <v>30081</v>
      </c>
      <c r="AX1388" s="7" t="s">
        <v>996</v>
      </c>
      <c r="BE1388" t="s">
        <v>809</v>
      </c>
    </row>
    <row r="1389" spans="1:57" ht="13" hidden="1" customHeight="1" outlineLevel="1">
      <c r="A1389" t="s">
        <v>653</v>
      </c>
      <c r="B1389" t="s">
        <v>2411</v>
      </c>
      <c r="C1389" s="1">
        <f t="shared" si="511"/>
        <v>4279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0</v>
      </c>
      <c r="G1389" s="1">
        <f t="shared" si="508"/>
        <v>1520</v>
      </c>
      <c r="H1389" s="2">
        <f t="shared" si="509"/>
        <v>0.35522318298667915</v>
      </c>
      <c r="I1389" s="2"/>
      <c r="J1389" s="2">
        <f t="shared" si="512"/>
        <v>0.66954896003739195</v>
      </c>
      <c r="K1389" s="2">
        <f t="shared" si="513"/>
        <v>0.3143257770507128</v>
      </c>
      <c r="L1389" s="2">
        <f t="shared" si="514"/>
        <v>0</v>
      </c>
      <c r="M1389" s="2">
        <f t="shared" si="515"/>
        <v>1.6125262911895255E-2</v>
      </c>
      <c r="N1389" s="106">
        <v>2865</v>
      </c>
      <c r="O1389" s="106">
        <v>1345</v>
      </c>
      <c r="P1389" s="106"/>
      <c r="Q1389" s="106">
        <v>69</v>
      </c>
      <c r="R1389" s="106"/>
      <c r="S1389" s="106"/>
      <c r="T1389" s="106"/>
      <c r="U1389" s="106"/>
      <c r="V1389" s="106"/>
      <c r="W1389" s="106"/>
      <c r="X1389" s="106"/>
      <c r="Y1389" s="106"/>
      <c r="Z1389" s="106"/>
      <c r="AA1389" s="106"/>
      <c r="AB1389" s="106"/>
      <c r="AC1389" s="106"/>
      <c r="AD1389" s="106"/>
      <c r="AE1389" s="106"/>
      <c r="AG1389" s="7">
        <f>IF(Q1389&gt;0,RANK(Q1389,(N1389:P1389,Q1389:AE1389)),0)</f>
        <v>3</v>
      </c>
      <c r="AH1389" s="7">
        <f>IF(R1389&gt;0,RANK(R1389,(N1389:P1389,Q1389:AE1389)),0)</f>
        <v>0</v>
      </c>
      <c r="AI1389" s="7">
        <f>IF(T1389&gt;0,RANK(T1389,(N1389:P1389,Q1389:AE1389)),0)</f>
        <v>0</v>
      </c>
      <c r="AJ1389" s="7">
        <f>IF(S1389&gt;0,RANK(S1389,(N1389:P1389,Q1389:AE1389)),0)</f>
        <v>0</v>
      </c>
      <c r="AK1389" s="2">
        <f t="shared" si="516"/>
        <v>1.6125262911895304E-2</v>
      </c>
      <c r="AL1389" s="2">
        <f t="shared" si="517"/>
        <v>0</v>
      </c>
      <c r="AM1389" s="2">
        <f t="shared" si="518"/>
        <v>0</v>
      </c>
      <c r="AN1389" s="2">
        <f t="shared" si="519"/>
        <v>0</v>
      </c>
      <c r="AP1389" t="s">
        <v>653</v>
      </c>
      <c r="AQ1389" t="s">
        <v>2411</v>
      </c>
      <c r="AT1389" s="94">
        <v>30</v>
      </c>
      <c r="AU1389" s="96">
        <v>83</v>
      </c>
      <c r="AV1389" s="100">
        <f t="shared" si="520"/>
        <v>30083</v>
      </c>
      <c r="AX1389" s="7" t="s">
        <v>996</v>
      </c>
      <c r="BE1389" t="s">
        <v>1606</v>
      </c>
    </row>
    <row r="1390" spans="1:57" ht="13" hidden="1" customHeight="1" outlineLevel="1">
      <c r="A1390" t="s">
        <v>1764</v>
      </c>
      <c r="B1390" t="s">
        <v>2411</v>
      </c>
      <c r="C1390" s="1">
        <f t="shared" si="511"/>
        <v>3516</v>
      </c>
      <c r="D1390" s="7">
        <f>IF(N1390&gt;0, RANK(N1390,(N1390:P1390,Q1390:AE1390)),0)</f>
        <v>1</v>
      </c>
      <c r="E1390" s="7">
        <f>IF(O1390&gt;0,RANK(O1390,(N1390:P1390,Q1390:AE1390)),0)</f>
        <v>2</v>
      </c>
      <c r="F1390" s="7">
        <f>IF(P1390&gt;0,RANK(P1390,(N1390:P1390,Q1390:AE1390)),0)</f>
        <v>0</v>
      </c>
      <c r="G1390" s="1">
        <f t="shared" si="508"/>
        <v>1630</v>
      </c>
      <c r="H1390" s="2">
        <f t="shared" si="509"/>
        <v>0.46359499431171786</v>
      </c>
      <c r="I1390" s="2"/>
      <c r="J1390" s="2">
        <f t="shared" si="512"/>
        <v>0.71331058020477811</v>
      </c>
      <c r="K1390" s="2">
        <f t="shared" si="513"/>
        <v>0.24971558589306028</v>
      </c>
      <c r="L1390" s="2">
        <f t="shared" si="514"/>
        <v>0</v>
      </c>
      <c r="M1390" s="2">
        <f t="shared" si="515"/>
        <v>3.6973833902161607E-2</v>
      </c>
      <c r="N1390" s="106">
        <v>2508</v>
      </c>
      <c r="O1390" s="106">
        <v>878</v>
      </c>
      <c r="P1390" s="106"/>
      <c r="Q1390" s="106">
        <v>130</v>
      </c>
      <c r="R1390" s="106"/>
      <c r="S1390" s="106"/>
      <c r="T1390" s="106"/>
      <c r="U1390" s="106"/>
      <c r="V1390" s="106"/>
      <c r="W1390" s="106"/>
      <c r="X1390" s="106"/>
      <c r="Y1390" s="106"/>
      <c r="Z1390" s="106"/>
      <c r="AA1390" s="106"/>
      <c r="AB1390" s="106"/>
      <c r="AC1390" s="106"/>
      <c r="AD1390" s="106"/>
      <c r="AE1390" s="106"/>
      <c r="AG1390" s="7">
        <f>IF(Q1390&gt;0,RANK(Q1390,(N1390:P1390,Q1390:AE1390)),0)</f>
        <v>3</v>
      </c>
      <c r="AH1390" s="7">
        <f>IF(R1390&gt;0,RANK(R1390,(N1390:P1390,Q1390:AE1390)),0)</f>
        <v>0</v>
      </c>
      <c r="AI1390" s="7">
        <f>IF(T1390&gt;0,RANK(T1390,(N1390:P1390,Q1390:AE1390)),0)</f>
        <v>0</v>
      </c>
      <c r="AJ1390" s="7">
        <f>IF(S1390&gt;0,RANK(S1390,(N1390:P1390,Q1390:AE1390)),0)</f>
        <v>0</v>
      </c>
      <c r="AK1390" s="2">
        <f t="shared" si="516"/>
        <v>3.6973833902161544E-2</v>
      </c>
      <c r="AL1390" s="2">
        <f t="shared" si="517"/>
        <v>0</v>
      </c>
      <c r="AM1390" s="2">
        <f t="shared" si="518"/>
        <v>0</v>
      </c>
      <c r="AN1390" s="2">
        <f t="shared" si="519"/>
        <v>0</v>
      </c>
      <c r="AP1390" t="s">
        <v>1764</v>
      </c>
      <c r="AQ1390" t="s">
        <v>2411</v>
      </c>
      <c r="AT1390" s="94">
        <v>30</v>
      </c>
      <c r="AU1390" s="96">
        <v>85</v>
      </c>
      <c r="AV1390" s="100">
        <f t="shared" si="520"/>
        <v>30085</v>
      </c>
      <c r="AX1390" s="7" t="s">
        <v>996</v>
      </c>
      <c r="BE1390" t="s">
        <v>1606</v>
      </c>
    </row>
    <row r="1391" spans="1:57" ht="13" hidden="1" customHeight="1" outlineLevel="1">
      <c r="A1391" t="s">
        <v>250</v>
      </c>
      <c r="B1391" t="s">
        <v>2411</v>
      </c>
      <c r="C1391" s="1">
        <f t="shared" si="511"/>
        <v>3178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0</v>
      </c>
      <c r="G1391" s="1">
        <f t="shared" si="508"/>
        <v>1678</v>
      </c>
      <c r="H1391" s="2">
        <f t="shared" si="509"/>
        <v>0.52800503461296411</v>
      </c>
      <c r="I1391" s="2"/>
      <c r="J1391" s="2">
        <f t="shared" si="512"/>
        <v>0.74323473882945246</v>
      </c>
      <c r="K1391" s="2">
        <f t="shared" si="513"/>
        <v>0.21522970421648835</v>
      </c>
      <c r="L1391" s="2">
        <f t="shared" si="514"/>
        <v>0</v>
      </c>
      <c r="M1391" s="2">
        <f t="shared" si="515"/>
        <v>4.1535556954059194E-2</v>
      </c>
      <c r="N1391" s="106">
        <v>2362</v>
      </c>
      <c r="O1391" s="106">
        <v>684</v>
      </c>
      <c r="P1391" s="106"/>
      <c r="Q1391" s="106">
        <v>132</v>
      </c>
      <c r="R1391" s="106"/>
      <c r="S1391" s="106"/>
      <c r="T1391" s="106"/>
      <c r="U1391" s="106"/>
      <c r="V1391" s="106"/>
      <c r="W1391" s="106"/>
      <c r="X1391" s="106"/>
      <c r="Y1391" s="106"/>
      <c r="Z1391" s="106"/>
      <c r="AA1391" s="106"/>
      <c r="AB1391" s="106"/>
      <c r="AC1391" s="106"/>
      <c r="AD1391" s="106"/>
      <c r="AE1391" s="106"/>
      <c r="AG1391" s="7">
        <f>IF(Q1391&gt;0,RANK(Q1391,(N1391:P1391,Q1391:AE1391)),0)</f>
        <v>3</v>
      </c>
      <c r="AH1391" s="7">
        <f>IF(R1391&gt;0,RANK(R1391,(N1391:P1391,Q1391:AE1391)),0)</f>
        <v>0</v>
      </c>
      <c r="AI1391" s="7">
        <f>IF(T1391&gt;0,RANK(T1391,(N1391:P1391,Q1391:AE1391)),0)</f>
        <v>0</v>
      </c>
      <c r="AJ1391" s="7">
        <f>IF(S1391&gt;0,RANK(S1391,(N1391:P1391,Q1391:AE1391)),0)</f>
        <v>0</v>
      </c>
      <c r="AK1391" s="2">
        <f t="shared" si="516"/>
        <v>4.1535556954059159E-2</v>
      </c>
      <c r="AL1391" s="2">
        <f t="shared" si="517"/>
        <v>0</v>
      </c>
      <c r="AM1391" s="2">
        <f t="shared" si="518"/>
        <v>0</v>
      </c>
      <c r="AN1391" s="2">
        <f t="shared" si="519"/>
        <v>0</v>
      </c>
      <c r="AP1391" t="s">
        <v>250</v>
      </c>
      <c r="AQ1391" t="s">
        <v>2411</v>
      </c>
      <c r="AT1391" s="94">
        <v>30</v>
      </c>
      <c r="AU1391" s="96">
        <v>87</v>
      </c>
      <c r="AV1391" s="100">
        <f t="shared" si="520"/>
        <v>30087</v>
      </c>
      <c r="AX1391" s="7" t="s">
        <v>996</v>
      </c>
      <c r="BE1391" t="s">
        <v>810</v>
      </c>
    </row>
    <row r="1392" spans="1:57" ht="13" hidden="1" customHeight="1" outlineLevel="1">
      <c r="A1392" t="s">
        <v>672</v>
      </c>
      <c r="B1392" t="s">
        <v>2411</v>
      </c>
      <c r="C1392" s="1">
        <f t="shared" si="511"/>
        <v>3905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0</v>
      </c>
      <c r="G1392" s="1">
        <f t="shared" si="508"/>
        <v>1136</v>
      </c>
      <c r="H1392" s="2">
        <f t="shared" si="509"/>
        <v>0.29090909090909089</v>
      </c>
      <c r="I1392" s="2"/>
      <c r="J1392" s="2">
        <f t="shared" si="512"/>
        <v>0.62842509603072982</v>
      </c>
      <c r="K1392" s="2">
        <f t="shared" si="513"/>
        <v>0.33751600512163893</v>
      </c>
      <c r="L1392" s="2">
        <f t="shared" si="514"/>
        <v>0</v>
      </c>
      <c r="M1392" s="2">
        <f t="shared" si="515"/>
        <v>3.4058898847631247E-2</v>
      </c>
      <c r="N1392" s="106">
        <v>2454</v>
      </c>
      <c r="O1392" s="106">
        <v>1318</v>
      </c>
      <c r="P1392" s="106"/>
      <c r="Q1392" s="106">
        <v>133</v>
      </c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G1392" s="7">
        <f>IF(Q1392&gt;0,RANK(Q1392,(N1392:P1392,Q1392:AE1392)),0)</f>
        <v>3</v>
      </c>
      <c r="AH1392" s="7">
        <f>IF(R1392&gt;0,RANK(R1392,(N1392:P1392,Q1392:AE1392)),0)</f>
        <v>0</v>
      </c>
      <c r="AI1392" s="7">
        <f>IF(T1392&gt;0,RANK(T1392,(N1392:P1392,Q1392:AE1392)),0)</f>
        <v>0</v>
      </c>
      <c r="AJ1392" s="7">
        <f>IF(S1392&gt;0,RANK(S1392,(N1392:P1392,Q1392:AE1392)),0)</f>
        <v>0</v>
      </c>
      <c r="AK1392" s="2">
        <f t="shared" si="516"/>
        <v>3.405889884763124E-2</v>
      </c>
      <c r="AL1392" s="2">
        <f t="shared" si="517"/>
        <v>0</v>
      </c>
      <c r="AM1392" s="2">
        <f t="shared" si="518"/>
        <v>0</v>
      </c>
      <c r="AN1392" s="2">
        <f t="shared" si="519"/>
        <v>0</v>
      </c>
      <c r="AP1392" t="s">
        <v>672</v>
      </c>
      <c r="AQ1392" t="s">
        <v>2411</v>
      </c>
      <c r="AT1392" s="94">
        <v>30</v>
      </c>
      <c r="AU1392" s="96">
        <v>89</v>
      </c>
      <c r="AV1392" s="100">
        <f t="shared" si="520"/>
        <v>30089</v>
      </c>
      <c r="AX1392" s="7" t="s">
        <v>996</v>
      </c>
      <c r="BE1392" t="s">
        <v>810</v>
      </c>
    </row>
    <row r="1393" spans="1:57" ht="13" hidden="1" customHeight="1" outlineLevel="1">
      <c r="A1393" t="s">
        <v>1328</v>
      </c>
      <c r="B1393" t="s">
        <v>2411</v>
      </c>
      <c r="C1393" s="1">
        <f t="shared" si="511"/>
        <v>2526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0</v>
      </c>
      <c r="G1393" s="1">
        <f t="shared" si="508"/>
        <v>1304</v>
      </c>
      <c r="H1393" s="2">
        <f t="shared" si="509"/>
        <v>0.51623119556611241</v>
      </c>
      <c r="I1393" s="2"/>
      <c r="J1393" s="2">
        <f t="shared" si="512"/>
        <v>0.75296912114014247</v>
      </c>
      <c r="K1393" s="2">
        <f t="shared" si="513"/>
        <v>0.23673792557403009</v>
      </c>
      <c r="L1393" s="2">
        <f t="shared" si="514"/>
        <v>0</v>
      </c>
      <c r="M1393" s="2">
        <f t="shared" si="515"/>
        <v>1.0292953285827439E-2</v>
      </c>
      <c r="N1393" s="106">
        <v>1902</v>
      </c>
      <c r="O1393" s="106">
        <v>598</v>
      </c>
      <c r="P1393" s="106"/>
      <c r="Q1393" s="106">
        <v>26</v>
      </c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G1393" s="7">
        <f>IF(Q1393&gt;0,RANK(Q1393,(N1393:P1393,Q1393:AE1393)),0)</f>
        <v>3</v>
      </c>
      <c r="AH1393" s="7">
        <f>IF(R1393&gt;0,RANK(R1393,(N1393:P1393,Q1393:AE1393)),0)</f>
        <v>0</v>
      </c>
      <c r="AI1393" s="7">
        <f>IF(T1393&gt;0,RANK(T1393,(N1393:P1393,Q1393:AE1393)),0)</f>
        <v>0</v>
      </c>
      <c r="AJ1393" s="7">
        <f>IF(S1393&gt;0,RANK(S1393,(N1393:P1393,Q1393:AE1393)),0)</f>
        <v>0</v>
      </c>
      <c r="AK1393" s="2">
        <f t="shared" si="516"/>
        <v>1.0292953285827395E-2</v>
      </c>
      <c r="AL1393" s="2">
        <f t="shared" si="517"/>
        <v>0</v>
      </c>
      <c r="AM1393" s="2">
        <f t="shared" si="518"/>
        <v>0</v>
      </c>
      <c r="AN1393" s="2">
        <f t="shared" si="519"/>
        <v>0</v>
      </c>
      <c r="AP1393" t="s">
        <v>1328</v>
      </c>
      <c r="AQ1393" t="s">
        <v>2411</v>
      </c>
      <c r="AT1393" s="94">
        <v>30</v>
      </c>
      <c r="AU1393" s="96">
        <v>91</v>
      </c>
      <c r="AV1393" s="100">
        <f t="shared" si="520"/>
        <v>30091</v>
      </c>
      <c r="AX1393" s="7" t="s">
        <v>996</v>
      </c>
      <c r="BE1393" t="s">
        <v>1606</v>
      </c>
    </row>
    <row r="1394" spans="1:57" ht="13" hidden="1" customHeight="1" outlineLevel="1">
      <c r="A1394" t="s">
        <v>1947</v>
      </c>
      <c r="B1394" t="s">
        <v>2411</v>
      </c>
      <c r="C1394" s="1">
        <f t="shared" si="511"/>
        <v>15473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08"/>
        <v>10223</v>
      </c>
      <c r="H1394" s="2">
        <f t="shared" si="509"/>
        <v>0.66069928262134037</v>
      </c>
      <c r="I1394" s="2"/>
      <c r="J1394" s="2">
        <f t="shared" si="512"/>
        <v>0.820461448975635</v>
      </c>
      <c r="K1394" s="2">
        <f t="shared" si="513"/>
        <v>0.15976216635429458</v>
      </c>
      <c r="L1394" s="2">
        <f t="shared" si="514"/>
        <v>0</v>
      </c>
      <c r="M1394" s="2">
        <f t="shared" si="515"/>
        <v>1.9776384670070424E-2</v>
      </c>
      <c r="N1394" s="106">
        <v>12695</v>
      </c>
      <c r="O1394" s="106">
        <v>2472</v>
      </c>
      <c r="P1394" s="106"/>
      <c r="Q1394" s="106">
        <v>306</v>
      </c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G1394" s="7">
        <f>IF(Q1394&gt;0,RANK(Q1394,(N1394:P1394,Q1394:AE1394)),0)</f>
        <v>3</v>
      </c>
      <c r="AH1394" s="7">
        <f>IF(R1394&gt;0,RANK(R1394,(N1394:P1394,Q1394:AE1394)),0)</f>
        <v>0</v>
      </c>
      <c r="AI1394" s="7">
        <f>IF(T1394&gt;0,RANK(T1394,(N1394:P1394,Q1394:AE1394)),0)</f>
        <v>0</v>
      </c>
      <c r="AJ1394" s="7">
        <f>IF(S1394&gt;0,RANK(S1394,(N1394:P1394,Q1394:AE1394)),0)</f>
        <v>0</v>
      </c>
      <c r="AK1394" s="2">
        <f t="shared" si="516"/>
        <v>1.9776384670070445E-2</v>
      </c>
      <c r="AL1394" s="2">
        <f t="shared" si="517"/>
        <v>0</v>
      </c>
      <c r="AM1394" s="2">
        <f t="shared" si="518"/>
        <v>0</v>
      </c>
      <c r="AN1394" s="2">
        <f t="shared" si="519"/>
        <v>0</v>
      </c>
      <c r="AP1394" t="s">
        <v>1947</v>
      </c>
      <c r="AQ1394" t="s">
        <v>2411</v>
      </c>
      <c r="AT1394" s="94">
        <v>30</v>
      </c>
      <c r="AU1394" s="96">
        <v>93</v>
      </c>
      <c r="AV1394" s="100">
        <f t="shared" si="520"/>
        <v>30093</v>
      </c>
      <c r="AX1394" s="7" t="s">
        <v>996</v>
      </c>
      <c r="BE1394" t="s">
        <v>508</v>
      </c>
    </row>
    <row r="1395" spans="1:57" ht="13" hidden="1" customHeight="1" outlineLevel="1">
      <c r="A1395" t="s">
        <v>2478</v>
      </c>
      <c r="B1395" t="s">
        <v>2411</v>
      </c>
      <c r="C1395" s="1">
        <f t="shared" si="511"/>
        <v>3039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1">
        <f t="shared" si="508"/>
        <v>1464</v>
      </c>
      <c r="H1395" s="2">
        <f t="shared" si="509"/>
        <v>0.48173741362290229</v>
      </c>
      <c r="I1395" s="2"/>
      <c r="J1395" s="2">
        <f t="shared" si="512"/>
        <v>0.72885817703191835</v>
      </c>
      <c r="K1395" s="2">
        <f t="shared" si="513"/>
        <v>0.24712076340901612</v>
      </c>
      <c r="L1395" s="2">
        <f t="shared" si="514"/>
        <v>0</v>
      </c>
      <c r="M1395" s="2">
        <f t="shared" si="515"/>
        <v>2.4021059559065527E-2</v>
      </c>
      <c r="N1395" s="106">
        <v>2215</v>
      </c>
      <c r="O1395" s="106">
        <v>751</v>
      </c>
      <c r="P1395" s="106"/>
      <c r="Q1395" s="106">
        <v>73</v>
      </c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G1395" s="7">
        <f>IF(Q1395&gt;0,RANK(Q1395,(N1395:P1395,Q1395:AE1395)),0)</f>
        <v>3</v>
      </c>
      <c r="AH1395" s="7">
        <f>IF(R1395&gt;0,RANK(R1395,(N1395:P1395,Q1395:AE1395)),0)</f>
        <v>0</v>
      </c>
      <c r="AI1395" s="7">
        <f>IF(T1395&gt;0,RANK(T1395,(N1395:P1395,Q1395:AE1395)),0)</f>
        <v>0</v>
      </c>
      <c r="AJ1395" s="7">
        <f>IF(S1395&gt;0,RANK(S1395,(N1395:P1395,Q1395:AE1395)),0)</f>
        <v>0</v>
      </c>
      <c r="AK1395" s="2">
        <f t="shared" si="516"/>
        <v>2.4021059559065482E-2</v>
      </c>
      <c r="AL1395" s="2">
        <f t="shared" si="517"/>
        <v>0</v>
      </c>
      <c r="AM1395" s="2">
        <f t="shared" si="518"/>
        <v>0</v>
      </c>
      <c r="AN1395" s="2">
        <f t="shared" si="519"/>
        <v>0</v>
      </c>
      <c r="AP1395" t="s">
        <v>2478</v>
      </c>
      <c r="AQ1395" t="s">
        <v>2411</v>
      </c>
      <c r="AT1395" s="94">
        <v>30</v>
      </c>
      <c r="AU1395" s="96">
        <v>95</v>
      </c>
      <c r="AV1395" s="100">
        <f t="shared" si="520"/>
        <v>30095</v>
      </c>
      <c r="AX1395" s="7" t="s">
        <v>996</v>
      </c>
      <c r="BE1395" t="s">
        <v>810</v>
      </c>
    </row>
    <row r="1396" spans="1:57" ht="13" hidden="1" customHeight="1" outlineLevel="1">
      <c r="A1396" t="s">
        <v>2180</v>
      </c>
      <c r="B1396" t="s">
        <v>2411</v>
      </c>
      <c r="C1396" s="1">
        <f t="shared" si="511"/>
        <v>1597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0</v>
      </c>
      <c r="G1396" s="1">
        <f t="shared" si="508"/>
        <v>317</v>
      </c>
      <c r="H1396" s="2">
        <f t="shared" si="509"/>
        <v>0.19849718221665624</v>
      </c>
      <c r="I1396" s="2"/>
      <c r="J1396" s="2">
        <f t="shared" si="512"/>
        <v>0.58797745773324983</v>
      </c>
      <c r="K1396" s="2">
        <f t="shared" si="513"/>
        <v>0.38948027551659359</v>
      </c>
      <c r="L1396" s="2">
        <f t="shared" si="514"/>
        <v>0</v>
      </c>
      <c r="M1396" s="2">
        <f t="shared" si="515"/>
        <v>2.2542266750156581E-2</v>
      </c>
      <c r="N1396" s="106">
        <v>939</v>
      </c>
      <c r="O1396" s="106">
        <v>622</v>
      </c>
      <c r="P1396" s="106"/>
      <c r="Q1396" s="106">
        <v>36</v>
      </c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G1396" s="7">
        <f>IF(Q1396&gt;0,RANK(Q1396,(N1396:P1396,Q1396:AE1396)),0)</f>
        <v>3</v>
      </c>
      <c r="AH1396" s="7">
        <f>IF(R1396&gt;0,RANK(R1396,(N1396:P1396,Q1396:AE1396)),0)</f>
        <v>0</v>
      </c>
      <c r="AI1396" s="7">
        <f>IF(T1396&gt;0,RANK(T1396,(N1396:P1396,Q1396:AE1396)),0)</f>
        <v>0</v>
      </c>
      <c r="AJ1396" s="7">
        <f>IF(S1396&gt;0,RANK(S1396,(N1396:P1396,Q1396:AE1396)),0)</f>
        <v>0</v>
      </c>
      <c r="AK1396" s="2">
        <f t="shared" si="516"/>
        <v>2.2542266750156543E-2</v>
      </c>
      <c r="AL1396" s="2">
        <f t="shared" si="517"/>
        <v>0</v>
      </c>
      <c r="AM1396" s="2">
        <f t="shared" si="518"/>
        <v>0</v>
      </c>
      <c r="AN1396" s="2">
        <f t="shared" si="519"/>
        <v>0</v>
      </c>
      <c r="AP1396" t="s">
        <v>2180</v>
      </c>
      <c r="AQ1396" t="s">
        <v>2411</v>
      </c>
      <c r="AT1396" s="94">
        <v>30</v>
      </c>
      <c r="AU1396" s="96">
        <v>97</v>
      </c>
      <c r="AV1396" s="100">
        <f t="shared" si="520"/>
        <v>30097</v>
      </c>
      <c r="AX1396" s="7" t="s">
        <v>996</v>
      </c>
    </row>
    <row r="1397" spans="1:57" ht="13" hidden="1" customHeight="1" outlineLevel="1">
      <c r="A1397" t="s">
        <v>1738</v>
      </c>
      <c r="B1397" t="s">
        <v>2411</v>
      </c>
      <c r="C1397" s="1">
        <f t="shared" si="511"/>
        <v>2953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>IF(P1397&gt;0,RANK(P1397,(N1397:P1397,Q1397:AE1397)),0)</f>
        <v>0</v>
      </c>
      <c r="G1397" s="1">
        <f t="shared" si="508"/>
        <v>1026</v>
      </c>
      <c r="H1397" s="2">
        <f t="shared" si="509"/>
        <v>0.34744327802235014</v>
      </c>
      <c r="I1397" s="2"/>
      <c r="J1397" s="2">
        <f t="shared" si="512"/>
        <v>0.66474771418896039</v>
      </c>
      <c r="K1397" s="2">
        <f t="shared" si="513"/>
        <v>0.31730443616661025</v>
      </c>
      <c r="L1397" s="2">
        <f t="shared" si="514"/>
        <v>0</v>
      </c>
      <c r="M1397" s="2">
        <f t="shared" si="515"/>
        <v>1.7947849644429359E-2</v>
      </c>
      <c r="N1397" s="106">
        <v>1963</v>
      </c>
      <c r="O1397" s="106">
        <v>937</v>
      </c>
      <c r="P1397" s="106"/>
      <c r="Q1397" s="106">
        <v>53</v>
      </c>
      <c r="R1397" s="106"/>
      <c r="S1397" s="106"/>
      <c r="T1397" s="106"/>
      <c r="U1397" s="106"/>
      <c r="V1397" s="106"/>
      <c r="W1397" s="106"/>
      <c r="X1397" s="106"/>
      <c r="Y1397" s="106"/>
      <c r="Z1397" s="106"/>
      <c r="AA1397" s="106"/>
      <c r="AB1397" s="106"/>
      <c r="AC1397" s="106"/>
      <c r="AD1397" s="106"/>
      <c r="AE1397" s="106"/>
      <c r="AG1397" s="7">
        <f>IF(Q1397&gt;0,RANK(Q1397,(N1397:P1397,Q1397:AE1397)),0)</f>
        <v>3</v>
      </c>
      <c r="AH1397" s="7">
        <f>IF(R1397&gt;0,RANK(R1397,(N1397:P1397,Q1397:AE1397)),0)</f>
        <v>0</v>
      </c>
      <c r="AI1397" s="7">
        <f>IF(T1397&gt;0,RANK(T1397,(N1397:P1397,Q1397:AE1397)),0)</f>
        <v>0</v>
      </c>
      <c r="AJ1397" s="7">
        <f>IF(S1397&gt;0,RANK(S1397,(N1397:P1397,Q1397:AE1397)),0)</f>
        <v>0</v>
      </c>
      <c r="AK1397" s="2">
        <f t="shared" si="516"/>
        <v>1.7947849644429394E-2</v>
      </c>
      <c r="AL1397" s="2">
        <f t="shared" si="517"/>
        <v>0</v>
      </c>
      <c r="AM1397" s="2">
        <f t="shared" si="518"/>
        <v>0</v>
      </c>
      <c r="AN1397" s="2">
        <f t="shared" si="519"/>
        <v>0</v>
      </c>
      <c r="AP1397" t="s">
        <v>1738</v>
      </c>
      <c r="AQ1397" t="s">
        <v>2411</v>
      </c>
      <c r="AT1397" s="94">
        <v>30</v>
      </c>
      <c r="AU1397" s="96">
        <v>99</v>
      </c>
      <c r="AV1397" s="100">
        <f t="shared" si="520"/>
        <v>30099</v>
      </c>
      <c r="AX1397" s="7" t="s">
        <v>996</v>
      </c>
    </row>
    <row r="1398" spans="1:57" ht="13" hidden="1" customHeight="1" outlineLevel="1">
      <c r="A1398" t="s">
        <v>2290</v>
      </c>
      <c r="B1398" t="s">
        <v>2411</v>
      </c>
      <c r="C1398" s="1">
        <f t="shared" si="511"/>
        <v>2576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>IF(P1398&gt;0,RANK(P1398,(N1398:P1398,Q1398:AE1398)),0)</f>
        <v>0</v>
      </c>
      <c r="G1398" s="1">
        <f t="shared" si="508"/>
        <v>698</v>
      </c>
      <c r="H1398" s="2">
        <f t="shared" si="509"/>
        <v>0.27096273291925466</v>
      </c>
      <c r="I1398" s="2"/>
      <c r="J1398" s="2">
        <f t="shared" si="512"/>
        <v>0.62228260869565222</v>
      </c>
      <c r="K1398" s="2">
        <f t="shared" si="513"/>
        <v>0.35131987577639751</v>
      </c>
      <c r="L1398" s="2">
        <f t="shared" si="514"/>
        <v>0</v>
      </c>
      <c r="M1398" s="2">
        <f t="shared" si="515"/>
        <v>2.6397515527950277E-2</v>
      </c>
      <c r="N1398" s="106">
        <v>1603</v>
      </c>
      <c r="O1398" s="106">
        <v>905</v>
      </c>
      <c r="P1398" s="106"/>
      <c r="Q1398" s="106">
        <v>68</v>
      </c>
      <c r="R1398" s="106"/>
      <c r="S1398" s="106"/>
      <c r="T1398" s="106"/>
      <c r="U1398" s="106"/>
      <c r="V1398" s="106"/>
      <c r="W1398" s="106"/>
      <c r="X1398" s="106"/>
      <c r="Y1398" s="106"/>
      <c r="Z1398" s="106"/>
      <c r="AA1398" s="106"/>
      <c r="AB1398" s="106"/>
      <c r="AC1398" s="106"/>
      <c r="AD1398" s="106"/>
      <c r="AE1398" s="106"/>
      <c r="AG1398" s="7">
        <f>IF(Q1398&gt;0,RANK(Q1398,(N1398:P1398,Q1398:AE1398)),0)</f>
        <v>3</v>
      </c>
      <c r="AH1398" s="7">
        <f>IF(R1398&gt;0,RANK(R1398,(N1398:P1398,Q1398:AE1398)),0)</f>
        <v>0</v>
      </c>
      <c r="AI1398" s="7">
        <f>IF(T1398&gt;0,RANK(T1398,(N1398:P1398,Q1398:AE1398)),0)</f>
        <v>0</v>
      </c>
      <c r="AJ1398" s="7">
        <f>IF(S1398&gt;0,RANK(S1398,(N1398:P1398,Q1398:AE1398)),0)</f>
        <v>0</v>
      </c>
      <c r="AK1398" s="2">
        <f t="shared" si="516"/>
        <v>2.6397515527950312E-2</v>
      </c>
      <c r="AL1398" s="2">
        <f t="shared" si="517"/>
        <v>0</v>
      </c>
      <c r="AM1398" s="2">
        <f t="shared" si="518"/>
        <v>0</v>
      </c>
      <c r="AN1398" s="2">
        <f t="shared" si="519"/>
        <v>0</v>
      </c>
      <c r="AP1398" t="s">
        <v>2290</v>
      </c>
      <c r="AQ1398" t="s">
        <v>2411</v>
      </c>
      <c r="AT1398" s="94">
        <v>30</v>
      </c>
      <c r="AU1398" s="96">
        <v>101</v>
      </c>
      <c r="AV1398" s="100">
        <f t="shared" si="520"/>
        <v>30101</v>
      </c>
      <c r="AX1398" s="7" t="s">
        <v>996</v>
      </c>
      <c r="BE1398" t="s">
        <v>1606</v>
      </c>
    </row>
    <row r="1399" spans="1:57" ht="13" hidden="1" customHeight="1" outlineLevel="1">
      <c r="A1399" t="s">
        <v>1294</v>
      </c>
      <c r="B1399" t="s">
        <v>2411</v>
      </c>
      <c r="C1399" s="1">
        <f t="shared" si="511"/>
        <v>506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0</v>
      </c>
      <c r="G1399" s="1">
        <f t="shared" si="508"/>
        <v>267</v>
      </c>
      <c r="H1399" s="2">
        <f t="shared" si="509"/>
        <v>0.52766798418972327</v>
      </c>
      <c r="I1399" s="2"/>
      <c r="J1399" s="2">
        <f t="shared" si="512"/>
        <v>0.75691699604743079</v>
      </c>
      <c r="K1399" s="2">
        <f t="shared" si="513"/>
        <v>0.22924901185770752</v>
      </c>
      <c r="L1399" s="2">
        <f t="shared" si="514"/>
        <v>0</v>
      </c>
      <c r="M1399" s="2">
        <f t="shared" si="515"/>
        <v>1.3833992094861691E-2</v>
      </c>
      <c r="N1399" s="106">
        <v>383</v>
      </c>
      <c r="O1399" s="106">
        <v>116</v>
      </c>
      <c r="P1399" s="106"/>
      <c r="Q1399" s="106">
        <v>7</v>
      </c>
      <c r="R1399" s="106"/>
      <c r="S1399" s="106"/>
      <c r="T1399" s="106"/>
      <c r="U1399" s="106"/>
      <c r="V1399" s="106"/>
      <c r="W1399" s="106"/>
      <c r="X1399" s="106"/>
      <c r="Y1399" s="106"/>
      <c r="Z1399" s="106"/>
      <c r="AA1399" s="106"/>
      <c r="AB1399" s="106"/>
      <c r="AC1399" s="106"/>
      <c r="AD1399" s="106"/>
      <c r="AE1399" s="106"/>
      <c r="AG1399" s="7">
        <f>IF(Q1399&gt;0,RANK(Q1399,(N1399:P1399,Q1399:AE1399)),0)</f>
        <v>3</v>
      </c>
      <c r="AH1399" s="7">
        <f>IF(R1399&gt;0,RANK(R1399,(N1399:P1399,Q1399:AE1399)),0)</f>
        <v>0</v>
      </c>
      <c r="AI1399" s="7">
        <f>IF(T1399&gt;0,RANK(T1399,(N1399:P1399,Q1399:AE1399)),0)</f>
        <v>0</v>
      </c>
      <c r="AJ1399" s="7">
        <f>IF(S1399&gt;0,RANK(S1399,(N1399:P1399,Q1399:AE1399)),0)</f>
        <v>0</v>
      </c>
      <c r="AK1399" s="2">
        <f t="shared" si="516"/>
        <v>1.383399209486166E-2</v>
      </c>
      <c r="AL1399" s="2">
        <f t="shared" si="517"/>
        <v>0</v>
      </c>
      <c r="AM1399" s="2">
        <f t="shared" si="518"/>
        <v>0</v>
      </c>
      <c r="AN1399" s="2">
        <f t="shared" si="519"/>
        <v>0</v>
      </c>
      <c r="AP1399" t="s">
        <v>1294</v>
      </c>
      <c r="AQ1399" t="s">
        <v>2411</v>
      </c>
      <c r="AT1399" s="94">
        <v>30</v>
      </c>
      <c r="AU1399" s="96">
        <v>103</v>
      </c>
      <c r="AV1399" s="100">
        <f t="shared" si="520"/>
        <v>30103</v>
      </c>
      <c r="AX1399" s="7" t="s">
        <v>996</v>
      </c>
    </row>
    <row r="1400" spans="1:57" ht="13" hidden="1" customHeight="1" outlineLevel="1">
      <c r="A1400" t="s">
        <v>2359</v>
      </c>
      <c r="B1400" t="s">
        <v>2411</v>
      </c>
      <c r="C1400" s="1">
        <f t="shared" si="511"/>
        <v>3883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0</v>
      </c>
      <c r="G1400" s="1">
        <f t="shared" si="508"/>
        <v>1603</v>
      </c>
      <c r="H1400" s="2">
        <f t="shared" si="509"/>
        <v>0.41282513520473862</v>
      </c>
      <c r="I1400" s="2"/>
      <c r="J1400" s="2">
        <f t="shared" si="512"/>
        <v>0.69430852433685297</v>
      </c>
      <c r="K1400" s="2">
        <f t="shared" si="513"/>
        <v>0.28148338913211435</v>
      </c>
      <c r="L1400" s="2">
        <f t="shared" si="514"/>
        <v>0</v>
      </c>
      <c r="M1400" s="2">
        <f t="shared" si="515"/>
        <v>2.420808653103268E-2</v>
      </c>
      <c r="N1400" s="106">
        <v>2696</v>
      </c>
      <c r="O1400" s="106">
        <v>1093</v>
      </c>
      <c r="P1400" s="106"/>
      <c r="Q1400" s="106">
        <v>94</v>
      </c>
      <c r="R1400" s="106"/>
      <c r="S1400" s="106"/>
      <c r="T1400" s="106"/>
      <c r="U1400" s="106"/>
      <c r="V1400" s="106"/>
      <c r="W1400" s="106"/>
      <c r="X1400" s="106"/>
      <c r="Y1400" s="106"/>
      <c r="Z1400" s="106"/>
      <c r="AA1400" s="106"/>
      <c r="AB1400" s="106"/>
      <c r="AC1400" s="106"/>
      <c r="AD1400" s="106"/>
      <c r="AE1400" s="106"/>
      <c r="AG1400" s="7">
        <f>IF(Q1400&gt;0,RANK(Q1400,(N1400:P1400,Q1400:AE1400)),0)</f>
        <v>3</v>
      </c>
      <c r="AH1400" s="7">
        <f>IF(R1400&gt;0,RANK(R1400,(N1400:P1400,Q1400:AE1400)),0)</f>
        <v>0</v>
      </c>
      <c r="AI1400" s="7">
        <f>IF(T1400&gt;0,RANK(T1400,(N1400:P1400,Q1400:AE1400)),0)</f>
        <v>0</v>
      </c>
      <c r="AJ1400" s="7">
        <f>IF(S1400&gt;0,RANK(S1400,(N1400:P1400,Q1400:AE1400)),0)</f>
        <v>0</v>
      </c>
      <c r="AK1400" s="2">
        <f t="shared" si="516"/>
        <v>2.4208086531032708E-2</v>
      </c>
      <c r="AL1400" s="2">
        <f t="shared" si="517"/>
        <v>0</v>
      </c>
      <c r="AM1400" s="2">
        <f t="shared" si="518"/>
        <v>0</v>
      </c>
      <c r="AN1400" s="2">
        <f t="shared" si="519"/>
        <v>0</v>
      </c>
      <c r="AP1400" t="s">
        <v>2359</v>
      </c>
      <c r="AQ1400" t="s">
        <v>2411</v>
      </c>
      <c r="AT1400" s="94">
        <v>30</v>
      </c>
      <c r="AU1400" s="96">
        <v>105</v>
      </c>
      <c r="AV1400" s="100">
        <f t="shared" si="520"/>
        <v>30105</v>
      </c>
      <c r="AX1400" s="7" t="s">
        <v>996</v>
      </c>
      <c r="BE1400" t="s">
        <v>1606</v>
      </c>
    </row>
    <row r="1401" spans="1:57" ht="13" hidden="1" customHeight="1" outlineLevel="1">
      <c r="A1401" t="s">
        <v>2698</v>
      </c>
      <c r="B1401" t="s">
        <v>2411</v>
      </c>
      <c r="C1401" s="1">
        <f t="shared" si="511"/>
        <v>1054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0</v>
      </c>
      <c r="G1401" s="1">
        <f t="shared" si="508"/>
        <v>383</v>
      </c>
      <c r="H1401" s="2">
        <f t="shared" si="509"/>
        <v>0.36337760910815942</v>
      </c>
      <c r="I1401" s="2"/>
      <c r="J1401" s="2">
        <f t="shared" si="512"/>
        <v>0.67552182163187857</v>
      </c>
      <c r="K1401" s="2">
        <f t="shared" si="513"/>
        <v>0.31214421252371916</v>
      </c>
      <c r="L1401" s="2">
        <f t="shared" si="514"/>
        <v>0</v>
      </c>
      <c r="M1401" s="2">
        <f t="shared" si="515"/>
        <v>1.2333965844402273E-2</v>
      </c>
      <c r="N1401" s="106">
        <v>712</v>
      </c>
      <c r="O1401" s="106">
        <v>329</v>
      </c>
      <c r="P1401" s="106"/>
      <c r="Q1401" s="106">
        <v>13</v>
      </c>
      <c r="R1401" s="106"/>
      <c r="S1401" s="106"/>
      <c r="T1401" s="106"/>
      <c r="U1401" s="106"/>
      <c r="V1401" s="106"/>
      <c r="W1401" s="106"/>
      <c r="X1401" s="106"/>
      <c r="Y1401" s="106"/>
      <c r="Z1401" s="106"/>
      <c r="AA1401" s="106"/>
      <c r="AB1401" s="106"/>
      <c r="AC1401" s="106"/>
      <c r="AD1401" s="106"/>
      <c r="AE1401" s="106"/>
      <c r="AG1401" s="7">
        <f>IF(Q1401&gt;0,RANK(Q1401,(N1401:P1401,Q1401:AE1401)),0)</f>
        <v>3</v>
      </c>
      <c r="AH1401" s="7">
        <f>IF(R1401&gt;0,RANK(R1401,(N1401:P1401,Q1401:AE1401)),0)</f>
        <v>0</v>
      </c>
      <c r="AI1401" s="7">
        <f>IF(T1401&gt;0,RANK(T1401,(N1401:P1401,Q1401:AE1401)),0)</f>
        <v>0</v>
      </c>
      <c r="AJ1401" s="7">
        <f>IF(S1401&gt;0,RANK(S1401,(N1401:P1401,Q1401:AE1401)),0)</f>
        <v>0</v>
      </c>
      <c r="AK1401" s="2">
        <f t="shared" si="516"/>
        <v>1.2333965844402278E-2</v>
      </c>
      <c r="AL1401" s="2">
        <f t="shared" si="517"/>
        <v>0</v>
      </c>
      <c r="AM1401" s="2">
        <f t="shared" si="518"/>
        <v>0</v>
      </c>
      <c r="AN1401" s="2">
        <f t="shared" si="519"/>
        <v>0</v>
      </c>
      <c r="AP1401" t="s">
        <v>2698</v>
      </c>
      <c r="AQ1401" t="s">
        <v>2411</v>
      </c>
      <c r="AT1401" s="94">
        <v>30</v>
      </c>
      <c r="AU1401" s="96">
        <v>107</v>
      </c>
      <c r="AV1401" s="100">
        <f t="shared" si="520"/>
        <v>30107</v>
      </c>
      <c r="AX1401" s="7" t="s">
        <v>996</v>
      </c>
    </row>
    <row r="1402" spans="1:57" ht="13" hidden="1" customHeight="1" outlineLevel="1">
      <c r="A1402" t="s">
        <v>1553</v>
      </c>
      <c r="B1402" t="s">
        <v>2411</v>
      </c>
      <c r="C1402" s="1">
        <f t="shared" si="511"/>
        <v>679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08"/>
        <v>245</v>
      </c>
      <c r="H1402" s="2">
        <f t="shared" si="509"/>
        <v>0.36082474226804123</v>
      </c>
      <c r="I1402" s="2"/>
      <c r="J1402" s="2">
        <f t="shared" si="512"/>
        <v>0.66863033873343147</v>
      </c>
      <c r="K1402" s="2">
        <f t="shared" si="513"/>
        <v>0.3078055964653903</v>
      </c>
      <c r="L1402" s="2">
        <f t="shared" si="514"/>
        <v>0</v>
      </c>
      <c r="M1402" s="2">
        <f t="shared" si="515"/>
        <v>2.3564064801178231E-2</v>
      </c>
      <c r="N1402" s="106">
        <v>454</v>
      </c>
      <c r="O1402" s="106">
        <v>209</v>
      </c>
      <c r="P1402" s="106"/>
      <c r="Q1402" s="106">
        <v>16</v>
      </c>
      <c r="R1402" s="106"/>
      <c r="S1402" s="106"/>
      <c r="T1402" s="106"/>
      <c r="U1402" s="106"/>
      <c r="V1402" s="106"/>
      <c r="W1402" s="106"/>
      <c r="X1402" s="106"/>
      <c r="Y1402" s="106"/>
      <c r="Z1402" s="106"/>
      <c r="AA1402" s="106"/>
      <c r="AB1402" s="106"/>
      <c r="AC1402" s="106"/>
      <c r="AD1402" s="106"/>
      <c r="AE1402" s="106"/>
      <c r="AG1402" s="7">
        <f>IF(Q1402&gt;0,RANK(Q1402,(N1402:P1402,Q1402:AE1402)),0)</f>
        <v>3</v>
      </c>
      <c r="AH1402" s="7">
        <f>IF(R1402&gt;0,RANK(R1402,(N1402:P1402,Q1402:AE1402)),0)</f>
        <v>0</v>
      </c>
      <c r="AI1402" s="7">
        <f>IF(T1402&gt;0,RANK(T1402,(N1402:P1402,Q1402:AE1402)),0)</f>
        <v>0</v>
      </c>
      <c r="AJ1402" s="7">
        <f>IF(S1402&gt;0,RANK(S1402,(N1402:P1402,Q1402:AE1402)),0)</f>
        <v>0</v>
      </c>
      <c r="AK1402" s="2">
        <f t="shared" si="516"/>
        <v>2.3564064801178203E-2</v>
      </c>
      <c r="AL1402" s="2">
        <f t="shared" si="517"/>
        <v>0</v>
      </c>
      <c r="AM1402" s="2">
        <f t="shared" si="518"/>
        <v>0</v>
      </c>
      <c r="AN1402" s="2">
        <f t="shared" si="519"/>
        <v>0</v>
      </c>
      <c r="AP1402" t="s">
        <v>1553</v>
      </c>
      <c r="AQ1402" t="s">
        <v>2411</v>
      </c>
      <c r="AT1402" s="94">
        <v>30</v>
      </c>
      <c r="AU1402" s="96">
        <v>109</v>
      </c>
      <c r="AV1402" s="100">
        <f t="shared" si="520"/>
        <v>30109</v>
      </c>
      <c r="AX1402" s="7" t="s">
        <v>996</v>
      </c>
    </row>
    <row r="1403" spans="1:57" ht="13" hidden="1" customHeight="1" outlineLevel="1">
      <c r="A1403" t="s">
        <v>207</v>
      </c>
      <c r="B1403" t="s">
        <v>2411</v>
      </c>
      <c r="C1403" s="1">
        <f t="shared" si="511"/>
        <v>43098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0</v>
      </c>
      <c r="G1403" s="1">
        <f t="shared" si="508"/>
        <v>20457</v>
      </c>
      <c r="H1403" s="2">
        <f t="shared" si="509"/>
        <v>0.47466239732702215</v>
      </c>
      <c r="I1403" s="2"/>
      <c r="J1403" s="2">
        <f t="shared" si="512"/>
        <v>0.72697108914566799</v>
      </c>
      <c r="K1403" s="2">
        <f t="shared" si="513"/>
        <v>0.2523086918186459</v>
      </c>
      <c r="L1403" s="2">
        <f t="shared" si="514"/>
        <v>0</v>
      </c>
      <c r="M1403" s="2">
        <f t="shared" si="515"/>
        <v>2.0720219035686105E-2</v>
      </c>
      <c r="N1403" s="106">
        <v>31331</v>
      </c>
      <c r="O1403" s="106">
        <v>10874</v>
      </c>
      <c r="P1403" s="106"/>
      <c r="Q1403" s="106">
        <v>893</v>
      </c>
      <c r="R1403" s="106"/>
      <c r="S1403" s="106"/>
      <c r="T1403" s="106"/>
      <c r="U1403" s="106"/>
      <c r="V1403" s="106"/>
      <c r="W1403" s="106"/>
      <c r="X1403" s="106"/>
      <c r="Y1403" s="106"/>
      <c r="Z1403" s="106"/>
      <c r="AA1403" s="106"/>
      <c r="AB1403" s="106"/>
      <c r="AC1403" s="106"/>
      <c r="AD1403" s="106"/>
      <c r="AE1403" s="106"/>
      <c r="AG1403" s="7">
        <f>IF(Q1403&gt;0,RANK(Q1403,(N1403:P1403,Q1403:AE1403)),0)</f>
        <v>3</v>
      </c>
      <c r="AH1403" s="7">
        <f>IF(R1403&gt;0,RANK(R1403,(N1403:P1403,Q1403:AE1403)),0)</f>
        <v>0</v>
      </c>
      <c r="AI1403" s="7">
        <f>IF(T1403&gt;0,RANK(T1403,(N1403:P1403,Q1403:AE1403)),0)</f>
        <v>0</v>
      </c>
      <c r="AJ1403" s="7">
        <f>IF(S1403&gt;0,RANK(S1403,(N1403:P1403,Q1403:AE1403)),0)</f>
        <v>0</v>
      </c>
      <c r="AK1403" s="2">
        <f t="shared" si="516"/>
        <v>2.0720219035686112E-2</v>
      </c>
      <c r="AL1403" s="2">
        <f t="shared" si="517"/>
        <v>0</v>
      </c>
      <c r="AM1403" s="2">
        <f t="shared" si="518"/>
        <v>0</v>
      </c>
      <c r="AN1403" s="2">
        <f t="shared" si="519"/>
        <v>0</v>
      </c>
      <c r="AP1403" t="s">
        <v>207</v>
      </c>
      <c r="AQ1403" t="s">
        <v>2411</v>
      </c>
      <c r="AT1403" s="94">
        <v>30</v>
      </c>
      <c r="AU1403" s="96">
        <v>111</v>
      </c>
      <c r="AV1403" s="100">
        <f t="shared" si="520"/>
        <v>30111</v>
      </c>
      <c r="AX1403" s="7" t="s">
        <v>996</v>
      </c>
      <c r="BE1403" t="s">
        <v>1606</v>
      </c>
    </row>
    <row r="1404" spans="1:57" ht="13" customHeight="1" collapsed="1">
      <c r="A1404" t="s">
        <v>533</v>
      </c>
      <c r="B1404" t="s">
        <v>15</v>
      </c>
      <c r="C1404" s="1">
        <f t="shared" si="511"/>
        <v>319336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>IF(P1404&gt;0,RANK(P1404,(N1404:P1404,Q1404:AE1404)),0)</f>
        <v>0</v>
      </c>
      <c r="G1404" s="1">
        <f t="shared" si="508"/>
        <v>123727</v>
      </c>
      <c r="H1404" s="2">
        <f t="shared" si="509"/>
        <v>0.38745083548362852</v>
      </c>
      <c r="I1404" s="2"/>
      <c r="J1404" s="2">
        <f t="shared" si="512"/>
        <v>0.68129806849212116</v>
      </c>
      <c r="K1404" s="2">
        <f t="shared" si="513"/>
        <v>0.29384723300849264</v>
      </c>
      <c r="L1404" s="2">
        <f t="shared" si="514"/>
        <v>0</v>
      </c>
      <c r="M1404" s="2">
        <f t="shared" si="515"/>
        <v>2.4854698499386207E-2</v>
      </c>
      <c r="N1404" s="106">
        <f>SUM(N1348:N1403)</f>
        <v>217563</v>
      </c>
      <c r="O1404" s="106">
        <f>SUM(O1348:O1403)</f>
        <v>93836</v>
      </c>
      <c r="P1404" s="106"/>
      <c r="Q1404" s="106">
        <f>SUM(Q1348:Q1403)</f>
        <v>7937</v>
      </c>
      <c r="R1404" s="106"/>
      <c r="S1404" s="106"/>
      <c r="T1404" s="106"/>
      <c r="U1404" s="106"/>
      <c r="V1404" s="106"/>
      <c r="W1404" s="106"/>
      <c r="X1404" s="106"/>
      <c r="Y1404" s="106"/>
      <c r="Z1404" s="106"/>
      <c r="AA1404" s="106"/>
      <c r="AB1404" s="106"/>
      <c r="AC1404" s="106"/>
      <c r="AD1404" s="106"/>
      <c r="AE1404" s="106">
        <f>SUM(AE1348:AE1403)</f>
        <v>0</v>
      </c>
      <c r="AG1404" s="7">
        <f>IF(Q1404&gt;0,RANK(Q1404,(N1404:P1404,Q1404:AE1404)),0)</f>
        <v>3</v>
      </c>
      <c r="AH1404" s="7">
        <f>IF(R1404&gt;0,RANK(R1404,(N1404:P1404,Q1404:AE1404)),0)</f>
        <v>0</v>
      </c>
      <c r="AI1404" s="7">
        <f>IF(T1404&gt;0,RANK(T1404,(N1404:P1404,Q1404:AE1404)),0)</f>
        <v>0</v>
      </c>
      <c r="AJ1404" s="7">
        <f>IF(S1404&gt;0,RANK(S1404,(N1404:P1404,Q1404:AE1404)),0)</f>
        <v>0</v>
      </c>
      <c r="AK1404" s="2">
        <f t="shared" si="516"/>
        <v>2.4854698499386225E-2</v>
      </c>
      <c r="AL1404" s="2">
        <f t="shared" si="517"/>
        <v>0</v>
      </c>
      <c r="AM1404" s="2">
        <f t="shared" si="518"/>
        <v>0</v>
      </c>
      <c r="AN1404" s="2">
        <f t="shared" si="519"/>
        <v>0</v>
      </c>
      <c r="AP1404" t="s">
        <v>533</v>
      </c>
      <c r="AQ1404" t="s">
        <v>15</v>
      </c>
      <c r="AT1404" s="94">
        <v>30</v>
      </c>
      <c r="AU1404" s="96"/>
      <c r="AV1404" s="94">
        <v>30</v>
      </c>
      <c r="AX1404" s="7" t="s">
        <v>775</v>
      </c>
    </row>
    <row r="1405" spans="1:57" ht="13" customHeight="1">
      <c r="C1405" s="1"/>
      <c r="E1405" s="7"/>
      <c r="F1405" s="7"/>
      <c r="I1405" s="2"/>
      <c r="N1405" s="106"/>
      <c r="O1405" s="106"/>
      <c r="P1405" s="106"/>
      <c r="Q1405" s="106"/>
      <c r="R1405" s="106"/>
      <c r="S1405" s="106"/>
      <c r="T1405" s="106"/>
      <c r="U1405" s="106"/>
      <c r="V1405" s="106"/>
      <c r="W1405" s="106"/>
      <c r="X1405" s="106"/>
      <c r="Y1405" s="106"/>
      <c r="Z1405" s="106"/>
      <c r="AA1405" s="106"/>
      <c r="AB1405" s="106"/>
      <c r="AC1405" s="106"/>
      <c r="AD1405" s="106"/>
      <c r="AE1405" s="106"/>
      <c r="AG1405" s="7"/>
      <c r="AH1405" s="7"/>
      <c r="AI1405" s="7"/>
      <c r="AJ1405" s="7"/>
      <c r="AT1405" s="94"/>
      <c r="AU1405" s="96"/>
      <c r="AV1405" s="100"/>
    </row>
    <row r="1406" spans="1:57" ht="13" hidden="1" customHeight="1" outlineLevel="1">
      <c r="A1406" t="s">
        <v>841</v>
      </c>
      <c r="B1406" t="s">
        <v>834</v>
      </c>
      <c r="C1406" s="1">
        <f t="shared" ref="C1406:C1437" si="521">SUM(N1406:AE1406)</f>
        <v>10869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0</v>
      </c>
      <c r="G1406" s="1">
        <f t="shared" si="508"/>
        <v>1261</v>
      </c>
      <c r="H1406" s="2">
        <f t="shared" si="509"/>
        <v>0.11601803293771276</v>
      </c>
      <c r="I1406" s="2"/>
      <c r="J1406" s="2">
        <f t="shared" ref="J1406:J1437" si="522">IF($C1406=0,"-",N1406/$C1406)</f>
        <v>0.55699696384211983</v>
      </c>
      <c r="K1406" s="2">
        <f t="shared" ref="K1406:K1437" si="523">IF($C1406=0,"-",O1406/$C1406)</f>
        <v>0.44097893090440704</v>
      </c>
      <c r="L1406" s="2">
        <f t="shared" ref="L1406:L1437" si="524">IF($C1406=0,"-",P1406/$C1406)</f>
        <v>0</v>
      </c>
      <c r="M1406" s="2">
        <f t="shared" ref="M1406:M1437" si="525">IF(C1406=0,"-",(1-J1406-K1406-L1406))</f>
        <v>2.0241052534731296E-3</v>
      </c>
      <c r="N1406" s="106">
        <v>6054</v>
      </c>
      <c r="O1406" s="106">
        <v>4793</v>
      </c>
      <c r="P1406" s="106"/>
      <c r="Q1406" s="106"/>
      <c r="R1406" s="106"/>
      <c r="S1406" s="106"/>
      <c r="T1406" s="106"/>
      <c r="U1406" s="106">
        <v>22</v>
      </c>
      <c r="V1406" s="106"/>
      <c r="W1406" s="106"/>
      <c r="X1406" s="106"/>
      <c r="Y1406" s="106"/>
      <c r="Z1406" s="106"/>
      <c r="AA1406" s="106"/>
      <c r="AB1406" s="106"/>
      <c r="AC1406" s="106"/>
      <c r="AD1406" s="106"/>
      <c r="AE1406" s="106"/>
      <c r="AG1406" s="7">
        <f>IF(Q1406&gt;0,RANK(Q1406,(N1406:P1406,Q1406:AE1406)),0)</f>
        <v>0</v>
      </c>
      <c r="AH1406" s="7">
        <f>IF(R1406&gt;0,RANK(R1406,(N1406:P1406,Q1406:AE1406)),0)</f>
        <v>0</v>
      </c>
      <c r="AI1406" s="7">
        <f>IF(T1406&gt;0,RANK(T1406,(N1406:P1406,Q1406:AE1406)),0)</f>
        <v>0</v>
      </c>
      <c r="AJ1406" s="7">
        <f>IF(S1406&gt;0,RANK(S1406,(N1406:P1406,Q1406:AE1406)),0)</f>
        <v>0</v>
      </c>
      <c r="AK1406" s="2">
        <f t="shared" ref="AK1406:AK1437" si="526">IF($C1406=0,"-",Q1406/$C1406)</f>
        <v>0</v>
      </c>
      <c r="AL1406" s="2">
        <f t="shared" ref="AL1406:AL1437" si="527">IF($C1406=0,"-",R1406/$C1406)</f>
        <v>0</v>
      </c>
      <c r="AM1406" s="2">
        <f t="shared" ref="AM1406:AM1437" si="528">IF($C1406=0,"-",T1406/$C1406)</f>
        <v>0</v>
      </c>
      <c r="AN1406" s="2">
        <f t="shared" ref="AN1406:AN1437" si="529">IF($C1406=0,"-",S1406/$C1406)</f>
        <v>0</v>
      </c>
      <c r="AP1406" t="s">
        <v>841</v>
      </c>
      <c r="AQ1406" t="s">
        <v>834</v>
      </c>
      <c r="AT1406" s="94">
        <v>31</v>
      </c>
      <c r="AU1406" s="96">
        <v>1</v>
      </c>
      <c r="AV1406" s="100">
        <f t="shared" si="520"/>
        <v>31001</v>
      </c>
      <c r="AX1406" s="7" t="s">
        <v>996</v>
      </c>
    </row>
    <row r="1407" spans="1:57" ht="13" hidden="1" customHeight="1" outlineLevel="1">
      <c r="A1407" t="s">
        <v>530</v>
      </c>
      <c r="B1407" t="s">
        <v>834</v>
      </c>
      <c r="C1407" s="1">
        <f t="shared" si="521"/>
        <v>3334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0</v>
      </c>
      <c r="G1407" s="1">
        <f t="shared" si="508"/>
        <v>154</v>
      </c>
      <c r="H1407" s="2">
        <f t="shared" si="509"/>
        <v>4.6190761847630477E-2</v>
      </c>
      <c r="I1407" s="2"/>
      <c r="J1407" s="2">
        <f t="shared" si="522"/>
        <v>0.47690461907618475</v>
      </c>
      <c r="K1407" s="2">
        <f t="shared" si="523"/>
        <v>0.52309538092381525</v>
      </c>
      <c r="L1407" s="2">
        <f t="shared" si="524"/>
        <v>0</v>
      </c>
      <c r="M1407" s="2">
        <f t="shared" si="525"/>
        <v>0</v>
      </c>
      <c r="N1407" s="106">
        <v>1590</v>
      </c>
      <c r="O1407" s="106">
        <v>1744</v>
      </c>
      <c r="P1407" s="106"/>
      <c r="Q1407" s="106"/>
      <c r="R1407" s="106"/>
      <c r="S1407" s="106"/>
      <c r="T1407" s="106"/>
      <c r="U1407" s="106">
        <v>0</v>
      </c>
      <c r="V1407" s="106"/>
      <c r="W1407" s="106"/>
      <c r="X1407" s="106"/>
      <c r="Y1407" s="106"/>
      <c r="Z1407" s="106"/>
      <c r="AA1407" s="106"/>
      <c r="AB1407" s="106"/>
      <c r="AC1407" s="106"/>
      <c r="AD1407" s="106"/>
      <c r="AE1407" s="106"/>
      <c r="AG1407" s="7">
        <f>IF(Q1407&gt;0,RANK(Q1407,(N1407:P1407,Q1407:AE1407)),0)</f>
        <v>0</v>
      </c>
      <c r="AH1407" s="7">
        <f>IF(R1407&gt;0,RANK(R1407,(N1407:P1407,Q1407:AE1407)),0)</f>
        <v>0</v>
      </c>
      <c r="AI1407" s="7">
        <f>IF(T1407&gt;0,RANK(T1407,(N1407:P1407,Q1407:AE1407)),0)</f>
        <v>0</v>
      </c>
      <c r="AJ1407" s="7">
        <f>IF(S1407&gt;0,RANK(S1407,(N1407:P1407,Q1407:AE1407)),0)</f>
        <v>0</v>
      </c>
      <c r="AK1407" s="2">
        <f t="shared" si="526"/>
        <v>0</v>
      </c>
      <c r="AL1407" s="2">
        <f t="shared" si="527"/>
        <v>0</v>
      </c>
      <c r="AM1407" s="2">
        <f t="shared" si="528"/>
        <v>0</v>
      </c>
      <c r="AN1407" s="2">
        <f t="shared" si="529"/>
        <v>0</v>
      </c>
      <c r="AP1407" t="s">
        <v>530</v>
      </c>
      <c r="AQ1407" t="s">
        <v>834</v>
      </c>
      <c r="AT1407" s="94">
        <v>31</v>
      </c>
      <c r="AU1407" s="96">
        <v>3</v>
      </c>
      <c r="AV1407" s="100">
        <f t="shared" si="520"/>
        <v>31003</v>
      </c>
      <c r="AX1407" s="7" t="s">
        <v>996</v>
      </c>
    </row>
    <row r="1408" spans="1:57" ht="13" hidden="1" customHeight="1" outlineLevel="1">
      <c r="A1408" t="s">
        <v>621</v>
      </c>
      <c r="B1408" t="s">
        <v>834</v>
      </c>
      <c r="C1408" s="1">
        <f t="shared" si="521"/>
        <v>203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08"/>
        <v>95</v>
      </c>
      <c r="H1408" s="2">
        <f t="shared" si="509"/>
        <v>0.46798029556650245</v>
      </c>
      <c r="I1408" s="2"/>
      <c r="J1408" s="2">
        <f t="shared" si="522"/>
        <v>0.26600985221674878</v>
      </c>
      <c r="K1408" s="2">
        <f t="shared" si="523"/>
        <v>0.73399014778325122</v>
      </c>
      <c r="L1408" s="2">
        <f t="shared" si="524"/>
        <v>0</v>
      </c>
      <c r="M1408" s="2">
        <f t="shared" si="525"/>
        <v>0</v>
      </c>
      <c r="N1408" s="106">
        <v>54</v>
      </c>
      <c r="O1408" s="106">
        <v>149</v>
      </c>
      <c r="P1408" s="106"/>
      <c r="Q1408" s="106"/>
      <c r="R1408" s="106"/>
      <c r="S1408" s="106"/>
      <c r="T1408" s="106"/>
      <c r="U1408" s="106">
        <v>0</v>
      </c>
      <c r="V1408" s="106"/>
      <c r="W1408" s="106"/>
      <c r="X1408" s="106"/>
      <c r="Y1408" s="106"/>
      <c r="Z1408" s="106"/>
      <c r="AA1408" s="106"/>
      <c r="AB1408" s="106"/>
      <c r="AC1408" s="106"/>
      <c r="AD1408" s="106"/>
      <c r="AE1408" s="106"/>
      <c r="AG1408" s="7">
        <f>IF(Q1408&gt;0,RANK(Q1408,(N1408:P1408,Q1408:AE1408)),0)</f>
        <v>0</v>
      </c>
      <c r="AH1408" s="7">
        <f>IF(R1408&gt;0,RANK(R1408,(N1408:P1408,Q1408:AE1408)),0)</f>
        <v>0</v>
      </c>
      <c r="AI1408" s="7">
        <f>IF(T1408&gt;0,RANK(T1408,(N1408:P1408,Q1408:AE1408)),0)</f>
        <v>0</v>
      </c>
      <c r="AJ1408" s="7">
        <f>IF(S1408&gt;0,RANK(S1408,(N1408:P1408,Q1408:AE1408)),0)</f>
        <v>0</v>
      </c>
      <c r="AK1408" s="2">
        <f t="shared" si="526"/>
        <v>0</v>
      </c>
      <c r="AL1408" s="2">
        <f t="shared" si="527"/>
        <v>0</v>
      </c>
      <c r="AM1408" s="2">
        <f t="shared" si="528"/>
        <v>0</v>
      </c>
      <c r="AN1408" s="2">
        <f t="shared" si="529"/>
        <v>0</v>
      </c>
      <c r="AP1408" t="s">
        <v>621</v>
      </c>
      <c r="AQ1408" t="s">
        <v>834</v>
      </c>
      <c r="AT1408" s="94">
        <v>31</v>
      </c>
      <c r="AU1408" s="96">
        <v>5</v>
      </c>
      <c r="AV1408" s="100">
        <f t="shared" si="520"/>
        <v>31005</v>
      </c>
      <c r="AX1408" s="7" t="s">
        <v>996</v>
      </c>
    </row>
    <row r="1409" spans="1:50" ht="13" hidden="1" customHeight="1" outlineLevel="1">
      <c r="A1409" t="s">
        <v>622</v>
      </c>
      <c r="B1409" t="s">
        <v>834</v>
      </c>
      <c r="C1409" s="1">
        <f t="shared" si="521"/>
        <v>454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0</v>
      </c>
      <c r="G1409" s="1">
        <f t="shared" si="508"/>
        <v>18</v>
      </c>
      <c r="H1409" s="2">
        <f t="shared" si="509"/>
        <v>3.9647577092511016E-2</v>
      </c>
      <c r="I1409" s="2"/>
      <c r="J1409" s="2">
        <f t="shared" si="522"/>
        <v>0.51982378854625555</v>
      </c>
      <c r="K1409" s="2">
        <f t="shared" si="523"/>
        <v>0.48017621145374451</v>
      </c>
      <c r="L1409" s="2">
        <f t="shared" si="524"/>
        <v>0</v>
      </c>
      <c r="M1409" s="2">
        <f t="shared" si="525"/>
        <v>-5.5511151231257827E-17</v>
      </c>
      <c r="N1409" s="106">
        <v>236</v>
      </c>
      <c r="O1409" s="106">
        <v>218</v>
      </c>
      <c r="P1409" s="106"/>
      <c r="Q1409" s="106"/>
      <c r="R1409" s="106"/>
      <c r="S1409" s="106"/>
      <c r="T1409" s="106"/>
      <c r="U1409" s="106">
        <v>0</v>
      </c>
      <c r="V1409" s="106"/>
      <c r="W1409" s="106"/>
      <c r="X1409" s="106"/>
      <c r="Y1409" s="106"/>
      <c r="Z1409" s="106"/>
      <c r="AA1409" s="106"/>
      <c r="AB1409" s="106"/>
      <c r="AC1409" s="106"/>
      <c r="AD1409" s="106"/>
      <c r="AE1409" s="106"/>
      <c r="AG1409" s="7">
        <f>IF(Q1409&gt;0,RANK(Q1409,(N1409:P1409,Q1409:AE1409)),0)</f>
        <v>0</v>
      </c>
      <c r="AH1409" s="7">
        <f>IF(R1409&gt;0,RANK(R1409,(N1409:P1409,Q1409:AE1409)),0)</f>
        <v>0</v>
      </c>
      <c r="AI1409" s="7">
        <f>IF(T1409&gt;0,RANK(T1409,(N1409:P1409,Q1409:AE1409)),0)</f>
        <v>0</v>
      </c>
      <c r="AJ1409" s="7">
        <f>IF(S1409&gt;0,RANK(S1409,(N1409:P1409,Q1409:AE1409)),0)</f>
        <v>0</v>
      </c>
      <c r="AK1409" s="2">
        <f t="shared" si="526"/>
        <v>0</v>
      </c>
      <c r="AL1409" s="2">
        <f t="shared" si="527"/>
        <v>0</v>
      </c>
      <c r="AM1409" s="2">
        <f t="shared" si="528"/>
        <v>0</v>
      </c>
      <c r="AN1409" s="2">
        <f t="shared" si="529"/>
        <v>0</v>
      </c>
      <c r="AP1409" t="s">
        <v>622</v>
      </c>
      <c r="AQ1409" t="s">
        <v>834</v>
      </c>
      <c r="AT1409" s="94">
        <v>31</v>
      </c>
      <c r="AU1409" s="96">
        <v>7</v>
      </c>
      <c r="AV1409" s="100">
        <f t="shared" si="520"/>
        <v>31007</v>
      </c>
      <c r="AX1409" s="7" t="s">
        <v>996</v>
      </c>
    </row>
    <row r="1410" spans="1:50" ht="13" hidden="1" customHeight="1" outlineLevel="1">
      <c r="A1410" t="s">
        <v>591</v>
      </c>
      <c r="B1410" t="s">
        <v>834</v>
      </c>
      <c r="C1410" s="1">
        <f t="shared" si="521"/>
        <v>425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0</v>
      </c>
      <c r="G1410" s="1">
        <f t="shared" si="508"/>
        <v>159</v>
      </c>
      <c r="H1410" s="2">
        <f t="shared" si="509"/>
        <v>0.37411764705882355</v>
      </c>
      <c r="I1410" s="2"/>
      <c r="J1410" s="2">
        <f t="shared" si="522"/>
        <v>0.31294117647058822</v>
      </c>
      <c r="K1410" s="2">
        <f t="shared" si="523"/>
        <v>0.68705882352941172</v>
      </c>
      <c r="L1410" s="2">
        <f t="shared" si="524"/>
        <v>0</v>
      </c>
      <c r="M1410" s="2">
        <f t="shared" si="525"/>
        <v>0</v>
      </c>
      <c r="N1410" s="106">
        <v>133</v>
      </c>
      <c r="O1410" s="106">
        <v>292</v>
      </c>
      <c r="P1410" s="106"/>
      <c r="Q1410" s="106"/>
      <c r="R1410" s="106"/>
      <c r="S1410" s="106"/>
      <c r="T1410" s="106"/>
      <c r="U1410" s="106">
        <v>0</v>
      </c>
      <c r="V1410" s="106"/>
      <c r="W1410" s="106"/>
      <c r="X1410" s="106"/>
      <c r="Y1410" s="106"/>
      <c r="Z1410" s="106"/>
      <c r="AA1410" s="106"/>
      <c r="AB1410" s="106"/>
      <c r="AC1410" s="106"/>
      <c r="AD1410" s="106"/>
      <c r="AE1410" s="106"/>
      <c r="AG1410" s="7">
        <f>IF(Q1410&gt;0,RANK(Q1410,(N1410:P1410,Q1410:AE1410)),0)</f>
        <v>0</v>
      </c>
      <c r="AH1410" s="7">
        <f>IF(R1410&gt;0,RANK(R1410,(N1410:P1410,Q1410:AE1410)),0)</f>
        <v>0</v>
      </c>
      <c r="AI1410" s="7">
        <f>IF(T1410&gt;0,RANK(T1410,(N1410:P1410,Q1410:AE1410)),0)</f>
        <v>0</v>
      </c>
      <c r="AJ1410" s="7">
        <f>IF(S1410&gt;0,RANK(S1410,(N1410:P1410,Q1410:AE1410)),0)</f>
        <v>0</v>
      </c>
      <c r="AK1410" s="2">
        <f t="shared" si="526"/>
        <v>0</v>
      </c>
      <c r="AL1410" s="2">
        <f t="shared" si="527"/>
        <v>0</v>
      </c>
      <c r="AM1410" s="2">
        <f t="shared" si="528"/>
        <v>0</v>
      </c>
      <c r="AN1410" s="2">
        <f t="shared" si="529"/>
        <v>0</v>
      </c>
      <c r="AP1410" t="s">
        <v>591</v>
      </c>
      <c r="AQ1410" t="s">
        <v>834</v>
      </c>
      <c r="AT1410" s="94">
        <v>31</v>
      </c>
      <c r="AU1410" s="96">
        <v>9</v>
      </c>
      <c r="AV1410" s="100">
        <f t="shared" si="520"/>
        <v>31009</v>
      </c>
      <c r="AX1410" s="7" t="s">
        <v>996</v>
      </c>
    </row>
    <row r="1411" spans="1:50" ht="13" hidden="1" customHeight="1" outlineLevel="1">
      <c r="A1411" t="s">
        <v>829</v>
      </c>
      <c r="B1411" t="s">
        <v>834</v>
      </c>
      <c r="C1411" s="1">
        <f t="shared" si="521"/>
        <v>2801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0</v>
      </c>
      <c r="G1411" s="1">
        <f t="shared" si="508"/>
        <v>449</v>
      </c>
      <c r="H1411" s="2">
        <f t="shared" si="509"/>
        <v>0.16029989289539451</v>
      </c>
      <c r="I1411" s="2"/>
      <c r="J1411" s="2">
        <f t="shared" si="522"/>
        <v>0.58014994644769724</v>
      </c>
      <c r="K1411" s="2">
        <f t="shared" si="523"/>
        <v>0.41985005355230276</v>
      </c>
      <c r="L1411" s="2">
        <f t="shared" si="524"/>
        <v>0</v>
      </c>
      <c r="M1411" s="2">
        <f t="shared" si="525"/>
        <v>0</v>
      </c>
      <c r="N1411" s="106">
        <v>1625</v>
      </c>
      <c r="O1411" s="106">
        <v>1176</v>
      </c>
      <c r="P1411" s="106"/>
      <c r="Q1411" s="106"/>
      <c r="R1411" s="106"/>
      <c r="S1411" s="106"/>
      <c r="T1411" s="106"/>
      <c r="U1411" s="106">
        <v>0</v>
      </c>
      <c r="V1411" s="106"/>
      <c r="W1411" s="106"/>
      <c r="X1411" s="106"/>
      <c r="Y1411" s="106"/>
      <c r="Z1411" s="106"/>
      <c r="AA1411" s="106"/>
      <c r="AB1411" s="106"/>
      <c r="AC1411" s="106"/>
      <c r="AD1411" s="106"/>
      <c r="AE1411" s="106"/>
      <c r="AG1411" s="7">
        <f>IF(Q1411&gt;0,RANK(Q1411,(N1411:P1411,Q1411:AE1411)),0)</f>
        <v>0</v>
      </c>
      <c r="AH1411" s="7">
        <f>IF(R1411&gt;0,RANK(R1411,(N1411:P1411,Q1411:AE1411)),0)</f>
        <v>0</v>
      </c>
      <c r="AI1411" s="7">
        <f>IF(T1411&gt;0,RANK(T1411,(N1411:P1411,Q1411:AE1411)),0)</f>
        <v>0</v>
      </c>
      <c r="AJ1411" s="7">
        <f>IF(S1411&gt;0,RANK(S1411,(N1411:P1411,Q1411:AE1411)),0)</f>
        <v>0</v>
      </c>
      <c r="AK1411" s="2">
        <f t="shared" si="526"/>
        <v>0</v>
      </c>
      <c r="AL1411" s="2">
        <f t="shared" si="527"/>
        <v>0</v>
      </c>
      <c r="AM1411" s="2">
        <f t="shared" si="528"/>
        <v>0</v>
      </c>
      <c r="AN1411" s="2">
        <f t="shared" si="529"/>
        <v>0</v>
      </c>
      <c r="AP1411" t="s">
        <v>829</v>
      </c>
      <c r="AQ1411" t="s">
        <v>834</v>
      </c>
      <c r="AT1411" s="94">
        <v>31</v>
      </c>
      <c r="AU1411" s="96">
        <v>11</v>
      </c>
      <c r="AV1411" s="100">
        <f t="shared" si="520"/>
        <v>31011</v>
      </c>
      <c r="AX1411" s="7" t="s">
        <v>996</v>
      </c>
    </row>
    <row r="1412" spans="1:50" ht="13" hidden="1" customHeight="1" outlineLevel="1">
      <c r="A1412" t="s">
        <v>2516</v>
      </c>
      <c r="B1412" t="s">
        <v>834</v>
      </c>
      <c r="C1412" s="1">
        <f t="shared" si="521"/>
        <v>4918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>IF(P1412&gt;0,RANK(P1412,(N1412:P1412,Q1412:AE1412)),0)</f>
        <v>0</v>
      </c>
      <c r="G1412" s="1">
        <f t="shared" si="508"/>
        <v>1086</v>
      </c>
      <c r="H1412" s="2">
        <f t="shared" si="509"/>
        <v>0.22082147214314762</v>
      </c>
      <c r="I1412" s="2"/>
      <c r="J1412" s="2">
        <f t="shared" si="522"/>
        <v>0.61041073607157381</v>
      </c>
      <c r="K1412" s="2">
        <f t="shared" si="523"/>
        <v>0.38958926392842619</v>
      </c>
      <c r="L1412" s="2">
        <f t="shared" si="524"/>
        <v>0</v>
      </c>
      <c r="M1412" s="2">
        <f t="shared" si="525"/>
        <v>0</v>
      </c>
      <c r="N1412" s="106">
        <v>3002</v>
      </c>
      <c r="O1412" s="106">
        <v>1916</v>
      </c>
      <c r="P1412" s="106"/>
      <c r="Q1412" s="106"/>
      <c r="R1412" s="106"/>
      <c r="S1412" s="106"/>
      <c r="T1412" s="106"/>
      <c r="U1412" s="106">
        <v>0</v>
      </c>
      <c r="V1412" s="106"/>
      <c r="W1412" s="106"/>
      <c r="X1412" s="106"/>
      <c r="Y1412" s="106"/>
      <c r="Z1412" s="106"/>
      <c r="AA1412" s="106"/>
      <c r="AB1412" s="106"/>
      <c r="AC1412" s="106"/>
      <c r="AD1412" s="106"/>
      <c r="AE1412" s="106"/>
      <c r="AG1412" s="7">
        <f>IF(Q1412&gt;0,RANK(Q1412,(N1412:P1412,Q1412:AE1412)),0)</f>
        <v>0</v>
      </c>
      <c r="AH1412" s="7">
        <f>IF(R1412&gt;0,RANK(R1412,(N1412:P1412,Q1412:AE1412)),0)</f>
        <v>0</v>
      </c>
      <c r="AI1412" s="7">
        <f>IF(T1412&gt;0,RANK(T1412,(N1412:P1412,Q1412:AE1412)),0)</f>
        <v>0</v>
      </c>
      <c r="AJ1412" s="7">
        <f>IF(S1412&gt;0,RANK(S1412,(N1412:P1412,Q1412:AE1412)),0)</f>
        <v>0</v>
      </c>
      <c r="AK1412" s="2">
        <f t="shared" si="526"/>
        <v>0</v>
      </c>
      <c r="AL1412" s="2">
        <f t="shared" si="527"/>
        <v>0</v>
      </c>
      <c r="AM1412" s="2">
        <f t="shared" si="528"/>
        <v>0</v>
      </c>
      <c r="AN1412" s="2">
        <f t="shared" si="529"/>
        <v>0</v>
      </c>
      <c r="AP1412" t="s">
        <v>2516</v>
      </c>
      <c r="AQ1412" t="s">
        <v>834</v>
      </c>
      <c r="AT1412" s="94">
        <v>31</v>
      </c>
      <c r="AU1412" s="96">
        <v>13</v>
      </c>
      <c r="AV1412" s="100">
        <f t="shared" si="520"/>
        <v>31013</v>
      </c>
      <c r="AX1412" s="7" t="s">
        <v>996</v>
      </c>
    </row>
    <row r="1413" spans="1:50" ht="13" hidden="1" customHeight="1" outlineLevel="1">
      <c r="A1413" t="s">
        <v>2176</v>
      </c>
      <c r="B1413" t="s">
        <v>834</v>
      </c>
      <c r="C1413" s="1">
        <f t="shared" si="521"/>
        <v>1682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0</v>
      </c>
      <c r="G1413" s="1">
        <f t="shared" si="508"/>
        <v>422</v>
      </c>
      <c r="H1413" s="2">
        <f t="shared" si="509"/>
        <v>0.25089179548156954</v>
      </c>
      <c r="I1413" s="2"/>
      <c r="J1413" s="2">
        <f t="shared" si="522"/>
        <v>0.3745541022592152</v>
      </c>
      <c r="K1413" s="2">
        <f t="shared" si="523"/>
        <v>0.62544589774078474</v>
      </c>
      <c r="L1413" s="2">
        <f t="shared" si="524"/>
        <v>0</v>
      </c>
      <c r="M1413" s="2">
        <f t="shared" si="525"/>
        <v>1.1102230246251565E-16</v>
      </c>
      <c r="N1413" s="106">
        <v>630</v>
      </c>
      <c r="O1413" s="106">
        <v>1052</v>
      </c>
      <c r="P1413" s="106"/>
      <c r="Q1413" s="106"/>
      <c r="R1413" s="106"/>
      <c r="S1413" s="106"/>
      <c r="T1413" s="106"/>
      <c r="U1413" s="106">
        <v>0</v>
      </c>
      <c r="V1413" s="106"/>
      <c r="W1413" s="106"/>
      <c r="X1413" s="106"/>
      <c r="Y1413" s="106"/>
      <c r="Z1413" s="106"/>
      <c r="AA1413" s="106"/>
      <c r="AB1413" s="106"/>
      <c r="AC1413" s="106"/>
      <c r="AD1413" s="106"/>
      <c r="AE1413" s="106"/>
      <c r="AG1413" s="7">
        <f>IF(Q1413&gt;0,RANK(Q1413,(N1413:P1413,Q1413:AE1413)),0)</f>
        <v>0</v>
      </c>
      <c r="AH1413" s="7">
        <f>IF(R1413&gt;0,RANK(R1413,(N1413:P1413,Q1413:AE1413)),0)</f>
        <v>0</v>
      </c>
      <c r="AI1413" s="7">
        <f>IF(T1413&gt;0,RANK(T1413,(N1413:P1413,Q1413:AE1413)),0)</f>
        <v>0</v>
      </c>
      <c r="AJ1413" s="7">
        <f>IF(S1413&gt;0,RANK(S1413,(N1413:P1413,Q1413:AE1413)),0)</f>
        <v>0</v>
      </c>
      <c r="AK1413" s="2">
        <f t="shared" si="526"/>
        <v>0</v>
      </c>
      <c r="AL1413" s="2">
        <f t="shared" si="527"/>
        <v>0</v>
      </c>
      <c r="AM1413" s="2">
        <f t="shared" si="528"/>
        <v>0</v>
      </c>
      <c r="AN1413" s="2">
        <f t="shared" si="529"/>
        <v>0</v>
      </c>
      <c r="AP1413" t="s">
        <v>2176</v>
      </c>
      <c r="AQ1413" t="s">
        <v>834</v>
      </c>
      <c r="AT1413" s="94">
        <v>31</v>
      </c>
      <c r="AU1413" s="96">
        <v>15</v>
      </c>
      <c r="AV1413" s="100">
        <f t="shared" si="520"/>
        <v>31015</v>
      </c>
      <c r="AX1413" s="7" t="s">
        <v>996</v>
      </c>
    </row>
    <row r="1414" spans="1:50" ht="13" hidden="1" customHeight="1" outlineLevel="1">
      <c r="A1414" t="s">
        <v>1515</v>
      </c>
      <c r="B1414" t="s">
        <v>834</v>
      </c>
      <c r="C1414" s="1">
        <f t="shared" si="521"/>
        <v>1715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08"/>
        <v>1063</v>
      </c>
      <c r="H1414" s="2">
        <f t="shared" si="509"/>
        <v>0.6198250728862974</v>
      </c>
      <c r="I1414" s="2"/>
      <c r="J1414" s="2">
        <f t="shared" si="522"/>
        <v>0.1900874635568513</v>
      </c>
      <c r="K1414" s="2">
        <f t="shared" si="523"/>
        <v>0.80991253644314865</v>
      </c>
      <c r="L1414" s="2">
        <f t="shared" si="524"/>
        <v>0</v>
      </c>
      <c r="M1414" s="2">
        <f t="shared" si="525"/>
        <v>1.1102230246251565E-16</v>
      </c>
      <c r="N1414" s="106">
        <v>326</v>
      </c>
      <c r="O1414" s="106">
        <v>1389</v>
      </c>
      <c r="P1414" s="106"/>
      <c r="Q1414" s="106"/>
      <c r="R1414" s="106"/>
      <c r="S1414" s="106"/>
      <c r="T1414" s="106"/>
      <c r="U1414" s="106">
        <v>0</v>
      </c>
      <c r="V1414" s="106"/>
      <c r="W1414" s="106"/>
      <c r="X1414" s="106"/>
      <c r="Y1414" s="106"/>
      <c r="Z1414" s="106"/>
      <c r="AA1414" s="106"/>
      <c r="AB1414" s="106"/>
      <c r="AC1414" s="106"/>
      <c r="AD1414" s="106"/>
      <c r="AE1414" s="106"/>
      <c r="AG1414" s="7">
        <f>IF(Q1414&gt;0,RANK(Q1414,(N1414:P1414,Q1414:AE1414)),0)</f>
        <v>0</v>
      </c>
      <c r="AH1414" s="7">
        <f>IF(R1414&gt;0,RANK(R1414,(N1414:P1414,Q1414:AE1414)),0)</f>
        <v>0</v>
      </c>
      <c r="AI1414" s="7">
        <f>IF(T1414&gt;0,RANK(T1414,(N1414:P1414,Q1414:AE1414)),0)</f>
        <v>0</v>
      </c>
      <c r="AJ1414" s="7">
        <f>IF(S1414&gt;0,RANK(S1414,(N1414:P1414,Q1414:AE1414)),0)</f>
        <v>0</v>
      </c>
      <c r="AK1414" s="2">
        <f t="shared" si="526"/>
        <v>0</v>
      </c>
      <c r="AL1414" s="2">
        <f t="shared" si="527"/>
        <v>0</v>
      </c>
      <c r="AM1414" s="2">
        <f t="shared" si="528"/>
        <v>0</v>
      </c>
      <c r="AN1414" s="2">
        <f t="shared" si="529"/>
        <v>0</v>
      </c>
      <c r="AP1414" t="s">
        <v>1515</v>
      </c>
      <c r="AQ1414" t="s">
        <v>834</v>
      </c>
      <c r="AT1414" s="94">
        <v>31</v>
      </c>
      <c r="AU1414" s="96">
        <v>17</v>
      </c>
      <c r="AV1414" s="100">
        <f t="shared" si="520"/>
        <v>31017</v>
      </c>
      <c r="AX1414" s="7" t="s">
        <v>996</v>
      </c>
    </row>
    <row r="1415" spans="1:50" ht="13" hidden="1" customHeight="1" outlineLevel="1">
      <c r="A1415" t="s">
        <v>2706</v>
      </c>
      <c r="B1415" t="s">
        <v>834</v>
      </c>
      <c r="C1415" s="1">
        <f t="shared" si="521"/>
        <v>14418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1">
        <f t="shared" si="508"/>
        <v>2254</v>
      </c>
      <c r="H1415" s="2">
        <f t="shared" si="509"/>
        <v>0.15633236232487169</v>
      </c>
      <c r="I1415" s="2"/>
      <c r="J1415" s="2">
        <f t="shared" si="522"/>
        <v>0.5781661811624359</v>
      </c>
      <c r="K1415" s="2">
        <f t="shared" si="523"/>
        <v>0.42183381883756416</v>
      </c>
      <c r="L1415" s="2">
        <f t="shared" si="524"/>
        <v>0</v>
      </c>
      <c r="M1415" s="2">
        <f t="shared" si="525"/>
        <v>-5.5511151231257827E-17</v>
      </c>
      <c r="N1415" s="106">
        <v>8336</v>
      </c>
      <c r="O1415" s="106">
        <v>6082</v>
      </c>
      <c r="P1415" s="106"/>
      <c r="Q1415" s="106"/>
      <c r="R1415" s="106"/>
      <c r="S1415" s="106"/>
      <c r="T1415" s="106"/>
      <c r="U1415" s="106">
        <v>0</v>
      </c>
      <c r="V1415" s="106"/>
      <c r="W1415" s="106"/>
      <c r="X1415" s="106"/>
      <c r="Y1415" s="106"/>
      <c r="Z1415" s="106"/>
      <c r="AA1415" s="106"/>
      <c r="AB1415" s="106"/>
      <c r="AC1415" s="106"/>
      <c r="AD1415" s="106"/>
      <c r="AE1415" s="106"/>
      <c r="AG1415" s="7">
        <f>IF(Q1415&gt;0,RANK(Q1415,(N1415:P1415,Q1415:AE1415)),0)</f>
        <v>0</v>
      </c>
      <c r="AH1415" s="7">
        <f>IF(R1415&gt;0,RANK(R1415,(N1415:P1415,Q1415:AE1415)),0)</f>
        <v>0</v>
      </c>
      <c r="AI1415" s="7">
        <f>IF(T1415&gt;0,RANK(T1415,(N1415:P1415,Q1415:AE1415)),0)</f>
        <v>0</v>
      </c>
      <c r="AJ1415" s="7">
        <f>IF(S1415&gt;0,RANK(S1415,(N1415:P1415,Q1415:AE1415)),0)</f>
        <v>0</v>
      </c>
      <c r="AK1415" s="2">
        <f t="shared" si="526"/>
        <v>0</v>
      </c>
      <c r="AL1415" s="2">
        <f t="shared" si="527"/>
        <v>0</v>
      </c>
      <c r="AM1415" s="2">
        <f t="shared" si="528"/>
        <v>0</v>
      </c>
      <c r="AN1415" s="2">
        <f t="shared" si="529"/>
        <v>0</v>
      </c>
      <c r="AP1415" t="s">
        <v>2706</v>
      </c>
      <c r="AQ1415" t="s">
        <v>834</v>
      </c>
      <c r="AT1415" s="94">
        <v>31</v>
      </c>
      <c r="AU1415" s="96">
        <v>19</v>
      </c>
      <c r="AV1415" s="100">
        <f t="shared" si="520"/>
        <v>31019</v>
      </c>
      <c r="AX1415" s="7" t="s">
        <v>996</v>
      </c>
    </row>
    <row r="1416" spans="1:50" ht="13" hidden="1" customHeight="1" outlineLevel="1">
      <c r="A1416" t="s">
        <v>303</v>
      </c>
      <c r="B1416" t="s">
        <v>834</v>
      </c>
      <c r="C1416" s="1">
        <f t="shared" si="521"/>
        <v>3502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1">
        <f t="shared" si="508"/>
        <v>790</v>
      </c>
      <c r="H1416" s="2">
        <f t="shared" si="509"/>
        <v>0.22558537978298115</v>
      </c>
      <c r="I1416" s="2"/>
      <c r="J1416" s="2">
        <f t="shared" si="522"/>
        <v>0.61279268989149061</v>
      </c>
      <c r="K1416" s="2">
        <f t="shared" si="523"/>
        <v>0.38720731010850945</v>
      </c>
      <c r="L1416" s="2">
        <f t="shared" si="524"/>
        <v>0</v>
      </c>
      <c r="M1416" s="2">
        <f t="shared" si="525"/>
        <v>-5.5511151231257827E-17</v>
      </c>
      <c r="N1416" s="106">
        <v>2146</v>
      </c>
      <c r="O1416" s="106">
        <v>1356</v>
      </c>
      <c r="P1416" s="106"/>
      <c r="Q1416" s="106"/>
      <c r="R1416" s="106"/>
      <c r="S1416" s="106"/>
      <c r="T1416" s="106"/>
      <c r="U1416" s="106">
        <v>0</v>
      </c>
      <c r="V1416" s="106"/>
      <c r="W1416" s="106"/>
      <c r="X1416" s="106"/>
      <c r="Y1416" s="106"/>
      <c r="Z1416" s="106"/>
      <c r="AA1416" s="106"/>
      <c r="AB1416" s="106"/>
      <c r="AC1416" s="106"/>
      <c r="AD1416" s="106"/>
      <c r="AE1416" s="106"/>
      <c r="AG1416" s="7">
        <f>IF(Q1416&gt;0,RANK(Q1416,(N1416:P1416,Q1416:AE1416)),0)</f>
        <v>0</v>
      </c>
      <c r="AH1416" s="7">
        <f>IF(R1416&gt;0,RANK(R1416,(N1416:P1416,Q1416:AE1416)),0)</f>
        <v>0</v>
      </c>
      <c r="AI1416" s="7">
        <f>IF(T1416&gt;0,RANK(T1416,(N1416:P1416,Q1416:AE1416)),0)</f>
        <v>0</v>
      </c>
      <c r="AJ1416" s="7">
        <f>IF(S1416&gt;0,RANK(S1416,(N1416:P1416,Q1416:AE1416)),0)</f>
        <v>0</v>
      </c>
      <c r="AK1416" s="2">
        <f t="shared" si="526"/>
        <v>0</v>
      </c>
      <c r="AL1416" s="2">
        <f t="shared" si="527"/>
        <v>0</v>
      </c>
      <c r="AM1416" s="2">
        <f t="shared" si="528"/>
        <v>0</v>
      </c>
      <c r="AN1416" s="2">
        <f t="shared" si="529"/>
        <v>0</v>
      </c>
      <c r="AP1416" t="s">
        <v>303</v>
      </c>
      <c r="AQ1416" t="s">
        <v>834</v>
      </c>
      <c r="AT1416" s="94">
        <v>31</v>
      </c>
      <c r="AU1416" s="96">
        <v>21</v>
      </c>
      <c r="AV1416" s="100">
        <f t="shared" si="520"/>
        <v>31021</v>
      </c>
      <c r="AX1416" s="7" t="s">
        <v>996</v>
      </c>
    </row>
    <row r="1417" spans="1:50" ht="13" hidden="1" customHeight="1" outlineLevel="1">
      <c r="A1417" t="s">
        <v>1203</v>
      </c>
      <c r="B1417" t="s">
        <v>834</v>
      </c>
      <c r="C1417" s="1">
        <f t="shared" si="521"/>
        <v>3540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08"/>
        <v>1338</v>
      </c>
      <c r="H1417" s="2">
        <f t="shared" si="509"/>
        <v>0.37796610169491524</v>
      </c>
      <c r="I1417" s="2"/>
      <c r="J1417" s="2">
        <f t="shared" si="522"/>
        <v>0.68898305084745759</v>
      </c>
      <c r="K1417" s="2">
        <f t="shared" si="523"/>
        <v>0.31101694915254235</v>
      </c>
      <c r="L1417" s="2">
        <f t="shared" si="524"/>
        <v>0</v>
      </c>
      <c r="M1417" s="2">
        <f t="shared" si="525"/>
        <v>5.5511151231257827E-17</v>
      </c>
      <c r="N1417" s="106">
        <v>2439</v>
      </c>
      <c r="O1417" s="106">
        <v>1101</v>
      </c>
      <c r="P1417" s="106"/>
      <c r="Q1417" s="106"/>
      <c r="R1417" s="106"/>
      <c r="S1417" s="106"/>
      <c r="T1417" s="106"/>
      <c r="U1417" s="106">
        <v>0</v>
      </c>
      <c r="V1417" s="106"/>
      <c r="W1417" s="106"/>
      <c r="X1417" s="106"/>
      <c r="Y1417" s="106"/>
      <c r="Z1417" s="106"/>
      <c r="AA1417" s="106"/>
      <c r="AB1417" s="106"/>
      <c r="AC1417" s="106"/>
      <c r="AD1417" s="106"/>
      <c r="AE1417" s="106"/>
      <c r="AG1417" s="7">
        <f>IF(Q1417&gt;0,RANK(Q1417,(N1417:P1417,Q1417:AE1417)),0)</f>
        <v>0</v>
      </c>
      <c r="AH1417" s="7">
        <f>IF(R1417&gt;0,RANK(R1417,(N1417:P1417,Q1417:AE1417)),0)</f>
        <v>0</v>
      </c>
      <c r="AI1417" s="7">
        <f>IF(T1417&gt;0,RANK(T1417,(N1417:P1417,Q1417:AE1417)),0)</f>
        <v>0</v>
      </c>
      <c r="AJ1417" s="7">
        <f>IF(S1417&gt;0,RANK(S1417,(N1417:P1417,Q1417:AE1417)),0)</f>
        <v>0</v>
      </c>
      <c r="AK1417" s="2">
        <f t="shared" si="526"/>
        <v>0</v>
      </c>
      <c r="AL1417" s="2">
        <f t="shared" si="527"/>
        <v>0</v>
      </c>
      <c r="AM1417" s="2">
        <f t="shared" si="528"/>
        <v>0</v>
      </c>
      <c r="AN1417" s="2">
        <f t="shared" si="529"/>
        <v>0</v>
      </c>
      <c r="AP1417" t="s">
        <v>1203</v>
      </c>
      <c r="AQ1417" t="s">
        <v>834</v>
      </c>
      <c r="AT1417" s="94">
        <v>31</v>
      </c>
      <c r="AU1417" s="96">
        <v>23</v>
      </c>
      <c r="AV1417" s="100">
        <f t="shared" si="520"/>
        <v>31023</v>
      </c>
      <c r="AX1417" s="7" t="s">
        <v>996</v>
      </c>
    </row>
    <row r="1418" spans="1:50" ht="13" hidden="1" customHeight="1" outlineLevel="1">
      <c r="A1418" t="s">
        <v>395</v>
      </c>
      <c r="B1418" t="s">
        <v>834</v>
      </c>
      <c r="C1418" s="1">
        <f t="shared" si="521"/>
        <v>7659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1">
        <f t="shared" si="508"/>
        <v>1905</v>
      </c>
      <c r="H1418" s="2">
        <f t="shared" si="509"/>
        <v>0.24872698785742264</v>
      </c>
      <c r="I1418" s="2"/>
      <c r="J1418" s="2">
        <f t="shared" si="522"/>
        <v>0.62318840579710144</v>
      </c>
      <c r="K1418" s="2">
        <f t="shared" si="523"/>
        <v>0.3744614179396788</v>
      </c>
      <c r="L1418" s="2">
        <f t="shared" si="524"/>
        <v>0</v>
      </c>
      <c r="M1418" s="2">
        <f t="shared" si="525"/>
        <v>2.3501762632197609E-3</v>
      </c>
      <c r="N1418" s="106">
        <v>4773</v>
      </c>
      <c r="O1418" s="106">
        <v>2868</v>
      </c>
      <c r="P1418" s="106"/>
      <c r="Q1418" s="106"/>
      <c r="R1418" s="106"/>
      <c r="S1418" s="106"/>
      <c r="T1418" s="106"/>
      <c r="U1418" s="106">
        <v>18</v>
      </c>
      <c r="V1418" s="106"/>
      <c r="W1418" s="106"/>
      <c r="X1418" s="106"/>
      <c r="Y1418" s="106"/>
      <c r="Z1418" s="106"/>
      <c r="AA1418" s="106"/>
      <c r="AB1418" s="106"/>
      <c r="AC1418" s="106"/>
      <c r="AD1418" s="106"/>
      <c r="AE1418" s="106"/>
      <c r="AG1418" s="7">
        <f>IF(Q1418&gt;0,RANK(Q1418,(N1418:P1418,Q1418:AE1418)),0)</f>
        <v>0</v>
      </c>
      <c r="AH1418" s="7">
        <f>IF(R1418&gt;0,RANK(R1418,(N1418:P1418,Q1418:AE1418)),0)</f>
        <v>0</v>
      </c>
      <c r="AI1418" s="7">
        <f>IF(T1418&gt;0,RANK(T1418,(N1418:P1418,Q1418:AE1418)),0)</f>
        <v>0</v>
      </c>
      <c r="AJ1418" s="7">
        <f>IF(S1418&gt;0,RANK(S1418,(N1418:P1418,Q1418:AE1418)),0)</f>
        <v>0</v>
      </c>
      <c r="AK1418" s="2">
        <f t="shared" si="526"/>
        <v>0</v>
      </c>
      <c r="AL1418" s="2">
        <f t="shared" si="527"/>
        <v>0</v>
      </c>
      <c r="AM1418" s="2">
        <f t="shared" si="528"/>
        <v>0</v>
      </c>
      <c r="AN1418" s="2">
        <f t="shared" si="529"/>
        <v>0</v>
      </c>
      <c r="AP1418" t="s">
        <v>395</v>
      </c>
      <c r="AQ1418" t="s">
        <v>834</v>
      </c>
      <c r="AT1418" s="94">
        <v>31</v>
      </c>
      <c r="AU1418" s="96">
        <v>25</v>
      </c>
      <c r="AV1418" s="100">
        <f t="shared" si="520"/>
        <v>31025</v>
      </c>
      <c r="AX1418" s="7" t="s">
        <v>996</v>
      </c>
    </row>
    <row r="1419" spans="1:50" ht="13" hidden="1" customHeight="1" outlineLevel="1">
      <c r="A1419" t="s">
        <v>790</v>
      </c>
      <c r="B1419" t="s">
        <v>834</v>
      </c>
      <c r="C1419" s="1">
        <f t="shared" si="521"/>
        <v>4043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1">
        <f t="shared" ref="G1419:G1482" si="530">IF(C1419&gt;0,MAX(N1419:P1419)-LARGE(N1419:P1419,2),0)</f>
        <v>817</v>
      </c>
      <c r="H1419" s="2">
        <f t="shared" ref="H1419:H1482" si="531">IF(C1419&gt;0,G1419/C1419,0)</f>
        <v>0.20207766510017314</v>
      </c>
      <c r="I1419" s="2"/>
      <c r="J1419" s="2">
        <f t="shared" si="522"/>
        <v>0.60103883255008661</v>
      </c>
      <c r="K1419" s="2">
        <f t="shared" si="523"/>
        <v>0.39896116744991345</v>
      </c>
      <c r="L1419" s="2">
        <f t="shared" si="524"/>
        <v>0</v>
      </c>
      <c r="M1419" s="2">
        <f t="shared" si="525"/>
        <v>-5.5511151231257827E-17</v>
      </c>
      <c r="N1419" s="106">
        <v>2430</v>
      </c>
      <c r="O1419" s="106">
        <v>1613</v>
      </c>
      <c r="P1419" s="106"/>
      <c r="Q1419" s="106"/>
      <c r="R1419" s="106"/>
      <c r="S1419" s="106"/>
      <c r="T1419" s="106"/>
      <c r="U1419" s="106">
        <v>0</v>
      </c>
      <c r="V1419" s="106"/>
      <c r="W1419" s="106"/>
      <c r="X1419" s="106"/>
      <c r="Y1419" s="106"/>
      <c r="Z1419" s="106"/>
      <c r="AA1419" s="106"/>
      <c r="AB1419" s="106"/>
      <c r="AC1419" s="106"/>
      <c r="AD1419" s="106"/>
      <c r="AE1419" s="106"/>
      <c r="AG1419" s="7">
        <f>IF(Q1419&gt;0,RANK(Q1419,(N1419:P1419,Q1419:AE1419)),0)</f>
        <v>0</v>
      </c>
      <c r="AH1419" s="7">
        <f>IF(R1419&gt;0,RANK(R1419,(N1419:P1419,Q1419:AE1419)),0)</f>
        <v>0</v>
      </c>
      <c r="AI1419" s="7">
        <f>IF(T1419&gt;0,RANK(T1419,(N1419:P1419,Q1419:AE1419)),0)</f>
        <v>0</v>
      </c>
      <c r="AJ1419" s="7">
        <f>IF(S1419&gt;0,RANK(S1419,(N1419:P1419,Q1419:AE1419)),0)</f>
        <v>0</v>
      </c>
      <c r="AK1419" s="2">
        <f t="shared" si="526"/>
        <v>0</v>
      </c>
      <c r="AL1419" s="2">
        <f t="shared" si="527"/>
        <v>0</v>
      </c>
      <c r="AM1419" s="2">
        <f t="shared" si="528"/>
        <v>0</v>
      </c>
      <c r="AN1419" s="2">
        <f t="shared" si="529"/>
        <v>0</v>
      </c>
      <c r="AP1419" t="s">
        <v>790</v>
      </c>
      <c r="AQ1419" t="s">
        <v>834</v>
      </c>
      <c r="AT1419" s="94">
        <v>31</v>
      </c>
      <c r="AU1419" s="96">
        <v>27</v>
      </c>
      <c r="AV1419" s="100">
        <f t="shared" si="520"/>
        <v>31027</v>
      </c>
      <c r="AX1419" s="7" t="s">
        <v>996</v>
      </c>
    </row>
    <row r="1420" spans="1:50" ht="13" hidden="1" customHeight="1" outlineLevel="1">
      <c r="A1420" t="s">
        <v>2344</v>
      </c>
      <c r="B1420" t="s">
        <v>834</v>
      </c>
      <c r="C1420" s="1">
        <f t="shared" si="521"/>
        <v>1940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30"/>
        <v>114</v>
      </c>
      <c r="H1420" s="2">
        <f t="shared" si="531"/>
        <v>5.8762886597938144E-2</v>
      </c>
      <c r="I1420" s="2"/>
      <c r="J1420" s="2">
        <f t="shared" si="522"/>
        <v>0.52938144329896908</v>
      </c>
      <c r="K1420" s="2">
        <f t="shared" si="523"/>
        <v>0.47061855670103092</v>
      </c>
      <c r="L1420" s="2">
        <f t="shared" si="524"/>
        <v>0</v>
      </c>
      <c r="M1420" s="2">
        <f t="shared" si="525"/>
        <v>0</v>
      </c>
      <c r="N1420" s="106">
        <v>1027</v>
      </c>
      <c r="O1420" s="106">
        <v>913</v>
      </c>
      <c r="P1420" s="106"/>
      <c r="Q1420" s="106"/>
      <c r="R1420" s="106"/>
      <c r="S1420" s="106"/>
      <c r="T1420" s="106"/>
      <c r="U1420" s="106">
        <v>0</v>
      </c>
      <c r="V1420" s="106"/>
      <c r="W1420" s="106"/>
      <c r="X1420" s="106"/>
      <c r="Y1420" s="106"/>
      <c r="Z1420" s="106"/>
      <c r="AA1420" s="106"/>
      <c r="AB1420" s="106"/>
      <c r="AC1420" s="106"/>
      <c r="AD1420" s="106"/>
      <c r="AE1420" s="106"/>
      <c r="AG1420" s="7">
        <f>IF(Q1420&gt;0,RANK(Q1420,(N1420:P1420,Q1420:AE1420)),0)</f>
        <v>0</v>
      </c>
      <c r="AH1420" s="7">
        <f>IF(R1420&gt;0,RANK(R1420,(N1420:P1420,Q1420:AE1420)),0)</f>
        <v>0</v>
      </c>
      <c r="AI1420" s="7">
        <f>IF(T1420&gt;0,RANK(T1420,(N1420:P1420,Q1420:AE1420)),0)</f>
        <v>0</v>
      </c>
      <c r="AJ1420" s="7">
        <f>IF(S1420&gt;0,RANK(S1420,(N1420:P1420,Q1420:AE1420)),0)</f>
        <v>0</v>
      </c>
      <c r="AK1420" s="2">
        <f t="shared" si="526"/>
        <v>0</v>
      </c>
      <c r="AL1420" s="2">
        <f t="shared" si="527"/>
        <v>0</v>
      </c>
      <c r="AM1420" s="2">
        <f t="shared" si="528"/>
        <v>0</v>
      </c>
      <c r="AN1420" s="2">
        <f t="shared" si="529"/>
        <v>0</v>
      </c>
      <c r="AP1420" t="s">
        <v>2344</v>
      </c>
      <c r="AQ1420" t="s">
        <v>834</v>
      </c>
      <c r="AT1420" s="94">
        <v>31</v>
      </c>
      <c r="AU1420" s="96">
        <v>29</v>
      </c>
      <c r="AV1420" s="100">
        <f t="shared" si="520"/>
        <v>31029</v>
      </c>
      <c r="AX1420" s="7" t="s">
        <v>996</v>
      </c>
    </row>
    <row r="1421" spans="1:50" ht="13" hidden="1" customHeight="1" outlineLevel="1">
      <c r="A1421" t="s">
        <v>893</v>
      </c>
      <c r="B1421" t="s">
        <v>834</v>
      </c>
      <c r="C1421" s="1">
        <f t="shared" si="521"/>
        <v>2524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0</v>
      </c>
      <c r="G1421" s="1">
        <f t="shared" si="530"/>
        <v>1258</v>
      </c>
      <c r="H1421" s="2">
        <f t="shared" si="531"/>
        <v>0.49841521394611726</v>
      </c>
      <c r="I1421" s="2"/>
      <c r="J1421" s="2">
        <f t="shared" si="522"/>
        <v>0.25079239302694134</v>
      </c>
      <c r="K1421" s="2">
        <f t="shared" si="523"/>
        <v>0.74920760697305866</v>
      </c>
      <c r="L1421" s="2">
        <f t="shared" si="524"/>
        <v>0</v>
      </c>
      <c r="M1421" s="2">
        <f t="shared" si="525"/>
        <v>0</v>
      </c>
      <c r="N1421" s="106">
        <v>633</v>
      </c>
      <c r="O1421" s="106">
        <v>1891</v>
      </c>
      <c r="P1421" s="106"/>
      <c r="Q1421" s="106"/>
      <c r="R1421" s="106"/>
      <c r="S1421" s="106"/>
      <c r="T1421" s="106"/>
      <c r="U1421" s="106">
        <v>0</v>
      </c>
      <c r="V1421" s="106"/>
      <c r="W1421" s="106"/>
      <c r="X1421" s="106"/>
      <c r="Y1421" s="106"/>
      <c r="Z1421" s="106"/>
      <c r="AA1421" s="106"/>
      <c r="AB1421" s="106"/>
      <c r="AC1421" s="106"/>
      <c r="AD1421" s="106"/>
      <c r="AE1421" s="106"/>
      <c r="AG1421" s="7">
        <f>IF(Q1421&gt;0,RANK(Q1421,(N1421:P1421,Q1421:AE1421)),0)</f>
        <v>0</v>
      </c>
      <c r="AH1421" s="7">
        <f>IF(R1421&gt;0,RANK(R1421,(N1421:P1421,Q1421:AE1421)),0)</f>
        <v>0</v>
      </c>
      <c r="AI1421" s="7">
        <f>IF(T1421&gt;0,RANK(T1421,(N1421:P1421,Q1421:AE1421)),0)</f>
        <v>0</v>
      </c>
      <c r="AJ1421" s="7">
        <f>IF(S1421&gt;0,RANK(S1421,(N1421:P1421,Q1421:AE1421)),0)</f>
        <v>0</v>
      </c>
      <c r="AK1421" s="2">
        <f t="shared" si="526"/>
        <v>0</v>
      </c>
      <c r="AL1421" s="2">
        <f t="shared" si="527"/>
        <v>0</v>
      </c>
      <c r="AM1421" s="2">
        <f t="shared" si="528"/>
        <v>0</v>
      </c>
      <c r="AN1421" s="2">
        <f t="shared" si="529"/>
        <v>0</v>
      </c>
      <c r="AP1421" t="s">
        <v>893</v>
      </c>
      <c r="AQ1421" t="s">
        <v>834</v>
      </c>
      <c r="AT1421" s="94">
        <v>31</v>
      </c>
      <c r="AU1421" s="96">
        <v>31</v>
      </c>
      <c r="AV1421" s="100">
        <f t="shared" si="520"/>
        <v>31031</v>
      </c>
      <c r="AX1421" s="7" t="s">
        <v>996</v>
      </c>
    </row>
    <row r="1422" spans="1:50" ht="13" hidden="1" customHeight="1" outlineLevel="1">
      <c r="A1422" t="s">
        <v>1452</v>
      </c>
      <c r="B1422" t="s">
        <v>834</v>
      </c>
      <c r="C1422" s="1">
        <f t="shared" si="521"/>
        <v>3578</v>
      </c>
      <c r="D1422" s="7">
        <f>IF(N1422&gt;0, RANK(N1422,(N1422:P1422,Q1422:AE1422)),0)</f>
        <v>2</v>
      </c>
      <c r="E1422" s="7">
        <f>IF(O1422&gt;0,RANK(O1422,(N1422:P1422,Q1422:AE1422)),0)</f>
        <v>1</v>
      </c>
      <c r="F1422" s="7">
        <f>IF(P1422&gt;0,RANK(P1422,(N1422:P1422,Q1422:AE1422)),0)</f>
        <v>0</v>
      </c>
      <c r="G1422" s="1">
        <f t="shared" si="530"/>
        <v>185</v>
      </c>
      <c r="H1422" s="2">
        <f t="shared" si="531"/>
        <v>5.1704863051984351E-2</v>
      </c>
      <c r="I1422" s="2"/>
      <c r="J1422" s="2">
        <f t="shared" si="522"/>
        <v>0.47316936836221352</v>
      </c>
      <c r="K1422" s="2">
        <f t="shared" si="523"/>
        <v>0.52487423141419787</v>
      </c>
      <c r="L1422" s="2">
        <f t="shared" si="524"/>
        <v>0</v>
      </c>
      <c r="M1422" s="2">
        <f t="shared" si="525"/>
        <v>1.9564002235885614E-3</v>
      </c>
      <c r="N1422" s="106">
        <v>1693</v>
      </c>
      <c r="O1422" s="106">
        <v>1878</v>
      </c>
      <c r="P1422" s="106"/>
      <c r="Q1422" s="106"/>
      <c r="R1422" s="106"/>
      <c r="S1422" s="106"/>
      <c r="T1422" s="106"/>
      <c r="U1422" s="106">
        <v>7</v>
      </c>
      <c r="V1422" s="106"/>
      <c r="W1422" s="106"/>
      <c r="X1422" s="106"/>
      <c r="Y1422" s="106"/>
      <c r="Z1422" s="106"/>
      <c r="AA1422" s="106"/>
      <c r="AB1422" s="106"/>
      <c r="AC1422" s="106"/>
      <c r="AD1422" s="106"/>
      <c r="AE1422" s="106"/>
      <c r="AG1422" s="7">
        <f>IF(Q1422&gt;0,RANK(Q1422,(N1422:P1422,Q1422:AE1422)),0)</f>
        <v>0</v>
      </c>
      <c r="AH1422" s="7">
        <f>IF(R1422&gt;0,RANK(R1422,(N1422:P1422,Q1422:AE1422)),0)</f>
        <v>0</v>
      </c>
      <c r="AI1422" s="7">
        <f>IF(T1422&gt;0,RANK(T1422,(N1422:P1422,Q1422:AE1422)),0)</f>
        <v>0</v>
      </c>
      <c r="AJ1422" s="7">
        <f>IF(S1422&gt;0,RANK(S1422,(N1422:P1422,Q1422:AE1422)),0)</f>
        <v>0</v>
      </c>
      <c r="AK1422" s="2">
        <f t="shared" si="526"/>
        <v>0</v>
      </c>
      <c r="AL1422" s="2">
        <f t="shared" si="527"/>
        <v>0</v>
      </c>
      <c r="AM1422" s="2">
        <f t="shared" si="528"/>
        <v>0</v>
      </c>
      <c r="AN1422" s="2">
        <f t="shared" si="529"/>
        <v>0</v>
      </c>
      <c r="AP1422" t="s">
        <v>1452</v>
      </c>
      <c r="AQ1422" t="s">
        <v>834</v>
      </c>
      <c r="AT1422" s="94">
        <v>31</v>
      </c>
      <c r="AU1422" s="96">
        <v>33</v>
      </c>
      <c r="AV1422" s="100">
        <f t="shared" si="520"/>
        <v>31033</v>
      </c>
      <c r="AX1422" s="7" t="s">
        <v>996</v>
      </c>
    </row>
    <row r="1423" spans="1:50" ht="13" hidden="1" customHeight="1" outlineLevel="1">
      <c r="A1423" t="s">
        <v>2540</v>
      </c>
      <c r="B1423" t="s">
        <v>834</v>
      </c>
      <c r="C1423" s="1">
        <f t="shared" si="521"/>
        <v>3352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0</v>
      </c>
      <c r="G1423" s="1">
        <f t="shared" si="530"/>
        <v>557</v>
      </c>
      <c r="H1423" s="2">
        <f t="shared" si="531"/>
        <v>0.16616945107398567</v>
      </c>
      <c r="I1423" s="2"/>
      <c r="J1423" s="2">
        <f t="shared" si="522"/>
        <v>0.58025059665871126</v>
      </c>
      <c r="K1423" s="2">
        <f t="shared" si="523"/>
        <v>0.41408114558472553</v>
      </c>
      <c r="L1423" s="2">
        <f t="shared" si="524"/>
        <v>0</v>
      </c>
      <c r="M1423" s="2">
        <f t="shared" si="525"/>
        <v>5.6682577565632108E-3</v>
      </c>
      <c r="N1423" s="106">
        <v>1945</v>
      </c>
      <c r="O1423" s="106">
        <v>1388</v>
      </c>
      <c r="P1423" s="106"/>
      <c r="Q1423" s="106"/>
      <c r="R1423" s="106"/>
      <c r="S1423" s="106"/>
      <c r="T1423" s="106"/>
      <c r="U1423" s="106">
        <v>19</v>
      </c>
      <c r="V1423" s="106"/>
      <c r="W1423" s="106"/>
      <c r="X1423" s="106"/>
      <c r="Y1423" s="106"/>
      <c r="Z1423" s="106"/>
      <c r="AA1423" s="106"/>
      <c r="AB1423" s="106"/>
      <c r="AC1423" s="106"/>
      <c r="AD1423" s="106"/>
      <c r="AE1423" s="106"/>
      <c r="AG1423" s="7">
        <f>IF(Q1423&gt;0,RANK(Q1423,(N1423:P1423,Q1423:AE1423)),0)</f>
        <v>0</v>
      </c>
      <c r="AH1423" s="7">
        <f>IF(R1423&gt;0,RANK(R1423,(N1423:P1423,Q1423:AE1423)),0)</f>
        <v>0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si="526"/>
        <v>0</v>
      </c>
      <c r="AL1423" s="2">
        <f t="shared" si="527"/>
        <v>0</v>
      </c>
      <c r="AM1423" s="2">
        <f t="shared" si="528"/>
        <v>0</v>
      </c>
      <c r="AN1423" s="2">
        <f t="shared" si="529"/>
        <v>0</v>
      </c>
      <c r="AP1423" t="s">
        <v>2540</v>
      </c>
      <c r="AQ1423" t="s">
        <v>834</v>
      </c>
      <c r="AT1423" s="94">
        <v>31</v>
      </c>
      <c r="AU1423" s="96">
        <v>35</v>
      </c>
      <c r="AV1423" s="100">
        <f t="shared" si="520"/>
        <v>31035</v>
      </c>
      <c r="AX1423" s="7" t="s">
        <v>996</v>
      </c>
    </row>
    <row r="1424" spans="1:50" ht="13" hidden="1" customHeight="1" outlineLevel="1">
      <c r="A1424" t="s">
        <v>2035</v>
      </c>
      <c r="B1424" t="s">
        <v>834</v>
      </c>
      <c r="C1424" s="1">
        <f t="shared" si="521"/>
        <v>3650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>IF(P1424&gt;0,RANK(P1424,(N1424:P1424,Q1424:AE1424)),0)</f>
        <v>0</v>
      </c>
      <c r="G1424" s="1">
        <f t="shared" si="530"/>
        <v>1279</v>
      </c>
      <c r="H1424" s="2">
        <f t="shared" si="531"/>
        <v>0.35041095890410962</v>
      </c>
      <c r="I1424" s="2"/>
      <c r="J1424" s="2">
        <f t="shared" si="522"/>
        <v>0.67506849315068496</v>
      </c>
      <c r="K1424" s="2">
        <f t="shared" si="523"/>
        <v>0.32465753424657534</v>
      </c>
      <c r="L1424" s="2">
        <f t="shared" si="524"/>
        <v>0</v>
      </c>
      <c r="M1424" s="2">
        <f t="shared" si="525"/>
        <v>2.739726027397027E-4</v>
      </c>
      <c r="N1424" s="106">
        <v>2464</v>
      </c>
      <c r="O1424" s="106">
        <v>1185</v>
      </c>
      <c r="P1424" s="106"/>
      <c r="Q1424" s="106"/>
      <c r="R1424" s="106"/>
      <c r="S1424" s="106"/>
      <c r="T1424" s="106"/>
      <c r="U1424" s="106">
        <v>1</v>
      </c>
      <c r="V1424" s="106"/>
      <c r="W1424" s="106"/>
      <c r="X1424" s="106"/>
      <c r="Y1424" s="106"/>
      <c r="Z1424" s="106"/>
      <c r="AA1424" s="106"/>
      <c r="AB1424" s="106"/>
      <c r="AC1424" s="106"/>
      <c r="AD1424" s="106"/>
      <c r="AE1424" s="106"/>
      <c r="AG1424" s="7">
        <f>IF(Q1424&gt;0,RANK(Q1424,(N1424:P1424,Q1424:AE1424)),0)</f>
        <v>0</v>
      </c>
      <c r="AH1424" s="7">
        <f>IF(R1424&gt;0,RANK(R1424,(N1424:P1424,Q1424:AE1424)),0)</f>
        <v>0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26"/>
        <v>0</v>
      </c>
      <c r="AL1424" s="2">
        <f t="shared" si="527"/>
        <v>0</v>
      </c>
      <c r="AM1424" s="2">
        <f t="shared" si="528"/>
        <v>0</v>
      </c>
      <c r="AN1424" s="2">
        <f t="shared" si="529"/>
        <v>0</v>
      </c>
      <c r="AP1424" t="s">
        <v>2035</v>
      </c>
      <c r="AQ1424" t="s">
        <v>834</v>
      </c>
      <c r="AT1424" s="94">
        <v>31</v>
      </c>
      <c r="AU1424" s="96">
        <v>37</v>
      </c>
      <c r="AV1424" s="100">
        <f t="shared" si="520"/>
        <v>31037</v>
      </c>
      <c r="AX1424" s="7" t="s">
        <v>996</v>
      </c>
    </row>
    <row r="1425" spans="1:50" ht="13" hidden="1" customHeight="1" outlineLevel="1">
      <c r="A1425" t="s">
        <v>2184</v>
      </c>
      <c r="B1425" t="s">
        <v>834</v>
      </c>
      <c r="C1425" s="1">
        <f t="shared" si="521"/>
        <v>3849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0</v>
      </c>
      <c r="G1425" s="1">
        <f t="shared" si="530"/>
        <v>463</v>
      </c>
      <c r="H1425" s="2">
        <f t="shared" si="531"/>
        <v>0.12029098467134321</v>
      </c>
      <c r="I1425" s="2"/>
      <c r="J1425" s="2">
        <f t="shared" si="522"/>
        <v>0.55988568459340093</v>
      </c>
      <c r="K1425" s="2">
        <f t="shared" si="523"/>
        <v>0.43959469992205769</v>
      </c>
      <c r="L1425" s="2">
        <f t="shared" si="524"/>
        <v>0</v>
      </c>
      <c r="M1425" s="2">
        <f t="shared" si="525"/>
        <v>5.1961548454138029E-4</v>
      </c>
      <c r="N1425" s="106">
        <v>2155</v>
      </c>
      <c r="O1425" s="106">
        <v>1692</v>
      </c>
      <c r="P1425" s="106"/>
      <c r="Q1425" s="106"/>
      <c r="R1425" s="106"/>
      <c r="S1425" s="106"/>
      <c r="T1425" s="106"/>
      <c r="U1425" s="106">
        <v>2</v>
      </c>
      <c r="V1425" s="106"/>
      <c r="W1425" s="106"/>
      <c r="X1425" s="106"/>
      <c r="Y1425" s="106"/>
      <c r="Z1425" s="106"/>
      <c r="AA1425" s="106"/>
      <c r="AB1425" s="106"/>
      <c r="AC1425" s="106"/>
      <c r="AD1425" s="106"/>
      <c r="AE1425" s="106"/>
      <c r="AG1425" s="7">
        <f>IF(Q1425&gt;0,RANK(Q1425,(N1425:P1425,Q1425:AE1425)),0)</f>
        <v>0</v>
      </c>
      <c r="AH1425" s="7">
        <f>IF(R1425&gt;0,RANK(R1425,(N1425:P1425,Q1425:AE1425)),0)</f>
        <v>0</v>
      </c>
      <c r="AI1425" s="7">
        <f>IF(T1425&gt;0,RANK(T1425,(N1425:P1425,Q1425:AE1425)),0)</f>
        <v>0</v>
      </c>
      <c r="AJ1425" s="7">
        <f>IF(S1425&gt;0,RANK(S1425,(N1425:P1425,Q1425:AE1425)),0)</f>
        <v>0</v>
      </c>
      <c r="AK1425" s="2">
        <f t="shared" si="526"/>
        <v>0</v>
      </c>
      <c r="AL1425" s="2">
        <f t="shared" si="527"/>
        <v>0</v>
      </c>
      <c r="AM1425" s="2">
        <f t="shared" si="528"/>
        <v>0</v>
      </c>
      <c r="AN1425" s="2">
        <f t="shared" si="529"/>
        <v>0</v>
      </c>
      <c r="AP1425" t="s">
        <v>2184</v>
      </c>
      <c r="AQ1425" t="s">
        <v>834</v>
      </c>
      <c r="AT1425" s="94">
        <v>31</v>
      </c>
      <c r="AU1425" s="96">
        <v>39</v>
      </c>
      <c r="AV1425" s="100">
        <f t="shared" si="520"/>
        <v>31039</v>
      </c>
      <c r="AX1425" s="7" t="s">
        <v>996</v>
      </c>
    </row>
    <row r="1426" spans="1:50" ht="13" hidden="1" customHeight="1" outlineLevel="1">
      <c r="A1426" t="s">
        <v>2361</v>
      </c>
      <c r="B1426" t="s">
        <v>834</v>
      </c>
      <c r="C1426" s="1">
        <f t="shared" si="521"/>
        <v>4741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>IF(P1426&gt;0,RANK(P1426,(N1426:P1426,Q1426:AE1426)),0)</f>
        <v>0</v>
      </c>
      <c r="G1426" s="1">
        <f t="shared" si="530"/>
        <v>111</v>
      </c>
      <c r="H1426" s="2">
        <f t="shared" si="531"/>
        <v>2.3412782113478168E-2</v>
      </c>
      <c r="I1426" s="2"/>
      <c r="J1426" s="2">
        <f t="shared" si="522"/>
        <v>0.5117063910567391</v>
      </c>
      <c r="K1426" s="2">
        <f t="shared" si="523"/>
        <v>0.4882936089432609</v>
      </c>
      <c r="L1426" s="2">
        <f t="shared" si="524"/>
        <v>0</v>
      </c>
      <c r="M1426" s="2">
        <f t="shared" si="525"/>
        <v>0</v>
      </c>
      <c r="N1426" s="106">
        <v>2426</v>
      </c>
      <c r="O1426" s="106">
        <v>2315</v>
      </c>
      <c r="P1426" s="106"/>
      <c r="Q1426" s="106"/>
      <c r="R1426" s="106"/>
      <c r="S1426" s="106"/>
      <c r="T1426" s="106"/>
      <c r="U1426" s="106">
        <v>0</v>
      </c>
      <c r="V1426" s="106"/>
      <c r="W1426" s="106"/>
      <c r="X1426" s="106"/>
      <c r="Y1426" s="106"/>
      <c r="Z1426" s="106"/>
      <c r="AA1426" s="106"/>
      <c r="AB1426" s="106"/>
      <c r="AC1426" s="106"/>
      <c r="AD1426" s="106"/>
      <c r="AE1426" s="106"/>
      <c r="AG1426" s="7">
        <f>IF(Q1426&gt;0,RANK(Q1426,(N1426:P1426,Q1426:AE1426)),0)</f>
        <v>0</v>
      </c>
      <c r="AH1426" s="7">
        <f>IF(R1426&gt;0,RANK(R1426,(N1426:P1426,Q1426:AE1426)),0)</f>
        <v>0</v>
      </c>
      <c r="AI1426" s="7">
        <f>IF(T1426&gt;0,RANK(T1426,(N1426:P1426,Q1426:AE1426)),0)</f>
        <v>0</v>
      </c>
      <c r="AJ1426" s="7">
        <f>IF(S1426&gt;0,RANK(S1426,(N1426:P1426,Q1426:AE1426)),0)</f>
        <v>0</v>
      </c>
      <c r="AK1426" s="2">
        <f t="shared" si="526"/>
        <v>0</v>
      </c>
      <c r="AL1426" s="2">
        <f t="shared" si="527"/>
        <v>0</v>
      </c>
      <c r="AM1426" s="2">
        <f t="shared" si="528"/>
        <v>0</v>
      </c>
      <c r="AN1426" s="2">
        <f t="shared" si="529"/>
        <v>0</v>
      </c>
      <c r="AP1426" t="s">
        <v>2361</v>
      </c>
      <c r="AQ1426" t="s">
        <v>834</v>
      </c>
      <c r="AT1426" s="94">
        <v>31</v>
      </c>
      <c r="AU1426" s="96">
        <v>41</v>
      </c>
      <c r="AV1426" s="100">
        <f t="shared" si="520"/>
        <v>31041</v>
      </c>
      <c r="AX1426" s="7" t="s">
        <v>996</v>
      </c>
    </row>
    <row r="1427" spans="1:50" ht="13" hidden="1" customHeight="1" outlineLevel="1">
      <c r="A1427" t="s">
        <v>2166</v>
      </c>
      <c r="B1427" t="s">
        <v>834</v>
      </c>
      <c r="C1427" s="1">
        <f t="shared" si="521"/>
        <v>4570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0</v>
      </c>
      <c r="G1427" s="1">
        <f t="shared" si="530"/>
        <v>837</v>
      </c>
      <c r="H1427" s="2">
        <f t="shared" si="531"/>
        <v>0.18315098468271335</v>
      </c>
      <c r="I1427" s="2"/>
      <c r="J1427" s="2">
        <f t="shared" si="522"/>
        <v>0.5914660831509847</v>
      </c>
      <c r="K1427" s="2">
        <f t="shared" si="523"/>
        <v>0.40831509846827135</v>
      </c>
      <c r="L1427" s="2">
        <f t="shared" si="524"/>
        <v>0</v>
      </c>
      <c r="M1427" s="2">
        <f t="shared" si="525"/>
        <v>2.1881838074394588E-4</v>
      </c>
      <c r="N1427" s="106">
        <v>2703</v>
      </c>
      <c r="O1427" s="106">
        <v>1866</v>
      </c>
      <c r="P1427" s="106"/>
      <c r="Q1427" s="106"/>
      <c r="R1427" s="106"/>
      <c r="S1427" s="106"/>
      <c r="T1427" s="106"/>
      <c r="U1427" s="106">
        <v>1</v>
      </c>
      <c r="V1427" s="106"/>
      <c r="W1427" s="106"/>
      <c r="X1427" s="106"/>
      <c r="Y1427" s="106"/>
      <c r="Z1427" s="106"/>
      <c r="AA1427" s="106"/>
      <c r="AB1427" s="106"/>
      <c r="AC1427" s="106"/>
      <c r="AD1427" s="106"/>
      <c r="AE1427" s="106"/>
      <c r="AG1427" s="7">
        <f>IF(Q1427&gt;0,RANK(Q1427,(N1427:P1427,Q1427:AE1427)),0)</f>
        <v>0</v>
      </c>
      <c r="AH1427" s="7">
        <f>IF(R1427&gt;0,RANK(R1427,(N1427:P1427,Q1427:AE1427)),0)</f>
        <v>0</v>
      </c>
      <c r="AI1427" s="7">
        <f>IF(T1427&gt;0,RANK(T1427,(N1427:P1427,Q1427:AE1427)),0)</f>
        <v>0</v>
      </c>
      <c r="AJ1427" s="7">
        <f>IF(S1427&gt;0,RANK(S1427,(N1427:P1427,Q1427:AE1427)),0)</f>
        <v>0</v>
      </c>
      <c r="AK1427" s="2">
        <f t="shared" si="526"/>
        <v>0</v>
      </c>
      <c r="AL1427" s="2">
        <f t="shared" si="527"/>
        <v>0</v>
      </c>
      <c r="AM1427" s="2">
        <f t="shared" si="528"/>
        <v>0</v>
      </c>
      <c r="AN1427" s="2">
        <f t="shared" si="529"/>
        <v>0</v>
      </c>
      <c r="AP1427" t="s">
        <v>2166</v>
      </c>
      <c r="AQ1427" t="s">
        <v>834</v>
      </c>
      <c r="AT1427" s="94">
        <v>31</v>
      </c>
      <c r="AU1427" s="96">
        <v>43</v>
      </c>
      <c r="AV1427" s="100">
        <f t="shared" si="520"/>
        <v>31043</v>
      </c>
      <c r="AX1427" s="7" t="s">
        <v>996</v>
      </c>
    </row>
    <row r="1428" spans="1:50" ht="13" hidden="1" customHeight="1" outlineLevel="1">
      <c r="A1428" t="s">
        <v>1220</v>
      </c>
      <c r="B1428" t="s">
        <v>834</v>
      </c>
      <c r="C1428" s="1">
        <f t="shared" si="521"/>
        <v>3433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0</v>
      </c>
      <c r="G1428" s="1">
        <f t="shared" si="530"/>
        <v>196</v>
      </c>
      <c r="H1428" s="2">
        <f t="shared" si="531"/>
        <v>5.709292164287795E-2</v>
      </c>
      <c r="I1428" s="2"/>
      <c r="J1428" s="2">
        <f t="shared" si="522"/>
        <v>0.47130789397028838</v>
      </c>
      <c r="K1428" s="2">
        <f t="shared" si="523"/>
        <v>0.52840081561316632</v>
      </c>
      <c r="L1428" s="2">
        <f t="shared" si="524"/>
        <v>0</v>
      </c>
      <c r="M1428" s="2">
        <f t="shared" si="525"/>
        <v>2.9129041654529786E-4</v>
      </c>
      <c r="N1428" s="106">
        <v>1618</v>
      </c>
      <c r="O1428" s="106">
        <v>1814</v>
      </c>
      <c r="P1428" s="106"/>
      <c r="Q1428" s="106"/>
      <c r="R1428" s="106"/>
      <c r="S1428" s="106"/>
      <c r="T1428" s="106"/>
      <c r="U1428" s="106">
        <v>1</v>
      </c>
      <c r="V1428" s="106"/>
      <c r="W1428" s="106"/>
      <c r="X1428" s="106"/>
      <c r="Y1428" s="106"/>
      <c r="Z1428" s="106"/>
      <c r="AA1428" s="106"/>
      <c r="AB1428" s="106"/>
      <c r="AC1428" s="106"/>
      <c r="AD1428" s="106"/>
      <c r="AE1428" s="106"/>
      <c r="AG1428" s="7">
        <f>IF(Q1428&gt;0,RANK(Q1428,(N1428:P1428,Q1428:AE1428)),0)</f>
        <v>0</v>
      </c>
      <c r="AH1428" s="7">
        <f>IF(R1428&gt;0,RANK(R1428,(N1428:P1428,Q1428:AE1428)),0)</f>
        <v>0</v>
      </c>
      <c r="AI1428" s="7">
        <f>IF(T1428&gt;0,RANK(T1428,(N1428:P1428,Q1428:AE1428)),0)</f>
        <v>0</v>
      </c>
      <c r="AJ1428" s="7">
        <f>IF(S1428&gt;0,RANK(S1428,(N1428:P1428,Q1428:AE1428)),0)</f>
        <v>0</v>
      </c>
      <c r="AK1428" s="2">
        <f t="shared" si="526"/>
        <v>0</v>
      </c>
      <c r="AL1428" s="2">
        <f t="shared" si="527"/>
        <v>0</v>
      </c>
      <c r="AM1428" s="2">
        <f t="shared" si="528"/>
        <v>0</v>
      </c>
      <c r="AN1428" s="2">
        <f t="shared" si="529"/>
        <v>0</v>
      </c>
      <c r="AP1428" t="s">
        <v>1220</v>
      </c>
      <c r="AQ1428" t="s">
        <v>834</v>
      </c>
      <c r="AT1428" s="94">
        <v>31</v>
      </c>
      <c r="AU1428" s="96">
        <v>45</v>
      </c>
      <c r="AV1428" s="100">
        <f t="shared" si="520"/>
        <v>31045</v>
      </c>
      <c r="AX1428" s="7" t="s">
        <v>996</v>
      </c>
    </row>
    <row r="1429" spans="1:50" ht="13" hidden="1" customHeight="1" outlineLevel="1">
      <c r="A1429" t="s">
        <v>2012</v>
      </c>
      <c r="B1429" t="s">
        <v>834</v>
      </c>
      <c r="C1429" s="1">
        <f t="shared" si="521"/>
        <v>7052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0</v>
      </c>
      <c r="G1429" s="1">
        <f t="shared" si="530"/>
        <v>24</v>
      </c>
      <c r="H1429" s="2">
        <f t="shared" si="531"/>
        <v>3.4032898468519569E-3</v>
      </c>
      <c r="I1429" s="2"/>
      <c r="J1429" s="2">
        <f t="shared" si="522"/>
        <v>0.498298355076574</v>
      </c>
      <c r="K1429" s="2">
        <f t="shared" si="523"/>
        <v>0.50170164492342595</v>
      </c>
      <c r="L1429" s="2">
        <f t="shared" si="524"/>
        <v>0</v>
      </c>
      <c r="M1429" s="2">
        <f t="shared" si="525"/>
        <v>0</v>
      </c>
      <c r="N1429" s="106">
        <v>3514</v>
      </c>
      <c r="O1429" s="106">
        <v>3538</v>
      </c>
      <c r="P1429" s="106"/>
      <c r="Q1429" s="106"/>
      <c r="R1429" s="106"/>
      <c r="S1429" s="106"/>
      <c r="T1429" s="106"/>
      <c r="U1429" s="106">
        <v>0</v>
      </c>
      <c r="V1429" s="106"/>
      <c r="W1429" s="106"/>
      <c r="X1429" s="106"/>
      <c r="Y1429" s="106"/>
      <c r="Z1429" s="106"/>
      <c r="AA1429" s="106"/>
      <c r="AB1429" s="106"/>
      <c r="AC1429" s="106"/>
      <c r="AD1429" s="106"/>
      <c r="AE1429" s="106"/>
      <c r="AG1429" s="7">
        <f>IF(Q1429&gt;0,RANK(Q1429,(N1429:P1429,Q1429:AE1429)),0)</f>
        <v>0</v>
      </c>
      <c r="AH1429" s="7">
        <f>IF(R1429&gt;0,RANK(R1429,(N1429:P1429,Q1429:AE1429)),0)</f>
        <v>0</v>
      </c>
      <c r="AI1429" s="7">
        <f>IF(T1429&gt;0,RANK(T1429,(N1429:P1429,Q1429:AE1429)),0)</f>
        <v>0</v>
      </c>
      <c r="AJ1429" s="7">
        <f>IF(S1429&gt;0,RANK(S1429,(N1429:P1429,Q1429:AE1429)),0)</f>
        <v>0</v>
      </c>
      <c r="AK1429" s="2">
        <f t="shared" si="526"/>
        <v>0</v>
      </c>
      <c r="AL1429" s="2">
        <f t="shared" si="527"/>
        <v>0</v>
      </c>
      <c r="AM1429" s="2">
        <f t="shared" si="528"/>
        <v>0</v>
      </c>
      <c r="AN1429" s="2">
        <f t="shared" si="529"/>
        <v>0</v>
      </c>
      <c r="AP1429" t="s">
        <v>2012</v>
      </c>
      <c r="AQ1429" t="s">
        <v>834</v>
      </c>
      <c r="AT1429" s="94">
        <v>31</v>
      </c>
      <c r="AU1429" s="96">
        <v>47</v>
      </c>
      <c r="AV1429" s="100">
        <f t="shared" si="520"/>
        <v>31047</v>
      </c>
      <c r="AX1429" s="7" t="s">
        <v>996</v>
      </c>
    </row>
    <row r="1430" spans="1:50" ht="13" hidden="1" customHeight="1" outlineLevel="1">
      <c r="A1430" t="s">
        <v>462</v>
      </c>
      <c r="B1430" t="s">
        <v>834</v>
      </c>
      <c r="C1430" s="1">
        <f t="shared" si="521"/>
        <v>917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0</v>
      </c>
      <c r="G1430" s="1">
        <f t="shared" si="530"/>
        <v>221</v>
      </c>
      <c r="H1430" s="2">
        <f t="shared" si="531"/>
        <v>0.24100327153762269</v>
      </c>
      <c r="I1430" s="2"/>
      <c r="J1430" s="2">
        <f t="shared" si="522"/>
        <v>0.37949836423118866</v>
      </c>
      <c r="K1430" s="2">
        <f t="shared" si="523"/>
        <v>0.62050163576881134</v>
      </c>
      <c r="L1430" s="2">
        <f t="shared" si="524"/>
        <v>0</v>
      </c>
      <c r="M1430" s="2">
        <f t="shared" si="525"/>
        <v>0</v>
      </c>
      <c r="N1430" s="106">
        <v>348</v>
      </c>
      <c r="O1430" s="106">
        <v>569</v>
      </c>
      <c r="P1430" s="106"/>
      <c r="Q1430" s="106"/>
      <c r="R1430" s="106"/>
      <c r="S1430" s="106"/>
      <c r="T1430" s="106"/>
      <c r="U1430" s="106">
        <v>0</v>
      </c>
      <c r="V1430" s="106"/>
      <c r="W1430" s="106"/>
      <c r="X1430" s="106"/>
      <c r="Y1430" s="106"/>
      <c r="Z1430" s="106"/>
      <c r="AA1430" s="106"/>
      <c r="AB1430" s="106"/>
      <c r="AC1430" s="106"/>
      <c r="AD1430" s="106"/>
      <c r="AE1430" s="106"/>
      <c r="AG1430" s="7">
        <f>IF(Q1430&gt;0,RANK(Q1430,(N1430:P1430,Q1430:AE1430)),0)</f>
        <v>0</v>
      </c>
      <c r="AH1430" s="7">
        <f>IF(R1430&gt;0,RANK(R1430,(N1430:P1430,Q1430:AE1430)),0)</f>
        <v>0</v>
      </c>
      <c r="AI1430" s="7">
        <f>IF(T1430&gt;0,RANK(T1430,(N1430:P1430,Q1430:AE1430)),0)</f>
        <v>0</v>
      </c>
      <c r="AJ1430" s="7">
        <f>IF(S1430&gt;0,RANK(S1430,(N1430:P1430,Q1430:AE1430)),0)</f>
        <v>0</v>
      </c>
      <c r="AK1430" s="2">
        <f t="shared" si="526"/>
        <v>0</v>
      </c>
      <c r="AL1430" s="2">
        <f t="shared" si="527"/>
        <v>0</v>
      </c>
      <c r="AM1430" s="2">
        <f t="shared" si="528"/>
        <v>0</v>
      </c>
      <c r="AN1430" s="2">
        <f t="shared" si="529"/>
        <v>0</v>
      </c>
      <c r="AP1430" t="s">
        <v>462</v>
      </c>
      <c r="AQ1430" t="s">
        <v>834</v>
      </c>
      <c r="AT1430" s="94">
        <v>31</v>
      </c>
      <c r="AU1430" s="96">
        <v>49</v>
      </c>
      <c r="AV1430" s="100">
        <f t="shared" si="520"/>
        <v>31049</v>
      </c>
      <c r="AX1430" s="7" t="s">
        <v>996</v>
      </c>
    </row>
    <row r="1431" spans="1:50" ht="13" hidden="1" customHeight="1" outlineLevel="1">
      <c r="A1431" t="s">
        <v>253</v>
      </c>
      <c r="B1431" t="s">
        <v>834</v>
      </c>
      <c r="C1431" s="1">
        <f t="shared" si="521"/>
        <v>2723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1">
        <f t="shared" si="530"/>
        <v>185</v>
      </c>
      <c r="H1431" s="2">
        <f t="shared" si="531"/>
        <v>6.7939772309952254E-2</v>
      </c>
      <c r="I1431" s="2"/>
      <c r="J1431" s="2">
        <f t="shared" si="522"/>
        <v>0.53360264414248992</v>
      </c>
      <c r="K1431" s="2">
        <f t="shared" si="523"/>
        <v>0.46566287183253763</v>
      </c>
      <c r="L1431" s="2">
        <f t="shared" si="524"/>
        <v>0</v>
      </c>
      <c r="M1431" s="2">
        <f t="shared" si="525"/>
        <v>7.3448402497244825E-4</v>
      </c>
      <c r="N1431" s="106">
        <v>1453</v>
      </c>
      <c r="O1431" s="106">
        <v>1268</v>
      </c>
      <c r="P1431" s="106"/>
      <c r="Q1431" s="106"/>
      <c r="R1431" s="106"/>
      <c r="S1431" s="106"/>
      <c r="T1431" s="106"/>
      <c r="U1431" s="106">
        <v>2</v>
      </c>
      <c r="V1431" s="106"/>
      <c r="W1431" s="106"/>
      <c r="X1431" s="106"/>
      <c r="Y1431" s="106"/>
      <c r="Z1431" s="106"/>
      <c r="AA1431" s="106"/>
      <c r="AB1431" s="106"/>
      <c r="AC1431" s="106"/>
      <c r="AD1431" s="106"/>
      <c r="AE1431" s="106"/>
      <c r="AG1431" s="7">
        <f>IF(Q1431&gt;0,RANK(Q1431,(N1431:P1431,Q1431:AE1431)),0)</f>
        <v>0</v>
      </c>
      <c r="AH1431" s="7">
        <f>IF(R1431&gt;0,RANK(R1431,(N1431:P1431,Q1431:AE1431)),0)</f>
        <v>0</v>
      </c>
      <c r="AI1431" s="7">
        <f>IF(T1431&gt;0,RANK(T1431,(N1431:P1431,Q1431:AE1431)),0)</f>
        <v>0</v>
      </c>
      <c r="AJ1431" s="7">
        <f>IF(S1431&gt;0,RANK(S1431,(N1431:P1431,Q1431:AE1431)),0)</f>
        <v>0</v>
      </c>
      <c r="AK1431" s="2">
        <f t="shared" si="526"/>
        <v>0</v>
      </c>
      <c r="AL1431" s="2">
        <f t="shared" si="527"/>
        <v>0</v>
      </c>
      <c r="AM1431" s="2">
        <f t="shared" si="528"/>
        <v>0</v>
      </c>
      <c r="AN1431" s="2">
        <f t="shared" si="529"/>
        <v>0</v>
      </c>
      <c r="AP1431" t="s">
        <v>253</v>
      </c>
      <c r="AQ1431" t="s">
        <v>834</v>
      </c>
      <c r="AT1431" s="94">
        <v>31</v>
      </c>
      <c r="AU1431" s="96">
        <v>51</v>
      </c>
      <c r="AV1431" s="100">
        <f t="shared" si="520"/>
        <v>31051</v>
      </c>
      <c r="AX1431" s="7" t="s">
        <v>996</v>
      </c>
    </row>
    <row r="1432" spans="1:50" ht="13" hidden="1" customHeight="1" outlineLevel="1">
      <c r="A1432" t="s">
        <v>877</v>
      </c>
      <c r="B1432" t="s">
        <v>834</v>
      </c>
      <c r="C1432" s="1">
        <f t="shared" si="521"/>
        <v>13344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1">
        <f t="shared" si="530"/>
        <v>3976</v>
      </c>
      <c r="H1432" s="2">
        <f t="shared" si="531"/>
        <v>0.29796163069544362</v>
      </c>
      <c r="I1432" s="2"/>
      <c r="J1432" s="2">
        <f t="shared" si="522"/>
        <v>0.64845623501199046</v>
      </c>
      <c r="K1432" s="2">
        <f t="shared" si="523"/>
        <v>0.35049460431654678</v>
      </c>
      <c r="L1432" s="2">
        <f t="shared" si="524"/>
        <v>0</v>
      </c>
      <c r="M1432" s="2">
        <f t="shared" si="525"/>
        <v>1.0491606714627677E-3</v>
      </c>
      <c r="N1432" s="106">
        <v>8653</v>
      </c>
      <c r="O1432" s="106">
        <v>4677</v>
      </c>
      <c r="P1432" s="106"/>
      <c r="Q1432" s="106"/>
      <c r="R1432" s="106"/>
      <c r="S1432" s="106"/>
      <c r="T1432" s="106"/>
      <c r="U1432" s="106">
        <v>14</v>
      </c>
      <c r="V1432" s="106"/>
      <c r="W1432" s="106"/>
      <c r="X1432" s="106"/>
      <c r="Y1432" s="106"/>
      <c r="Z1432" s="106"/>
      <c r="AA1432" s="106"/>
      <c r="AB1432" s="106"/>
      <c r="AC1432" s="106"/>
      <c r="AD1432" s="106"/>
      <c r="AE1432" s="106"/>
      <c r="AG1432" s="7">
        <f>IF(Q1432&gt;0,RANK(Q1432,(N1432:P1432,Q1432:AE1432)),0)</f>
        <v>0</v>
      </c>
      <c r="AH1432" s="7">
        <f>IF(R1432&gt;0,RANK(R1432,(N1432:P1432,Q1432:AE1432)),0)</f>
        <v>0</v>
      </c>
      <c r="AI1432" s="7">
        <f>IF(T1432&gt;0,RANK(T1432,(N1432:P1432,Q1432:AE1432)),0)</f>
        <v>0</v>
      </c>
      <c r="AJ1432" s="7">
        <f>IF(S1432&gt;0,RANK(S1432,(N1432:P1432,Q1432:AE1432)),0)</f>
        <v>0</v>
      </c>
      <c r="AK1432" s="2">
        <f t="shared" si="526"/>
        <v>0</v>
      </c>
      <c r="AL1432" s="2">
        <f t="shared" si="527"/>
        <v>0</v>
      </c>
      <c r="AM1432" s="2">
        <f t="shared" si="528"/>
        <v>0</v>
      </c>
      <c r="AN1432" s="2">
        <f t="shared" si="529"/>
        <v>0</v>
      </c>
      <c r="AP1432" t="s">
        <v>877</v>
      </c>
      <c r="AQ1432" t="s">
        <v>834</v>
      </c>
      <c r="AT1432" s="94">
        <v>31</v>
      </c>
      <c r="AU1432" s="96">
        <v>53</v>
      </c>
      <c r="AV1432" s="100">
        <f t="shared" si="520"/>
        <v>31053</v>
      </c>
      <c r="AX1432" s="7" t="s">
        <v>996</v>
      </c>
    </row>
    <row r="1433" spans="1:50" ht="13" hidden="1" customHeight="1" outlineLevel="1">
      <c r="A1433" t="s">
        <v>978</v>
      </c>
      <c r="B1433" t="s">
        <v>834</v>
      </c>
      <c r="C1433" s="1">
        <f t="shared" si="521"/>
        <v>152257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1">
        <f t="shared" si="530"/>
        <v>27743</v>
      </c>
      <c r="H1433" s="2">
        <f t="shared" si="531"/>
        <v>0.18221165529335268</v>
      </c>
      <c r="I1433" s="2"/>
      <c r="J1433" s="2">
        <f t="shared" si="522"/>
        <v>0.58929310310855987</v>
      </c>
      <c r="K1433" s="2">
        <f t="shared" si="523"/>
        <v>0.40708144781520716</v>
      </c>
      <c r="L1433" s="2">
        <f t="shared" si="524"/>
        <v>0</v>
      </c>
      <c r="M1433" s="2">
        <f t="shared" si="525"/>
        <v>3.6254490762329672E-3</v>
      </c>
      <c r="N1433" s="106">
        <v>89724</v>
      </c>
      <c r="O1433" s="106">
        <v>61981</v>
      </c>
      <c r="P1433" s="106"/>
      <c r="Q1433" s="106"/>
      <c r="R1433" s="106"/>
      <c r="S1433" s="106"/>
      <c r="T1433" s="106"/>
      <c r="U1433" s="106">
        <v>552</v>
      </c>
      <c r="V1433" s="106"/>
      <c r="W1433" s="106"/>
      <c r="X1433" s="106"/>
      <c r="Y1433" s="106"/>
      <c r="Z1433" s="106"/>
      <c r="AA1433" s="106"/>
      <c r="AB1433" s="106"/>
      <c r="AC1433" s="106"/>
      <c r="AD1433" s="106"/>
      <c r="AE1433" s="106"/>
      <c r="AG1433" s="7">
        <f>IF(Q1433&gt;0,RANK(Q1433,(N1433:P1433,Q1433:AE1433)),0)</f>
        <v>0</v>
      </c>
      <c r="AH1433" s="7">
        <f>IF(R1433&gt;0,RANK(R1433,(N1433:P1433,Q1433:AE1433)),0)</f>
        <v>0</v>
      </c>
      <c r="AI1433" s="7">
        <f>IF(T1433&gt;0,RANK(T1433,(N1433:P1433,Q1433:AE1433)),0)</f>
        <v>0</v>
      </c>
      <c r="AJ1433" s="7">
        <f>IF(S1433&gt;0,RANK(S1433,(N1433:P1433,Q1433:AE1433)),0)</f>
        <v>0</v>
      </c>
      <c r="AK1433" s="2">
        <f t="shared" si="526"/>
        <v>0</v>
      </c>
      <c r="AL1433" s="2">
        <f t="shared" si="527"/>
        <v>0</v>
      </c>
      <c r="AM1433" s="2">
        <f t="shared" si="528"/>
        <v>0</v>
      </c>
      <c r="AN1433" s="2">
        <f t="shared" si="529"/>
        <v>0</v>
      </c>
      <c r="AP1433" t="s">
        <v>978</v>
      </c>
      <c r="AQ1433" t="s">
        <v>834</v>
      </c>
      <c r="AT1433" s="94">
        <v>31</v>
      </c>
      <c r="AU1433" s="96">
        <v>55</v>
      </c>
      <c r="AV1433" s="100">
        <f t="shared" si="520"/>
        <v>31055</v>
      </c>
      <c r="AX1433" s="7" t="s">
        <v>996</v>
      </c>
    </row>
    <row r="1434" spans="1:50" ht="13" hidden="1" customHeight="1" outlineLevel="1">
      <c r="A1434" t="s">
        <v>2117</v>
      </c>
      <c r="B1434" t="s">
        <v>834</v>
      </c>
      <c r="C1434" s="1">
        <f t="shared" si="521"/>
        <v>1172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1">
        <f t="shared" si="530"/>
        <v>64</v>
      </c>
      <c r="H1434" s="2">
        <f t="shared" si="531"/>
        <v>5.4607508532423209E-2</v>
      </c>
      <c r="I1434" s="2"/>
      <c r="J1434" s="2">
        <f t="shared" si="522"/>
        <v>0.52730375426621157</v>
      </c>
      <c r="K1434" s="2">
        <f t="shared" si="523"/>
        <v>0.47269624573378838</v>
      </c>
      <c r="L1434" s="2">
        <f t="shared" si="524"/>
        <v>0</v>
      </c>
      <c r="M1434" s="2">
        <f t="shared" si="525"/>
        <v>5.5511151231257827E-17</v>
      </c>
      <c r="N1434" s="106">
        <v>618</v>
      </c>
      <c r="O1434" s="106">
        <v>554</v>
      </c>
      <c r="P1434" s="106"/>
      <c r="Q1434" s="106"/>
      <c r="R1434" s="106"/>
      <c r="S1434" s="106"/>
      <c r="T1434" s="106"/>
      <c r="U1434" s="106">
        <v>0</v>
      </c>
      <c r="V1434" s="106"/>
      <c r="W1434" s="106"/>
      <c r="X1434" s="106"/>
      <c r="Y1434" s="106"/>
      <c r="Z1434" s="106"/>
      <c r="AA1434" s="106"/>
      <c r="AB1434" s="106"/>
      <c r="AC1434" s="106"/>
      <c r="AD1434" s="106"/>
      <c r="AE1434" s="106"/>
      <c r="AG1434" s="7">
        <f>IF(Q1434&gt;0,RANK(Q1434,(N1434:P1434,Q1434:AE1434)),0)</f>
        <v>0</v>
      </c>
      <c r="AH1434" s="7">
        <f>IF(R1434&gt;0,RANK(R1434,(N1434:P1434,Q1434:AE1434)),0)</f>
        <v>0</v>
      </c>
      <c r="AI1434" s="7">
        <f>IF(T1434&gt;0,RANK(T1434,(N1434:P1434,Q1434:AE1434)),0)</f>
        <v>0</v>
      </c>
      <c r="AJ1434" s="7">
        <f>IF(S1434&gt;0,RANK(S1434,(N1434:P1434,Q1434:AE1434)),0)</f>
        <v>0</v>
      </c>
      <c r="AK1434" s="2">
        <f t="shared" si="526"/>
        <v>0</v>
      </c>
      <c r="AL1434" s="2">
        <f t="shared" si="527"/>
        <v>0</v>
      </c>
      <c r="AM1434" s="2">
        <f t="shared" si="528"/>
        <v>0</v>
      </c>
      <c r="AN1434" s="2">
        <f t="shared" si="529"/>
        <v>0</v>
      </c>
      <c r="AP1434" t="s">
        <v>2117</v>
      </c>
      <c r="AQ1434" t="s">
        <v>834</v>
      </c>
      <c r="AT1434" s="94">
        <v>31</v>
      </c>
      <c r="AU1434" s="96">
        <v>57</v>
      </c>
      <c r="AV1434" s="100">
        <f t="shared" si="520"/>
        <v>31057</v>
      </c>
      <c r="AX1434" s="7" t="s">
        <v>996</v>
      </c>
    </row>
    <row r="1435" spans="1:50" ht="13" hidden="1" customHeight="1" outlineLevel="1">
      <c r="A1435" t="s">
        <v>1529</v>
      </c>
      <c r="B1435" t="s">
        <v>834</v>
      </c>
      <c r="C1435" s="1">
        <f t="shared" si="521"/>
        <v>3184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1">
        <f t="shared" si="530"/>
        <v>988</v>
      </c>
      <c r="H1435" s="2">
        <f t="shared" si="531"/>
        <v>0.31030150753768843</v>
      </c>
      <c r="I1435" s="2"/>
      <c r="J1435" s="2">
        <f t="shared" si="522"/>
        <v>0.65483668341708545</v>
      </c>
      <c r="K1435" s="2">
        <f t="shared" si="523"/>
        <v>0.34453517587939697</v>
      </c>
      <c r="L1435" s="2">
        <f t="shared" si="524"/>
        <v>0</v>
      </c>
      <c r="M1435" s="2">
        <f t="shared" si="525"/>
        <v>6.2814070351757678E-4</v>
      </c>
      <c r="N1435" s="106">
        <v>2085</v>
      </c>
      <c r="O1435" s="106">
        <v>1097</v>
      </c>
      <c r="P1435" s="106"/>
      <c r="Q1435" s="106"/>
      <c r="R1435" s="106"/>
      <c r="S1435" s="106"/>
      <c r="T1435" s="106"/>
      <c r="U1435" s="106">
        <v>2</v>
      </c>
      <c r="V1435" s="106"/>
      <c r="W1435" s="106"/>
      <c r="X1435" s="106"/>
      <c r="Y1435" s="106"/>
      <c r="Z1435" s="106"/>
      <c r="AA1435" s="106"/>
      <c r="AB1435" s="106"/>
      <c r="AC1435" s="106"/>
      <c r="AD1435" s="106"/>
      <c r="AE1435" s="106"/>
      <c r="AG1435" s="7">
        <f>IF(Q1435&gt;0,RANK(Q1435,(N1435:P1435,Q1435:AE1435)),0)</f>
        <v>0</v>
      </c>
      <c r="AH1435" s="7">
        <f>IF(R1435&gt;0,RANK(R1435,(N1435:P1435,Q1435:AE1435)),0)</f>
        <v>0</v>
      </c>
      <c r="AI1435" s="7">
        <f>IF(T1435&gt;0,RANK(T1435,(N1435:P1435,Q1435:AE1435)),0)</f>
        <v>0</v>
      </c>
      <c r="AJ1435" s="7">
        <f>IF(S1435&gt;0,RANK(S1435,(N1435:P1435,Q1435:AE1435)),0)</f>
        <v>0</v>
      </c>
      <c r="AK1435" s="2">
        <f t="shared" si="526"/>
        <v>0</v>
      </c>
      <c r="AL1435" s="2">
        <f t="shared" si="527"/>
        <v>0</v>
      </c>
      <c r="AM1435" s="2">
        <f t="shared" si="528"/>
        <v>0</v>
      </c>
      <c r="AN1435" s="2">
        <f t="shared" si="529"/>
        <v>0</v>
      </c>
      <c r="AP1435" t="s">
        <v>1529</v>
      </c>
      <c r="AQ1435" t="s">
        <v>834</v>
      </c>
      <c r="AT1435" s="94">
        <v>31</v>
      </c>
      <c r="AU1435" s="96">
        <v>59</v>
      </c>
      <c r="AV1435" s="100">
        <f t="shared" si="520"/>
        <v>31059</v>
      </c>
      <c r="AX1435" s="7" t="s">
        <v>996</v>
      </c>
    </row>
    <row r="1436" spans="1:50" ht="13" hidden="1" customHeight="1" outlineLevel="1">
      <c r="A1436" t="s">
        <v>1534</v>
      </c>
      <c r="B1436" t="s">
        <v>834</v>
      </c>
      <c r="C1436" s="1">
        <f t="shared" si="521"/>
        <v>1914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0</v>
      </c>
      <c r="G1436" s="1">
        <f t="shared" si="530"/>
        <v>368</v>
      </c>
      <c r="H1436" s="2">
        <f t="shared" si="531"/>
        <v>0.19226750261233019</v>
      </c>
      <c r="I1436" s="2"/>
      <c r="J1436" s="2">
        <f t="shared" si="522"/>
        <v>0.59613375130616508</v>
      </c>
      <c r="K1436" s="2">
        <f t="shared" si="523"/>
        <v>0.40386624869383492</v>
      </c>
      <c r="L1436" s="2">
        <f t="shared" si="524"/>
        <v>0</v>
      </c>
      <c r="M1436" s="2">
        <f t="shared" si="525"/>
        <v>0</v>
      </c>
      <c r="N1436" s="106">
        <v>1141</v>
      </c>
      <c r="O1436" s="106">
        <v>773</v>
      </c>
      <c r="P1436" s="106"/>
      <c r="Q1436" s="106"/>
      <c r="R1436" s="106"/>
      <c r="S1436" s="106"/>
      <c r="T1436" s="106"/>
      <c r="U1436" s="106">
        <v>0</v>
      </c>
      <c r="V1436" s="106"/>
      <c r="W1436" s="106"/>
      <c r="X1436" s="106"/>
      <c r="Y1436" s="106"/>
      <c r="Z1436" s="106"/>
      <c r="AA1436" s="106"/>
      <c r="AB1436" s="106"/>
      <c r="AC1436" s="106"/>
      <c r="AD1436" s="106"/>
      <c r="AE1436" s="106"/>
      <c r="AG1436" s="7">
        <f>IF(Q1436&gt;0,RANK(Q1436,(N1436:P1436,Q1436:AE1436)),0)</f>
        <v>0</v>
      </c>
      <c r="AH1436" s="7">
        <f>IF(R1436&gt;0,RANK(R1436,(N1436:P1436,Q1436:AE1436)),0)</f>
        <v>0</v>
      </c>
      <c r="AI1436" s="7">
        <f>IF(T1436&gt;0,RANK(T1436,(N1436:P1436,Q1436:AE1436)),0)</f>
        <v>0</v>
      </c>
      <c r="AJ1436" s="7">
        <f>IF(S1436&gt;0,RANK(S1436,(N1436:P1436,Q1436:AE1436)),0)</f>
        <v>0</v>
      </c>
      <c r="AK1436" s="2">
        <f t="shared" si="526"/>
        <v>0</v>
      </c>
      <c r="AL1436" s="2">
        <f t="shared" si="527"/>
        <v>0</v>
      </c>
      <c r="AM1436" s="2">
        <f t="shared" si="528"/>
        <v>0</v>
      </c>
      <c r="AN1436" s="2">
        <f t="shared" si="529"/>
        <v>0</v>
      </c>
      <c r="AP1436" t="s">
        <v>1534</v>
      </c>
      <c r="AQ1436" t="s">
        <v>834</v>
      </c>
      <c r="AT1436" s="94">
        <v>31</v>
      </c>
      <c r="AU1436" s="96">
        <v>61</v>
      </c>
      <c r="AV1436" s="100">
        <f t="shared" si="520"/>
        <v>31061</v>
      </c>
      <c r="AX1436" s="7" t="s">
        <v>996</v>
      </c>
    </row>
    <row r="1437" spans="1:50" ht="13" hidden="1" customHeight="1" outlineLevel="1">
      <c r="A1437" t="s">
        <v>656</v>
      </c>
      <c r="B1437" t="s">
        <v>834</v>
      </c>
      <c r="C1437" s="1">
        <f t="shared" si="521"/>
        <v>1368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1">
        <f t="shared" si="530"/>
        <v>108</v>
      </c>
      <c r="H1437" s="2">
        <f t="shared" si="531"/>
        <v>7.8947368421052627E-2</v>
      </c>
      <c r="I1437" s="2"/>
      <c r="J1437" s="2">
        <f t="shared" si="522"/>
        <v>0.53947368421052633</v>
      </c>
      <c r="K1437" s="2">
        <f t="shared" si="523"/>
        <v>0.46052631578947367</v>
      </c>
      <c r="L1437" s="2">
        <f t="shared" si="524"/>
        <v>0</v>
      </c>
      <c r="M1437" s="2">
        <f t="shared" si="525"/>
        <v>0</v>
      </c>
      <c r="N1437" s="106">
        <v>738</v>
      </c>
      <c r="O1437" s="106">
        <v>630</v>
      </c>
      <c r="P1437" s="106"/>
      <c r="Q1437" s="106"/>
      <c r="R1437" s="106"/>
      <c r="S1437" s="106"/>
      <c r="T1437" s="106"/>
      <c r="U1437" s="106">
        <v>0</v>
      </c>
      <c r="V1437" s="106"/>
      <c r="W1437" s="106"/>
      <c r="X1437" s="106"/>
      <c r="Y1437" s="106"/>
      <c r="Z1437" s="106"/>
      <c r="AA1437" s="106"/>
      <c r="AB1437" s="106"/>
      <c r="AC1437" s="106"/>
      <c r="AD1437" s="106"/>
      <c r="AE1437" s="106"/>
      <c r="AG1437" s="7">
        <f>IF(Q1437&gt;0,RANK(Q1437,(N1437:P1437,Q1437:AE1437)),0)</f>
        <v>0</v>
      </c>
      <c r="AH1437" s="7">
        <f>IF(R1437&gt;0,RANK(R1437,(N1437:P1437,Q1437:AE1437)),0)</f>
        <v>0</v>
      </c>
      <c r="AI1437" s="7">
        <f>IF(T1437&gt;0,RANK(T1437,(N1437:P1437,Q1437:AE1437)),0)</f>
        <v>0</v>
      </c>
      <c r="AJ1437" s="7">
        <f>IF(S1437&gt;0,RANK(S1437,(N1437:P1437,Q1437:AE1437)),0)</f>
        <v>0</v>
      </c>
      <c r="AK1437" s="2">
        <f t="shared" si="526"/>
        <v>0</v>
      </c>
      <c r="AL1437" s="2">
        <f t="shared" si="527"/>
        <v>0</v>
      </c>
      <c r="AM1437" s="2">
        <f t="shared" si="528"/>
        <v>0</v>
      </c>
      <c r="AN1437" s="2">
        <f t="shared" si="529"/>
        <v>0</v>
      </c>
      <c r="AP1437" t="s">
        <v>656</v>
      </c>
      <c r="AQ1437" t="s">
        <v>834</v>
      </c>
      <c r="AT1437" s="94">
        <v>31</v>
      </c>
      <c r="AU1437" s="96">
        <v>63</v>
      </c>
      <c r="AV1437" s="100">
        <f t="shared" si="520"/>
        <v>31063</v>
      </c>
      <c r="AX1437" s="7" t="s">
        <v>996</v>
      </c>
    </row>
    <row r="1438" spans="1:50" ht="13" hidden="1" customHeight="1" outlineLevel="1">
      <c r="A1438" t="s">
        <v>660</v>
      </c>
      <c r="B1438" t="s">
        <v>834</v>
      </c>
      <c r="C1438" s="1">
        <f t="shared" ref="C1438:C1469" si="532">SUM(N1438:AE1438)</f>
        <v>2418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>IF(P1438&gt;0,RANK(P1438,(N1438:P1438,Q1438:AE1438)),0)</f>
        <v>0</v>
      </c>
      <c r="G1438" s="1">
        <f t="shared" si="530"/>
        <v>376</v>
      </c>
      <c r="H1438" s="2">
        <f t="shared" si="531"/>
        <v>0.15550041356492969</v>
      </c>
      <c r="I1438" s="2"/>
      <c r="J1438" s="2">
        <f t="shared" ref="J1438:J1469" si="533">IF($C1438=0,"-",N1438/$C1438)</f>
        <v>0.5777502067824648</v>
      </c>
      <c r="K1438" s="2">
        <f t="shared" ref="K1438:K1469" si="534">IF($C1438=0,"-",O1438/$C1438)</f>
        <v>0.42224979321753514</v>
      </c>
      <c r="L1438" s="2">
        <f t="shared" ref="L1438:L1469" si="535">IF($C1438=0,"-",P1438/$C1438)</f>
        <v>0</v>
      </c>
      <c r="M1438" s="2">
        <f t="shared" ref="M1438:M1469" si="536">IF(C1438=0,"-",(1-J1438-K1438-L1438))</f>
        <v>5.5511151231257827E-17</v>
      </c>
      <c r="N1438" s="106">
        <v>1397</v>
      </c>
      <c r="O1438" s="106">
        <v>1021</v>
      </c>
      <c r="P1438" s="106"/>
      <c r="Q1438" s="106"/>
      <c r="R1438" s="106"/>
      <c r="S1438" s="106"/>
      <c r="T1438" s="106"/>
      <c r="U1438" s="106">
        <v>0</v>
      </c>
      <c r="V1438" s="106"/>
      <c r="W1438" s="106"/>
      <c r="X1438" s="106"/>
      <c r="Y1438" s="106"/>
      <c r="Z1438" s="106"/>
      <c r="AA1438" s="106"/>
      <c r="AB1438" s="106"/>
      <c r="AC1438" s="106"/>
      <c r="AD1438" s="106"/>
      <c r="AE1438" s="106"/>
      <c r="AG1438" s="7">
        <f>IF(Q1438&gt;0,RANK(Q1438,(N1438:P1438,Q1438:AE1438)),0)</f>
        <v>0</v>
      </c>
      <c r="AH1438" s="7">
        <f>IF(R1438&gt;0,RANK(R1438,(N1438:P1438,Q1438:AE1438)),0)</f>
        <v>0</v>
      </c>
      <c r="AI1438" s="7">
        <f>IF(T1438&gt;0,RANK(T1438,(N1438:P1438,Q1438:AE1438)),0)</f>
        <v>0</v>
      </c>
      <c r="AJ1438" s="7">
        <f>IF(S1438&gt;0,RANK(S1438,(N1438:P1438,Q1438:AE1438)),0)</f>
        <v>0</v>
      </c>
      <c r="AK1438" s="2">
        <f t="shared" ref="AK1438:AK1469" si="537">IF($C1438=0,"-",Q1438/$C1438)</f>
        <v>0</v>
      </c>
      <c r="AL1438" s="2">
        <f t="shared" ref="AL1438:AL1469" si="538">IF($C1438=0,"-",R1438/$C1438)</f>
        <v>0</v>
      </c>
      <c r="AM1438" s="2">
        <f t="shared" ref="AM1438:AM1469" si="539">IF($C1438=0,"-",T1438/$C1438)</f>
        <v>0</v>
      </c>
      <c r="AN1438" s="2">
        <f t="shared" ref="AN1438:AN1469" si="540">IF($C1438=0,"-",S1438/$C1438)</f>
        <v>0</v>
      </c>
      <c r="AP1438" t="s">
        <v>660</v>
      </c>
      <c r="AQ1438" t="s">
        <v>834</v>
      </c>
      <c r="AT1438" s="94">
        <v>31</v>
      </c>
      <c r="AU1438" s="96">
        <v>65</v>
      </c>
      <c r="AV1438" s="100">
        <f t="shared" si="520"/>
        <v>31065</v>
      </c>
      <c r="AX1438" s="7" t="s">
        <v>996</v>
      </c>
    </row>
    <row r="1439" spans="1:50" ht="13" hidden="1" customHeight="1" outlineLevel="1">
      <c r="A1439" t="s">
        <v>661</v>
      </c>
      <c r="B1439" t="s">
        <v>834</v>
      </c>
      <c r="C1439" s="1">
        <f t="shared" si="532"/>
        <v>9076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0</v>
      </c>
      <c r="G1439" s="1">
        <f t="shared" si="530"/>
        <v>3326</v>
      </c>
      <c r="H1439" s="2">
        <f t="shared" si="531"/>
        <v>0.36646099603349491</v>
      </c>
      <c r="I1439" s="2"/>
      <c r="J1439" s="2">
        <f t="shared" si="533"/>
        <v>0.68323049801674751</v>
      </c>
      <c r="K1439" s="2">
        <f t="shared" si="534"/>
        <v>0.31676950198325254</v>
      </c>
      <c r="L1439" s="2">
        <f t="shared" si="535"/>
        <v>0</v>
      </c>
      <c r="M1439" s="2">
        <f t="shared" si="536"/>
        <v>-5.5511151231257827E-17</v>
      </c>
      <c r="N1439" s="106">
        <v>6201</v>
      </c>
      <c r="O1439" s="106">
        <v>2875</v>
      </c>
      <c r="P1439" s="106"/>
      <c r="Q1439" s="106"/>
      <c r="R1439" s="106"/>
      <c r="S1439" s="106"/>
      <c r="T1439" s="106"/>
      <c r="U1439" s="106">
        <v>0</v>
      </c>
      <c r="V1439" s="106"/>
      <c r="W1439" s="106"/>
      <c r="X1439" s="106"/>
      <c r="Y1439" s="106"/>
      <c r="Z1439" s="106"/>
      <c r="AA1439" s="106"/>
      <c r="AB1439" s="106"/>
      <c r="AC1439" s="106"/>
      <c r="AD1439" s="106"/>
      <c r="AE1439" s="106"/>
      <c r="AG1439" s="7">
        <f>IF(Q1439&gt;0,RANK(Q1439,(N1439:P1439,Q1439:AE1439)),0)</f>
        <v>0</v>
      </c>
      <c r="AH1439" s="7">
        <f>IF(R1439&gt;0,RANK(R1439,(N1439:P1439,Q1439:AE1439)),0)</f>
        <v>0</v>
      </c>
      <c r="AI1439" s="7">
        <f>IF(T1439&gt;0,RANK(T1439,(N1439:P1439,Q1439:AE1439)),0)</f>
        <v>0</v>
      </c>
      <c r="AJ1439" s="7">
        <f>IF(S1439&gt;0,RANK(S1439,(N1439:P1439,Q1439:AE1439)),0)</f>
        <v>0</v>
      </c>
      <c r="AK1439" s="2">
        <f t="shared" si="537"/>
        <v>0</v>
      </c>
      <c r="AL1439" s="2">
        <f t="shared" si="538"/>
        <v>0</v>
      </c>
      <c r="AM1439" s="2">
        <f t="shared" si="539"/>
        <v>0</v>
      </c>
      <c r="AN1439" s="2">
        <f t="shared" si="540"/>
        <v>0</v>
      </c>
      <c r="AP1439" t="s">
        <v>661</v>
      </c>
      <c r="AQ1439" t="s">
        <v>834</v>
      </c>
      <c r="AT1439" s="94">
        <v>31</v>
      </c>
      <c r="AU1439" s="96">
        <v>67</v>
      </c>
      <c r="AV1439" s="100">
        <f t="shared" si="520"/>
        <v>31067</v>
      </c>
      <c r="AX1439" s="7" t="s">
        <v>996</v>
      </c>
    </row>
    <row r="1440" spans="1:50" ht="13" hidden="1" customHeight="1" outlineLevel="1">
      <c r="A1440" t="s">
        <v>226</v>
      </c>
      <c r="B1440" t="s">
        <v>834</v>
      </c>
      <c r="C1440" s="1">
        <f t="shared" si="532"/>
        <v>1324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30"/>
        <v>248</v>
      </c>
      <c r="H1440" s="2">
        <f t="shared" si="531"/>
        <v>0.18731117824773413</v>
      </c>
      <c r="I1440" s="2"/>
      <c r="J1440" s="2">
        <f t="shared" si="533"/>
        <v>0.40634441087613293</v>
      </c>
      <c r="K1440" s="2">
        <f t="shared" si="534"/>
        <v>0.59365558912386707</v>
      </c>
      <c r="L1440" s="2">
        <f t="shared" si="535"/>
        <v>0</v>
      </c>
      <c r="M1440" s="2">
        <f t="shared" si="536"/>
        <v>0</v>
      </c>
      <c r="N1440" s="106">
        <v>538</v>
      </c>
      <c r="O1440" s="106">
        <v>786</v>
      </c>
      <c r="P1440" s="106"/>
      <c r="Q1440" s="106"/>
      <c r="R1440" s="106"/>
      <c r="S1440" s="106"/>
      <c r="T1440" s="106"/>
      <c r="U1440" s="106">
        <v>0</v>
      </c>
      <c r="V1440" s="106"/>
      <c r="W1440" s="106"/>
      <c r="X1440" s="106"/>
      <c r="Y1440" s="106"/>
      <c r="Z1440" s="106"/>
      <c r="AA1440" s="106"/>
      <c r="AB1440" s="106"/>
      <c r="AC1440" s="106"/>
      <c r="AD1440" s="106"/>
      <c r="AE1440" s="106"/>
      <c r="AG1440" s="7">
        <f>IF(Q1440&gt;0,RANK(Q1440,(N1440:P1440,Q1440:AE1440)),0)</f>
        <v>0</v>
      </c>
      <c r="AH1440" s="7">
        <f>IF(R1440&gt;0,RANK(R1440,(N1440:P1440,Q1440:AE1440)),0)</f>
        <v>0</v>
      </c>
      <c r="AI1440" s="7">
        <f>IF(T1440&gt;0,RANK(T1440,(N1440:P1440,Q1440:AE1440)),0)</f>
        <v>0</v>
      </c>
      <c r="AJ1440" s="7">
        <f>IF(S1440&gt;0,RANK(S1440,(N1440:P1440,Q1440:AE1440)),0)</f>
        <v>0</v>
      </c>
      <c r="AK1440" s="2">
        <f t="shared" si="537"/>
        <v>0</v>
      </c>
      <c r="AL1440" s="2">
        <f t="shared" si="538"/>
        <v>0</v>
      </c>
      <c r="AM1440" s="2">
        <f t="shared" si="539"/>
        <v>0</v>
      </c>
      <c r="AN1440" s="2">
        <f t="shared" si="540"/>
        <v>0</v>
      </c>
      <c r="AP1440" t="s">
        <v>226</v>
      </c>
      <c r="AQ1440" t="s">
        <v>834</v>
      </c>
      <c r="AT1440" s="94">
        <v>31</v>
      </c>
      <c r="AU1440" s="96">
        <v>69</v>
      </c>
      <c r="AV1440" s="100">
        <f t="shared" si="520"/>
        <v>31069</v>
      </c>
      <c r="AX1440" s="7" t="s">
        <v>996</v>
      </c>
    </row>
    <row r="1441" spans="1:50" ht="13" hidden="1" customHeight="1" outlineLevel="1">
      <c r="A1441" t="s">
        <v>1288</v>
      </c>
      <c r="B1441" t="s">
        <v>834</v>
      </c>
      <c r="C1441" s="1">
        <f t="shared" si="532"/>
        <v>883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30"/>
        <v>161</v>
      </c>
      <c r="H1441" s="2">
        <f t="shared" si="531"/>
        <v>0.18233295583238959</v>
      </c>
      <c r="I1441" s="2"/>
      <c r="J1441" s="2">
        <f t="shared" si="533"/>
        <v>0.40883352208380519</v>
      </c>
      <c r="K1441" s="2">
        <f t="shared" si="534"/>
        <v>0.59116647791619481</v>
      </c>
      <c r="L1441" s="2">
        <f t="shared" si="535"/>
        <v>0</v>
      </c>
      <c r="M1441" s="2">
        <f t="shared" si="536"/>
        <v>0</v>
      </c>
      <c r="N1441" s="106">
        <v>361</v>
      </c>
      <c r="O1441" s="106">
        <v>522</v>
      </c>
      <c r="P1441" s="106"/>
      <c r="Q1441" s="106"/>
      <c r="R1441" s="106"/>
      <c r="S1441" s="106"/>
      <c r="T1441" s="106"/>
      <c r="U1441" s="106">
        <v>0</v>
      </c>
      <c r="V1441" s="106"/>
      <c r="W1441" s="106"/>
      <c r="X1441" s="106"/>
      <c r="Y1441" s="106"/>
      <c r="Z1441" s="106"/>
      <c r="AA1441" s="106"/>
      <c r="AB1441" s="106"/>
      <c r="AC1441" s="106"/>
      <c r="AD1441" s="106"/>
      <c r="AE1441" s="106"/>
      <c r="AG1441" s="7">
        <f>IF(Q1441&gt;0,RANK(Q1441,(N1441:P1441,Q1441:AE1441)),0)</f>
        <v>0</v>
      </c>
      <c r="AH1441" s="7">
        <f>IF(R1441&gt;0,RANK(R1441,(N1441:P1441,Q1441:AE1441)),0)</f>
        <v>0</v>
      </c>
      <c r="AI1441" s="7">
        <f>IF(T1441&gt;0,RANK(T1441,(N1441:P1441,Q1441:AE1441)),0)</f>
        <v>0</v>
      </c>
      <c r="AJ1441" s="7">
        <f>IF(S1441&gt;0,RANK(S1441,(N1441:P1441,Q1441:AE1441)),0)</f>
        <v>0</v>
      </c>
      <c r="AK1441" s="2">
        <f t="shared" si="537"/>
        <v>0</v>
      </c>
      <c r="AL1441" s="2">
        <f t="shared" si="538"/>
        <v>0</v>
      </c>
      <c r="AM1441" s="2">
        <f t="shared" si="539"/>
        <v>0</v>
      </c>
      <c r="AN1441" s="2">
        <f t="shared" si="540"/>
        <v>0</v>
      </c>
      <c r="AP1441" t="s">
        <v>1288</v>
      </c>
      <c r="AQ1441" t="s">
        <v>834</v>
      </c>
      <c r="AT1441" s="94">
        <v>31</v>
      </c>
      <c r="AU1441" s="96">
        <v>71</v>
      </c>
      <c r="AV1441" s="100">
        <f t="shared" si="520"/>
        <v>31071</v>
      </c>
      <c r="AX1441" s="7" t="s">
        <v>996</v>
      </c>
    </row>
    <row r="1442" spans="1:50" ht="13" hidden="1" customHeight="1" outlineLevel="1">
      <c r="A1442" t="s">
        <v>1563</v>
      </c>
      <c r="B1442" t="s">
        <v>834</v>
      </c>
      <c r="C1442" s="1">
        <f t="shared" si="532"/>
        <v>869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0</v>
      </c>
      <c r="G1442" s="1">
        <f t="shared" si="530"/>
        <v>107</v>
      </c>
      <c r="H1442" s="2">
        <f t="shared" si="531"/>
        <v>0.12313003452243959</v>
      </c>
      <c r="I1442" s="2"/>
      <c r="J1442" s="2">
        <f t="shared" si="533"/>
        <v>0.56156501726121977</v>
      </c>
      <c r="K1442" s="2">
        <f t="shared" si="534"/>
        <v>0.43843498273878023</v>
      </c>
      <c r="L1442" s="2">
        <f t="shared" si="535"/>
        <v>0</v>
      </c>
      <c r="M1442" s="2">
        <f t="shared" si="536"/>
        <v>0</v>
      </c>
      <c r="N1442" s="106">
        <v>488</v>
      </c>
      <c r="O1442" s="106">
        <v>381</v>
      </c>
      <c r="P1442" s="106"/>
      <c r="Q1442" s="106"/>
      <c r="R1442" s="106"/>
      <c r="S1442" s="106"/>
      <c r="T1442" s="106"/>
      <c r="U1442" s="106">
        <v>0</v>
      </c>
      <c r="V1442" s="106"/>
      <c r="W1442" s="106"/>
      <c r="X1442" s="106"/>
      <c r="Y1442" s="106"/>
      <c r="Z1442" s="106"/>
      <c r="AA1442" s="106"/>
      <c r="AB1442" s="106"/>
      <c r="AC1442" s="106"/>
      <c r="AD1442" s="106"/>
      <c r="AE1442" s="106"/>
      <c r="AG1442" s="7">
        <f>IF(Q1442&gt;0,RANK(Q1442,(N1442:P1442,Q1442:AE1442)),0)</f>
        <v>0</v>
      </c>
      <c r="AH1442" s="7">
        <f>IF(R1442&gt;0,RANK(R1442,(N1442:P1442,Q1442:AE1442)),0)</f>
        <v>0</v>
      </c>
      <c r="AI1442" s="7">
        <f>IF(T1442&gt;0,RANK(T1442,(N1442:P1442,Q1442:AE1442)),0)</f>
        <v>0</v>
      </c>
      <c r="AJ1442" s="7">
        <f>IF(S1442&gt;0,RANK(S1442,(N1442:P1442,Q1442:AE1442)),0)</f>
        <v>0</v>
      </c>
      <c r="AK1442" s="2">
        <f t="shared" si="537"/>
        <v>0</v>
      </c>
      <c r="AL1442" s="2">
        <f t="shared" si="538"/>
        <v>0</v>
      </c>
      <c r="AM1442" s="2">
        <f t="shared" si="539"/>
        <v>0</v>
      </c>
      <c r="AN1442" s="2">
        <f t="shared" si="540"/>
        <v>0</v>
      </c>
      <c r="AP1442" t="s">
        <v>1563</v>
      </c>
      <c r="AQ1442" t="s">
        <v>834</v>
      </c>
      <c r="AT1442" s="94">
        <v>31</v>
      </c>
      <c r="AU1442" s="96">
        <v>73</v>
      </c>
      <c r="AV1442" s="100">
        <f t="shared" si="520"/>
        <v>31073</v>
      </c>
      <c r="AX1442" s="7" t="s">
        <v>996</v>
      </c>
    </row>
    <row r="1443" spans="1:50" ht="13" hidden="1" customHeight="1" outlineLevel="1">
      <c r="A1443" t="s">
        <v>562</v>
      </c>
      <c r="B1443" t="s">
        <v>834</v>
      </c>
      <c r="C1443" s="1">
        <f t="shared" si="532"/>
        <v>376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0</v>
      </c>
      <c r="G1443" s="1">
        <f t="shared" si="530"/>
        <v>106</v>
      </c>
      <c r="H1443" s="2">
        <f t="shared" si="531"/>
        <v>0.28191489361702127</v>
      </c>
      <c r="I1443" s="2"/>
      <c r="J1443" s="2">
        <f t="shared" si="533"/>
        <v>0.35904255319148937</v>
      </c>
      <c r="K1443" s="2">
        <f t="shared" si="534"/>
        <v>0.64095744680851063</v>
      </c>
      <c r="L1443" s="2">
        <f t="shared" si="535"/>
        <v>0</v>
      </c>
      <c r="M1443" s="2">
        <f t="shared" si="536"/>
        <v>0</v>
      </c>
      <c r="N1443" s="106">
        <v>135</v>
      </c>
      <c r="O1443" s="106">
        <v>241</v>
      </c>
      <c r="P1443" s="106"/>
      <c r="Q1443" s="106"/>
      <c r="R1443" s="106"/>
      <c r="S1443" s="106"/>
      <c r="T1443" s="106"/>
      <c r="U1443" s="106">
        <v>0</v>
      </c>
      <c r="V1443" s="106"/>
      <c r="W1443" s="106"/>
      <c r="X1443" s="106"/>
      <c r="Y1443" s="106"/>
      <c r="Z1443" s="106"/>
      <c r="AA1443" s="106"/>
      <c r="AB1443" s="106"/>
      <c r="AC1443" s="106"/>
      <c r="AD1443" s="106"/>
      <c r="AE1443" s="106"/>
      <c r="AG1443" s="7">
        <f>IF(Q1443&gt;0,RANK(Q1443,(N1443:P1443,Q1443:AE1443)),0)</f>
        <v>0</v>
      </c>
      <c r="AH1443" s="7">
        <f>IF(R1443&gt;0,RANK(R1443,(N1443:P1443,Q1443:AE1443)),0)</f>
        <v>0</v>
      </c>
      <c r="AI1443" s="7">
        <f>IF(T1443&gt;0,RANK(T1443,(N1443:P1443,Q1443:AE1443)),0)</f>
        <v>0</v>
      </c>
      <c r="AJ1443" s="7">
        <f>IF(S1443&gt;0,RANK(S1443,(N1443:P1443,Q1443:AE1443)),0)</f>
        <v>0</v>
      </c>
      <c r="AK1443" s="2">
        <f t="shared" si="537"/>
        <v>0</v>
      </c>
      <c r="AL1443" s="2">
        <f t="shared" si="538"/>
        <v>0</v>
      </c>
      <c r="AM1443" s="2">
        <f t="shared" si="539"/>
        <v>0</v>
      </c>
      <c r="AN1443" s="2">
        <f t="shared" si="540"/>
        <v>0</v>
      </c>
      <c r="AP1443" t="s">
        <v>562</v>
      </c>
      <c r="AQ1443" t="s">
        <v>834</v>
      </c>
      <c r="AT1443" s="94">
        <v>31</v>
      </c>
      <c r="AU1443" s="96">
        <v>75</v>
      </c>
      <c r="AV1443" s="100">
        <f t="shared" si="520"/>
        <v>31075</v>
      </c>
      <c r="AX1443" s="7" t="s">
        <v>996</v>
      </c>
    </row>
    <row r="1444" spans="1:50" ht="13" hidden="1" customHeight="1" outlineLevel="1">
      <c r="A1444" t="s">
        <v>1714</v>
      </c>
      <c r="B1444" t="s">
        <v>834</v>
      </c>
      <c r="C1444" s="1">
        <f t="shared" si="532"/>
        <v>1114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>IF(P1444&gt;0,RANK(P1444,(N1444:P1444,Q1444:AE1444)),0)</f>
        <v>0</v>
      </c>
      <c r="G1444" s="1">
        <f t="shared" si="530"/>
        <v>418</v>
      </c>
      <c r="H1444" s="2">
        <f t="shared" si="531"/>
        <v>0.37522441651705568</v>
      </c>
      <c r="I1444" s="2"/>
      <c r="J1444" s="2">
        <f t="shared" si="533"/>
        <v>0.68761220825852787</v>
      </c>
      <c r="K1444" s="2">
        <f t="shared" si="534"/>
        <v>0.31238779174147219</v>
      </c>
      <c r="L1444" s="2">
        <f t="shared" si="535"/>
        <v>0</v>
      </c>
      <c r="M1444" s="2">
        <f t="shared" si="536"/>
        <v>-5.5511151231257827E-17</v>
      </c>
      <c r="N1444" s="106">
        <v>766</v>
      </c>
      <c r="O1444" s="106">
        <v>348</v>
      </c>
      <c r="P1444" s="106"/>
      <c r="Q1444" s="106"/>
      <c r="R1444" s="106"/>
      <c r="S1444" s="106"/>
      <c r="T1444" s="106"/>
      <c r="U1444" s="106">
        <v>0</v>
      </c>
      <c r="V1444" s="106"/>
      <c r="W1444" s="106"/>
      <c r="X1444" s="106"/>
      <c r="Y1444" s="106"/>
      <c r="Z1444" s="106"/>
      <c r="AA1444" s="106"/>
      <c r="AB1444" s="106"/>
      <c r="AC1444" s="106"/>
      <c r="AD1444" s="106"/>
      <c r="AE1444" s="106"/>
      <c r="AG1444" s="7">
        <f>IF(Q1444&gt;0,RANK(Q1444,(N1444:P1444,Q1444:AE1444)),0)</f>
        <v>0</v>
      </c>
      <c r="AH1444" s="7">
        <f>IF(R1444&gt;0,RANK(R1444,(N1444:P1444,Q1444:AE1444)),0)</f>
        <v>0</v>
      </c>
      <c r="AI1444" s="7">
        <f>IF(T1444&gt;0,RANK(T1444,(N1444:P1444,Q1444:AE1444)),0)</f>
        <v>0</v>
      </c>
      <c r="AJ1444" s="7">
        <f>IF(S1444&gt;0,RANK(S1444,(N1444:P1444,Q1444:AE1444)),0)</f>
        <v>0</v>
      </c>
      <c r="AK1444" s="2">
        <f t="shared" si="537"/>
        <v>0</v>
      </c>
      <c r="AL1444" s="2">
        <f t="shared" si="538"/>
        <v>0</v>
      </c>
      <c r="AM1444" s="2">
        <f t="shared" si="539"/>
        <v>0</v>
      </c>
      <c r="AN1444" s="2">
        <f t="shared" si="540"/>
        <v>0</v>
      </c>
      <c r="AP1444" t="s">
        <v>1714</v>
      </c>
      <c r="AQ1444" t="s">
        <v>834</v>
      </c>
      <c r="AT1444" s="94">
        <v>31</v>
      </c>
      <c r="AU1444" s="96">
        <v>77</v>
      </c>
      <c r="AV1444" s="100">
        <f t="shared" si="520"/>
        <v>31077</v>
      </c>
      <c r="AX1444" s="7" t="s">
        <v>996</v>
      </c>
    </row>
    <row r="1445" spans="1:50" ht="13" hidden="1" customHeight="1" outlineLevel="1">
      <c r="A1445" t="s">
        <v>205</v>
      </c>
      <c r="B1445" t="s">
        <v>834</v>
      </c>
      <c r="C1445" s="1">
        <f t="shared" si="532"/>
        <v>16828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1">
        <f t="shared" si="530"/>
        <v>2276</v>
      </c>
      <c r="H1445" s="2">
        <f t="shared" si="531"/>
        <v>0.13525077252198717</v>
      </c>
      <c r="I1445" s="2"/>
      <c r="J1445" s="2">
        <f t="shared" si="533"/>
        <v>0.56643689089612548</v>
      </c>
      <c r="K1445" s="2">
        <f t="shared" si="534"/>
        <v>0.43118611837413834</v>
      </c>
      <c r="L1445" s="2">
        <f t="shared" si="535"/>
        <v>0</v>
      </c>
      <c r="M1445" s="2">
        <f t="shared" si="536"/>
        <v>2.3769907297361836E-3</v>
      </c>
      <c r="N1445" s="106">
        <v>9532</v>
      </c>
      <c r="O1445" s="106">
        <v>7256</v>
      </c>
      <c r="P1445" s="106"/>
      <c r="Q1445" s="106"/>
      <c r="R1445" s="106"/>
      <c r="S1445" s="106"/>
      <c r="T1445" s="106"/>
      <c r="U1445" s="106">
        <v>40</v>
      </c>
      <c r="V1445" s="106"/>
      <c r="W1445" s="106"/>
      <c r="X1445" s="106"/>
      <c r="Y1445" s="106"/>
      <c r="Z1445" s="106"/>
      <c r="AA1445" s="106"/>
      <c r="AB1445" s="106"/>
      <c r="AC1445" s="106"/>
      <c r="AD1445" s="106"/>
      <c r="AE1445" s="106"/>
      <c r="AG1445" s="7">
        <f>IF(Q1445&gt;0,RANK(Q1445,(N1445:P1445,Q1445:AE1445)),0)</f>
        <v>0</v>
      </c>
      <c r="AH1445" s="7">
        <f>IF(R1445&gt;0,RANK(R1445,(N1445:P1445,Q1445:AE1445)),0)</f>
        <v>0</v>
      </c>
      <c r="AI1445" s="7">
        <f>IF(T1445&gt;0,RANK(T1445,(N1445:P1445,Q1445:AE1445)),0)</f>
        <v>0</v>
      </c>
      <c r="AJ1445" s="7">
        <f>IF(S1445&gt;0,RANK(S1445,(N1445:P1445,Q1445:AE1445)),0)</f>
        <v>0</v>
      </c>
      <c r="AK1445" s="2">
        <f t="shared" si="537"/>
        <v>0</v>
      </c>
      <c r="AL1445" s="2">
        <f t="shared" si="538"/>
        <v>0</v>
      </c>
      <c r="AM1445" s="2">
        <f t="shared" si="539"/>
        <v>0</v>
      </c>
      <c r="AN1445" s="2">
        <f t="shared" si="540"/>
        <v>0</v>
      </c>
      <c r="AP1445" t="s">
        <v>205</v>
      </c>
      <c r="AQ1445" t="s">
        <v>834</v>
      </c>
      <c r="AT1445" s="94">
        <v>31</v>
      </c>
      <c r="AU1445" s="96">
        <v>79</v>
      </c>
      <c r="AV1445" s="100">
        <f t="shared" si="520"/>
        <v>31079</v>
      </c>
      <c r="AX1445" s="7" t="s">
        <v>996</v>
      </c>
    </row>
    <row r="1446" spans="1:50" ht="13" hidden="1" customHeight="1" outlineLevel="1">
      <c r="A1446" t="s">
        <v>953</v>
      </c>
      <c r="B1446" t="s">
        <v>834</v>
      </c>
      <c r="C1446" s="1">
        <f t="shared" si="532"/>
        <v>3945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1">
        <f t="shared" si="530"/>
        <v>577</v>
      </c>
      <c r="H1446" s="2">
        <f t="shared" si="531"/>
        <v>0.14626108998732573</v>
      </c>
      <c r="I1446" s="2"/>
      <c r="J1446" s="2">
        <f t="shared" si="533"/>
        <v>0.57313054499366289</v>
      </c>
      <c r="K1446" s="2">
        <f t="shared" si="534"/>
        <v>0.42686945500633716</v>
      </c>
      <c r="L1446" s="2">
        <f t="shared" si="535"/>
        <v>0</v>
      </c>
      <c r="M1446" s="2">
        <f t="shared" si="536"/>
        <v>-5.5511151231257827E-17</v>
      </c>
      <c r="N1446" s="106">
        <v>2261</v>
      </c>
      <c r="O1446" s="106">
        <v>1684</v>
      </c>
      <c r="P1446" s="106"/>
      <c r="Q1446" s="106"/>
      <c r="R1446" s="106"/>
      <c r="S1446" s="106"/>
      <c r="T1446" s="106"/>
      <c r="U1446" s="106">
        <v>0</v>
      </c>
      <c r="V1446" s="106"/>
      <c r="W1446" s="106"/>
      <c r="X1446" s="106"/>
      <c r="Y1446" s="106"/>
      <c r="Z1446" s="106"/>
      <c r="AA1446" s="106"/>
      <c r="AB1446" s="106"/>
      <c r="AC1446" s="106"/>
      <c r="AD1446" s="106"/>
      <c r="AE1446" s="106"/>
      <c r="AG1446" s="7">
        <f>IF(Q1446&gt;0,RANK(Q1446,(N1446:P1446,Q1446:AE1446)),0)</f>
        <v>0</v>
      </c>
      <c r="AH1446" s="7">
        <f>IF(R1446&gt;0,RANK(R1446,(N1446:P1446,Q1446:AE1446)),0)</f>
        <v>0</v>
      </c>
      <c r="AI1446" s="7">
        <f>IF(T1446&gt;0,RANK(T1446,(N1446:P1446,Q1446:AE1446)),0)</f>
        <v>0</v>
      </c>
      <c r="AJ1446" s="7">
        <f>IF(S1446&gt;0,RANK(S1446,(N1446:P1446,Q1446:AE1446)),0)</f>
        <v>0</v>
      </c>
      <c r="AK1446" s="2">
        <f t="shared" si="537"/>
        <v>0</v>
      </c>
      <c r="AL1446" s="2">
        <f t="shared" si="538"/>
        <v>0</v>
      </c>
      <c r="AM1446" s="2">
        <f t="shared" si="539"/>
        <v>0</v>
      </c>
      <c r="AN1446" s="2">
        <f t="shared" si="540"/>
        <v>0</v>
      </c>
      <c r="AP1446" t="s">
        <v>953</v>
      </c>
      <c r="AQ1446" t="s">
        <v>834</v>
      </c>
      <c r="AT1446" s="94">
        <v>31</v>
      </c>
      <c r="AU1446" s="96">
        <v>81</v>
      </c>
      <c r="AV1446" s="100">
        <f t="shared" si="520"/>
        <v>31081</v>
      </c>
      <c r="AX1446" s="7" t="s">
        <v>996</v>
      </c>
    </row>
    <row r="1447" spans="1:50" ht="13" hidden="1" customHeight="1" outlineLevel="1">
      <c r="A1447" t="s">
        <v>1433</v>
      </c>
      <c r="B1447" t="s">
        <v>834</v>
      </c>
      <c r="C1447" s="1">
        <f t="shared" si="532"/>
        <v>2168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1">
        <f t="shared" si="530"/>
        <v>326</v>
      </c>
      <c r="H1447" s="2">
        <f t="shared" si="531"/>
        <v>0.15036900369003689</v>
      </c>
      <c r="I1447" s="2"/>
      <c r="J1447" s="2">
        <f t="shared" si="533"/>
        <v>0.57518450184501846</v>
      </c>
      <c r="K1447" s="2">
        <f t="shared" si="534"/>
        <v>0.42481549815498154</v>
      </c>
      <c r="L1447" s="2">
        <f t="shared" si="535"/>
        <v>0</v>
      </c>
      <c r="M1447" s="2">
        <f t="shared" si="536"/>
        <v>0</v>
      </c>
      <c r="N1447" s="106">
        <v>1247</v>
      </c>
      <c r="O1447" s="106">
        <v>921</v>
      </c>
      <c r="P1447" s="106"/>
      <c r="Q1447" s="106"/>
      <c r="R1447" s="106"/>
      <c r="S1447" s="106"/>
      <c r="T1447" s="106"/>
      <c r="U1447" s="106">
        <v>0</v>
      </c>
      <c r="V1447" s="106"/>
      <c r="W1447" s="106"/>
      <c r="X1447" s="106"/>
      <c r="Y1447" s="106"/>
      <c r="Z1447" s="106"/>
      <c r="AA1447" s="106"/>
      <c r="AB1447" s="106"/>
      <c r="AC1447" s="106"/>
      <c r="AD1447" s="106"/>
      <c r="AE1447" s="106"/>
      <c r="AG1447" s="7">
        <f>IF(Q1447&gt;0,RANK(Q1447,(N1447:P1447,Q1447:AE1447)),0)</f>
        <v>0</v>
      </c>
      <c r="AH1447" s="7">
        <f>IF(R1447&gt;0,RANK(R1447,(N1447:P1447,Q1447:AE1447)),0)</f>
        <v>0</v>
      </c>
      <c r="AI1447" s="7">
        <f>IF(T1447&gt;0,RANK(T1447,(N1447:P1447,Q1447:AE1447)),0)</f>
        <v>0</v>
      </c>
      <c r="AJ1447" s="7">
        <f>IF(S1447&gt;0,RANK(S1447,(N1447:P1447,Q1447:AE1447)),0)</f>
        <v>0</v>
      </c>
      <c r="AK1447" s="2">
        <f t="shared" si="537"/>
        <v>0</v>
      </c>
      <c r="AL1447" s="2">
        <f t="shared" si="538"/>
        <v>0</v>
      </c>
      <c r="AM1447" s="2">
        <f t="shared" si="539"/>
        <v>0</v>
      </c>
      <c r="AN1447" s="2">
        <f t="shared" si="540"/>
        <v>0</v>
      </c>
      <c r="AP1447" t="s">
        <v>1433</v>
      </c>
      <c r="AQ1447" t="s">
        <v>834</v>
      </c>
      <c r="AT1447" s="94">
        <v>31</v>
      </c>
      <c r="AU1447" s="96">
        <v>83</v>
      </c>
      <c r="AV1447" s="100">
        <f t="shared" si="520"/>
        <v>31083</v>
      </c>
      <c r="AX1447" s="7" t="s">
        <v>996</v>
      </c>
    </row>
    <row r="1448" spans="1:50" ht="13" hidden="1" customHeight="1" outlineLevel="1">
      <c r="A1448" t="s">
        <v>2689</v>
      </c>
      <c r="B1448" t="s">
        <v>834</v>
      </c>
      <c r="C1448" s="1">
        <f t="shared" si="532"/>
        <v>534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1">
        <f t="shared" si="530"/>
        <v>6</v>
      </c>
      <c r="H1448" s="2">
        <f t="shared" si="531"/>
        <v>1.1235955056179775E-2</v>
      </c>
      <c r="I1448" s="2"/>
      <c r="J1448" s="2">
        <f t="shared" si="533"/>
        <v>0.5056179775280899</v>
      </c>
      <c r="K1448" s="2">
        <f t="shared" si="534"/>
        <v>0.4943820224719101</v>
      </c>
      <c r="L1448" s="2">
        <f t="shared" si="535"/>
        <v>0</v>
      </c>
      <c r="M1448" s="2">
        <f t="shared" si="536"/>
        <v>0</v>
      </c>
      <c r="N1448" s="106">
        <v>270</v>
      </c>
      <c r="O1448" s="106">
        <v>264</v>
      </c>
      <c r="P1448" s="106"/>
      <c r="Q1448" s="106"/>
      <c r="R1448" s="106"/>
      <c r="S1448" s="106"/>
      <c r="T1448" s="106"/>
      <c r="U1448" s="106">
        <v>0</v>
      </c>
      <c r="V1448" s="106"/>
      <c r="W1448" s="106"/>
      <c r="X1448" s="106"/>
      <c r="Y1448" s="106"/>
      <c r="Z1448" s="106"/>
      <c r="AA1448" s="106"/>
      <c r="AB1448" s="106"/>
      <c r="AC1448" s="106"/>
      <c r="AD1448" s="106"/>
      <c r="AE1448" s="106"/>
      <c r="AG1448" s="7">
        <f>IF(Q1448&gt;0,RANK(Q1448,(N1448:P1448,Q1448:AE1448)),0)</f>
        <v>0</v>
      </c>
      <c r="AH1448" s="7">
        <f>IF(R1448&gt;0,RANK(R1448,(N1448:P1448,Q1448:AE1448)),0)</f>
        <v>0</v>
      </c>
      <c r="AI1448" s="7">
        <f>IF(T1448&gt;0,RANK(T1448,(N1448:P1448,Q1448:AE1448)),0)</f>
        <v>0</v>
      </c>
      <c r="AJ1448" s="7">
        <f>IF(S1448&gt;0,RANK(S1448,(N1448:P1448,Q1448:AE1448)),0)</f>
        <v>0</v>
      </c>
      <c r="AK1448" s="2">
        <f t="shared" si="537"/>
        <v>0</v>
      </c>
      <c r="AL1448" s="2">
        <f t="shared" si="538"/>
        <v>0</v>
      </c>
      <c r="AM1448" s="2">
        <f t="shared" si="539"/>
        <v>0</v>
      </c>
      <c r="AN1448" s="2">
        <f t="shared" si="540"/>
        <v>0</v>
      </c>
      <c r="AP1448" t="s">
        <v>2689</v>
      </c>
      <c r="AQ1448" t="s">
        <v>834</v>
      </c>
      <c r="AT1448" s="94">
        <v>31</v>
      </c>
      <c r="AU1448" s="96">
        <v>85</v>
      </c>
      <c r="AV1448" s="100">
        <f t="shared" si="520"/>
        <v>31085</v>
      </c>
      <c r="AX1448" s="7" t="s">
        <v>996</v>
      </c>
    </row>
    <row r="1449" spans="1:50" ht="13" hidden="1" customHeight="1" outlineLevel="1">
      <c r="A1449" t="s">
        <v>81</v>
      </c>
      <c r="B1449" t="s">
        <v>834</v>
      </c>
      <c r="C1449" s="1">
        <f t="shared" si="532"/>
        <v>1485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>IF(P1449&gt;0,RANK(P1449,(N1449:P1449,Q1449:AE1449)),0)</f>
        <v>0</v>
      </c>
      <c r="G1449" s="1">
        <f t="shared" si="530"/>
        <v>235</v>
      </c>
      <c r="H1449" s="2">
        <f t="shared" si="531"/>
        <v>0.15824915824915825</v>
      </c>
      <c r="I1449" s="2"/>
      <c r="J1449" s="2">
        <f t="shared" si="533"/>
        <v>0.57912457912457915</v>
      </c>
      <c r="K1449" s="2">
        <f t="shared" si="534"/>
        <v>0.4208754208754209</v>
      </c>
      <c r="L1449" s="2">
        <f t="shared" si="535"/>
        <v>0</v>
      </c>
      <c r="M1449" s="2">
        <f t="shared" si="536"/>
        <v>-5.5511151231257827E-17</v>
      </c>
      <c r="N1449" s="106">
        <v>860</v>
      </c>
      <c r="O1449" s="106">
        <v>625</v>
      </c>
      <c r="P1449" s="106"/>
      <c r="Q1449" s="106"/>
      <c r="R1449" s="106"/>
      <c r="S1449" s="106"/>
      <c r="T1449" s="106"/>
      <c r="U1449" s="106">
        <v>0</v>
      </c>
      <c r="V1449" s="106"/>
      <c r="W1449" s="106"/>
      <c r="X1449" s="106"/>
      <c r="Y1449" s="106"/>
      <c r="Z1449" s="106"/>
      <c r="AA1449" s="106"/>
      <c r="AB1449" s="106"/>
      <c r="AC1449" s="106"/>
      <c r="AD1449" s="106"/>
      <c r="AE1449" s="106"/>
      <c r="AG1449" s="7">
        <f>IF(Q1449&gt;0,RANK(Q1449,(N1449:P1449,Q1449:AE1449)),0)</f>
        <v>0</v>
      </c>
      <c r="AH1449" s="7">
        <f>IF(R1449&gt;0,RANK(R1449,(N1449:P1449,Q1449:AE1449)),0)</f>
        <v>0</v>
      </c>
      <c r="AI1449" s="7">
        <f>IF(T1449&gt;0,RANK(T1449,(N1449:P1449,Q1449:AE1449)),0)</f>
        <v>0</v>
      </c>
      <c r="AJ1449" s="7">
        <f>IF(S1449&gt;0,RANK(S1449,(N1449:P1449,Q1449:AE1449)),0)</f>
        <v>0</v>
      </c>
      <c r="AK1449" s="2">
        <f t="shared" si="537"/>
        <v>0</v>
      </c>
      <c r="AL1449" s="2">
        <f t="shared" si="538"/>
        <v>0</v>
      </c>
      <c r="AM1449" s="2">
        <f t="shared" si="539"/>
        <v>0</v>
      </c>
      <c r="AN1449" s="2">
        <f t="shared" si="540"/>
        <v>0</v>
      </c>
      <c r="AP1449" t="s">
        <v>81</v>
      </c>
      <c r="AQ1449" t="s">
        <v>834</v>
      </c>
      <c r="AT1449" s="94">
        <v>31</v>
      </c>
      <c r="AU1449" s="96">
        <v>87</v>
      </c>
      <c r="AV1449" s="100">
        <f t="shared" si="520"/>
        <v>31087</v>
      </c>
      <c r="AX1449" s="7" t="s">
        <v>996</v>
      </c>
    </row>
    <row r="1450" spans="1:50" ht="13" hidden="1" customHeight="1" outlineLevel="1">
      <c r="A1450" t="s">
        <v>635</v>
      </c>
      <c r="B1450" t="s">
        <v>834</v>
      </c>
      <c r="C1450" s="1">
        <f t="shared" si="532"/>
        <v>4830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30"/>
        <v>1632</v>
      </c>
      <c r="H1450" s="2">
        <f t="shared" si="531"/>
        <v>0.33788819875776399</v>
      </c>
      <c r="I1450" s="2"/>
      <c r="J1450" s="2">
        <f t="shared" si="533"/>
        <v>0.331055900621118</v>
      </c>
      <c r="K1450" s="2">
        <f t="shared" si="534"/>
        <v>0.668944099378882</v>
      </c>
      <c r="L1450" s="2">
        <f t="shared" si="535"/>
        <v>0</v>
      </c>
      <c r="M1450" s="2">
        <f t="shared" si="536"/>
        <v>0</v>
      </c>
      <c r="N1450" s="106">
        <v>1599</v>
      </c>
      <c r="O1450" s="106">
        <v>3231</v>
      </c>
      <c r="P1450" s="106"/>
      <c r="Q1450" s="106"/>
      <c r="R1450" s="106"/>
      <c r="S1450" s="106"/>
      <c r="T1450" s="106"/>
      <c r="U1450" s="106">
        <v>0</v>
      </c>
      <c r="V1450" s="106"/>
      <c r="W1450" s="106"/>
      <c r="X1450" s="106"/>
      <c r="Y1450" s="106"/>
      <c r="Z1450" s="106"/>
      <c r="AA1450" s="106"/>
      <c r="AB1450" s="106"/>
      <c r="AC1450" s="106"/>
      <c r="AD1450" s="106"/>
      <c r="AE1450" s="106"/>
      <c r="AG1450" s="7">
        <f>IF(Q1450&gt;0,RANK(Q1450,(N1450:P1450,Q1450:AE1450)),0)</f>
        <v>0</v>
      </c>
      <c r="AH1450" s="7">
        <f>IF(R1450&gt;0,RANK(R1450,(N1450:P1450,Q1450:AE1450)),0)</f>
        <v>0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si="537"/>
        <v>0</v>
      </c>
      <c r="AL1450" s="2">
        <f t="shared" si="538"/>
        <v>0</v>
      </c>
      <c r="AM1450" s="2">
        <f t="shared" si="539"/>
        <v>0</v>
      </c>
      <c r="AN1450" s="2">
        <f t="shared" si="540"/>
        <v>0</v>
      </c>
      <c r="AP1450" t="s">
        <v>635</v>
      </c>
      <c r="AQ1450" t="s">
        <v>834</v>
      </c>
      <c r="AT1450" s="94">
        <v>31</v>
      </c>
      <c r="AU1450" s="96">
        <v>89</v>
      </c>
      <c r="AV1450" s="100">
        <f t="shared" si="520"/>
        <v>31089</v>
      </c>
      <c r="AX1450" s="7" t="s">
        <v>996</v>
      </c>
    </row>
    <row r="1451" spans="1:50" ht="13" hidden="1" customHeight="1" outlineLevel="1">
      <c r="A1451" t="s">
        <v>474</v>
      </c>
      <c r="B1451" t="s">
        <v>834</v>
      </c>
      <c r="C1451" s="1">
        <f t="shared" si="532"/>
        <v>453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30"/>
        <v>111</v>
      </c>
      <c r="H1451" s="2">
        <f t="shared" si="531"/>
        <v>0.24503311258278146</v>
      </c>
      <c r="I1451" s="2"/>
      <c r="J1451" s="2">
        <f t="shared" si="533"/>
        <v>0.37748344370860926</v>
      </c>
      <c r="K1451" s="2">
        <f t="shared" si="534"/>
        <v>0.62251655629139069</v>
      </c>
      <c r="L1451" s="2">
        <f t="shared" si="535"/>
        <v>0</v>
      </c>
      <c r="M1451" s="2">
        <f t="shared" si="536"/>
        <v>1.1102230246251565E-16</v>
      </c>
      <c r="N1451" s="106">
        <v>171</v>
      </c>
      <c r="O1451" s="106">
        <v>282</v>
      </c>
      <c r="P1451" s="106"/>
      <c r="Q1451" s="106"/>
      <c r="R1451" s="106"/>
      <c r="S1451" s="106"/>
      <c r="T1451" s="106"/>
      <c r="U1451" s="106">
        <v>0</v>
      </c>
      <c r="V1451" s="106"/>
      <c r="W1451" s="106"/>
      <c r="X1451" s="106"/>
      <c r="Y1451" s="106"/>
      <c r="Z1451" s="106"/>
      <c r="AA1451" s="106"/>
      <c r="AB1451" s="106"/>
      <c r="AC1451" s="106"/>
      <c r="AD1451" s="106"/>
      <c r="AE1451" s="106"/>
      <c r="AG1451" s="7">
        <f>IF(Q1451&gt;0,RANK(Q1451,(N1451:P1451,Q1451:AE1451)),0)</f>
        <v>0</v>
      </c>
      <c r="AH1451" s="7">
        <f>IF(R1451&gt;0,RANK(R1451,(N1451:P1451,Q1451:AE1451)),0)</f>
        <v>0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37"/>
        <v>0</v>
      </c>
      <c r="AL1451" s="2">
        <f t="shared" si="538"/>
        <v>0</v>
      </c>
      <c r="AM1451" s="2">
        <f t="shared" si="539"/>
        <v>0</v>
      </c>
      <c r="AN1451" s="2">
        <f t="shared" si="540"/>
        <v>0</v>
      </c>
      <c r="AP1451" t="s">
        <v>474</v>
      </c>
      <c r="AQ1451" t="s">
        <v>834</v>
      </c>
      <c r="AT1451" s="94">
        <v>31</v>
      </c>
      <c r="AU1451" s="96">
        <v>91</v>
      </c>
      <c r="AV1451" s="100">
        <f t="shared" si="520"/>
        <v>31091</v>
      </c>
      <c r="AX1451" s="7" t="s">
        <v>996</v>
      </c>
    </row>
    <row r="1452" spans="1:50" ht="13" hidden="1" customHeight="1" outlineLevel="1">
      <c r="A1452" t="s">
        <v>2192</v>
      </c>
      <c r="B1452" t="s">
        <v>834</v>
      </c>
      <c r="C1452" s="1">
        <f t="shared" si="532"/>
        <v>2436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0</v>
      </c>
      <c r="G1452" s="1">
        <f t="shared" si="530"/>
        <v>588</v>
      </c>
      <c r="H1452" s="2">
        <f t="shared" si="531"/>
        <v>0.2413793103448276</v>
      </c>
      <c r="I1452" s="2"/>
      <c r="J1452" s="2">
        <f t="shared" si="533"/>
        <v>0.62068965517241381</v>
      </c>
      <c r="K1452" s="2">
        <f t="shared" si="534"/>
        <v>0.37931034482758619</v>
      </c>
      <c r="L1452" s="2">
        <f t="shared" si="535"/>
        <v>0</v>
      </c>
      <c r="M1452" s="2">
        <f t="shared" si="536"/>
        <v>0</v>
      </c>
      <c r="N1452" s="106">
        <v>1512</v>
      </c>
      <c r="O1452" s="106">
        <v>924</v>
      </c>
      <c r="P1452" s="106"/>
      <c r="Q1452" s="106"/>
      <c r="R1452" s="106"/>
      <c r="S1452" s="106"/>
      <c r="T1452" s="106"/>
      <c r="U1452" s="106">
        <v>0</v>
      </c>
      <c r="V1452" s="106"/>
      <c r="W1452" s="106"/>
      <c r="X1452" s="106"/>
      <c r="Y1452" s="106"/>
      <c r="Z1452" s="106"/>
      <c r="AA1452" s="106"/>
      <c r="AB1452" s="106"/>
      <c r="AC1452" s="106"/>
      <c r="AD1452" s="106"/>
      <c r="AE1452" s="106"/>
      <c r="AG1452" s="7">
        <f>IF(Q1452&gt;0,RANK(Q1452,(N1452:P1452,Q1452:AE1452)),0)</f>
        <v>0</v>
      </c>
      <c r="AH1452" s="7">
        <f>IF(R1452&gt;0,RANK(R1452,(N1452:P1452,Q1452:AE1452)),0)</f>
        <v>0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37"/>
        <v>0</v>
      </c>
      <c r="AL1452" s="2">
        <f t="shared" si="538"/>
        <v>0</v>
      </c>
      <c r="AM1452" s="2">
        <f t="shared" si="539"/>
        <v>0</v>
      </c>
      <c r="AN1452" s="2">
        <f t="shared" si="540"/>
        <v>0</v>
      </c>
      <c r="AP1452" t="s">
        <v>2192</v>
      </c>
      <c r="AQ1452" t="s">
        <v>834</v>
      </c>
      <c r="AT1452" s="94">
        <v>31</v>
      </c>
      <c r="AU1452" s="96">
        <v>93</v>
      </c>
      <c r="AV1452" s="100">
        <f t="shared" ref="AV1452:AV1498" si="541">1000*AT1452+AU1452</f>
        <v>31093</v>
      </c>
      <c r="AX1452" s="7" t="s">
        <v>996</v>
      </c>
    </row>
    <row r="1453" spans="1:50" ht="13" hidden="1" customHeight="1" outlineLevel="1">
      <c r="A1453" t="s">
        <v>1625</v>
      </c>
      <c r="B1453" t="s">
        <v>834</v>
      </c>
      <c r="C1453" s="1">
        <f t="shared" si="532"/>
        <v>4256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30"/>
        <v>1231</v>
      </c>
      <c r="H1453" s="2">
        <f t="shared" si="531"/>
        <v>0.28923872180451127</v>
      </c>
      <c r="I1453" s="2"/>
      <c r="J1453" s="2">
        <f t="shared" si="533"/>
        <v>0.6445018796992481</v>
      </c>
      <c r="K1453" s="2">
        <f t="shared" si="534"/>
        <v>0.35526315789473684</v>
      </c>
      <c r="L1453" s="2">
        <f t="shared" si="535"/>
        <v>0</v>
      </c>
      <c r="M1453" s="2">
        <f t="shared" si="536"/>
        <v>2.3496240601506013E-4</v>
      </c>
      <c r="N1453" s="106">
        <v>2743</v>
      </c>
      <c r="O1453" s="106">
        <v>1512</v>
      </c>
      <c r="P1453" s="106"/>
      <c r="Q1453" s="106"/>
      <c r="R1453" s="106"/>
      <c r="S1453" s="106"/>
      <c r="T1453" s="106"/>
      <c r="U1453" s="106">
        <v>1</v>
      </c>
      <c r="V1453" s="106"/>
      <c r="W1453" s="106"/>
      <c r="X1453" s="106"/>
      <c r="Y1453" s="106"/>
      <c r="Z1453" s="106"/>
      <c r="AA1453" s="106"/>
      <c r="AB1453" s="106"/>
      <c r="AC1453" s="106"/>
      <c r="AD1453" s="106"/>
      <c r="AE1453" s="106"/>
      <c r="AG1453" s="7">
        <f>IF(Q1453&gt;0,RANK(Q1453,(N1453:P1453,Q1453:AE1453)),0)</f>
        <v>0</v>
      </c>
      <c r="AH1453" s="7">
        <f>IF(R1453&gt;0,RANK(R1453,(N1453:P1453,Q1453:AE1453)),0)</f>
        <v>0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37"/>
        <v>0</v>
      </c>
      <c r="AL1453" s="2">
        <f t="shared" si="538"/>
        <v>0</v>
      </c>
      <c r="AM1453" s="2">
        <f t="shared" si="539"/>
        <v>0</v>
      </c>
      <c r="AN1453" s="2">
        <f t="shared" si="540"/>
        <v>0</v>
      </c>
      <c r="AP1453" t="s">
        <v>1625</v>
      </c>
      <c r="AQ1453" t="s">
        <v>834</v>
      </c>
      <c r="AT1453" s="94">
        <v>31</v>
      </c>
      <c r="AU1453" s="96">
        <v>95</v>
      </c>
      <c r="AV1453" s="100">
        <f t="shared" si="541"/>
        <v>31095</v>
      </c>
      <c r="AX1453" s="7" t="s">
        <v>996</v>
      </c>
    </row>
    <row r="1454" spans="1:50" ht="13" hidden="1" customHeight="1" outlineLevel="1">
      <c r="A1454" t="s">
        <v>11</v>
      </c>
      <c r="B1454" t="s">
        <v>834</v>
      </c>
      <c r="C1454" s="1">
        <f t="shared" si="532"/>
        <v>2260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30"/>
        <v>833</v>
      </c>
      <c r="H1454" s="2">
        <f t="shared" si="531"/>
        <v>0.36858407079646016</v>
      </c>
      <c r="I1454" s="2"/>
      <c r="J1454" s="2">
        <f t="shared" si="533"/>
        <v>0.6836283185840708</v>
      </c>
      <c r="K1454" s="2">
        <f t="shared" si="534"/>
        <v>0.31504424778761064</v>
      </c>
      <c r="L1454" s="2">
        <f t="shared" si="535"/>
        <v>0</v>
      </c>
      <c r="M1454" s="2">
        <f t="shared" si="536"/>
        <v>1.3274336283185528E-3</v>
      </c>
      <c r="N1454" s="106">
        <v>1545</v>
      </c>
      <c r="O1454" s="106">
        <v>712</v>
      </c>
      <c r="P1454" s="106"/>
      <c r="Q1454" s="106"/>
      <c r="R1454" s="106"/>
      <c r="S1454" s="106"/>
      <c r="T1454" s="106"/>
      <c r="U1454" s="106">
        <v>3</v>
      </c>
      <c r="V1454" s="106"/>
      <c r="W1454" s="106"/>
      <c r="X1454" s="106"/>
      <c r="Y1454" s="106"/>
      <c r="Z1454" s="106"/>
      <c r="AA1454" s="106"/>
      <c r="AB1454" s="106"/>
      <c r="AC1454" s="106"/>
      <c r="AD1454" s="106"/>
      <c r="AE1454" s="106"/>
      <c r="AG1454" s="7">
        <f>IF(Q1454&gt;0,RANK(Q1454,(N1454:P1454,Q1454:AE1454)),0)</f>
        <v>0</v>
      </c>
      <c r="AH1454" s="7">
        <f>IF(R1454&gt;0,RANK(R1454,(N1454:P1454,Q1454:AE1454)),0)</f>
        <v>0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37"/>
        <v>0</v>
      </c>
      <c r="AL1454" s="2">
        <f t="shared" si="538"/>
        <v>0</v>
      </c>
      <c r="AM1454" s="2">
        <f t="shared" si="539"/>
        <v>0</v>
      </c>
      <c r="AN1454" s="2">
        <f t="shared" si="540"/>
        <v>0</v>
      </c>
      <c r="AP1454" t="s">
        <v>11</v>
      </c>
      <c r="AQ1454" t="s">
        <v>834</v>
      </c>
      <c r="AT1454" s="94">
        <v>31</v>
      </c>
      <c r="AU1454" s="96">
        <v>97</v>
      </c>
      <c r="AV1454" s="100">
        <f t="shared" si="541"/>
        <v>31097</v>
      </c>
      <c r="AX1454" s="7" t="s">
        <v>996</v>
      </c>
    </row>
    <row r="1455" spans="1:50" ht="13" hidden="1" customHeight="1" outlineLevel="1">
      <c r="A1455" t="s">
        <v>2557</v>
      </c>
      <c r="B1455" t="s">
        <v>834</v>
      </c>
      <c r="C1455" s="1">
        <f t="shared" si="532"/>
        <v>2911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>IF(P1455&gt;0,RANK(P1455,(N1455:P1455,Q1455:AE1455)),0)</f>
        <v>0</v>
      </c>
      <c r="G1455" s="1">
        <f t="shared" si="530"/>
        <v>367</v>
      </c>
      <c r="H1455" s="2">
        <f t="shared" si="531"/>
        <v>0.12607351425626934</v>
      </c>
      <c r="I1455" s="2"/>
      <c r="J1455" s="2">
        <f t="shared" si="533"/>
        <v>0.56269323256612847</v>
      </c>
      <c r="K1455" s="2">
        <f t="shared" si="534"/>
        <v>0.43661971830985913</v>
      </c>
      <c r="L1455" s="2">
        <f t="shared" si="535"/>
        <v>0</v>
      </c>
      <c r="M1455" s="2">
        <f t="shared" si="536"/>
        <v>6.8704912401240659E-4</v>
      </c>
      <c r="N1455" s="106">
        <v>1638</v>
      </c>
      <c r="O1455" s="106">
        <v>1271</v>
      </c>
      <c r="P1455" s="106"/>
      <c r="Q1455" s="106"/>
      <c r="R1455" s="106"/>
      <c r="S1455" s="106"/>
      <c r="T1455" s="106"/>
      <c r="U1455" s="106">
        <v>2</v>
      </c>
      <c r="V1455" s="106"/>
      <c r="W1455" s="106"/>
      <c r="X1455" s="106"/>
      <c r="Y1455" s="106"/>
      <c r="Z1455" s="106"/>
      <c r="AA1455" s="106"/>
      <c r="AB1455" s="106"/>
      <c r="AC1455" s="106"/>
      <c r="AD1455" s="106"/>
      <c r="AE1455" s="106"/>
      <c r="AG1455" s="7">
        <f>IF(Q1455&gt;0,RANK(Q1455,(N1455:P1455,Q1455:AE1455)),0)</f>
        <v>0</v>
      </c>
      <c r="AH1455" s="7">
        <f>IF(R1455&gt;0,RANK(R1455,(N1455:P1455,Q1455:AE1455)),0)</f>
        <v>0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si="537"/>
        <v>0</v>
      </c>
      <c r="AL1455" s="2">
        <f t="shared" si="538"/>
        <v>0</v>
      </c>
      <c r="AM1455" s="2">
        <f t="shared" si="539"/>
        <v>0</v>
      </c>
      <c r="AN1455" s="2">
        <f t="shared" si="540"/>
        <v>0</v>
      </c>
      <c r="AP1455" t="s">
        <v>2557</v>
      </c>
      <c r="AQ1455" t="s">
        <v>834</v>
      </c>
      <c r="AT1455" s="94">
        <v>31</v>
      </c>
      <c r="AU1455" s="96">
        <v>99</v>
      </c>
      <c r="AV1455" s="100">
        <f t="shared" si="541"/>
        <v>31099</v>
      </c>
      <c r="AX1455" s="7" t="s">
        <v>996</v>
      </c>
    </row>
    <row r="1456" spans="1:50" ht="13" hidden="1" customHeight="1" outlineLevel="1">
      <c r="A1456" t="s">
        <v>1483</v>
      </c>
      <c r="B1456" t="s">
        <v>834</v>
      </c>
      <c r="C1456" s="1">
        <f t="shared" si="532"/>
        <v>3422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30"/>
        <v>917</v>
      </c>
      <c r="H1456" s="2">
        <f t="shared" si="531"/>
        <v>0.2679719462302747</v>
      </c>
      <c r="I1456" s="2"/>
      <c r="J1456" s="2">
        <f t="shared" si="533"/>
        <v>0.36586791350087666</v>
      </c>
      <c r="K1456" s="2">
        <f t="shared" si="534"/>
        <v>0.63383985973115142</v>
      </c>
      <c r="L1456" s="2">
        <f t="shared" si="535"/>
        <v>0</v>
      </c>
      <c r="M1456" s="2">
        <f t="shared" si="536"/>
        <v>2.9222676797191482E-4</v>
      </c>
      <c r="N1456" s="106">
        <v>1252</v>
      </c>
      <c r="O1456" s="106">
        <v>2169</v>
      </c>
      <c r="P1456" s="106"/>
      <c r="Q1456" s="106"/>
      <c r="R1456" s="106"/>
      <c r="S1456" s="106"/>
      <c r="T1456" s="106"/>
      <c r="U1456" s="106">
        <v>1</v>
      </c>
      <c r="V1456" s="106"/>
      <c r="W1456" s="106"/>
      <c r="X1456" s="106"/>
      <c r="Y1456" s="106"/>
      <c r="Z1456" s="106"/>
      <c r="AA1456" s="106"/>
      <c r="AB1456" s="106"/>
      <c r="AC1456" s="106"/>
      <c r="AD1456" s="106"/>
      <c r="AE1456" s="106"/>
      <c r="AG1456" s="7">
        <f>IF(Q1456&gt;0,RANK(Q1456,(N1456:P1456,Q1456:AE1456)),0)</f>
        <v>0</v>
      </c>
      <c r="AH1456" s="7">
        <f>IF(R1456&gt;0,RANK(R1456,(N1456:P1456,Q1456:AE1456)),0)</f>
        <v>0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37"/>
        <v>0</v>
      </c>
      <c r="AL1456" s="2">
        <f t="shared" si="538"/>
        <v>0</v>
      </c>
      <c r="AM1456" s="2">
        <f t="shared" si="539"/>
        <v>0</v>
      </c>
      <c r="AN1456" s="2">
        <f t="shared" si="540"/>
        <v>0</v>
      </c>
      <c r="AP1456" t="s">
        <v>1483</v>
      </c>
      <c r="AQ1456" t="s">
        <v>834</v>
      </c>
      <c r="AT1456" s="94">
        <v>31</v>
      </c>
      <c r="AU1456" s="96">
        <v>101</v>
      </c>
      <c r="AV1456" s="100">
        <f t="shared" si="541"/>
        <v>31101</v>
      </c>
      <c r="AX1456" s="7" t="s">
        <v>996</v>
      </c>
    </row>
    <row r="1457" spans="1:50" ht="13" hidden="1" customHeight="1" outlineLevel="1">
      <c r="A1457" t="s">
        <v>701</v>
      </c>
      <c r="B1457" t="s">
        <v>834</v>
      </c>
      <c r="C1457" s="1">
        <f t="shared" si="532"/>
        <v>614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0</v>
      </c>
      <c r="G1457" s="1">
        <f t="shared" si="530"/>
        <v>448</v>
      </c>
      <c r="H1457" s="2">
        <f t="shared" si="531"/>
        <v>0.72964169381107491</v>
      </c>
      <c r="I1457" s="2"/>
      <c r="J1457" s="2">
        <f t="shared" si="533"/>
        <v>0.13517915309446255</v>
      </c>
      <c r="K1457" s="2">
        <f t="shared" si="534"/>
        <v>0.86482084690553751</v>
      </c>
      <c r="L1457" s="2">
        <f t="shared" si="535"/>
        <v>0</v>
      </c>
      <c r="M1457" s="2">
        <f t="shared" si="536"/>
        <v>-1.1102230246251565E-16</v>
      </c>
      <c r="N1457" s="106">
        <v>83</v>
      </c>
      <c r="O1457" s="106">
        <v>531</v>
      </c>
      <c r="P1457" s="106"/>
      <c r="Q1457" s="106"/>
      <c r="R1457" s="106"/>
      <c r="S1457" s="106"/>
      <c r="T1457" s="106"/>
      <c r="U1457" s="106">
        <v>0</v>
      </c>
      <c r="V1457" s="106"/>
      <c r="W1457" s="106"/>
      <c r="X1457" s="106"/>
      <c r="Y1457" s="106"/>
      <c r="Z1457" s="106"/>
      <c r="AA1457" s="106"/>
      <c r="AB1457" s="106"/>
      <c r="AC1457" s="106"/>
      <c r="AD1457" s="106"/>
      <c r="AE1457" s="106"/>
      <c r="AG1457" s="7">
        <f>IF(Q1457&gt;0,RANK(Q1457,(N1457:P1457,Q1457:AE1457)),0)</f>
        <v>0</v>
      </c>
      <c r="AH1457" s="7">
        <f>IF(R1457&gt;0,RANK(R1457,(N1457:P1457,Q1457:AE1457)),0)</f>
        <v>0</v>
      </c>
      <c r="AI1457" s="7">
        <f>IF(T1457&gt;0,RANK(T1457,(N1457:P1457,Q1457:AE1457)),0)</f>
        <v>0</v>
      </c>
      <c r="AJ1457" s="7">
        <f>IF(S1457&gt;0,RANK(S1457,(N1457:P1457,Q1457:AE1457)),0)</f>
        <v>0</v>
      </c>
      <c r="AK1457" s="2">
        <f t="shared" si="537"/>
        <v>0</v>
      </c>
      <c r="AL1457" s="2">
        <f t="shared" si="538"/>
        <v>0</v>
      </c>
      <c r="AM1457" s="2">
        <f t="shared" si="539"/>
        <v>0</v>
      </c>
      <c r="AN1457" s="2">
        <f t="shared" si="540"/>
        <v>0</v>
      </c>
      <c r="AP1457" t="s">
        <v>701</v>
      </c>
      <c r="AQ1457" t="s">
        <v>834</v>
      </c>
      <c r="AT1457" s="94">
        <v>31</v>
      </c>
      <c r="AU1457" s="96">
        <v>103</v>
      </c>
      <c r="AV1457" s="100">
        <f t="shared" si="541"/>
        <v>31103</v>
      </c>
      <c r="AX1457" s="7" t="s">
        <v>996</v>
      </c>
    </row>
    <row r="1458" spans="1:50" ht="13" hidden="1" customHeight="1" outlineLevel="1">
      <c r="A1458" t="s">
        <v>2085</v>
      </c>
      <c r="B1458" t="s">
        <v>834</v>
      </c>
      <c r="C1458" s="1">
        <f t="shared" si="532"/>
        <v>1579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30"/>
        <v>85</v>
      </c>
      <c r="H1458" s="2">
        <f t="shared" si="531"/>
        <v>5.3831538948701713E-2</v>
      </c>
      <c r="I1458" s="2"/>
      <c r="J1458" s="2">
        <f t="shared" si="533"/>
        <v>0.47308423052564913</v>
      </c>
      <c r="K1458" s="2">
        <f t="shared" si="534"/>
        <v>0.52691576947435081</v>
      </c>
      <c r="L1458" s="2">
        <f t="shared" si="535"/>
        <v>0</v>
      </c>
      <c r="M1458" s="2">
        <f t="shared" si="536"/>
        <v>1.1102230246251565E-16</v>
      </c>
      <c r="N1458" s="106">
        <v>747</v>
      </c>
      <c r="O1458" s="106">
        <v>832</v>
      </c>
      <c r="P1458" s="106"/>
      <c r="Q1458" s="106"/>
      <c r="R1458" s="106"/>
      <c r="S1458" s="106"/>
      <c r="T1458" s="106"/>
      <c r="U1458" s="106">
        <v>0</v>
      </c>
      <c r="V1458" s="106"/>
      <c r="W1458" s="106"/>
      <c r="X1458" s="106"/>
      <c r="Y1458" s="106"/>
      <c r="Z1458" s="106"/>
      <c r="AA1458" s="106"/>
      <c r="AB1458" s="106"/>
      <c r="AC1458" s="106"/>
      <c r="AD1458" s="106"/>
      <c r="AE1458" s="106"/>
      <c r="AG1458" s="7">
        <f>IF(Q1458&gt;0,RANK(Q1458,(N1458:P1458,Q1458:AE1458)),0)</f>
        <v>0</v>
      </c>
      <c r="AH1458" s="7">
        <f>IF(R1458&gt;0,RANK(R1458,(N1458:P1458,Q1458:AE1458)),0)</f>
        <v>0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si="537"/>
        <v>0</v>
      </c>
      <c r="AL1458" s="2">
        <f t="shared" si="538"/>
        <v>0</v>
      </c>
      <c r="AM1458" s="2">
        <f t="shared" si="539"/>
        <v>0</v>
      </c>
      <c r="AN1458" s="2">
        <f t="shared" si="540"/>
        <v>0</v>
      </c>
      <c r="AP1458" t="s">
        <v>2085</v>
      </c>
      <c r="AQ1458" t="s">
        <v>834</v>
      </c>
      <c r="AT1458" s="94">
        <v>31</v>
      </c>
      <c r="AU1458" s="96">
        <v>105</v>
      </c>
      <c r="AV1458" s="100">
        <f t="shared" si="541"/>
        <v>31105</v>
      </c>
      <c r="AX1458" s="7" t="s">
        <v>996</v>
      </c>
    </row>
    <row r="1459" spans="1:50" ht="13" hidden="1" customHeight="1" outlineLevel="1">
      <c r="A1459" t="s">
        <v>947</v>
      </c>
      <c r="B1459" t="s">
        <v>834</v>
      </c>
      <c r="C1459" s="1">
        <f t="shared" si="532"/>
        <v>3815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30"/>
        <v>83</v>
      </c>
      <c r="H1459" s="2">
        <f t="shared" si="531"/>
        <v>2.1756225425950196E-2</v>
      </c>
      <c r="I1459" s="2"/>
      <c r="J1459" s="2">
        <f t="shared" si="533"/>
        <v>0.51087811271297512</v>
      </c>
      <c r="K1459" s="2">
        <f t="shared" si="534"/>
        <v>0.48912188728702488</v>
      </c>
      <c r="L1459" s="2">
        <f t="shared" si="535"/>
        <v>0</v>
      </c>
      <c r="M1459" s="2">
        <f t="shared" si="536"/>
        <v>0</v>
      </c>
      <c r="N1459" s="106">
        <v>1949</v>
      </c>
      <c r="O1459" s="106">
        <v>1866</v>
      </c>
      <c r="P1459" s="106"/>
      <c r="Q1459" s="106"/>
      <c r="R1459" s="106"/>
      <c r="S1459" s="106"/>
      <c r="T1459" s="106"/>
      <c r="U1459" s="106">
        <v>0</v>
      </c>
      <c r="V1459" s="106"/>
      <c r="W1459" s="106"/>
      <c r="X1459" s="106"/>
      <c r="Y1459" s="106"/>
      <c r="Z1459" s="106"/>
      <c r="AA1459" s="106"/>
      <c r="AB1459" s="106"/>
      <c r="AC1459" s="106"/>
      <c r="AD1459" s="106"/>
      <c r="AE1459" s="106"/>
      <c r="AG1459" s="7">
        <f>IF(Q1459&gt;0,RANK(Q1459,(N1459:P1459,Q1459:AE1459)),0)</f>
        <v>0</v>
      </c>
      <c r="AH1459" s="7">
        <f>IF(R1459&gt;0,RANK(R1459,(N1459:P1459,Q1459:AE1459)),0)</f>
        <v>0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37"/>
        <v>0</v>
      </c>
      <c r="AL1459" s="2">
        <f t="shared" si="538"/>
        <v>0</v>
      </c>
      <c r="AM1459" s="2">
        <f t="shared" si="539"/>
        <v>0</v>
      </c>
      <c r="AN1459" s="2">
        <f t="shared" si="540"/>
        <v>0</v>
      </c>
      <c r="AP1459" t="s">
        <v>947</v>
      </c>
      <c r="AQ1459" t="s">
        <v>834</v>
      </c>
      <c r="AT1459" s="94">
        <v>31</v>
      </c>
      <c r="AU1459" s="96">
        <v>107</v>
      </c>
      <c r="AV1459" s="100">
        <f t="shared" si="541"/>
        <v>31107</v>
      </c>
      <c r="AX1459" s="7" t="s">
        <v>996</v>
      </c>
    </row>
    <row r="1460" spans="1:50" ht="13" hidden="1" customHeight="1" outlineLevel="1">
      <c r="A1460" t="s">
        <v>349</v>
      </c>
      <c r="B1460" t="s">
        <v>834</v>
      </c>
      <c r="C1460" s="1">
        <f t="shared" si="532"/>
        <v>82707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0</v>
      </c>
      <c r="G1460" s="1">
        <f t="shared" si="530"/>
        <v>33276</v>
      </c>
      <c r="H1460" s="2">
        <f t="shared" si="531"/>
        <v>0.40233595705321196</v>
      </c>
      <c r="I1460" s="2"/>
      <c r="J1460" s="2">
        <f t="shared" si="533"/>
        <v>0.69944502883673687</v>
      </c>
      <c r="K1460" s="2">
        <f t="shared" si="534"/>
        <v>0.29710907178352497</v>
      </c>
      <c r="L1460" s="2">
        <f t="shared" si="535"/>
        <v>0</v>
      </c>
      <c r="M1460" s="2">
        <f t="shared" si="536"/>
        <v>3.4458993797381599E-3</v>
      </c>
      <c r="N1460" s="106">
        <v>57849</v>
      </c>
      <c r="O1460" s="106">
        <v>24573</v>
      </c>
      <c r="P1460" s="106"/>
      <c r="Q1460" s="106"/>
      <c r="R1460" s="106"/>
      <c r="S1460" s="106"/>
      <c r="T1460" s="106"/>
      <c r="U1460" s="106">
        <v>285</v>
      </c>
      <c r="V1460" s="106"/>
      <c r="W1460" s="106"/>
      <c r="X1460" s="106"/>
      <c r="Y1460" s="106"/>
      <c r="Z1460" s="106"/>
      <c r="AA1460" s="106"/>
      <c r="AB1460" s="106"/>
      <c r="AC1460" s="106"/>
      <c r="AD1460" s="106"/>
      <c r="AE1460" s="106"/>
      <c r="AG1460" s="7">
        <f>IF(Q1460&gt;0,RANK(Q1460,(N1460:P1460,Q1460:AE1460)),0)</f>
        <v>0</v>
      </c>
      <c r="AH1460" s="7">
        <f>IF(R1460&gt;0,RANK(R1460,(N1460:P1460,Q1460:AE1460)),0)</f>
        <v>0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si="537"/>
        <v>0</v>
      </c>
      <c r="AL1460" s="2">
        <f t="shared" si="538"/>
        <v>0</v>
      </c>
      <c r="AM1460" s="2">
        <f t="shared" si="539"/>
        <v>0</v>
      </c>
      <c r="AN1460" s="2">
        <f t="shared" si="540"/>
        <v>0</v>
      </c>
      <c r="AP1460" t="s">
        <v>349</v>
      </c>
      <c r="AQ1460" t="s">
        <v>834</v>
      </c>
      <c r="AT1460" s="94">
        <v>31</v>
      </c>
      <c r="AU1460" s="96">
        <v>109</v>
      </c>
      <c r="AV1460" s="100">
        <f t="shared" si="541"/>
        <v>31109</v>
      </c>
      <c r="AX1460" s="7" t="s">
        <v>996</v>
      </c>
    </row>
    <row r="1461" spans="1:50" ht="13" hidden="1" customHeight="1" outlineLevel="1">
      <c r="A1461" t="s">
        <v>1794</v>
      </c>
      <c r="B1461" t="s">
        <v>834</v>
      </c>
      <c r="C1461" s="1">
        <f t="shared" si="532"/>
        <v>12894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30"/>
        <v>2440</v>
      </c>
      <c r="H1461" s="2">
        <f t="shared" si="531"/>
        <v>0.18923530324181789</v>
      </c>
      <c r="I1461" s="2"/>
      <c r="J1461" s="2">
        <f t="shared" si="533"/>
        <v>0.5942298743601675</v>
      </c>
      <c r="K1461" s="2">
        <f t="shared" si="534"/>
        <v>0.40499457111834963</v>
      </c>
      <c r="L1461" s="2">
        <f t="shared" si="535"/>
        <v>0</v>
      </c>
      <c r="M1461" s="2">
        <f t="shared" si="536"/>
        <v>7.7555452148286852E-4</v>
      </c>
      <c r="N1461" s="106">
        <v>7662</v>
      </c>
      <c r="O1461" s="106">
        <v>5222</v>
      </c>
      <c r="P1461" s="106"/>
      <c r="Q1461" s="106"/>
      <c r="R1461" s="106"/>
      <c r="S1461" s="106"/>
      <c r="T1461" s="106"/>
      <c r="U1461" s="106">
        <v>10</v>
      </c>
      <c r="V1461" s="106"/>
      <c r="W1461" s="106"/>
      <c r="X1461" s="106"/>
      <c r="Y1461" s="106"/>
      <c r="Z1461" s="106"/>
      <c r="AA1461" s="106"/>
      <c r="AB1461" s="106"/>
      <c r="AC1461" s="106"/>
      <c r="AD1461" s="106"/>
      <c r="AE1461" s="106"/>
      <c r="AG1461" s="7">
        <f>IF(Q1461&gt;0,RANK(Q1461,(N1461:P1461,Q1461:AE1461)),0)</f>
        <v>0</v>
      </c>
      <c r="AH1461" s="7">
        <f>IF(R1461&gt;0,RANK(R1461,(N1461:P1461,Q1461:AE1461)),0)</f>
        <v>0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37"/>
        <v>0</v>
      </c>
      <c r="AL1461" s="2">
        <f t="shared" si="538"/>
        <v>0</v>
      </c>
      <c r="AM1461" s="2">
        <f t="shared" si="539"/>
        <v>0</v>
      </c>
      <c r="AN1461" s="2">
        <f t="shared" si="540"/>
        <v>0</v>
      </c>
      <c r="AP1461" t="s">
        <v>1794</v>
      </c>
      <c r="AQ1461" t="s">
        <v>834</v>
      </c>
      <c r="AT1461" s="94">
        <v>31</v>
      </c>
      <c r="AU1461" s="96">
        <v>111</v>
      </c>
      <c r="AV1461" s="100">
        <f t="shared" si="541"/>
        <v>31111</v>
      </c>
      <c r="AX1461" s="7" t="s">
        <v>996</v>
      </c>
    </row>
    <row r="1462" spans="1:50" ht="13" hidden="1" customHeight="1" outlineLevel="1">
      <c r="A1462" t="s">
        <v>503</v>
      </c>
      <c r="B1462" t="s">
        <v>834</v>
      </c>
      <c r="C1462" s="1">
        <f t="shared" si="532"/>
        <v>465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30"/>
        <v>65</v>
      </c>
      <c r="H1462" s="2">
        <f t="shared" si="531"/>
        <v>0.13978494623655913</v>
      </c>
      <c r="I1462" s="2"/>
      <c r="J1462" s="2">
        <f t="shared" si="533"/>
        <v>0.43010752688172044</v>
      </c>
      <c r="K1462" s="2">
        <f t="shared" si="534"/>
        <v>0.56989247311827962</v>
      </c>
      <c r="L1462" s="2">
        <f t="shared" si="535"/>
        <v>0</v>
      </c>
      <c r="M1462" s="2">
        <f t="shared" si="536"/>
        <v>-1.1102230246251565E-16</v>
      </c>
      <c r="N1462" s="106">
        <v>200</v>
      </c>
      <c r="O1462" s="106">
        <v>265</v>
      </c>
      <c r="P1462" s="106"/>
      <c r="Q1462" s="106"/>
      <c r="R1462" s="106"/>
      <c r="S1462" s="106"/>
      <c r="T1462" s="106"/>
      <c r="U1462" s="106">
        <v>0</v>
      </c>
      <c r="V1462" s="106"/>
      <c r="W1462" s="106"/>
      <c r="X1462" s="106"/>
      <c r="Y1462" s="106"/>
      <c r="Z1462" s="106"/>
      <c r="AA1462" s="106"/>
      <c r="AB1462" s="106"/>
      <c r="AC1462" s="106"/>
      <c r="AD1462" s="106"/>
      <c r="AE1462" s="106"/>
      <c r="AG1462" s="7">
        <f>IF(Q1462&gt;0,RANK(Q1462,(N1462:P1462,Q1462:AE1462)),0)</f>
        <v>0</v>
      </c>
      <c r="AH1462" s="7">
        <f>IF(R1462&gt;0,RANK(R1462,(N1462:P1462,Q1462:AE1462)),0)</f>
        <v>0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37"/>
        <v>0</v>
      </c>
      <c r="AL1462" s="2">
        <f t="shared" si="538"/>
        <v>0</v>
      </c>
      <c r="AM1462" s="2">
        <f t="shared" si="539"/>
        <v>0</v>
      </c>
      <c r="AN1462" s="2">
        <f t="shared" si="540"/>
        <v>0</v>
      </c>
      <c r="AP1462" t="s">
        <v>503</v>
      </c>
      <c r="AQ1462" t="s">
        <v>834</v>
      </c>
      <c r="AT1462" s="94">
        <v>31</v>
      </c>
      <c r="AU1462" s="96">
        <v>113</v>
      </c>
      <c r="AV1462" s="100">
        <f t="shared" si="541"/>
        <v>31113</v>
      </c>
      <c r="AX1462" s="7" t="s">
        <v>996</v>
      </c>
    </row>
    <row r="1463" spans="1:50" ht="13" hidden="1" customHeight="1" outlineLevel="1">
      <c r="A1463" t="s">
        <v>195</v>
      </c>
      <c r="B1463" t="s">
        <v>834</v>
      </c>
      <c r="C1463" s="1">
        <f t="shared" si="532"/>
        <v>315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30"/>
        <v>33</v>
      </c>
      <c r="H1463" s="2">
        <f t="shared" si="531"/>
        <v>0.10476190476190476</v>
      </c>
      <c r="I1463" s="2"/>
      <c r="J1463" s="2">
        <f t="shared" si="533"/>
        <v>0.44761904761904764</v>
      </c>
      <c r="K1463" s="2">
        <f t="shared" si="534"/>
        <v>0.55238095238095242</v>
      </c>
      <c r="L1463" s="2">
        <f t="shared" si="535"/>
        <v>0</v>
      </c>
      <c r="M1463" s="2">
        <f t="shared" si="536"/>
        <v>0</v>
      </c>
      <c r="N1463" s="106">
        <v>141</v>
      </c>
      <c r="O1463" s="106">
        <v>174</v>
      </c>
      <c r="P1463" s="106"/>
      <c r="Q1463" s="106"/>
      <c r="R1463" s="106"/>
      <c r="S1463" s="106"/>
      <c r="T1463" s="106"/>
      <c r="U1463" s="106">
        <v>0</v>
      </c>
      <c r="V1463" s="106"/>
      <c r="W1463" s="106"/>
      <c r="X1463" s="106"/>
      <c r="Y1463" s="106"/>
      <c r="Z1463" s="106"/>
      <c r="AA1463" s="106"/>
      <c r="AB1463" s="106"/>
      <c r="AC1463" s="106"/>
      <c r="AD1463" s="106"/>
      <c r="AE1463" s="106"/>
      <c r="AG1463" s="7">
        <f>IF(Q1463&gt;0,RANK(Q1463,(N1463:P1463,Q1463:AE1463)),0)</f>
        <v>0</v>
      </c>
      <c r="AH1463" s="7">
        <f>IF(R1463&gt;0,RANK(R1463,(N1463:P1463,Q1463:AE1463)),0)</f>
        <v>0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37"/>
        <v>0</v>
      </c>
      <c r="AL1463" s="2">
        <f t="shared" si="538"/>
        <v>0</v>
      </c>
      <c r="AM1463" s="2">
        <f t="shared" si="539"/>
        <v>0</v>
      </c>
      <c r="AN1463" s="2">
        <f t="shared" si="540"/>
        <v>0</v>
      </c>
      <c r="AP1463" t="s">
        <v>195</v>
      </c>
      <c r="AQ1463" t="s">
        <v>834</v>
      </c>
      <c r="AT1463" s="94">
        <v>31</v>
      </c>
      <c r="AU1463" s="96">
        <v>115</v>
      </c>
      <c r="AV1463" s="100">
        <f t="shared" si="541"/>
        <v>31115</v>
      </c>
      <c r="AX1463" s="7" t="s">
        <v>996</v>
      </c>
    </row>
    <row r="1464" spans="1:50" ht="13" hidden="1" customHeight="1" outlineLevel="1">
      <c r="A1464" t="s">
        <v>2287</v>
      </c>
      <c r="B1464" t="s">
        <v>834</v>
      </c>
      <c r="C1464" s="1">
        <f>SUM(N1464:AE1464)</f>
        <v>271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>IF(C1464&gt;0,MAX(N1464:P1464)-LARGE(N1464:P1464,2),0)</f>
        <v>81</v>
      </c>
      <c r="H1464" s="2">
        <f>IF(C1464&gt;0,G1464/C1464,0)</f>
        <v>0.2988929889298893</v>
      </c>
      <c r="I1464" s="2"/>
      <c r="J1464" s="2">
        <f t="shared" ref="J1464:L1465" si="542">IF($C1464=0,"-",N1464/$C1464)</f>
        <v>0.35055350553505538</v>
      </c>
      <c r="K1464" s="2">
        <f t="shared" si="542"/>
        <v>0.64944649446494462</v>
      </c>
      <c r="L1464" s="2">
        <f t="shared" si="542"/>
        <v>0</v>
      </c>
      <c r="M1464" s="2">
        <f>IF(C1464=0,"-",(1-J1464-K1464-L1464))</f>
        <v>0</v>
      </c>
      <c r="N1464" s="106">
        <v>95</v>
      </c>
      <c r="O1464" s="106">
        <v>176</v>
      </c>
      <c r="P1464" s="106"/>
      <c r="Q1464" s="106"/>
      <c r="R1464" s="106"/>
      <c r="S1464" s="106"/>
      <c r="T1464" s="106"/>
      <c r="U1464" s="106">
        <v>0</v>
      </c>
      <c r="V1464" s="106"/>
      <c r="W1464" s="106"/>
      <c r="X1464" s="106"/>
      <c r="Y1464" s="106"/>
      <c r="Z1464" s="106"/>
      <c r="AA1464" s="106"/>
      <c r="AB1464" s="106"/>
      <c r="AC1464" s="106"/>
      <c r="AD1464" s="106"/>
      <c r="AE1464" s="106"/>
      <c r="AG1464" s="7">
        <f>IF(Q1464&gt;0,RANK(Q1464,(N1464:P1464,Q1464:AE1464)),0)</f>
        <v>0</v>
      </c>
      <c r="AH1464" s="7">
        <f>IF(R1464&gt;0,RANK(R1464,(N1464:P1464,Q1464:AE1464)),0)</f>
        <v>0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>IF($C1464=0,"-",Q1464/$C1464)</f>
        <v>0</v>
      </c>
      <c r="AL1464" s="2">
        <f>IF($C1464=0,"-",R1464/$C1464)</f>
        <v>0</v>
      </c>
      <c r="AM1464" s="2">
        <f>IF($C1464=0,"-",T1464/$C1464)</f>
        <v>0</v>
      </c>
      <c r="AN1464" s="2">
        <f>IF($C1464=0,"-",S1464/$C1464)</f>
        <v>0</v>
      </c>
      <c r="AP1464" t="s">
        <v>2287</v>
      </c>
      <c r="AQ1464" t="s">
        <v>834</v>
      </c>
      <c r="AT1464" s="94">
        <v>31</v>
      </c>
      <c r="AU1464" s="96">
        <v>117</v>
      </c>
      <c r="AV1464" s="100">
        <f>1000*AT1464+AU1464</f>
        <v>31117</v>
      </c>
      <c r="AX1464" s="7" t="s">
        <v>996</v>
      </c>
    </row>
    <row r="1465" spans="1:50" ht="13" hidden="1" customHeight="1" outlineLevel="1">
      <c r="A1465" t="s">
        <v>2395</v>
      </c>
      <c r="B1465" t="s">
        <v>834</v>
      </c>
      <c r="C1465" s="1">
        <f>SUM(N1465:AE1465)</f>
        <v>10212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>IF(C1465&gt;0,MAX(N1465:P1465)-LARGE(N1465:P1465,2),0)</f>
        <v>1024</v>
      </c>
      <c r="H1465" s="2">
        <f>IF(C1465&gt;0,G1465/C1465,0)</f>
        <v>0.10027418723070897</v>
      </c>
      <c r="I1465" s="2"/>
      <c r="J1465" s="2">
        <f t="shared" si="542"/>
        <v>0.44956913435174306</v>
      </c>
      <c r="K1465" s="2">
        <f t="shared" si="542"/>
        <v>0.54984332158245197</v>
      </c>
      <c r="L1465" s="2">
        <f t="shared" si="542"/>
        <v>0</v>
      </c>
      <c r="M1465" s="2">
        <f>IF(C1465=0,"-",(1-J1465-K1465-L1465))</f>
        <v>5.8754406580496799E-4</v>
      </c>
      <c r="N1465" s="106">
        <v>4591</v>
      </c>
      <c r="O1465" s="106">
        <v>5615</v>
      </c>
      <c r="P1465" s="106"/>
      <c r="Q1465" s="106"/>
      <c r="R1465" s="106"/>
      <c r="S1465" s="106"/>
      <c r="T1465" s="106"/>
      <c r="U1465" s="106">
        <v>6</v>
      </c>
      <c r="V1465" s="106"/>
      <c r="W1465" s="106"/>
      <c r="X1465" s="106"/>
      <c r="Y1465" s="106"/>
      <c r="Z1465" s="106"/>
      <c r="AA1465" s="106"/>
      <c r="AB1465" s="106"/>
      <c r="AC1465" s="106"/>
      <c r="AD1465" s="106"/>
      <c r="AE1465" s="106"/>
      <c r="AG1465" s="7">
        <f>IF(Q1465&gt;0,RANK(Q1465,(N1465:P1465,Q1465:AE1465)),0)</f>
        <v>0</v>
      </c>
      <c r="AH1465" s="7">
        <f>IF(R1465&gt;0,RANK(R1465,(N1465:P1465,Q1465:AE1465)),0)</f>
        <v>0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>IF($C1465=0,"-",Q1465/$C1465)</f>
        <v>0</v>
      </c>
      <c r="AL1465" s="2">
        <f>IF($C1465=0,"-",R1465/$C1465)</f>
        <v>0</v>
      </c>
      <c r="AM1465" s="2">
        <f>IF($C1465=0,"-",T1465/$C1465)</f>
        <v>0</v>
      </c>
      <c r="AN1465" s="2">
        <f>IF($C1465=0,"-",S1465/$C1465)</f>
        <v>0</v>
      </c>
      <c r="AP1465" t="s">
        <v>2395</v>
      </c>
      <c r="AQ1465" t="s">
        <v>834</v>
      </c>
      <c r="AT1465" s="94">
        <v>31</v>
      </c>
      <c r="AU1465" s="96">
        <v>119</v>
      </c>
      <c r="AV1465" s="100">
        <f>1000*AT1465+AU1465</f>
        <v>31119</v>
      </c>
      <c r="AX1465" s="7" t="s">
        <v>996</v>
      </c>
    </row>
    <row r="1466" spans="1:50" ht="13" hidden="1" customHeight="1" outlineLevel="1">
      <c r="A1466" t="s">
        <v>779</v>
      </c>
      <c r="B1466" t="s">
        <v>834</v>
      </c>
      <c r="C1466" s="1">
        <f t="shared" si="532"/>
        <v>3094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>IF(P1466&gt;0,RANK(P1466,(N1466:P1466,Q1466:AE1466)),0)</f>
        <v>0</v>
      </c>
      <c r="G1466" s="1">
        <f t="shared" si="530"/>
        <v>346</v>
      </c>
      <c r="H1466" s="2">
        <f t="shared" si="531"/>
        <v>0.11182934712346478</v>
      </c>
      <c r="I1466" s="2"/>
      <c r="J1466" s="2">
        <f t="shared" si="533"/>
        <v>0.55591467356173241</v>
      </c>
      <c r="K1466" s="2">
        <f t="shared" si="534"/>
        <v>0.44408532643826759</v>
      </c>
      <c r="L1466" s="2">
        <f t="shared" si="535"/>
        <v>0</v>
      </c>
      <c r="M1466" s="2">
        <f t="shared" si="536"/>
        <v>0</v>
      </c>
      <c r="N1466" s="106">
        <v>1720</v>
      </c>
      <c r="O1466" s="106">
        <v>1374</v>
      </c>
      <c r="P1466" s="106"/>
      <c r="Q1466" s="106"/>
      <c r="R1466" s="106"/>
      <c r="S1466" s="106"/>
      <c r="T1466" s="106"/>
      <c r="U1466" s="106">
        <v>0</v>
      </c>
      <c r="V1466" s="106"/>
      <c r="W1466" s="106"/>
      <c r="X1466" s="106"/>
      <c r="Y1466" s="106"/>
      <c r="Z1466" s="106"/>
      <c r="AA1466" s="106"/>
      <c r="AB1466" s="106"/>
      <c r="AC1466" s="106"/>
      <c r="AD1466" s="106"/>
      <c r="AE1466" s="106"/>
      <c r="AG1466" s="7">
        <f>IF(Q1466&gt;0,RANK(Q1466,(N1466:P1466,Q1466:AE1466)),0)</f>
        <v>0</v>
      </c>
      <c r="AH1466" s="7">
        <f>IF(R1466&gt;0,RANK(R1466,(N1466:P1466,Q1466:AE1466)),0)</f>
        <v>0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37"/>
        <v>0</v>
      </c>
      <c r="AL1466" s="2">
        <f t="shared" si="538"/>
        <v>0</v>
      </c>
      <c r="AM1466" s="2">
        <f t="shared" si="539"/>
        <v>0</v>
      </c>
      <c r="AN1466" s="2">
        <f t="shared" si="540"/>
        <v>0</v>
      </c>
      <c r="AP1466" t="s">
        <v>779</v>
      </c>
      <c r="AQ1466" t="s">
        <v>834</v>
      </c>
      <c r="AT1466" s="94">
        <v>31</v>
      </c>
      <c r="AU1466" s="96">
        <v>121</v>
      </c>
      <c r="AV1466" s="100">
        <f t="shared" si="541"/>
        <v>31121</v>
      </c>
      <c r="AX1466" s="7" t="s">
        <v>996</v>
      </c>
    </row>
    <row r="1467" spans="1:50" ht="13" hidden="1" customHeight="1" outlineLevel="1">
      <c r="A1467" t="s">
        <v>644</v>
      </c>
      <c r="B1467" t="s">
        <v>834</v>
      </c>
      <c r="C1467" s="1">
        <f t="shared" si="532"/>
        <v>2323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0</v>
      </c>
      <c r="G1467" s="1">
        <f t="shared" si="530"/>
        <v>86</v>
      </c>
      <c r="H1467" s="2">
        <f t="shared" si="531"/>
        <v>3.7021093413689192E-2</v>
      </c>
      <c r="I1467" s="2"/>
      <c r="J1467" s="2">
        <f t="shared" si="533"/>
        <v>0.48084373654756779</v>
      </c>
      <c r="K1467" s="2">
        <f t="shared" si="534"/>
        <v>0.51786482996125704</v>
      </c>
      <c r="L1467" s="2">
        <f t="shared" si="535"/>
        <v>0</v>
      </c>
      <c r="M1467" s="2">
        <f t="shared" si="536"/>
        <v>1.2914334911752201E-3</v>
      </c>
      <c r="N1467" s="106">
        <v>1117</v>
      </c>
      <c r="O1467" s="106">
        <v>1203</v>
      </c>
      <c r="P1467" s="106"/>
      <c r="Q1467" s="106"/>
      <c r="R1467" s="106"/>
      <c r="S1467" s="106"/>
      <c r="T1467" s="106"/>
      <c r="U1467" s="106">
        <v>3</v>
      </c>
      <c r="V1467" s="106"/>
      <c r="W1467" s="106"/>
      <c r="X1467" s="106"/>
      <c r="Y1467" s="106"/>
      <c r="Z1467" s="106"/>
      <c r="AA1467" s="106"/>
      <c r="AB1467" s="106"/>
      <c r="AC1467" s="106"/>
      <c r="AD1467" s="106"/>
      <c r="AE1467" s="106"/>
      <c r="AG1467" s="7">
        <f>IF(Q1467&gt;0,RANK(Q1467,(N1467:P1467,Q1467:AE1467)),0)</f>
        <v>0</v>
      </c>
      <c r="AH1467" s="7">
        <f>IF(R1467&gt;0,RANK(R1467,(N1467:P1467,Q1467:AE1467)),0)</f>
        <v>0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37"/>
        <v>0</v>
      </c>
      <c r="AL1467" s="2">
        <f t="shared" si="538"/>
        <v>0</v>
      </c>
      <c r="AM1467" s="2">
        <f t="shared" si="539"/>
        <v>0</v>
      </c>
      <c r="AN1467" s="2">
        <f t="shared" si="540"/>
        <v>0</v>
      </c>
      <c r="AP1467" t="s">
        <v>644</v>
      </c>
      <c r="AQ1467" t="s">
        <v>834</v>
      </c>
      <c r="AT1467" s="94">
        <v>31</v>
      </c>
      <c r="AU1467" s="96">
        <v>123</v>
      </c>
      <c r="AV1467" s="100">
        <f t="shared" si="541"/>
        <v>31123</v>
      </c>
      <c r="AX1467" s="7" t="s">
        <v>996</v>
      </c>
    </row>
    <row r="1468" spans="1:50" ht="13" hidden="1" customHeight="1" outlineLevel="1">
      <c r="A1468" t="s">
        <v>1928</v>
      </c>
      <c r="B1468" t="s">
        <v>834</v>
      </c>
      <c r="C1468" s="1">
        <f t="shared" si="532"/>
        <v>1768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0</v>
      </c>
      <c r="G1468" s="1">
        <f t="shared" si="530"/>
        <v>606</v>
      </c>
      <c r="H1468" s="2">
        <f t="shared" si="531"/>
        <v>0.34276018099547512</v>
      </c>
      <c r="I1468" s="2"/>
      <c r="J1468" s="2">
        <f t="shared" si="533"/>
        <v>0.6713800904977375</v>
      </c>
      <c r="K1468" s="2">
        <f t="shared" si="534"/>
        <v>0.32861990950226244</v>
      </c>
      <c r="L1468" s="2">
        <f t="shared" si="535"/>
        <v>0</v>
      </c>
      <c r="M1468" s="2">
        <f t="shared" si="536"/>
        <v>5.5511151231257827E-17</v>
      </c>
      <c r="N1468" s="106">
        <v>1187</v>
      </c>
      <c r="O1468" s="106">
        <v>581</v>
      </c>
      <c r="P1468" s="106"/>
      <c r="Q1468" s="106"/>
      <c r="R1468" s="106"/>
      <c r="S1468" s="106"/>
      <c r="T1468" s="106"/>
      <c r="U1468" s="106">
        <v>0</v>
      </c>
      <c r="V1468" s="106"/>
      <c r="W1468" s="106"/>
      <c r="X1468" s="106"/>
      <c r="Y1468" s="106"/>
      <c r="Z1468" s="106"/>
      <c r="AA1468" s="106"/>
      <c r="AB1468" s="106"/>
      <c r="AC1468" s="106"/>
      <c r="AD1468" s="106"/>
      <c r="AE1468" s="106"/>
      <c r="AG1468" s="7">
        <f>IF(Q1468&gt;0,RANK(Q1468,(N1468:P1468,Q1468:AE1468)),0)</f>
        <v>0</v>
      </c>
      <c r="AH1468" s="7">
        <f>IF(R1468&gt;0,RANK(R1468,(N1468:P1468,Q1468:AE1468)),0)</f>
        <v>0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37"/>
        <v>0</v>
      </c>
      <c r="AL1468" s="2">
        <f t="shared" si="538"/>
        <v>0</v>
      </c>
      <c r="AM1468" s="2">
        <f t="shared" si="539"/>
        <v>0</v>
      </c>
      <c r="AN1468" s="2">
        <f t="shared" si="540"/>
        <v>0</v>
      </c>
      <c r="AP1468" t="s">
        <v>1928</v>
      </c>
      <c r="AQ1468" t="s">
        <v>834</v>
      </c>
      <c r="AT1468" s="94">
        <v>31</v>
      </c>
      <c r="AU1468" s="96">
        <v>125</v>
      </c>
      <c r="AV1468" s="100">
        <f t="shared" si="541"/>
        <v>31125</v>
      </c>
      <c r="AX1468" s="7" t="s">
        <v>996</v>
      </c>
    </row>
    <row r="1469" spans="1:50" ht="13" hidden="1" customHeight="1" outlineLevel="1">
      <c r="A1469" t="s">
        <v>2113</v>
      </c>
      <c r="B1469" t="s">
        <v>834</v>
      </c>
      <c r="C1469" s="1">
        <f t="shared" si="532"/>
        <v>3766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>IF(P1469&gt;0,RANK(P1469,(N1469:P1469,Q1469:AE1469)),0)</f>
        <v>0</v>
      </c>
      <c r="G1469" s="1">
        <f t="shared" si="530"/>
        <v>1006</v>
      </c>
      <c r="H1469" s="2">
        <f t="shared" si="531"/>
        <v>0.26712692511949016</v>
      </c>
      <c r="I1469" s="2"/>
      <c r="J1469" s="2">
        <f t="shared" si="533"/>
        <v>0.63329792883696234</v>
      </c>
      <c r="K1469" s="2">
        <f t="shared" si="534"/>
        <v>0.36617100371747213</v>
      </c>
      <c r="L1469" s="2">
        <f t="shared" si="535"/>
        <v>0</v>
      </c>
      <c r="M1469" s="2">
        <f t="shared" si="536"/>
        <v>5.310674455655251E-4</v>
      </c>
      <c r="N1469" s="106">
        <v>2385</v>
      </c>
      <c r="O1469" s="106">
        <v>1379</v>
      </c>
      <c r="P1469" s="106"/>
      <c r="Q1469" s="106"/>
      <c r="R1469" s="106"/>
      <c r="S1469" s="106"/>
      <c r="T1469" s="106"/>
      <c r="U1469" s="106">
        <v>2</v>
      </c>
      <c r="V1469" s="106"/>
      <c r="W1469" s="106"/>
      <c r="X1469" s="106"/>
      <c r="Y1469" s="106"/>
      <c r="Z1469" s="106"/>
      <c r="AA1469" s="106"/>
      <c r="AB1469" s="106"/>
      <c r="AC1469" s="106"/>
      <c r="AD1469" s="106"/>
      <c r="AE1469" s="106"/>
      <c r="AG1469" s="7">
        <f>IF(Q1469&gt;0,RANK(Q1469,(N1469:P1469,Q1469:AE1469)),0)</f>
        <v>0</v>
      </c>
      <c r="AH1469" s="7">
        <f>IF(R1469&gt;0,RANK(R1469,(N1469:P1469,Q1469:AE1469)),0)</f>
        <v>0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37"/>
        <v>0</v>
      </c>
      <c r="AL1469" s="2">
        <f t="shared" si="538"/>
        <v>0</v>
      </c>
      <c r="AM1469" s="2">
        <f t="shared" si="539"/>
        <v>0</v>
      </c>
      <c r="AN1469" s="2">
        <f t="shared" si="540"/>
        <v>0</v>
      </c>
      <c r="AP1469" t="s">
        <v>2113</v>
      </c>
      <c r="AQ1469" t="s">
        <v>834</v>
      </c>
      <c r="AT1469" s="94">
        <v>31</v>
      </c>
      <c r="AU1469" s="96">
        <v>127</v>
      </c>
      <c r="AV1469" s="100">
        <f t="shared" si="541"/>
        <v>31127</v>
      </c>
      <c r="AX1469" s="7" t="s">
        <v>996</v>
      </c>
    </row>
    <row r="1470" spans="1:50" ht="13" hidden="1" customHeight="1" outlineLevel="1">
      <c r="A1470" t="s">
        <v>2367</v>
      </c>
      <c r="B1470" t="s">
        <v>834</v>
      </c>
      <c r="C1470" s="1">
        <f t="shared" ref="C1470:C1499" si="543">SUM(N1470:AE1470)</f>
        <v>2726</v>
      </c>
      <c r="D1470" s="7">
        <f>IF(N1470&gt;0, RANK(N1470,(N1470:P1470,Q1470:AE1470)),0)</f>
        <v>1</v>
      </c>
      <c r="E1470" s="7">
        <f>IF(O1470&gt;0,RANK(O1470,(N1470:P1470,Q1470:AE1470)),0)</f>
        <v>2</v>
      </c>
      <c r="F1470" s="7">
        <f>IF(P1470&gt;0,RANK(P1470,(N1470:P1470,Q1470:AE1470)),0)</f>
        <v>0</v>
      </c>
      <c r="G1470" s="1">
        <f t="shared" si="530"/>
        <v>684</v>
      </c>
      <c r="H1470" s="2">
        <f t="shared" si="531"/>
        <v>0.25091709464416728</v>
      </c>
      <c r="I1470" s="2"/>
      <c r="J1470" s="2">
        <f t="shared" ref="J1470:J1499" si="544">IF($C1470=0,"-",N1470/$C1470)</f>
        <v>0.62509170946441672</v>
      </c>
      <c r="K1470" s="2">
        <f t="shared" ref="K1470:K1499" si="545">IF($C1470=0,"-",O1470/$C1470)</f>
        <v>0.37417461482024944</v>
      </c>
      <c r="L1470" s="2">
        <f t="shared" ref="L1470:L1499" si="546">IF($C1470=0,"-",P1470/$C1470)</f>
        <v>0</v>
      </c>
      <c r="M1470" s="2">
        <f t="shared" ref="M1470:M1499" si="547">IF(C1470=0,"-",(1-J1470-K1470-L1470))</f>
        <v>7.3367571533383691E-4</v>
      </c>
      <c r="N1470" s="106">
        <v>1704</v>
      </c>
      <c r="O1470" s="106">
        <v>1020</v>
      </c>
      <c r="P1470" s="106"/>
      <c r="Q1470" s="106"/>
      <c r="R1470" s="106"/>
      <c r="S1470" s="106"/>
      <c r="T1470" s="106"/>
      <c r="U1470" s="106">
        <v>2</v>
      </c>
      <c r="V1470" s="106"/>
      <c r="W1470" s="106"/>
      <c r="X1470" s="106"/>
      <c r="Y1470" s="106"/>
      <c r="Z1470" s="106"/>
      <c r="AA1470" s="106"/>
      <c r="AB1470" s="106"/>
      <c r="AC1470" s="106"/>
      <c r="AD1470" s="106"/>
      <c r="AE1470" s="106"/>
      <c r="AG1470" s="7">
        <f>IF(Q1470&gt;0,RANK(Q1470,(N1470:P1470,Q1470:AE1470)),0)</f>
        <v>0</v>
      </c>
      <c r="AH1470" s="7">
        <f>IF(R1470&gt;0,RANK(R1470,(N1470:P1470,Q1470:AE1470)),0)</f>
        <v>0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ref="AK1470:AK1499" si="548">IF($C1470=0,"-",Q1470/$C1470)</f>
        <v>0</v>
      </c>
      <c r="AL1470" s="2">
        <f t="shared" ref="AL1470:AL1499" si="549">IF($C1470=0,"-",R1470/$C1470)</f>
        <v>0</v>
      </c>
      <c r="AM1470" s="2">
        <f t="shared" ref="AM1470:AM1499" si="550">IF($C1470=0,"-",T1470/$C1470)</f>
        <v>0</v>
      </c>
      <c r="AN1470" s="2">
        <f t="shared" ref="AN1470:AN1499" si="551">IF($C1470=0,"-",S1470/$C1470)</f>
        <v>0</v>
      </c>
      <c r="AP1470" t="s">
        <v>2367</v>
      </c>
      <c r="AQ1470" t="s">
        <v>834</v>
      </c>
      <c r="AT1470" s="94">
        <v>31</v>
      </c>
      <c r="AU1470" s="96">
        <v>129</v>
      </c>
      <c r="AV1470" s="100">
        <f t="shared" si="541"/>
        <v>31129</v>
      </c>
      <c r="AX1470" s="7" t="s">
        <v>996</v>
      </c>
    </row>
    <row r="1471" spans="1:50" ht="13" hidden="1" customHeight="1" outlineLevel="1">
      <c r="A1471" t="s">
        <v>1349</v>
      </c>
      <c r="B1471" t="s">
        <v>834</v>
      </c>
      <c r="C1471" s="1">
        <f t="shared" si="543"/>
        <v>5931</v>
      </c>
      <c r="D1471" s="7">
        <f>IF(N1471&gt;0, RANK(N1471,(N1471:P1471,Q1471:AE1471)),0)</f>
        <v>1</v>
      </c>
      <c r="E1471" s="7">
        <f>IF(O1471&gt;0,RANK(O1471,(N1471:P1471,Q1471:AE1471)),0)</f>
        <v>2</v>
      </c>
      <c r="F1471" s="7">
        <f>IF(P1471&gt;0,RANK(P1471,(N1471:P1471,Q1471:AE1471)),0)</f>
        <v>0</v>
      </c>
      <c r="G1471" s="1">
        <f t="shared" si="530"/>
        <v>1700</v>
      </c>
      <c r="H1471" s="2">
        <f t="shared" si="531"/>
        <v>0.28662957342775247</v>
      </c>
      <c r="I1471" s="2"/>
      <c r="J1471" s="2">
        <f t="shared" si="544"/>
        <v>0.64323048389816218</v>
      </c>
      <c r="K1471" s="2">
        <f t="shared" si="545"/>
        <v>0.3566009104704097</v>
      </c>
      <c r="L1471" s="2">
        <f t="shared" si="546"/>
        <v>0</v>
      </c>
      <c r="M1471" s="2">
        <f t="shared" si="547"/>
        <v>1.6860563142812035E-4</v>
      </c>
      <c r="N1471" s="106">
        <v>3815</v>
      </c>
      <c r="O1471" s="106">
        <v>2115</v>
      </c>
      <c r="P1471" s="106"/>
      <c r="Q1471" s="106"/>
      <c r="R1471" s="106"/>
      <c r="S1471" s="106"/>
      <c r="T1471" s="106"/>
      <c r="U1471" s="106">
        <v>1</v>
      </c>
      <c r="V1471" s="106"/>
      <c r="W1471" s="106"/>
      <c r="X1471" s="106"/>
      <c r="Y1471" s="106"/>
      <c r="Z1471" s="106"/>
      <c r="AA1471" s="106"/>
      <c r="AB1471" s="106"/>
      <c r="AC1471" s="106"/>
      <c r="AD1471" s="106"/>
      <c r="AE1471" s="106"/>
      <c r="AG1471" s="7">
        <f>IF(Q1471&gt;0,RANK(Q1471,(N1471:P1471,Q1471:AE1471)),0)</f>
        <v>0</v>
      </c>
      <c r="AH1471" s="7">
        <f>IF(R1471&gt;0,RANK(R1471,(N1471:P1471,Q1471:AE1471)),0)</f>
        <v>0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48"/>
        <v>0</v>
      </c>
      <c r="AL1471" s="2">
        <f t="shared" si="549"/>
        <v>0</v>
      </c>
      <c r="AM1471" s="2">
        <f t="shared" si="550"/>
        <v>0</v>
      </c>
      <c r="AN1471" s="2">
        <f t="shared" si="551"/>
        <v>0</v>
      </c>
      <c r="AP1471" t="s">
        <v>1349</v>
      </c>
      <c r="AQ1471" t="s">
        <v>834</v>
      </c>
      <c r="AT1471" s="94">
        <v>31</v>
      </c>
      <c r="AU1471" s="96">
        <v>131</v>
      </c>
      <c r="AV1471" s="100">
        <f t="shared" si="541"/>
        <v>31131</v>
      </c>
      <c r="AX1471" s="7" t="s">
        <v>996</v>
      </c>
    </row>
    <row r="1472" spans="1:50" ht="13" hidden="1" customHeight="1" outlineLevel="1">
      <c r="A1472" t="s">
        <v>194</v>
      </c>
      <c r="B1472" t="s">
        <v>834</v>
      </c>
      <c r="C1472" s="1">
        <f t="shared" si="543"/>
        <v>1751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>IF(P1472&gt;0,RANK(P1472,(N1472:P1472,Q1472:AE1472)),0)</f>
        <v>0</v>
      </c>
      <c r="G1472" s="1">
        <f t="shared" si="530"/>
        <v>505</v>
      </c>
      <c r="H1472" s="2">
        <f t="shared" si="531"/>
        <v>0.28840662478583667</v>
      </c>
      <c r="I1472" s="2"/>
      <c r="J1472" s="2">
        <f t="shared" si="544"/>
        <v>0.64420331239291828</v>
      </c>
      <c r="K1472" s="2">
        <f t="shared" si="545"/>
        <v>0.35579668760708166</v>
      </c>
      <c r="L1472" s="2">
        <f t="shared" si="546"/>
        <v>0</v>
      </c>
      <c r="M1472" s="2">
        <f t="shared" si="547"/>
        <v>5.5511151231257827E-17</v>
      </c>
      <c r="N1472" s="106">
        <v>1128</v>
      </c>
      <c r="O1472" s="106">
        <v>623</v>
      </c>
      <c r="P1472" s="106"/>
      <c r="Q1472" s="106"/>
      <c r="R1472" s="106"/>
      <c r="S1472" s="106"/>
      <c r="T1472" s="106"/>
      <c r="U1472" s="106">
        <v>0</v>
      </c>
      <c r="V1472" s="106"/>
      <c r="W1472" s="106"/>
      <c r="X1472" s="106"/>
      <c r="Y1472" s="106"/>
      <c r="Z1472" s="106"/>
      <c r="AA1472" s="106"/>
      <c r="AB1472" s="106"/>
      <c r="AC1472" s="106"/>
      <c r="AD1472" s="106"/>
      <c r="AE1472" s="106"/>
      <c r="AG1472" s="7">
        <f>IF(Q1472&gt;0,RANK(Q1472,(N1472:P1472,Q1472:AE1472)),0)</f>
        <v>0</v>
      </c>
      <c r="AH1472" s="7">
        <f>IF(R1472&gt;0,RANK(R1472,(N1472:P1472,Q1472:AE1472)),0)</f>
        <v>0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48"/>
        <v>0</v>
      </c>
      <c r="AL1472" s="2">
        <f t="shared" si="549"/>
        <v>0</v>
      </c>
      <c r="AM1472" s="2">
        <f t="shared" si="550"/>
        <v>0</v>
      </c>
      <c r="AN1472" s="2">
        <f t="shared" si="551"/>
        <v>0</v>
      </c>
      <c r="AP1472" t="s">
        <v>194</v>
      </c>
      <c r="AQ1472" t="s">
        <v>834</v>
      </c>
      <c r="AT1472" s="94">
        <v>31</v>
      </c>
      <c r="AU1472" s="96">
        <v>133</v>
      </c>
      <c r="AV1472" s="100">
        <f t="shared" si="541"/>
        <v>31133</v>
      </c>
      <c r="AX1472" s="7" t="s">
        <v>996</v>
      </c>
    </row>
    <row r="1473" spans="1:50" ht="13" hidden="1" customHeight="1" outlineLevel="1">
      <c r="A1473" t="s">
        <v>1793</v>
      </c>
      <c r="B1473" t="s">
        <v>834</v>
      </c>
      <c r="C1473" s="1">
        <f t="shared" si="543"/>
        <v>1454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30"/>
        <v>98</v>
      </c>
      <c r="H1473" s="2">
        <f t="shared" si="531"/>
        <v>6.7400275103163682E-2</v>
      </c>
      <c r="I1473" s="2"/>
      <c r="J1473" s="2">
        <f t="shared" si="544"/>
        <v>0.46629986244841815</v>
      </c>
      <c r="K1473" s="2">
        <f t="shared" si="545"/>
        <v>0.53370013755158185</v>
      </c>
      <c r="L1473" s="2">
        <f t="shared" si="546"/>
        <v>0</v>
      </c>
      <c r="M1473" s="2">
        <f t="shared" si="547"/>
        <v>0</v>
      </c>
      <c r="N1473" s="106">
        <v>678</v>
      </c>
      <c r="O1473" s="106">
        <v>776</v>
      </c>
      <c r="P1473" s="106"/>
      <c r="Q1473" s="106"/>
      <c r="R1473" s="106"/>
      <c r="S1473" s="106"/>
      <c r="T1473" s="106"/>
      <c r="U1473" s="106">
        <v>0</v>
      </c>
      <c r="V1473" s="106"/>
      <c r="W1473" s="106"/>
      <c r="X1473" s="106"/>
      <c r="Y1473" s="106"/>
      <c r="Z1473" s="106"/>
      <c r="AA1473" s="106"/>
      <c r="AB1473" s="106"/>
      <c r="AC1473" s="106"/>
      <c r="AD1473" s="106"/>
      <c r="AE1473" s="106"/>
      <c r="AG1473" s="7">
        <f>IF(Q1473&gt;0,RANK(Q1473,(N1473:P1473,Q1473:AE1473)),0)</f>
        <v>0</v>
      </c>
      <c r="AH1473" s="7">
        <f>IF(R1473&gt;0,RANK(R1473,(N1473:P1473,Q1473:AE1473)),0)</f>
        <v>0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48"/>
        <v>0</v>
      </c>
      <c r="AL1473" s="2">
        <f t="shared" si="549"/>
        <v>0</v>
      </c>
      <c r="AM1473" s="2">
        <f t="shared" si="550"/>
        <v>0</v>
      </c>
      <c r="AN1473" s="2">
        <f t="shared" si="551"/>
        <v>0</v>
      </c>
      <c r="AP1473" t="s">
        <v>1793</v>
      </c>
      <c r="AQ1473" t="s">
        <v>834</v>
      </c>
      <c r="AT1473" s="94">
        <v>31</v>
      </c>
      <c r="AU1473" s="96">
        <v>135</v>
      </c>
      <c r="AV1473" s="100">
        <f t="shared" si="541"/>
        <v>31135</v>
      </c>
      <c r="AX1473" s="7" t="s">
        <v>996</v>
      </c>
    </row>
    <row r="1474" spans="1:50" ht="13" hidden="1" customHeight="1" outlineLevel="1">
      <c r="A1474" t="s">
        <v>2370</v>
      </c>
      <c r="B1474" t="s">
        <v>834</v>
      </c>
      <c r="C1474" s="1">
        <f t="shared" si="543"/>
        <v>4243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1">
        <f t="shared" si="530"/>
        <v>229</v>
      </c>
      <c r="H1474" s="2">
        <f t="shared" si="531"/>
        <v>5.3971246759368374E-2</v>
      </c>
      <c r="I1474" s="2"/>
      <c r="J1474" s="2">
        <f t="shared" si="544"/>
        <v>0.47301437662031581</v>
      </c>
      <c r="K1474" s="2">
        <f t="shared" si="545"/>
        <v>0.52698562337968413</v>
      </c>
      <c r="L1474" s="2">
        <f t="shared" si="546"/>
        <v>0</v>
      </c>
      <c r="M1474" s="2">
        <f t="shared" si="547"/>
        <v>0</v>
      </c>
      <c r="N1474" s="106">
        <v>2007</v>
      </c>
      <c r="O1474" s="106">
        <v>2236</v>
      </c>
      <c r="P1474" s="106"/>
      <c r="Q1474" s="106"/>
      <c r="R1474" s="106"/>
      <c r="S1474" s="106"/>
      <c r="T1474" s="106"/>
      <c r="U1474" s="106">
        <v>0</v>
      </c>
      <c r="V1474" s="106"/>
      <c r="W1474" s="106"/>
      <c r="X1474" s="106"/>
      <c r="Y1474" s="106"/>
      <c r="Z1474" s="106"/>
      <c r="AA1474" s="106"/>
      <c r="AB1474" s="106"/>
      <c r="AC1474" s="106"/>
      <c r="AD1474" s="106"/>
      <c r="AE1474" s="106"/>
      <c r="AG1474" s="7">
        <f>IF(Q1474&gt;0,RANK(Q1474,(N1474:P1474,Q1474:AE1474)),0)</f>
        <v>0</v>
      </c>
      <c r="AH1474" s="7">
        <f>IF(R1474&gt;0,RANK(R1474,(N1474:P1474,Q1474:AE1474)),0)</f>
        <v>0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48"/>
        <v>0</v>
      </c>
      <c r="AL1474" s="2">
        <f t="shared" si="549"/>
        <v>0</v>
      </c>
      <c r="AM1474" s="2">
        <f t="shared" si="550"/>
        <v>0</v>
      </c>
      <c r="AN1474" s="2">
        <f t="shared" si="551"/>
        <v>0</v>
      </c>
      <c r="AP1474" t="s">
        <v>2370</v>
      </c>
      <c r="AQ1474" t="s">
        <v>834</v>
      </c>
      <c r="AT1474" s="94">
        <v>31</v>
      </c>
      <c r="AU1474" s="96">
        <v>137</v>
      </c>
      <c r="AV1474" s="100">
        <f t="shared" si="541"/>
        <v>31137</v>
      </c>
      <c r="AX1474" s="7" t="s">
        <v>996</v>
      </c>
    </row>
    <row r="1475" spans="1:50" ht="13" hidden="1" customHeight="1" outlineLevel="1">
      <c r="A1475" t="s">
        <v>609</v>
      </c>
      <c r="B1475" t="s">
        <v>834</v>
      </c>
      <c r="C1475" s="1">
        <f t="shared" si="543"/>
        <v>3063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30"/>
        <v>7</v>
      </c>
      <c r="H1475" s="2">
        <f t="shared" si="531"/>
        <v>2.2853411687887692E-3</v>
      </c>
      <c r="I1475" s="2"/>
      <c r="J1475" s="2">
        <f t="shared" si="544"/>
        <v>0.49853085210577863</v>
      </c>
      <c r="K1475" s="2">
        <f t="shared" si="545"/>
        <v>0.50081619327456739</v>
      </c>
      <c r="L1475" s="2">
        <f t="shared" si="546"/>
        <v>0</v>
      </c>
      <c r="M1475" s="2">
        <f t="shared" si="547"/>
        <v>6.5295461965397816E-4</v>
      </c>
      <c r="N1475" s="106">
        <v>1527</v>
      </c>
      <c r="O1475" s="106">
        <v>1534</v>
      </c>
      <c r="P1475" s="106"/>
      <c r="Q1475" s="106"/>
      <c r="R1475" s="106"/>
      <c r="S1475" s="106"/>
      <c r="T1475" s="106"/>
      <c r="U1475" s="106">
        <v>2</v>
      </c>
      <c r="V1475" s="106"/>
      <c r="W1475" s="106"/>
      <c r="X1475" s="106"/>
      <c r="Y1475" s="106"/>
      <c r="Z1475" s="106"/>
      <c r="AA1475" s="106"/>
      <c r="AB1475" s="106"/>
      <c r="AC1475" s="106"/>
      <c r="AD1475" s="106"/>
      <c r="AE1475" s="106"/>
      <c r="AG1475" s="7">
        <f>IF(Q1475&gt;0,RANK(Q1475,(N1475:P1475,Q1475:AE1475)),0)</f>
        <v>0</v>
      </c>
      <c r="AH1475" s="7">
        <f>IF(R1475&gt;0,RANK(R1475,(N1475:P1475,Q1475:AE1475)),0)</f>
        <v>0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48"/>
        <v>0</v>
      </c>
      <c r="AL1475" s="2">
        <f t="shared" si="549"/>
        <v>0</v>
      </c>
      <c r="AM1475" s="2">
        <f t="shared" si="550"/>
        <v>0</v>
      </c>
      <c r="AN1475" s="2">
        <f t="shared" si="551"/>
        <v>0</v>
      </c>
      <c r="AP1475" t="s">
        <v>609</v>
      </c>
      <c r="AQ1475" t="s">
        <v>834</v>
      </c>
      <c r="AT1475" s="94">
        <v>31</v>
      </c>
      <c r="AU1475" s="96">
        <v>139</v>
      </c>
      <c r="AV1475" s="100">
        <f t="shared" si="541"/>
        <v>31139</v>
      </c>
      <c r="AX1475" s="7" t="s">
        <v>996</v>
      </c>
    </row>
    <row r="1476" spans="1:50" ht="13" hidden="1" customHeight="1" outlineLevel="1">
      <c r="A1476" t="s">
        <v>597</v>
      </c>
      <c r="B1476" t="s">
        <v>834</v>
      </c>
      <c r="C1476" s="1">
        <f t="shared" si="543"/>
        <v>10695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>IF(P1476&gt;0,RANK(P1476,(N1476:P1476,Q1476:AE1476)),0)</f>
        <v>0</v>
      </c>
      <c r="G1476" s="1">
        <f t="shared" si="530"/>
        <v>1771</v>
      </c>
      <c r="H1476" s="2">
        <f t="shared" si="531"/>
        <v>0.16559139784946236</v>
      </c>
      <c r="I1476" s="2"/>
      <c r="J1476" s="2">
        <f t="shared" si="544"/>
        <v>0.58251519401589524</v>
      </c>
      <c r="K1476" s="2">
        <f t="shared" si="545"/>
        <v>0.41692379616643294</v>
      </c>
      <c r="L1476" s="2">
        <f t="shared" si="546"/>
        <v>0</v>
      </c>
      <c r="M1476" s="2">
        <f t="shared" si="547"/>
        <v>5.6100981767182034E-4</v>
      </c>
      <c r="N1476" s="106">
        <v>6230</v>
      </c>
      <c r="O1476" s="106">
        <v>4459</v>
      </c>
      <c r="P1476" s="106"/>
      <c r="Q1476" s="106"/>
      <c r="R1476" s="106"/>
      <c r="S1476" s="106"/>
      <c r="T1476" s="106"/>
      <c r="U1476" s="106">
        <v>6</v>
      </c>
      <c r="V1476" s="106"/>
      <c r="W1476" s="106"/>
      <c r="X1476" s="106"/>
      <c r="Y1476" s="106"/>
      <c r="Z1476" s="106"/>
      <c r="AA1476" s="106"/>
      <c r="AB1476" s="106"/>
      <c r="AC1476" s="106"/>
      <c r="AD1476" s="106"/>
      <c r="AE1476" s="106"/>
      <c r="AG1476" s="7">
        <f>IF(Q1476&gt;0,RANK(Q1476,(N1476:P1476,Q1476:AE1476)),0)</f>
        <v>0</v>
      </c>
      <c r="AH1476" s="7">
        <f>IF(R1476&gt;0,RANK(R1476,(N1476:P1476,Q1476:AE1476)),0)</f>
        <v>0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48"/>
        <v>0</v>
      </c>
      <c r="AL1476" s="2">
        <f t="shared" si="549"/>
        <v>0</v>
      </c>
      <c r="AM1476" s="2">
        <f t="shared" si="550"/>
        <v>0</v>
      </c>
      <c r="AN1476" s="2">
        <f t="shared" si="551"/>
        <v>0</v>
      </c>
      <c r="AP1476" t="s">
        <v>597</v>
      </c>
      <c r="AQ1476" t="s">
        <v>834</v>
      </c>
      <c r="AT1476" s="94">
        <v>31</v>
      </c>
      <c r="AU1476" s="96">
        <v>141</v>
      </c>
      <c r="AV1476" s="100">
        <f t="shared" si="541"/>
        <v>31141</v>
      </c>
      <c r="AX1476" s="7" t="s">
        <v>996</v>
      </c>
    </row>
    <row r="1477" spans="1:50" ht="13" hidden="1" customHeight="1" outlineLevel="1">
      <c r="A1477" t="s">
        <v>373</v>
      </c>
      <c r="B1477" t="s">
        <v>834</v>
      </c>
      <c r="C1477" s="1">
        <f t="shared" si="543"/>
        <v>2599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>IF(P1477&gt;0,RANK(P1477,(N1477:P1477,Q1477:AE1477)),0)</f>
        <v>0</v>
      </c>
      <c r="G1477" s="1">
        <f t="shared" si="530"/>
        <v>669</v>
      </c>
      <c r="H1477" s="2">
        <f t="shared" si="531"/>
        <v>0.25740669488264717</v>
      </c>
      <c r="I1477" s="2"/>
      <c r="J1477" s="2">
        <f t="shared" si="544"/>
        <v>0.62793382070026937</v>
      </c>
      <c r="K1477" s="2">
        <f t="shared" si="545"/>
        <v>0.37052712581762215</v>
      </c>
      <c r="L1477" s="2">
        <f t="shared" si="546"/>
        <v>0</v>
      </c>
      <c r="M1477" s="2">
        <f t="shared" si="547"/>
        <v>1.5390534821084767E-3</v>
      </c>
      <c r="N1477" s="106">
        <v>1632</v>
      </c>
      <c r="O1477" s="106">
        <v>963</v>
      </c>
      <c r="P1477" s="106"/>
      <c r="Q1477" s="106"/>
      <c r="R1477" s="106"/>
      <c r="S1477" s="106"/>
      <c r="T1477" s="106"/>
      <c r="U1477" s="106">
        <v>4</v>
      </c>
      <c r="V1477" s="106"/>
      <c r="W1477" s="106"/>
      <c r="X1477" s="106"/>
      <c r="Y1477" s="106"/>
      <c r="Z1477" s="106"/>
      <c r="AA1477" s="106"/>
      <c r="AB1477" s="106"/>
      <c r="AC1477" s="106"/>
      <c r="AD1477" s="106"/>
      <c r="AE1477" s="106"/>
      <c r="AG1477" s="7">
        <f>IF(Q1477&gt;0,RANK(Q1477,(N1477:P1477,Q1477:AE1477)),0)</f>
        <v>0</v>
      </c>
      <c r="AH1477" s="7">
        <f>IF(R1477&gt;0,RANK(R1477,(N1477:P1477,Q1477:AE1477)),0)</f>
        <v>0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48"/>
        <v>0</v>
      </c>
      <c r="AL1477" s="2">
        <f t="shared" si="549"/>
        <v>0</v>
      </c>
      <c r="AM1477" s="2">
        <f t="shared" si="550"/>
        <v>0</v>
      </c>
      <c r="AN1477" s="2">
        <f t="shared" si="551"/>
        <v>0</v>
      </c>
      <c r="AP1477" t="s">
        <v>373</v>
      </c>
      <c r="AQ1477" t="s">
        <v>834</v>
      </c>
      <c r="AT1477" s="94">
        <v>31</v>
      </c>
      <c r="AU1477" s="96">
        <v>143</v>
      </c>
      <c r="AV1477" s="100">
        <f t="shared" si="541"/>
        <v>31143</v>
      </c>
      <c r="AX1477" s="7" t="s">
        <v>996</v>
      </c>
    </row>
    <row r="1478" spans="1:50" ht="13" hidden="1" customHeight="1" outlineLevel="1">
      <c r="A1478" t="s">
        <v>1368</v>
      </c>
      <c r="B1478" t="s">
        <v>834</v>
      </c>
      <c r="C1478" s="1">
        <f t="shared" si="543"/>
        <v>4575</v>
      </c>
      <c r="D1478" s="7">
        <f>IF(N1478&gt;0, RANK(N1478,(N1478:P1478,Q1478:AE1478)),0)</f>
        <v>1</v>
      </c>
      <c r="E1478" s="7">
        <f>IF(O1478&gt;0,RANK(O1478,(N1478:P1478,Q1478:AE1478)),0)</f>
        <v>2</v>
      </c>
      <c r="F1478" s="7">
        <f>IF(P1478&gt;0,RANK(P1478,(N1478:P1478,Q1478:AE1478)),0)</f>
        <v>0</v>
      </c>
      <c r="G1478" s="1">
        <f t="shared" si="530"/>
        <v>576</v>
      </c>
      <c r="H1478" s="2">
        <f t="shared" si="531"/>
        <v>0.12590163934426229</v>
      </c>
      <c r="I1478" s="2"/>
      <c r="J1478" s="2">
        <f t="shared" si="544"/>
        <v>0.56284153005464477</v>
      </c>
      <c r="K1478" s="2">
        <f t="shared" si="545"/>
        <v>0.43693989071038253</v>
      </c>
      <c r="L1478" s="2">
        <f t="shared" si="546"/>
        <v>0</v>
      </c>
      <c r="M1478" s="2">
        <f t="shared" si="547"/>
        <v>2.1857923497270448E-4</v>
      </c>
      <c r="N1478" s="106">
        <v>2575</v>
      </c>
      <c r="O1478" s="106">
        <v>1999</v>
      </c>
      <c r="P1478" s="106"/>
      <c r="Q1478" s="106"/>
      <c r="R1478" s="106"/>
      <c r="S1478" s="106"/>
      <c r="T1478" s="106"/>
      <c r="U1478" s="106">
        <v>1</v>
      </c>
      <c r="V1478" s="106"/>
      <c r="W1478" s="106"/>
      <c r="X1478" s="106"/>
      <c r="Y1478" s="106"/>
      <c r="Z1478" s="106"/>
      <c r="AA1478" s="106"/>
      <c r="AB1478" s="106"/>
      <c r="AC1478" s="106"/>
      <c r="AD1478" s="106"/>
      <c r="AE1478" s="106"/>
      <c r="AG1478" s="7">
        <f>IF(Q1478&gt;0,RANK(Q1478,(N1478:P1478,Q1478:AE1478)),0)</f>
        <v>0</v>
      </c>
      <c r="AH1478" s="7">
        <f>IF(R1478&gt;0,RANK(R1478,(N1478:P1478,Q1478:AE1478)),0)</f>
        <v>0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48"/>
        <v>0</v>
      </c>
      <c r="AL1478" s="2">
        <f t="shared" si="549"/>
        <v>0</v>
      </c>
      <c r="AM1478" s="2">
        <f t="shared" si="550"/>
        <v>0</v>
      </c>
      <c r="AN1478" s="2">
        <f t="shared" si="551"/>
        <v>0</v>
      </c>
      <c r="AP1478" t="s">
        <v>1368</v>
      </c>
      <c r="AQ1478" t="s">
        <v>834</v>
      </c>
      <c r="AT1478" s="94">
        <v>31</v>
      </c>
      <c r="AU1478" s="96">
        <v>145</v>
      </c>
      <c r="AV1478" s="100">
        <f t="shared" si="541"/>
        <v>31145</v>
      </c>
      <c r="AX1478" s="7" t="s">
        <v>996</v>
      </c>
    </row>
    <row r="1479" spans="1:50" ht="13" hidden="1" customHeight="1" outlineLevel="1">
      <c r="A1479" t="s">
        <v>970</v>
      </c>
      <c r="B1479" t="s">
        <v>834</v>
      </c>
      <c r="C1479" s="1">
        <f t="shared" si="543"/>
        <v>4372</v>
      </c>
      <c r="D1479" s="7">
        <f>IF(N1479&gt;0, RANK(N1479,(N1479:P1479,Q1479:AE1479)),0)</f>
        <v>1</v>
      </c>
      <c r="E1479" s="7">
        <f>IF(O1479&gt;0,RANK(O1479,(N1479:P1479,Q1479:AE1479)),0)</f>
        <v>2</v>
      </c>
      <c r="F1479" s="7">
        <f>IF(P1479&gt;0,RANK(P1479,(N1479:P1479,Q1479:AE1479)),0)</f>
        <v>0</v>
      </c>
      <c r="G1479" s="1">
        <f t="shared" si="530"/>
        <v>782</v>
      </c>
      <c r="H1479" s="2">
        <f t="shared" si="531"/>
        <v>0.17886550777676122</v>
      </c>
      <c r="I1479" s="2"/>
      <c r="J1479" s="2">
        <f t="shared" si="544"/>
        <v>0.58943275388838057</v>
      </c>
      <c r="K1479" s="2">
        <f t="shared" si="545"/>
        <v>0.41056724611161938</v>
      </c>
      <c r="L1479" s="2">
        <f t="shared" si="546"/>
        <v>0</v>
      </c>
      <c r="M1479" s="2">
        <f t="shared" si="547"/>
        <v>5.5511151231257827E-17</v>
      </c>
      <c r="N1479" s="106">
        <v>2577</v>
      </c>
      <c r="O1479" s="106">
        <v>1795</v>
      </c>
      <c r="P1479" s="106"/>
      <c r="Q1479" s="106"/>
      <c r="R1479" s="106"/>
      <c r="S1479" s="106"/>
      <c r="T1479" s="106"/>
      <c r="U1479" s="106">
        <v>0</v>
      </c>
      <c r="V1479" s="106"/>
      <c r="W1479" s="106"/>
      <c r="X1479" s="106"/>
      <c r="Y1479" s="106"/>
      <c r="Z1479" s="106"/>
      <c r="AA1479" s="106"/>
      <c r="AB1479" s="106"/>
      <c r="AC1479" s="106"/>
      <c r="AD1479" s="106"/>
      <c r="AE1479" s="106"/>
      <c r="AG1479" s="7">
        <f>IF(Q1479&gt;0,RANK(Q1479,(N1479:P1479,Q1479:AE1479)),0)</f>
        <v>0</v>
      </c>
      <c r="AH1479" s="7">
        <f>IF(R1479&gt;0,RANK(R1479,(N1479:P1479,Q1479:AE1479)),0)</f>
        <v>0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48"/>
        <v>0</v>
      </c>
      <c r="AL1479" s="2">
        <f t="shared" si="549"/>
        <v>0</v>
      </c>
      <c r="AM1479" s="2">
        <f t="shared" si="550"/>
        <v>0</v>
      </c>
      <c r="AN1479" s="2">
        <f t="shared" si="551"/>
        <v>0</v>
      </c>
      <c r="AP1479" t="s">
        <v>970</v>
      </c>
      <c r="AQ1479" t="s">
        <v>834</v>
      </c>
      <c r="AT1479" s="94">
        <v>31</v>
      </c>
      <c r="AU1479" s="96">
        <v>147</v>
      </c>
      <c r="AV1479" s="100">
        <f t="shared" si="541"/>
        <v>31147</v>
      </c>
      <c r="AX1479" s="7" t="s">
        <v>996</v>
      </c>
    </row>
    <row r="1480" spans="1:50" ht="13" hidden="1" customHeight="1" outlineLevel="1">
      <c r="A1480" t="s">
        <v>100</v>
      </c>
      <c r="B1480" t="s">
        <v>834</v>
      </c>
      <c r="C1480" s="1">
        <f t="shared" si="543"/>
        <v>856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530"/>
        <v>312</v>
      </c>
      <c r="H1480" s="2">
        <f t="shared" si="531"/>
        <v>0.3644859813084112</v>
      </c>
      <c r="I1480" s="2"/>
      <c r="J1480" s="2">
        <f t="shared" si="544"/>
        <v>0.31775700934579437</v>
      </c>
      <c r="K1480" s="2">
        <f t="shared" si="545"/>
        <v>0.68224299065420557</v>
      </c>
      <c r="L1480" s="2">
        <f t="shared" si="546"/>
        <v>0</v>
      </c>
      <c r="M1480" s="2">
        <f t="shared" si="547"/>
        <v>0</v>
      </c>
      <c r="N1480" s="106">
        <v>272</v>
      </c>
      <c r="O1480" s="106">
        <v>584</v>
      </c>
      <c r="P1480" s="106"/>
      <c r="Q1480" s="106"/>
      <c r="R1480" s="106"/>
      <c r="S1480" s="106"/>
      <c r="T1480" s="106"/>
      <c r="U1480" s="106">
        <v>0</v>
      </c>
      <c r="V1480" s="106"/>
      <c r="W1480" s="106"/>
      <c r="X1480" s="106"/>
      <c r="Y1480" s="106"/>
      <c r="Z1480" s="106"/>
      <c r="AA1480" s="106"/>
      <c r="AB1480" s="106"/>
      <c r="AC1480" s="106"/>
      <c r="AD1480" s="106"/>
      <c r="AE1480" s="106"/>
      <c r="AG1480" s="7">
        <f>IF(Q1480&gt;0,RANK(Q1480,(N1480:P1480,Q1480:AE1480)),0)</f>
        <v>0</v>
      </c>
      <c r="AH1480" s="7">
        <f>IF(R1480&gt;0,RANK(R1480,(N1480:P1480,Q1480:AE1480)),0)</f>
        <v>0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48"/>
        <v>0</v>
      </c>
      <c r="AL1480" s="2">
        <f t="shared" si="549"/>
        <v>0</v>
      </c>
      <c r="AM1480" s="2">
        <f t="shared" si="550"/>
        <v>0</v>
      </c>
      <c r="AN1480" s="2">
        <f t="shared" si="551"/>
        <v>0</v>
      </c>
      <c r="AP1480" t="s">
        <v>100</v>
      </c>
      <c r="AQ1480" t="s">
        <v>834</v>
      </c>
      <c r="AT1480" s="94">
        <v>31</v>
      </c>
      <c r="AU1480" s="96">
        <v>149</v>
      </c>
      <c r="AV1480" s="100">
        <f t="shared" si="541"/>
        <v>31149</v>
      </c>
      <c r="AX1480" s="7" t="s">
        <v>996</v>
      </c>
    </row>
    <row r="1481" spans="1:50" ht="13" hidden="1" customHeight="1" outlineLevel="1">
      <c r="A1481" t="s">
        <v>1684</v>
      </c>
      <c r="B1481" t="s">
        <v>834</v>
      </c>
      <c r="C1481" s="1">
        <f t="shared" si="543"/>
        <v>5088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>IF(P1481&gt;0,RANK(P1481,(N1481:P1481,Q1481:AE1481)),0)</f>
        <v>0</v>
      </c>
      <c r="G1481" s="1">
        <f t="shared" si="530"/>
        <v>2854</v>
      </c>
      <c r="H1481" s="2">
        <f t="shared" si="531"/>
        <v>0.56092767295597479</v>
      </c>
      <c r="I1481" s="2"/>
      <c r="J1481" s="2">
        <f t="shared" si="544"/>
        <v>0.77987421383647804</v>
      </c>
      <c r="K1481" s="2">
        <f t="shared" si="545"/>
        <v>0.21894654088050314</v>
      </c>
      <c r="L1481" s="2">
        <f t="shared" si="546"/>
        <v>0</v>
      </c>
      <c r="M1481" s="2">
        <f t="shared" si="547"/>
        <v>1.179245283018826E-3</v>
      </c>
      <c r="N1481" s="106">
        <v>3968</v>
      </c>
      <c r="O1481" s="106">
        <v>1114</v>
      </c>
      <c r="P1481" s="106"/>
      <c r="Q1481" s="106"/>
      <c r="R1481" s="106"/>
      <c r="S1481" s="106"/>
      <c r="T1481" s="106"/>
      <c r="U1481" s="106">
        <v>6</v>
      </c>
      <c r="V1481" s="106"/>
      <c r="W1481" s="106"/>
      <c r="X1481" s="106"/>
      <c r="Y1481" s="106"/>
      <c r="Z1481" s="106"/>
      <c r="AA1481" s="106"/>
      <c r="AB1481" s="106"/>
      <c r="AC1481" s="106"/>
      <c r="AD1481" s="106"/>
      <c r="AE1481" s="106"/>
      <c r="AG1481" s="7">
        <f>IF(Q1481&gt;0,RANK(Q1481,(N1481:P1481,Q1481:AE1481)),0)</f>
        <v>0</v>
      </c>
      <c r="AH1481" s="7">
        <f>IF(R1481&gt;0,RANK(R1481,(N1481:P1481,Q1481:AE1481)),0)</f>
        <v>0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48"/>
        <v>0</v>
      </c>
      <c r="AL1481" s="2">
        <f t="shared" si="549"/>
        <v>0</v>
      </c>
      <c r="AM1481" s="2">
        <f t="shared" si="550"/>
        <v>0</v>
      </c>
      <c r="AN1481" s="2">
        <f t="shared" si="551"/>
        <v>0</v>
      </c>
      <c r="AP1481" t="s">
        <v>1684</v>
      </c>
      <c r="AQ1481" t="s">
        <v>834</v>
      </c>
      <c r="AT1481" s="94">
        <v>31</v>
      </c>
      <c r="AU1481" s="96">
        <v>151</v>
      </c>
      <c r="AV1481" s="100">
        <f t="shared" si="541"/>
        <v>31151</v>
      </c>
      <c r="AX1481" s="7" t="s">
        <v>996</v>
      </c>
    </row>
    <row r="1482" spans="1:50" ht="13" hidden="1" customHeight="1" outlineLevel="1">
      <c r="A1482" t="s">
        <v>398</v>
      </c>
      <c r="B1482" t="s">
        <v>834</v>
      </c>
      <c r="C1482" s="1">
        <f t="shared" si="543"/>
        <v>27297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30"/>
        <v>2491</v>
      </c>
      <c r="H1482" s="2">
        <f t="shared" si="531"/>
        <v>9.1255449316774734E-2</v>
      </c>
      <c r="I1482" s="2"/>
      <c r="J1482" s="2">
        <f t="shared" si="544"/>
        <v>0.54562772465838738</v>
      </c>
      <c r="K1482" s="2">
        <f t="shared" si="545"/>
        <v>0.45437227534161262</v>
      </c>
      <c r="L1482" s="2">
        <f t="shared" si="546"/>
        <v>0</v>
      </c>
      <c r="M1482" s="2">
        <f t="shared" si="547"/>
        <v>0</v>
      </c>
      <c r="N1482" s="106">
        <v>14894</v>
      </c>
      <c r="O1482" s="106">
        <v>12403</v>
      </c>
      <c r="P1482" s="106"/>
      <c r="Q1482" s="106"/>
      <c r="R1482" s="106"/>
      <c r="S1482" s="106"/>
      <c r="T1482" s="106"/>
      <c r="U1482" s="106">
        <v>0</v>
      </c>
      <c r="V1482" s="106"/>
      <c r="W1482" s="106"/>
      <c r="X1482" s="106"/>
      <c r="Y1482" s="106"/>
      <c r="Z1482" s="106"/>
      <c r="AA1482" s="106"/>
      <c r="AB1482" s="106"/>
      <c r="AC1482" s="106"/>
      <c r="AD1482" s="106"/>
      <c r="AE1482" s="106"/>
      <c r="AG1482" s="7">
        <f>IF(Q1482&gt;0,RANK(Q1482,(N1482:P1482,Q1482:AE1482)),0)</f>
        <v>0</v>
      </c>
      <c r="AH1482" s="7">
        <f>IF(R1482&gt;0,RANK(R1482,(N1482:P1482,Q1482:AE1482)),0)</f>
        <v>0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48"/>
        <v>0</v>
      </c>
      <c r="AL1482" s="2">
        <f t="shared" si="549"/>
        <v>0</v>
      </c>
      <c r="AM1482" s="2">
        <f t="shared" si="550"/>
        <v>0</v>
      </c>
      <c r="AN1482" s="2">
        <f t="shared" si="551"/>
        <v>0</v>
      </c>
      <c r="AP1482" t="s">
        <v>398</v>
      </c>
      <c r="AQ1482" t="s">
        <v>834</v>
      </c>
      <c r="AT1482" s="94">
        <v>31</v>
      </c>
      <c r="AU1482" s="96">
        <v>153</v>
      </c>
      <c r="AV1482" s="100">
        <f t="shared" si="541"/>
        <v>31153</v>
      </c>
      <c r="AX1482" s="7" t="s">
        <v>996</v>
      </c>
    </row>
    <row r="1483" spans="1:50" ht="13" hidden="1" customHeight="1" outlineLevel="1">
      <c r="A1483" t="s">
        <v>741</v>
      </c>
      <c r="B1483" t="s">
        <v>834</v>
      </c>
      <c r="C1483" s="1">
        <f t="shared" si="543"/>
        <v>7775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>IF(P1483&gt;0,RANK(P1483,(N1483:P1483,Q1483:AE1483)),0)</f>
        <v>0</v>
      </c>
      <c r="G1483" s="1">
        <f t="shared" ref="G1483:G1527" si="552">IF(C1483&gt;0,MAX(N1483:P1483)-LARGE(N1483:P1483,2),0)</f>
        <v>2759</v>
      </c>
      <c r="H1483" s="2">
        <f t="shared" ref="H1483:H1527" si="553">IF(C1483&gt;0,G1483/C1483,0)</f>
        <v>0.35485530546623795</v>
      </c>
      <c r="I1483" s="2"/>
      <c r="J1483" s="2">
        <f t="shared" si="544"/>
        <v>0.67678456591639868</v>
      </c>
      <c r="K1483" s="2">
        <f t="shared" si="545"/>
        <v>0.32192926045016079</v>
      </c>
      <c r="L1483" s="2">
        <f t="shared" si="546"/>
        <v>0</v>
      </c>
      <c r="M1483" s="2">
        <f t="shared" si="547"/>
        <v>1.2861736334405238E-3</v>
      </c>
      <c r="N1483" s="106">
        <v>5262</v>
      </c>
      <c r="O1483" s="106">
        <v>2503</v>
      </c>
      <c r="P1483" s="106"/>
      <c r="Q1483" s="106"/>
      <c r="R1483" s="106"/>
      <c r="S1483" s="106"/>
      <c r="T1483" s="106"/>
      <c r="U1483" s="106">
        <v>10</v>
      </c>
      <c r="V1483" s="106"/>
      <c r="W1483" s="106"/>
      <c r="X1483" s="106"/>
      <c r="Y1483" s="106"/>
      <c r="Z1483" s="106"/>
      <c r="AA1483" s="106"/>
      <c r="AB1483" s="106"/>
      <c r="AC1483" s="106"/>
      <c r="AD1483" s="106"/>
      <c r="AE1483" s="106"/>
      <c r="AG1483" s="7">
        <f>IF(Q1483&gt;0,RANK(Q1483,(N1483:P1483,Q1483:AE1483)),0)</f>
        <v>0</v>
      </c>
      <c r="AH1483" s="7">
        <f>IF(R1483&gt;0,RANK(R1483,(N1483:P1483,Q1483:AE1483)),0)</f>
        <v>0</v>
      </c>
      <c r="AI1483" s="7">
        <f>IF(T1483&gt;0,RANK(T1483,(N1483:P1483,Q1483:AE1483)),0)</f>
        <v>0</v>
      </c>
      <c r="AJ1483" s="7">
        <f>IF(S1483&gt;0,RANK(S1483,(N1483:P1483,Q1483:AE1483)),0)</f>
        <v>0</v>
      </c>
      <c r="AK1483" s="2">
        <f t="shared" si="548"/>
        <v>0</v>
      </c>
      <c r="AL1483" s="2">
        <f t="shared" si="549"/>
        <v>0</v>
      </c>
      <c r="AM1483" s="2">
        <f t="shared" si="550"/>
        <v>0</v>
      </c>
      <c r="AN1483" s="2">
        <f t="shared" si="551"/>
        <v>0</v>
      </c>
      <c r="AP1483" t="s">
        <v>741</v>
      </c>
      <c r="AQ1483" t="s">
        <v>834</v>
      </c>
      <c r="AT1483" s="94">
        <v>31</v>
      </c>
      <c r="AU1483" s="96">
        <v>155</v>
      </c>
      <c r="AV1483" s="100">
        <f t="shared" si="541"/>
        <v>31155</v>
      </c>
      <c r="AX1483" s="7" t="s">
        <v>996</v>
      </c>
    </row>
    <row r="1484" spans="1:50" ht="13" hidden="1" customHeight="1" outlineLevel="1">
      <c r="A1484" t="s">
        <v>869</v>
      </c>
      <c r="B1484" t="s">
        <v>834</v>
      </c>
      <c r="C1484" s="1">
        <f t="shared" si="543"/>
        <v>11946</v>
      </c>
      <c r="D1484" s="7">
        <f>IF(N1484&gt;0, RANK(N1484,(N1484:P1484,Q1484:AE1484)),0)</f>
        <v>1</v>
      </c>
      <c r="E1484" s="7">
        <f>IF(O1484&gt;0,RANK(O1484,(N1484:P1484,Q1484:AE1484)),0)</f>
        <v>2</v>
      </c>
      <c r="F1484" s="7">
        <f>IF(P1484&gt;0,RANK(P1484,(N1484:P1484,Q1484:AE1484)),0)</f>
        <v>0</v>
      </c>
      <c r="G1484" s="1">
        <f t="shared" si="552"/>
        <v>490</v>
      </c>
      <c r="H1484" s="2">
        <f t="shared" si="553"/>
        <v>4.1017913946090744E-2</v>
      </c>
      <c r="I1484" s="2"/>
      <c r="J1484" s="2">
        <f t="shared" si="544"/>
        <v>0.52050895697304533</v>
      </c>
      <c r="K1484" s="2">
        <f t="shared" si="545"/>
        <v>0.47949104302695461</v>
      </c>
      <c r="L1484" s="2">
        <f t="shared" si="546"/>
        <v>0</v>
      </c>
      <c r="M1484" s="2">
        <f t="shared" si="547"/>
        <v>5.5511151231257827E-17</v>
      </c>
      <c r="N1484" s="106">
        <v>6218</v>
      </c>
      <c r="O1484" s="106">
        <v>5728</v>
      </c>
      <c r="P1484" s="106"/>
      <c r="Q1484" s="106"/>
      <c r="R1484" s="106"/>
      <c r="S1484" s="106"/>
      <c r="T1484" s="106"/>
      <c r="U1484" s="106">
        <v>0</v>
      </c>
      <c r="V1484" s="106"/>
      <c r="W1484" s="106"/>
      <c r="X1484" s="106"/>
      <c r="Y1484" s="106"/>
      <c r="Z1484" s="106"/>
      <c r="AA1484" s="106"/>
      <c r="AB1484" s="106"/>
      <c r="AC1484" s="106"/>
      <c r="AD1484" s="106"/>
      <c r="AE1484" s="106"/>
      <c r="AG1484" s="7">
        <f>IF(Q1484&gt;0,RANK(Q1484,(N1484:P1484,Q1484:AE1484)),0)</f>
        <v>0</v>
      </c>
      <c r="AH1484" s="7">
        <f>IF(R1484&gt;0,RANK(R1484,(N1484:P1484,Q1484:AE1484)),0)</f>
        <v>0</v>
      </c>
      <c r="AI1484" s="7">
        <f>IF(T1484&gt;0,RANK(T1484,(N1484:P1484,Q1484:AE1484)),0)</f>
        <v>0</v>
      </c>
      <c r="AJ1484" s="7">
        <f>IF(S1484&gt;0,RANK(S1484,(N1484:P1484,Q1484:AE1484)),0)</f>
        <v>0</v>
      </c>
      <c r="AK1484" s="2">
        <f t="shared" si="548"/>
        <v>0</v>
      </c>
      <c r="AL1484" s="2">
        <f t="shared" si="549"/>
        <v>0</v>
      </c>
      <c r="AM1484" s="2">
        <f t="shared" si="550"/>
        <v>0</v>
      </c>
      <c r="AN1484" s="2">
        <f t="shared" si="551"/>
        <v>0</v>
      </c>
      <c r="AP1484" t="s">
        <v>869</v>
      </c>
      <c r="AQ1484" t="s">
        <v>834</v>
      </c>
      <c r="AT1484" s="94">
        <v>31</v>
      </c>
      <c r="AU1484" s="96">
        <v>157</v>
      </c>
      <c r="AV1484" s="100">
        <f t="shared" si="541"/>
        <v>31157</v>
      </c>
      <c r="AX1484" s="7" t="s">
        <v>996</v>
      </c>
    </row>
    <row r="1485" spans="1:50" ht="13" hidden="1" customHeight="1" outlineLevel="1">
      <c r="A1485" t="s">
        <v>1685</v>
      </c>
      <c r="B1485" t="s">
        <v>834</v>
      </c>
      <c r="C1485" s="1">
        <f t="shared" si="543"/>
        <v>5948</v>
      </c>
      <c r="D1485" s="7">
        <f>IF(N1485&gt;0, RANK(N1485,(N1485:P1485,Q1485:AE1485)),0)</f>
        <v>1</v>
      </c>
      <c r="E1485" s="7">
        <f>IF(O1485&gt;0,RANK(O1485,(N1485:P1485,Q1485:AE1485)),0)</f>
        <v>2</v>
      </c>
      <c r="F1485" s="7">
        <f>IF(P1485&gt;0,RANK(P1485,(N1485:P1485,Q1485:AE1485)),0)</f>
        <v>0</v>
      </c>
      <c r="G1485" s="1">
        <f t="shared" si="552"/>
        <v>2193</v>
      </c>
      <c r="H1485" s="2">
        <f t="shared" si="553"/>
        <v>0.36869535978480161</v>
      </c>
      <c r="I1485" s="2"/>
      <c r="J1485" s="2">
        <f t="shared" si="544"/>
        <v>0.68426361802286484</v>
      </c>
      <c r="K1485" s="2">
        <f t="shared" si="545"/>
        <v>0.31556825823806323</v>
      </c>
      <c r="L1485" s="2">
        <f t="shared" si="546"/>
        <v>0</v>
      </c>
      <c r="M1485" s="2">
        <f t="shared" si="547"/>
        <v>1.6812373907193479E-4</v>
      </c>
      <c r="N1485" s="106">
        <v>4070</v>
      </c>
      <c r="O1485" s="106">
        <v>1877</v>
      </c>
      <c r="P1485" s="106"/>
      <c r="Q1485" s="106"/>
      <c r="R1485" s="106"/>
      <c r="S1485" s="106"/>
      <c r="T1485" s="106"/>
      <c r="U1485" s="106">
        <v>1</v>
      </c>
      <c r="V1485" s="106"/>
      <c r="W1485" s="106"/>
      <c r="X1485" s="106"/>
      <c r="Y1485" s="106"/>
      <c r="Z1485" s="106"/>
      <c r="AA1485" s="106"/>
      <c r="AB1485" s="106"/>
      <c r="AC1485" s="106"/>
      <c r="AD1485" s="106"/>
      <c r="AE1485" s="106"/>
      <c r="AG1485" s="7">
        <f>IF(Q1485&gt;0,RANK(Q1485,(N1485:P1485,Q1485:AE1485)),0)</f>
        <v>0</v>
      </c>
      <c r="AH1485" s="7">
        <f>IF(R1485&gt;0,RANK(R1485,(N1485:P1485,Q1485:AE1485)),0)</f>
        <v>0</v>
      </c>
      <c r="AI1485" s="7">
        <f>IF(T1485&gt;0,RANK(T1485,(N1485:P1485,Q1485:AE1485)),0)</f>
        <v>0</v>
      </c>
      <c r="AJ1485" s="7">
        <f>IF(S1485&gt;0,RANK(S1485,(N1485:P1485,Q1485:AE1485)),0)</f>
        <v>0</v>
      </c>
      <c r="AK1485" s="2">
        <f t="shared" si="548"/>
        <v>0</v>
      </c>
      <c r="AL1485" s="2">
        <f t="shared" si="549"/>
        <v>0</v>
      </c>
      <c r="AM1485" s="2">
        <f t="shared" si="550"/>
        <v>0</v>
      </c>
      <c r="AN1485" s="2">
        <f t="shared" si="551"/>
        <v>0</v>
      </c>
      <c r="AP1485" t="s">
        <v>1685</v>
      </c>
      <c r="AQ1485" t="s">
        <v>834</v>
      </c>
      <c r="AT1485" s="94">
        <v>31</v>
      </c>
      <c r="AU1485" s="96">
        <v>159</v>
      </c>
      <c r="AV1485" s="100">
        <f t="shared" si="541"/>
        <v>31159</v>
      </c>
      <c r="AX1485" s="7" t="s">
        <v>996</v>
      </c>
    </row>
    <row r="1486" spans="1:50" ht="13" hidden="1" customHeight="1" outlineLevel="1">
      <c r="A1486" t="s">
        <v>1328</v>
      </c>
      <c r="B1486" t="s">
        <v>834</v>
      </c>
      <c r="C1486" s="1">
        <f t="shared" si="543"/>
        <v>2606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52"/>
        <v>788</v>
      </c>
      <c r="H1486" s="2">
        <f t="shared" si="553"/>
        <v>0.30237912509593246</v>
      </c>
      <c r="I1486" s="2"/>
      <c r="J1486" s="2">
        <f t="shared" si="544"/>
        <v>0.34881043745203377</v>
      </c>
      <c r="K1486" s="2">
        <f t="shared" si="545"/>
        <v>0.65118956254796623</v>
      </c>
      <c r="L1486" s="2">
        <f t="shared" si="546"/>
        <v>0</v>
      </c>
      <c r="M1486" s="2">
        <f t="shared" si="547"/>
        <v>0</v>
      </c>
      <c r="N1486" s="106">
        <v>909</v>
      </c>
      <c r="O1486" s="106">
        <v>1697</v>
      </c>
      <c r="P1486" s="106"/>
      <c r="Q1486" s="106"/>
      <c r="R1486" s="106"/>
      <c r="S1486" s="106"/>
      <c r="T1486" s="106"/>
      <c r="U1486" s="106">
        <v>0</v>
      </c>
      <c r="V1486" s="106"/>
      <c r="W1486" s="106"/>
      <c r="X1486" s="106"/>
      <c r="Y1486" s="106"/>
      <c r="Z1486" s="106"/>
      <c r="AA1486" s="106"/>
      <c r="AB1486" s="106"/>
      <c r="AC1486" s="106"/>
      <c r="AD1486" s="106"/>
      <c r="AE1486" s="106"/>
      <c r="AG1486" s="7">
        <f>IF(Q1486&gt;0,RANK(Q1486,(N1486:P1486,Q1486:AE1486)),0)</f>
        <v>0</v>
      </c>
      <c r="AH1486" s="7">
        <f>IF(R1486&gt;0,RANK(R1486,(N1486:P1486,Q1486:AE1486)),0)</f>
        <v>0</v>
      </c>
      <c r="AI1486" s="7">
        <f>IF(T1486&gt;0,RANK(T1486,(N1486:P1486,Q1486:AE1486)),0)</f>
        <v>0</v>
      </c>
      <c r="AJ1486" s="7">
        <f>IF(S1486&gt;0,RANK(S1486,(N1486:P1486,Q1486:AE1486)),0)</f>
        <v>0</v>
      </c>
      <c r="AK1486" s="2">
        <f t="shared" si="548"/>
        <v>0</v>
      </c>
      <c r="AL1486" s="2">
        <f t="shared" si="549"/>
        <v>0</v>
      </c>
      <c r="AM1486" s="2">
        <f t="shared" si="550"/>
        <v>0</v>
      </c>
      <c r="AN1486" s="2">
        <f t="shared" si="551"/>
        <v>0</v>
      </c>
      <c r="AP1486" t="s">
        <v>1328</v>
      </c>
      <c r="AQ1486" t="s">
        <v>834</v>
      </c>
      <c r="AT1486" s="94">
        <v>31</v>
      </c>
      <c r="AU1486" s="96">
        <v>161</v>
      </c>
      <c r="AV1486" s="100">
        <f t="shared" si="541"/>
        <v>31161</v>
      </c>
      <c r="AX1486" s="7" t="s">
        <v>996</v>
      </c>
    </row>
    <row r="1487" spans="1:50" ht="13" hidden="1" customHeight="1" outlineLevel="1">
      <c r="A1487" t="s">
        <v>1451</v>
      </c>
      <c r="B1487" t="s">
        <v>834</v>
      </c>
      <c r="C1487" s="1">
        <f t="shared" si="543"/>
        <v>1648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>IF(P1487&gt;0,RANK(P1487,(N1487:P1487,Q1487:AE1487)),0)</f>
        <v>0</v>
      </c>
      <c r="G1487" s="1">
        <f t="shared" si="552"/>
        <v>506</v>
      </c>
      <c r="H1487" s="2">
        <f t="shared" si="553"/>
        <v>0.30703883495145629</v>
      </c>
      <c r="I1487" s="2"/>
      <c r="J1487" s="2">
        <f t="shared" si="544"/>
        <v>0.65351941747572817</v>
      </c>
      <c r="K1487" s="2">
        <f t="shared" si="545"/>
        <v>0.34648058252427183</v>
      </c>
      <c r="L1487" s="2">
        <f t="shared" si="546"/>
        <v>0</v>
      </c>
      <c r="M1487" s="2">
        <f t="shared" si="547"/>
        <v>0</v>
      </c>
      <c r="N1487" s="106">
        <v>1077</v>
      </c>
      <c r="O1487" s="106">
        <v>571</v>
      </c>
      <c r="P1487" s="106"/>
      <c r="Q1487" s="106"/>
      <c r="R1487" s="106"/>
      <c r="S1487" s="106"/>
      <c r="T1487" s="106"/>
      <c r="U1487" s="106">
        <v>0</v>
      </c>
      <c r="V1487" s="106"/>
      <c r="W1487" s="106"/>
      <c r="X1487" s="106"/>
      <c r="Y1487" s="106"/>
      <c r="Z1487" s="106"/>
      <c r="AA1487" s="106"/>
      <c r="AB1487" s="106"/>
      <c r="AC1487" s="106"/>
      <c r="AD1487" s="106"/>
      <c r="AE1487" s="106"/>
      <c r="AG1487" s="7">
        <f>IF(Q1487&gt;0,RANK(Q1487,(N1487:P1487,Q1487:AE1487)),0)</f>
        <v>0</v>
      </c>
      <c r="AH1487" s="7">
        <f>IF(R1487&gt;0,RANK(R1487,(N1487:P1487,Q1487:AE1487)),0)</f>
        <v>0</v>
      </c>
      <c r="AI1487" s="7">
        <f>IF(T1487&gt;0,RANK(T1487,(N1487:P1487,Q1487:AE1487)),0)</f>
        <v>0</v>
      </c>
      <c r="AJ1487" s="7">
        <f>IF(S1487&gt;0,RANK(S1487,(N1487:P1487,Q1487:AE1487)),0)</f>
        <v>0</v>
      </c>
      <c r="AK1487" s="2">
        <f t="shared" si="548"/>
        <v>0</v>
      </c>
      <c r="AL1487" s="2">
        <f t="shared" si="549"/>
        <v>0</v>
      </c>
      <c r="AM1487" s="2">
        <f t="shared" si="550"/>
        <v>0</v>
      </c>
      <c r="AN1487" s="2">
        <f t="shared" si="551"/>
        <v>0</v>
      </c>
      <c r="AP1487" t="s">
        <v>1451</v>
      </c>
      <c r="AQ1487" t="s">
        <v>834</v>
      </c>
      <c r="AT1487" s="94">
        <v>31</v>
      </c>
      <c r="AU1487" s="96">
        <v>163</v>
      </c>
      <c r="AV1487" s="100">
        <f t="shared" si="541"/>
        <v>31163</v>
      </c>
      <c r="AX1487" s="7" t="s">
        <v>996</v>
      </c>
    </row>
    <row r="1488" spans="1:50" ht="13" hidden="1" customHeight="1" outlineLevel="1">
      <c r="A1488" t="s">
        <v>1079</v>
      </c>
      <c r="B1488" t="s">
        <v>834</v>
      </c>
      <c r="C1488" s="1">
        <f t="shared" si="543"/>
        <v>683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0</v>
      </c>
      <c r="G1488" s="1">
        <f t="shared" si="552"/>
        <v>17</v>
      </c>
      <c r="H1488" s="2">
        <f t="shared" si="553"/>
        <v>2.4890190336749635E-2</v>
      </c>
      <c r="I1488" s="2"/>
      <c r="J1488" s="2">
        <f t="shared" si="544"/>
        <v>0.51244509516837478</v>
      </c>
      <c r="K1488" s="2">
        <f t="shared" si="545"/>
        <v>0.48755490483162517</v>
      </c>
      <c r="L1488" s="2">
        <f t="shared" si="546"/>
        <v>0</v>
      </c>
      <c r="M1488" s="2">
        <f t="shared" si="547"/>
        <v>5.5511151231257827E-17</v>
      </c>
      <c r="N1488" s="106">
        <v>350</v>
      </c>
      <c r="O1488" s="106">
        <v>333</v>
      </c>
      <c r="P1488" s="106"/>
      <c r="Q1488" s="106"/>
      <c r="R1488" s="106"/>
      <c r="S1488" s="106"/>
      <c r="T1488" s="106"/>
      <c r="U1488" s="106">
        <v>0</v>
      </c>
      <c r="V1488" s="106"/>
      <c r="W1488" s="106"/>
      <c r="X1488" s="106"/>
      <c r="Y1488" s="106"/>
      <c r="Z1488" s="106"/>
      <c r="AA1488" s="106"/>
      <c r="AB1488" s="106"/>
      <c r="AC1488" s="106"/>
      <c r="AD1488" s="106"/>
      <c r="AE1488" s="106"/>
      <c r="AG1488" s="7">
        <f>IF(Q1488&gt;0,RANK(Q1488,(N1488:P1488,Q1488:AE1488)),0)</f>
        <v>0</v>
      </c>
      <c r="AH1488" s="7">
        <f>IF(R1488&gt;0,RANK(R1488,(N1488:P1488,Q1488:AE1488)),0)</f>
        <v>0</v>
      </c>
      <c r="AI1488" s="7">
        <f>IF(T1488&gt;0,RANK(T1488,(N1488:P1488,Q1488:AE1488)),0)</f>
        <v>0</v>
      </c>
      <c r="AJ1488" s="7">
        <f>IF(S1488&gt;0,RANK(S1488,(N1488:P1488,Q1488:AE1488)),0)</f>
        <v>0</v>
      </c>
      <c r="AK1488" s="2">
        <f t="shared" si="548"/>
        <v>0</v>
      </c>
      <c r="AL1488" s="2">
        <f t="shared" si="549"/>
        <v>0</v>
      </c>
      <c r="AM1488" s="2">
        <f t="shared" si="550"/>
        <v>0</v>
      </c>
      <c r="AN1488" s="2">
        <f t="shared" si="551"/>
        <v>0</v>
      </c>
      <c r="AP1488" t="s">
        <v>1079</v>
      </c>
      <c r="AQ1488" t="s">
        <v>834</v>
      </c>
      <c r="AT1488" s="94">
        <v>31</v>
      </c>
      <c r="AU1488" s="96">
        <v>165</v>
      </c>
      <c r="AV1488" s="100">
        <f t="shared" si="541"/>
        <v>31165</v>
      </c>
      <c r="AX1488" s="7" t="s">
        <v>996</v>
      </c>
    </row>
    <row r="1489" spans="1:50" ht="13" hidden="1" customHeight="1" outlineLevel="1">
      <c r="A1489" t="s">
        <v>1178</v>
      </c>
      <c r="B1489" t="s">
        <v>834</v>
      </c>
      <c r="C1489" s="1">
        <f t="shared" si="543"/>
        <v>2104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>IF(P1489&gt;0,RANK(P1489,(N1489:P1489,Q1489:AE1489)),0)</f>
        <v>0</v>
      </c>
      <c r="G1489" s="1">
        <f t="shared" si="552"/>
        <v>303</v>
      </c>
      <c r="H1489" s="2">
        <f t="shared" si="553"/>
        <v>0.14401140684410646</v>
      </c>
      <c r="I1489" s="2"/>
      <c r="J1489" s="2">
        <f t="shared" si="544"/>
        <v>0.57129277566539927</v>
      </c>
      <c r="K1489" s="2">
        <f t="shared" si="545"/>
        <v>0.42728136882129275</v>
      </c>
      <c r="L1489" s="2">
        <f t="shared" si="546"/>
        <v>0</v>
      </c>
      <c r="M1489" s="2">
        <f t="shared" si="547"/>
        <v>1.4258555133079831E-3</v>
      </c>
      <c r="N1489" s="106">
        <v>1202</v>
      </c>
      <c r="O1489" s="106">
        <v>899</v>
      </c>
      <c r="P1489" s="106"/>
      <c r="Q1489" s="106"/>
      <c r="R1489" s="106"/>
      <c r="S1489" s="106"/>
      <c r="T1489" s="106"/>
      <c r="U1489" s="106">
        <v>3</v>
      </c>
      <c r="V1489" s="106"/>
      <c r="W1489" s="106"/>
      <c r="X1489" s="106"/>
      <c r="Y1489" s="106"/>
      <c r="Z1489" s="106"/>
      <c r="AA1489" s="106"/>
      <c r="AB1489" s="106"/>
      <c r="AC1489" s="106"/>
      <c r="AD1489" s="106"/>
      <c r="AE1489" s="106"/>
      <c r="AG1489" s="7">
        <f>IF(Q1489&gt;0,RANK(Q1489,(N1489:P1489,Q1489:AE1489)),0)</f>
        <v>0</v>
      </c>
      <c r="AH1489" s="7">
        <f>IF(R1489&gt;0,RANK(R1489,(N1489:P1489,Q1489:AE1489)),0)</f>
        <v>0</v>
      </c>
      <c r="AI1489" s="7">
        <f>IF(T1489&gt;0,RANK(T1489,(N1489:P1489,Q1489:AE1489)),0)</f>
        <v>0</v>
      </c>
      <c r="AJ1489" s="7">
        <f>IF(S1489&gt;0,RANK(S1489,(N1489:P1489,Q1489:AE1489)),0)</f>
        <v>0</v>
      </c>
      <c r="AK1489" s="2">
        <f t="shared" si="548"/>
        <v>0</v>
      </c>
      <c r="AL1489" s="2">
        <f t="shared" si="549"/>
        <v>0</v>
      </c>
      <c r="AM1489" s="2">
        <f t="shared" si="550"/>
        <v>0</v>
      </c>
      <c r="AN1489" s="2">
        <f t="shared" si="551"/>
        <v>0</v>
      </c>
      <c r="AP1489" t="s">
        <v>1178</v>
      </c>
      <c r="AQ1489" t="s">
        <v>834</v>
      </c>
      <c r="AT1489" s="94">
        <v>31</v>
      </c>
      <c r="AU1489" s="96">
        <v>167</v>
      </c>
      <c r="AV1489" s="100">
        <f t="shared" si="541"/>
        <v>31167</v>
      </c>
      <c r="AX1489" s="7" t="s">
        <v>996</v>
      </c>
    </row>
    <row r="1490" spans="1:50" ht="13" hidden="1" customHeight="1" outlineLevel="1">
      <c r="A1490" t="s">
        <v>517</v>
      </c>
      <c r="B1490" t="s">
        <v>834</v>
      </c>
      <c r="C1490" s="1">
        <f t="shared" si="543"/>
        <v>3175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0</v>
      </c>
      <c r="G1490" s="1">
        <f t="shared" si="552"/>
        <v>863</v>
      </c>
      <c r="H1490" s="2">
        <f t="shared" si="553"/>
        <v>0.27181102362204723</v>
      </c>
      <c r="I1490" s="2"/>
      <c r="J1490" s="2">
        <f t="shared" si="544"/>
        <v>0.63590551181102362</v>
      </c>
      <c r="K1490" s="2">
        <f t="shared" si="545"/>
        <v>0.36409448818897638</v>
      </c>
      <c r="L1490" s="2">
        <f t="shared" si="546"/>
        <v>0</v>
      </c>
      <c r="M1490" s="2">
        <f t="shared" si="547"/>
        <v>0</v>
      </c>
      <c r="N1490" s="106">
        <v>2019</v>
      </c>
      <c r="O1490" s="106">
        <v>1156</v>
      </c>
      <c r="P1490" s="106"/>
      <c r="Q1490" s="106"/>
      <c r="R1490" s="106"/>
      <c r="S1490" s="106"/>
      <c r="T1490" s="106"/>
      <c r="U1490" s="106">
        <v>0</v>
      </c>
      <c r="V1490" s="106"/>
      <c r="W1490" s="106"/>
      <c r="X1490" s="106"/>
      <c r="Y1490" s="106"/>
      <c r="Z1490" s="106"/>
      <c r="AA1490" s="106"/>
      <c r="AB1490" s="106"/>
      <c r="AC1490" s="106"/>
      <c r="AD1490" s="106"/>
      <c r="AE1490" s="106"/>
      <c r="AG1490" s="7">
        <f>IF(Q1490&gt;0,RANK(Q1490,(N1490:P1490,Q1490:AE1490)),0)</f>
        <v>0</v>
      </c>
      <c r="AH1490" s="7">
        <f>IF(R1490&gt;0,RANK(R1490,(N1490:P1490,Q1490:AE1490)),0)</f>
        <v>0</v>
      </c>
      <c r="AI1490" s="7">
        <f>IF(T1490&gt;0,RANK(T1490,(N1490:P1490,Q1490:AE1490)),0)</f>
        <v>0</v>
      </c>
      <c r="AJ1490" s="7">
        <f>IF(S1490&gt;0,RANK(S1490,(N1490:P1490,Q1490:AE1490)),0)</f>
        <v>0</v>
      </c>
      <c r="AK1490" s="2">
        <f t="shared" si="548"/>
        <v>0</v>
      </c>
      <c r="AL1490" s="2">
        <f t="shared" si="549"/>
        <v>0</v>
      </c>
      <c r="AM1490" s="2">
        <f t="shared" si="550"/>
        <v>0</v>
      </c>
      <c r="AN1490" s="2">
        <f t="shared" si="551"/>
        <v>0</v>
      </c>
      <c r="AP1490" t="s">
        <v>517</v>
      </c>
      <c r="AQ1490" t="s">
        <v>834</v>
      </c>
      <c r="AT1490" s="94">
        <v>31</v>
      </c>
      <c r="AU1490" s="96">
        <v>169</v>
      </c>
      <c r="AV1490" s="100">
        <f t="shared" si="541"/>
        <v>31169</v>
      </c>
      <c r="AX1490" s="7" t="s">
        <v>996</v>
      </c>
    </row>
    <row r="1491" spans="1:50" ht="13" hidden="1" customHeight="1" outlineLevel="1">
      <c r="A1491" t="s">
        <v>1102</v>
      </c>
      <c r="B1491" t="s">
        <v>834</v>
      </c>
      <c r="C1491" s="1">
        <f t="shared" si="543"/>
        <v>408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0</v>
      </c>
      <c r="G1491" s="1">
        <f t="shared" si="552"/>
        <v>98</v>
      </c>
      <c r="H1491" s="2">
        <f t="shared" si="553"/>
        <v>0.24019607843137256</v>
      </c>
      <c r="I1491" s="2"/>
      <c r="J1491" s="2">
        <f t="shared" si="544"/>
        <v>0.37990196078431371</v>
      </c>
      <c r="K1491" s="2">
        <f t="shared" si="545"/>
        <v>0.62009803921568629</v>
      </c>
      <c r="L1491" s="2">
        <f t="shared" si="546"/>
        <v>0</v>
      </c>
      <c r="M1491" s="2">
        <f t="shared" si="547"/>
        <v>0</v>
      </c>
      <c r="N1491" s="106">
        <v>155</v>
      </c>
      <c r="O1491" s="106">
        <v>253</v>
      </c>
      <c r="P1491" s="106"/>
      <c r="Q1491" s="106"/>
      <c r="R1491" s="106"/>
      <c r="S1491" s="106"/>
      <c r="T1491" s="106"/>
      <c r="U1491" s="106">
        <v>0</v>
      </c>
      <c r="V1491" s="106"/>
      <c r="W1491" s="106"/>
      <c r="X1491" s="106"/>
      <c r="Y1491" s="106"/>
      <c r="Z1491" s="106"/>
      <c r="AA1491" s="106"/>
      <c r="AB1491" s="106"/>
      <c r="AC1491" s="106"/>
      <c r="AD1491" s="106"/>
      <c r="AE1491" s="106"/>
      <c r="AG1491" s="7">
        <f>IF(Q1491&gt;0,RANK(Q1491,(N1491:P1491,Q1491:AE1491)),0)</f>
        <v>0</v>
      </c>
      <c r="AH1491" s="7">
        <f>IF(R1491&gt;0,RANK(R1491,(N1491:P1491,Q1491:AE1491)),0)</f>
        <v>0</v>
      </c>
      <c r="AI1491" s="7">
        <f>IF(T1491&gt;0,RANK(T1491,(N1491:P1491,Q1491:AE1491)),0)</f>
        <v>0</v>
      </c>
      <c r="AJ1491" s="7">
        <f>IF(S1491&gt;0,RANK(S1491,(N1491:P1491,Q1491:AE1491)),0)</f>
        <v>0</v>
      </c>
      <c r="AK1491" s="2">
        <f t="shared" si="548"/>
        <v>0</v>
      </c>
      <c r="AL1491" s="2">
        <f t="shared" si="549"/>
        <v>0</v>
      </c>
      <c r="AM1491" s="2">
        <f t="shared" si="550"/>
        <v>0</v>
      </c>
      <c r="AN1491" s="2">
        <f t="shared" si="551"/>
        <v>0</v>
      </c>
      <c r="AP1491" t="s">
        <v>1102</v>
      </c>
      <c r="AQ1491" t="s">
        <v>834</v>
      </c>
      <c r="AT1491" s="94">
        <v>31</v>
      </c>
      <c r="AU1491" s="96">
        <v>171</v>
      </c>
      <c r="AV1491" s="100">
        <f t="shared" si="541"/>
        <v>31171</v>
      </c>
      <c r="AX1491" s="7" t="s">
        <v>996</v>
      </c>
    </row>
    <row r="1492" spans="1:50" ht="13" hidden="1" customHeight="1" outlineLevel="1">
      <c r="A1492" t="s">
        <v>428</v>
      </c>
      <c r="B1492" t="s">
        <v>834</v>
      </c>
      <c r="C1492" s="1">
        <f t="shared" si="543"/>
        <v>2040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52"/>
        <v>654</v>
      </c>
      <c r="H1492" s="2">
        <f t="shared" si="553"/>
        <v>0.32058823529411767</v>
      </c>
      <c r="I1492" s="2"/>
      <c r="J1492" s="2">
        <f t="shared" si="544"/>
        <v>0.66029411764705881</v>
      </c>
      <c r="K1492" s="2">
        <f t="shared" si="545"/>
        <v>0.33970588235294119</v>
      </c>
      <c r="L1492" s="2">
        <f t="shared" si="546"/>
        <v>0</v>
      </c>
      <c r="M1492" s="2">
        <f t="shared" si="547"/>
        <v>0</v>
      </c>
      <c r="N1492" s="106">
        <v>1347</v>
      </c>
      <c r="O1492" s="106">
        <v>693</v>
      </c>
      <c r="P1492" s="106"/>
      <c r="Q1492" s="106"/>
      <c r="R1492" s="106"/>
      <c r="S1492" s="106"/>
      <c r="T1492" s="106"/>
      <c r="U1492" s="106">
        <v>0</v>
      </c>
      <c r="V1492" s="106"/>
      <c r="W1492" s="106"/>
      <c r="X1492" s="106"/>
      <c r="Y1492" s="106"/>
      <c r="Z1492" s="106"/>
      <c r="AA1492" s="106"/>
      <c r="AB1492" s="106"/>
      <c r="AC1492" s="106"/>
      <c r="AD1492" s="106"/>
      <c r="AE1492" s="106"/>
      <c r="AG1492" s="7">
        <f>IF(Q1492&gt;0,RANK(Q1492,(N1492:P1492,Q1492:AE1492)),0)</f>
        <v>0</v>
      </c>
      <c r="AH1492" s="7">
        <f>IF(R1492&gt;0,RANK(R1492,(N1492:P1492,Q1492:AE1492)),0)</f>
        <v>0</v>
      </c>
      <c r="AI1492" s="7">
        <f>IF(T1492&gt;0,RANK(T1492,(N1492:P1492,Q1492:AE1492)),0)</f>
        <v>0</v>
      </c>
      <c r="AJ1492" s="7">
        <f>IF(S1492&gt;0,RANK(S1492,(N1492:P1492,Q1492:AE1492)),0)</f>
        <v>0</v>
      </c>
      <c r="AK1492" s="2">
        <f t="shared" si="548"/>
        <v>0</v>
      </c>
      <c r="AL1492" s="2">
        <f t="shared" si="549"/>
        <v>0</v>
      </c>
      <c r="AM1492" s="2">
        <f t="shared" si="550"/>
        <v>0</v>
      </c>
      <c r="AN1492" s="2">
        <f t="shared" si="551"/>
        <v>0</v>
      </c>
      <c r="AP1492" t="s">
        <v>428</v>
      </c>
      <c r="AQ1492" t="s">
        <v>834</v>
      </c>
      <c r="AT1492" s="94">
        <v>31</v>
      </c>
      <c r="AU1492" s="96">
        <v>173</v>
      </c>
      <c r="AV1492" s="100">
        <f t="shared" si="541"/>
        <v>31173</v>
      </c>
      <c r="AX1492" s="7" t="s">
        <v>996</v>
      </c>
    </row>
    <row r="1493" spans="1:50" ht="13" hidden="1" customHeight="1" outlineLevel="1">
      <c r="A1493" t="s">
        <v>2359</v>
      </c>
      <c r="B1493" t="s">
        <v>834</v>
      </c>
      <c r="C1493" s="1">
        <f t="shared" si="543"/>
        <v>2118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>IF(P1493&gt;0,RANK(P1493,(N1493:P1493,Q1493:AE1493)),0)</f>
        <v>0</v>
      </c>
      <c r="G1493" s="1">
        <f t="shared" si="552"/>
        <v>202</v>
      </c>
      <c r="H1493" s="2">
        <f t="shared" si="553"/>
        <v>9.5372993389990557E-2</v>
      </c>
      <c r="I1493" s="2"/>
      <c r="J1493" s="2">
        <f t="shared" si="544"/>
        <v>0.54768649669499525</v>
      </c>
      <c r="K1493" s="2">
        <f t="shared" si="545"/>
        <v>0.45231350330500469</v>
      </c>
      <c r="L1493" s="2">
        <f t="shared" si="546"/>
        <v>0</v>
      </c>
      <c r="M1493" s="2">
        <f t="shared" si="547"/>
        <v>5.5511151231257827E-17</v>
      </c>
      <c r="N1493" s="106">
        <v>1160</v>
      </c>
      <c r="O1493" s="106">
        <v>958</v>
      </c>
      <c r="P1493" s="106"/>
      <c r="Q1493" s="106"/>
      <c r="R1493" s="106"/>
      <c r="S1493" s="106"/>
      <c r="T1493" s="106"/>
      <c r="U1493" s="106">
        <v>0</v>
      </c>
      <c r="V1493" s="106"/>
      <c r="W1493" s="106"/>
      <c r="X1493" s="106"/>
      <c r="Y1493" s="106"/>
      <c r="Z1493" s="106"/>
      <c r="AA1493" s="106"/>
      <c r="AB1493" s="106"/>
      <c r="AC1493" s="106"/>
      <c r="AD1493" s="106"/>
      <c r="AE1493" s="106"/>
      <c r="AG1493" s="7">
        <f>IF(Q1493&gt;0,RANK(Q1493,(N1493:P1493,Q1493:AE1493)),0)</f>
        <v>0</v>
      </c>
      <c r="AH1493" s="7">
        <f>IF(R1493&gt;0,RANK(R1493,(N1493:P1493,Q1493:AE1493)),0)</f>
        <v>0</v>
      </c>
      <c r="AI1493" s="7">
        <f>IF(T1493&gt;0,RANK(T1493,(N1493:P1493,Q1493:AE1493)),0)</f>
        <v>0</v>
      </c>
      <c r="AJ1493" s="7">
        <f>IF(S1493&gt;0,RANK(S1493,(N1493:P1493,Q1493:AE1493)),0)</f>
        <v>0</v>
      </c>
      <c r="AK1493" s="2">
        <f t="shared" si="548"/>
        <v>0</v>
      </c>
      <c r="AL1493" s="2">
        <f t="shared" si="549"/>
        <v>0</v>
      </c>
      <c r="AM1493" s="2">
        <f t="shared" si="550"/>
        <v>0</v>
      </c>
      <c r="AN1493" s="2">
        <f t="shared" si="551"/>
        <v>0</v>
      </c>
      <c r="AP1493" t="s">
        <v>2359</v>
      </c>
      <c r="AQ1493" t="s">
        <v>834</v>
      </c>
      <c r="AT1493" s="94">
        <v>31</v>
      </c>
      <c r="AU1493" s="96">
        <v>175</v>
      </c>
      <c r="AV1493" s="100">
        <f t="shared" si="541"/>
        <v>31175</v>
      </c>
      <c r="AX1493" s="7" t="s">
        <v>996</v>
      </c>
    </row>
    <row r="1494" spans="1:50" ht="13" hidden="1" customHeight="1" outlineLevel="1">
      <c r="A1494" t="s">
        <v>1242</v>
      </c>
      <c r="B1494" t="s">
        <v>834</v>
      </c>
      <c r="C1494" s="1">
        <f t="shared" si="543"/>
        <v>6526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0</v>
      </c>
      <c r="G1494" s="1">
        <f t="shared" si="552"/>
        <v>451</v>
      </c>
      <c r="H1494" s="2">
        <f t="shared" si="553"/>
        <v>6.9108182653999387E-2</v>
      </c>
      <c r="I1494" s="2"/>
      <c r="J1494" s="2">
        <f t="shared" si="544"/>
        <v>0.53417100827459396</v>
      </c>
      <c r="K1494" s="2">
        <f t="shared" si="545"/>
        <v>0.46506282562059453</v>
      </c>
      <c r="L1494" s="2">
        <f t="shared" si="546"/>
        <v>0</v>
      </c>
      <c r="M1494" s="2">
        <f t="shared" si="547"/>
        <v>7.6616610481150538E-4</v>
      </c>
      <c r="N1494" s="106">
        <v>3486</v>
      </c>
      <c r="O1494" s="106">
        <v>3035</v>
      </c>
      <c r="P1494" s="106"/>
      <c r="Q1494" s="106"/>
      <c r="R1494" s="106"/>
      <c r="S1494" s="106"/>
      <c r="T1494" s="106"/>
      <c r="U1494" s="106">
        <v>5</v>
      </c>
      <c r="V1494" s="106"/>
      <c r="W1494" s="106"/>
      <c r="X1494" s="106"/>
      <c r="Y1494" s="106"/>
      <c r="Z1494" s="106"/>
      <c r="AA1494" s="106"/>
      <c r="AB1494" s="106"/>
      <c r="AC1494" s="106"/>
      <c r="AD1494" s="106"/>
      <c r="AE1494" s="106"/>
      <c r="AG1494" s="7">
        <f>IF(Q1494&gt;0,RANK(Q1494,(N1494:P1494,Q1494:AE1494)),0)</f>
        <v>0</v>
      </c>
      <c r="AH1494" s="7">
        <f>IF(R1494&gt;0,RANK(R1494,(N1494:P1494,Q1494:AE1494)),0)</f>
        <v>0</v>
      </c>
      <c r="AI1494" s="7">
        <f>IF(T1494&gt;0,RANK(T1494,(N1494:P1494,Q1494:AE1494)),0)</f>
        <v>0</v>
      </c>
      <c r="AJ1494" s="7">
        <f>IF(S1494&gt;0,RANK(S1494,(N1494:P1494,Q1494:AE1494)),0)</f>
        <v>0</v>
      </c>
      <c r="AK1494" s="2">
        <f t="shared" si="548"/>
        <v>0</v>
      </c>
      <c r="AL1494" s="2">
        <f t="shared" si="549"/>
        <v>0</v>
      </c>
      <c r="AM1494" s="2">
        <f t="shared" si="550"/>
        <v>0</v>
      </c>
      <c r="AN1494" s="2">
        <f t="shared" si="551"/>
        <v>0</v>
      </c>
      <c r="AP1494" t="s">
        <v>1242</v>
      </c>
      <c r="AQ1494" t="s">
        <v>834</v>
      </c>
      <c r="AT1494" s="94">
        <v>31</v>
      </c>
      <c r="AU1494" s="96">
        <v>177</v>
      </c>
      <c r="AV1494" s="100">
        <f t="shared" si="541"/>
        <v>31177</v>
      </c>
      <c r="AX1494" s="7" t="s">
        <v>996</v>
      </c>
    </row>
    <row r="1495" spans="1:50" ht="13" hidden="1" customHeight="1" outlineLevel="1">
      <c r="A1495" t="s">
        <v>394</v>
      </c>
      <c r="B1495" t="s">
        <v>834</v>
      </c>
      <c r="C1495" s="1">
        <f t="shared" si="543"/>
        <v>3325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1">
        <f t="shared" si="552"/>
        <v>57</v>
      </c>
      <c r="H1495" s="2">
        <f t="shared" si="553"/>
        <v>1.7142857142857144E-2</v>
      </c>
      <c r="I1495" s="2"/>
      <c r="J1495" s="2">
        <f t="shared" si="544"/>
        <v>0.49142857142857144</v>
      </c>
      <c r="K1495" s="2">
        <f t="shared" si="545"/>
        <v>0.50857142857142856</v>
      </c>
      <c r="L1495" s="2">
        <f t="shared" si="546"/>
        <v>0</v>
      </c>
      <c r="M1495" s="2">
        <f t="shared" si="547"/>
        <v>0</v>
      </c>
      <c r="N1495" s="106">
        <v>1634</v>
      </c>
      <c r="O1495" s="106">
        <v>1691</v>
      </c>
      <c r="P1495" s="106"/>
      <c r="Q1495" s="106"/>
      <c r="R1495" s="106"/>
      <c r="S1495" s="106"/>
      <c r="T1495" s="106"/>
      <c r="U1495" s="106">
        <v>0</v>
      </c>
      <c r="V1495" s="106"/>
      <c r="W1495" s="106"/>
      <c r="X1495" s="106"/>
      <c r="Y1495" s="106"/>
      <c r="Z1495" s="106"/>
      <c r="AA1495" s="106"/>
      <c r="AB1495" s="106"/>
      <c r="AC1495" s="106"/>
      <c r="AD1495" s="106"/>
      <c r="AE1495" s="106"/>
      <c r="AG1495" s="7">
        <f>IF(Q1495&gt;0,RANK(Q1495,(N1495:P1495,Q1495:AE1495)),0)</f>
        <v>0</v>
      </c>
      <c r="AH1495" s="7">
        <f>IF(R1495&gt;0,RANK(R1495,(N1495:P1495,Q1495:AE1495)),0)</f>
        <v>0</v>
      </c>
      <c r="AI1495" s="7">
        <f>IF(T1495&gt;0,RANK(T1495,(N1495:P1495,Q1495:AE1495)),0)</f>
        <v>0</v>
      </c>
      <c r="AJ1495" s="7">
        <f>IF(S1495&gt;0,RANK(S1495,(N1495:P1495,Q1495:AE1495)),0)</f>
        <v>0</v>
      </c>
      <c r="AK1495" s="2">
        <f t="shared" si="548"/>
        <v>0</v>
      </c>
      <c r="AL1495" s="2">
        <f t="shared" si="549"/>
        <v>0</v>
      </c>
      <c r="AM1495" s="2">
        <f t="shared" si="550"/>
        <v>0</v>
      </c>
      <c r="AN1495" s="2">
        <f t="shared" si="551"/>
        <v>0</v>
      </c>
      <c r="AP1495" t="s">
        <v>394</v>
      </c>
      <c r="AQ1495" t="s">
        <v>834</v>
      </c>
      <c r="AT1495" s="94">
        <v>31</v>
      </c>
      <c r="AU1495" s="96">
        <v>179</v>
      </c>
      <c r="AV1495" s="100">
        <f t="shared" si="541"/>
        <v>31179</v>
      </c>
      <c r="AX1495" s="7" t="s">
        <v>996</v>
      </c>
    </row>
    <row r="1496" spans="1:50" ht="13" hidden="1" customHeight="1" outlineLevel="1">
      <c r="A1496" t="s">
        <v>42</v>
      </c>
      <c r="B1496" t="s">
        <v>834</v>
      </c>
      <c r="C1496" s="1">
        <f t="shared" si="543"/>
        <v>2112</v>
      </c>
      <c r="D1496" s="7">
        <f>IF(N1496&gt;0, RANK(N1496,(N1496:P1496,Q1496:AE1496)),0)</f>
        <v>1</v>
      </c>
      <c r="E1496" s="7">
        <f>IF(O1496&gt;0,RANK(O1496,(N1496:P1496,Q1496:AE1496)),0)</f>
        <v>2</v>
      </c>
      <c r="F1496" s="7">
        <f>IF(P1496&gt;0,RANK(P1496,(N1496:P1496,Q1496:AE1496)),0)</f>
        <v>0</v>
      </c>
      <c r="G1496" s="1">
        <f t="shared" si="552"/>
        <v>570</v>
      </c>
      <c r="H1496" s="2">
        <f t="shared" si="553"/>
        <v>0.26988636363636365</v>
      </c>
      <c r="I1496" s="2"/>
      <c r="J1496" s="2">
        <f t="shared" si="544"/>
        <v>0.63494318181818177</v>
      </c>
      <c r="K1496" s="2">
        <f t="shared" si="545"/>
        <v>0.36505681818181818</v>
      </c>
      <c r="L1496" s="2">
        <f t="shared" si="546"/>
        <v>0</v>
      </c>
      <c r="M1496" s="2">
        <f t="shared" si="547"/>
        <v>5.5511151231257827E-17</v>
      </c>
      <c r="N1496" s="106">
        <v>1341</v>
      </c>
      <c r="O1496" s="106">
        <v>771</v>
      </c>
      <c r="P1496" s="106"/>
      <c r="Q1496" s="106"/>
      <c r="R1496" s="106"/>
      <c r="S1496" s="106"/>
      <c r="T1496" s="106"/>
      <c r="U1496" s="106">
        <v>0</v>
      </c>
      <c r="V1496" s="106"/>
      <c r="W1496" s="106"/>
      <c r="X1496" s="106"/>
      <c r="Y1496" s="106"/>
      <c r="Z1496" s="106"/>
      <c r="AA1496" s="106"/>
      <c r="AB1496" s="106"/>
      <c r="AC1496" s="106"/>
      <c r="AD1496" s="106"/>
      <c r="AE1496" s="106"/>
      <c r="AG1496" s="7">
        <f>IF(Q1496&gt;0,RANK(Q1496,(N1496:P1496,Q1496:AE1496)),0)</f>
        <v>0</v>
      </c>
      <c r="AH1496" s="7">
        <f>IF(R1496&gt;0,RANK(R1496,(N1496:P1496,Q1496:AE1496)),0)</f>
        <v>0</v>
      </c>
      <c r="AI1496" s="7">
        <f>IF(T1496&gt;0,RANK(T1496,(N1496:P1496,Q1496:AE1496)),0)</f>
        <v>0</v>
      </c>
      <c r="AJ1496" s="7">
        <f>IF(S1496&gt;0,RANK(S1496,(N1496:P1496,Q1496:AE1496)),0)</f>
        <v>0</v>
      </c>
      <c r="AK1496" s="2">
        <f t="shared" si="548"/>
        <v>0</v>
      </c>
      <c r="AL1496" s="2">
        <f t="shared" si="549"/>
        <v>0</v>
      </c>
      <c r="AM1496" s="2">
        <f t="shared" si="550"/>
        <v>0</v>
      </c>
      <c r="AN1496" s="2">
        <f t="shared" si="551"/>
        <v>0</v>
      </c>
      <c r="AP1496" t="s">
        <v>42</v>
      </c>
      <c r="AQ1496" t="s">
        <v>834</v>
      </c>
      <c r="AT1496" s="94">
        <v>31</v>
      </c>
      <c r="AU1496" s="96">
        <v>181</v>
      </c>
      <c r="AV1496" s="100">
        <f t="shared" si="541"/>
        <v>31181</v>
      </c>
      <c r="AX1496" s="7" t="s">
        <v>996</v>
      </c>
    </row>
    <row r="1497" spans="1:50" ht="13" hidden="1" customHeight="1" outlineLevel="1">
      <c r="A1497" t="s">
        <v>1219</v>
      </c>
      <c r="B1497" t="s">
        <v>834</v>
      </c>
      <c r="C1497" s="1">
        <f t="shared" si="543"/>
        <v>440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>IF(P1497&gt;0,RANK(P1497,(N1497:P1497,Q1497:AE1497)),0)</f>
        <v>0</v>
      </c>
      <c r="G1497" s="1">
        <f t="shared" si="552"/>
        <v>20</v>
      </c>
      <c r="H1497" s="2">
        <f t="shared" si="553"/>
        <v>4.5454545454545456E-2</v>
      </c>
      <c r="I1497" s="2"/>
      <c r="J1497" s="2">
        <f t="shared" si="544"/>
        <v>0.52272727272727271</v>
      </c>
      <c r="K1497" s="2">
        <f t="shared" si="545"/>
        <v>0.47727272727272729</v>
      </c>
      <c r="L1497" s="2">
        <f t="shared" si="546"/>
        <v>0</v>
      </c>
      <c r="M1497" s="2">
        <f t="shared" si="547"/>
        <v>0</v>
      </c>
      <c r="N1497" s="106">
        <v>230</v>
      </c>
      <c r="O1497" s="106">
        <v>210</v>
      </c>
      <c r="P1497" s="106"/>
      <c r="Q1497" s="106"/>
      <c r="R1497" s="106"/>
      <c r="S1497" s="106"/>
      <c r="T1497" s="106"/>
      <c r="U1497" s="106">
        <v>0</v>
      </c>
      <c r="V1497" s="106"/>
      <c r="W1497" s="106"/>
      <c r="X1497" s="106"/>
      <c r="Y1497" s="106"/>
      <c r="Z1497" s="106"/>
      <c r="AA1497" s="106"/>
      <c r="AB1497" s="106"/>
      <c r="AC1497" s="106"/>
      <c r="AD1497" s="106"/>
      <c r="AE1497" s="106"/>
      <c r="AG1497" s="7">
        <f>IF(Q1497&gt;0,RANK(Q1497,(N1497:P1497,Q1497:AE1497)),0)</f>
        <v>0</v>
      </c>
      <c r="AH1497" s="7">
        <f>IF(R1497&gt;0,RANK(R1497,(N1497:P1497,Q1497:AE1497)),0)</f>
        <v>0</v>
      </c>
      <c r="AI1497" s="7">
        <f>IF(T1497&gt;0,RANK(T1497,(N1497:P1497,Q1497:AE1497)),0)</f>
        <v>0</v>
      </c>
      <c r="AJ1497" s="7">
        <f>IF(S1497&gt;0,RANK(S1497,(N1497:P1497,Q1497:AE1497)),0)</f>
        <v>0</v>
      </c>
      <c r="AK1497" s="2">
        <f t="shared" si="548"/>
        <v>0</v>
      </c>
      <c r="AL1497" s="2">
        <f t="shared" si="549"/>
        <v>0</v>
      </c>
      <c r="AM1497" s="2">
        <f t="shared" si="550"/>
        <v>0</v>
      </c>
      <c r="AN1497" s="2">
        <f t="shared" si="551"/>
        <v>0</v>
      </c>
      <c r="AP1497" t="s">
        <v>1219</v>
      </c>
      <c r="AQ1497" t="s">
        <v>834</v>
      </c>
      <c r="AT1497" s="94">
        <v>31</v>
      </c>
      <c r="AU1497" s="96">
        <v>183</v>
      </c>
      <c r="AV1497" s="100">
        <f t="shared" si="541"/>
        <v>31183</v>
      </c>
      <c r="AX1497" s="7" t="s">
        <v>996</v>
      </c>
    </row>
    <row r="1498" spans="1:50" ht="13" hidden="1" customHeight="1" outlineLevel="1">
      <c r="A1498" t="s">
        <v>1647</v>
      </c>
      <c r="B1498" t="s">
        <v>834</v>
      </c>
      <c r="C1498" s="1">
        <f t="shared" si="543"/>
        <v>5782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>IF(P1498&gt;0,RANK(P1498,(N1498:P1498,Q1498:AE1498)),0)</f>
        <v>0</v>
      </c>
      <c r="G1498" s="1">
        <f t="shared" si="552"/>
        <v>935</v>
      </c>
      <c r="H1498" s="2">
        <f t="shared" si="553"/>
        <v>0.16170875129712903</v>
      </c>
      <c r="I1498" s="2"/>
      <c r="J1498" s="2">
        <f t="shared" si="544"/>
        <v>0.5807679003804912</v>
      </c>
      <c r="K1498" s="2">
        <f t="shared" si="545"/>
        <v>0.41905914908336217</v>
      </c>
      <c r="L1498" s="2">
        <f t="shared" si="546"/>
        <v>0</v>
      </c>
      <c r="M1498" s="2">
        <f t="shared" si="547"/>
        <v>1.7295053614663214E-4</v>
      </c>
      <c r="N1498" s="106">
        <v>3358</v>
      </c>
      <c r="O1498" s="106">
        <v>2423</v>
      </c>
      <c r="P1498" s="106"/>
      <c r="Q1498" s="106"/>
      <c r="R1498" s="106"/>
      <c r="S1498" s="106"/>
      <c r="T1498" s="106"/>
      <c r="U1498" s="106">
        <v>1</v>
      </c>
      <c r="V1498" s="106"/>
      <c r="W1498" s="106"/>
      <c r="X1498" s="106"/>
      <c r="Y1498" s="106"/>
      <c r="Z1498" s="106"/>
      <c r="AA1498" s="106"/>
      <c r="AB1498" s="106"/>
      <c r="AC1498" s="106"/>
      <c r="AD1498" s="106"/>
      <c r="AE1498" s="106"/>
      <c r="AG1498" s="7">
        <f>IF(Q1498&gt;0,RANK(Q1498,(N1498:P1498,Q1498:AE1498)),0)</f>
        <v>0</v>
      </c>
      <c r="AH1498" s="7">
        <f>IF(R1498&gt;0,RANK(R1498,(N1498:P1498,Q1498:AE1498)),0)</f>
        <v>0</v>
      </c>
      <c r="AI1498" s="7">
        <f>IF(T1498&gt;0,RANK(T1498,(N1498:P1498,Q1498:AE1498)),0)</f>
        <v>0</v>
      </c>
      <c r="AJ1498" s="7">
        <f>IF(S1498&gt;0,RANK(S1498,(N1498:P1498,Q1498:AE1498)),0)</f>
        <v>0</v>
      </c>
      <c r="AK1498" s="2">
        <f t="shared" si="548"/>
        <v>0</v>
      </c>
      <c r="AL1498" s="2">
        <f t="shared" si="549"/>
        <v>0</v>
      </c>
      <c r="AM1498" s="2">
        <f t="shared" si="550"/>
        <v>0</v>
      </c>
      <c r="AN1498" s="2">
        <f t="shared" si="551"/>
        <v>0</v>
      </c>
      <c r="AP1498" t="s">
        <v>1647</v>
      </c>
      <c r="AQ1498" t="s">
        <v>834</v>
      </c>
      <c r="AT1498" s="94">
        <v>31</v>
      </c>
      <c r="AU1498" s="96">
        <v>185</v>
      </c>
      <c r="AV1498" s="100">
        <f t="shared" si="541"/>
        <v>31185</v>
      </c>
      <c r="AX1498" s="7" t="s">
        <v>996</v>
      </c>
    </row>
    <row r="1499" spans="1:50" ht="13" customHeight="1" collapsed="1">
      <c r="A1499" t="s">
        <v>919</v>
      </c>
      <c r="B1499" t="s">
        <v>15</v>
      </c>
      <c r="C1499" s="1">
        <f t="shared" si="543"/>
        <v>593828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>IF(P1499&gt;0,RANK(P1499,(N1499:P1499,Q1499:AE1499)),0)</f>
        <v>0</v>
      </c>
      <c r="G1499" s="1">
        <f t="shared" si="552"/>
        <v>106766</v>
      </c>
      <c r="H1499" s="2">
        <f t="shared" si="553"/>
        <v>0.17979280195612196</v>
      </c>
      <c r="I1499" s="2"/>
      <c r="J1499" s="2">
        <f t="shared" si="544"/>
        <v>0.58902409451895166</v>
      </c>
      <c r="K1499" s="2">
        <f t="shared" si="545"/>
        <v>0.40923129256282964</v>
      </c>
      <c r="L1499" s="2">
        <f t="shared" si="546"/>
        <v>0</v>
      </c>
      <c r="M1499" s="2">
        <f t="shared" si="547"/>
        <v>1.744612918218702E-3</v>
      </c>
      <c r="N1499" s="106">
        <f>SUM(N1406:N1498)</f>
        <v>349779</v>
      </c>
      <c r="O1499" s="106">
        <f>SUM(O1406:O1498)</f>
        <v>243013</v>
      </c>
      <c r="P1499" s="106"/>
      <c r="Q1499" s="106"/>
      <c r="R1499" s="106"/>
      <c r="S1499" s="106"/>
      <c r="T1499" s="106"/>
      <c r="U1499" s="106">
        <f>SUM(U1406:U1498)</f>
        <v>1036</v>
      </c>
      <c r="V1499" s="106"/>
      <c r="W1499" s="106"/>
      <c r="X1499" s="106"/>
      <c r="Y1499" s="106"/>
      <c r="Z1499" s="106"/>
      <c r="AA1499" s="106"/>
      <c r="AB1499" s="106"/>
      <c r="AC1499" s="106"/>
      <c r="AD1499" s="106"/>
      <c r="AE1499" s="106">
        <f>SUM(AE1406:AE1498)</f>
        <v>0</v>
      </c>
      <c r="AG1499" s="7">
        <f>IF(Q1499&gt;0,RANK(Q1499,(N1499:P1499,Q1499:AE1499)),0)</f>
        <v>0</v>
      </c>
      <c r="AH1499" s="7">
        <f>IF(R1499&gt;0,RANK(R1499,(N1499:P1499,Q1499:AE1499)),0)</f>
        <v>0</v>
      </c>
      <c r="AI1499" s="7">
        <f>IF(T1499&gt;0,RANK(T1499,(N1499:P1499,Q1499:AE1499)),0)</f>
        <v>0</v>
      </c>
      <c r="AJ1499" s="7">
        <f>IF(S1499&gt;0,RANK(S1499,(N1499:P1499,Q1499:AE1499)),0)</f>
        <v>0</v>
      </c>
      <c r="AK1499" s="2">
        <f t="shared" si="548"/>
        <v>0</v>
      </c>
      <c r="AL1499" s="2">
        <f t="shared" si="549"/>
        <v>0</v>
      </c>
      <c r="AM1499" s="2">
        <f t="shared" si="550"/>
        <v>0</v>
      </c>
      <c r="AN1499" s="2">
        <f t="shared" si="551"/>
        <v>0</v>
      </c>
      <c r="AP1499" t="s">
        <v>919</v>
      </c>
      <c r="AQ1499" t="s">
        <v>15</v>
      </c>
      <c r="AT1499" s="94">
        <v>31</v>
      </c>
      <c r="AU1499" s="96"/>
      <c r="AV1499" s="94">
        <v>31</v>
      </c>
      <c r="AX1499" s="7" t="s">
        <v>775</v>
      </c>
    </row>
    <row r="1500" spans="1:50" ht="13" customHeight="1">
      <c r="C1500" s="1"/>
      <c r="E1500" s="7"/>
      <c r="F1500" s="7"/>
      <c r="I1500" s="2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G1500" s="7"/>
      <c r="AH1500" s="7"/>
      <c r="AI1500" s="7"/>
      <c r="AJ1500" s="7"/>
      <c r="AT1500" s="94"/>
      <c r="AU1500" s="96"/>
      <c r="AV1500" s="100"/>
    </row>
    <row r="1501" spans="1:50" ht="13" hidden="1" customHeight="1" outlineLevel="1">
      <c r="A1501" t="s">
        <v>2259</v>
      </c>
      <c r="B1501" t="s">
        <v>2701</v>
      </c>
      <c r="C1501" s="1">
        <f t="shared" ref="C1501:C1511" si="554">SUM(N1501:AE1501)</f>
        <v>15220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0</v>
      </c>
      <c r="G1501" s="1">
        <f t="shared" si="552"/>
        <v>6529</v>
      </c>
      <c r="H1501" s="2">
        <f t="shared" si="553"/>
        <v>0.42897503285151117</v>
      </c>
      <c r="I1501" s="2"/>
      <c r="J1501" s="2">
        <f t="shared" ref="J1501:J1511" si="555">IF($C1501=0,"-",N1501/$C1501)</f>
        <v>0.27063074901445466</v>
      </c>
      <c r="K1501" s="2">
        <f t="shared" ref="K1501:K1511" si="556">IF($C1501=0,"-",O1501/$C1501)</f>
        <v>0.69960578186596578</v>
      </c>
      <c r="L1501" s="2">
        <f t="shared" ref="L1501:L1511" si="557">IF($C1501=0,"-",P1501/$C1501)</f>
        <v>0</v>
      </c>
      <c r="M1501" s="2">
        <f t="shared" ref="M1501:M1511" si="558">IF(C1501=0,"-",(1-J1501-K1501-L1501))</f>
        <v>2.9763469119579611E-2</v>
      </c>
      <c r="N1501" s="58">
        <f>SUMIF(Town!$AO$865:$AO$1105,$AV1501,Town!N$865:N$1105)</f>
        <v>4119</v>
      </c>
      <c r="O1501" s="58">
        <f>SUMIF(Town!$AO$865:$AO$1105,$AV1501,Town!O$865:O$1105)</f>
        <v>10648</v>
      </c>
      <c r="P1501" s="58"/>
      <c r="Q1501" s="58">
        <f>SUMIF(Town!$AO$865:$AO$1105,$AV1501,Town!Q$865:Q$1105)</f>
        <v>453</v>
      </c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>
        <f>SUMIF(Town!$AO$865:$AO$1105,$AV1501,Town!AE$865:AE$1105)</f>
        <v>0</v>
      </c>
      <c r="AG1501" s="7">
        <f>IF(Q1501&gt;0,RANK(Q1501,(N1501:P1501,Q1501:AE1501)),0)</f>
        <v>3</v>
      </c>
      <c r="AH1501" s="7">
        <f>IF(R1501&gt;0,RANK(R1501,(N1501:P1501,Q1501:AE1501)),0)</f>
        <v>0</v>
      </c>
      <c r="AI1501" s="7">
        <f>IF(T1501&gt;0,RANK(T1501,(N1501:P1501,Q1501:AE1501)),0)</f>
        <v>0</v>
      </c>
      <c r="AJ1501" s="7">
        <f>IF(S1501&gt;0,RANK(S1501,(N1501:P1501,Q1501:AE1501)),0)</f>
        <v>0</v>
      </c>
      <c r="AK1501" s="2">
        <f t="shared" ref="AK1501:AK1511" si="559">IF($C1501=0,"-",Q1501/$C1501)</f>
        <v>2.97634691195795E-2</v>
      </c>
      <c r="AL1501" s="2">
        <f t="shared" ref="AL1501:AL1511" si="560">IF($C1501=0,"-",R1501/$C1501)</f>
        <v>0</v>
      </c>
      <c r="AM1501" s="2">
        <f t="shared" ref="AM1501:AM1511" si="561">IF($C1501=0,"-",T1501/$C1501)</f>
        <v>0</v>
      </c>
      <c r="AN1501" s="2">
        <f t="shared" ref="AN1501:AN1511" si="562">IF($C1501=0,"-",S1501/$C1501)</f>
        <v>0</v>
      </c>
      <c r="AP1501" t="s">
        <v>2259</v>
      </c>
      <c r="AQ1501" t="s">
        <v>2701</v>
      </c>
      <c r="AT1501" s="94">
        <v>33</v>
      </c>
      <c r="AU1501" s="96">
        <v>1</v>
      </c>
      <c r="AV1501" s="100">
        <f t="shared" ref="AV1501:AV1560" si="563">1000*AT1501+AU1501</f>
        <v>33001</v>
      </c>
      <c r="AX1501" s="7" t="s">
        <v>996</v>
      </c>
    </row>
    <row r="1502" spans="1:50" ht="13" hidden="1" customHeight="1" outlineLevel="1">
      <c r="A1502" t="s">
        <v>1570</v>
      </c>
      <c r="B1502" t="s">
        <v>2701</v>
      </c>
      <c r="C1502" s="1">
        <f t="shared" si="554"/>
        <v>12649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552"/>
        <v>5940</v>
      </c>
      <c r="H1502" s="2">
        <f t="shared" si="553"/>
        <v>0.46960234010593721</v>
      </c>
      <c r="I1502" s="2"/>
      <c r="J1502" s="2">
        <f t="shared" si="555"/>
        <v>0.25203573405012253</v>
      </c>
      <c r="K1502" s="2">
        <f t="shared" si="556"/>
        <v>0.72163807415605974</v>
      </c>
      <c r="L1502" s="2">
        <f t="shared" si="557"/>
        <v>0</v>
      </c>
      <c r="M1502" s="2">
        <f t="shared" si="558"/>
        <v>2.6326191793817788E-2</v>
      </c>
      <c r="N1502" s="58">
        <f>SUMIF(Town!$AO$865:$AO$1105,$AV1502,Town!N$865:N$1105)</f>
        <v>3188</v>
      </c>
      <c r="O1502" s="58">
        <f>SUMIF(Town!$AO$865:$AO$1105,$AV1502,Town!O$865:O$1105)</f>
        <v>9128</v>
      </c>
      <c r="P1502" s="58"/>
      <c r="Q1502" s="58">
        <f>SUMIF(Town!$AO$865:$AO$1105,$AV1502,Town!Q$865:Q$1105)</f>
        <v>333</v>
      </c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>
        <f>SUMIF(Town!$AO$865:$AO$1105,$AV1502,Town!AE$865:AE$1105)</f>
        <v>0</v>
      </c>
      <c r="AG1502" s="7">
        <f>IF(Q1502&gt;0,RANK(Q1502,(N1502:P1502,Q1502:AE1502)),0)</f>
        <v>3</v>
      </c>
      <c r="AH1502" s="7">
        <f>IF(R1502&gt;0,RANK(R1502,(N1502:P1502,Q1502:AE1502)),0)</f>
        <v>0</v>
      </c>
      <c r="AI1502" s="7">
        <f>IF(T1502&gt;0,RANK(T1502,(N1502:P1502,Q1502:AE1502)),0)</f>
        <v>0</v>
      </c>
      <c r="AJ1502" s="7">
        <f>IF(S1502&gt;0,RANK(S1502,(N1502:P1502,Q1502:AE1502)),0)</f>
        <v>0</v>
      </c>
      <c r="AK1502" s="2">
        <f t="shared" si="559"/>
        <v>2.6326191793817694E-2</v>
      </c>
      <c r="AL1502" s="2">
        <f t="shared" si="560"/>
        <v>0</v>
      </c>
      <c r="AM1502" s="2">
        <f t="shared" si="561"/>
        <v>0</v>
      </c>
      <c r="AN1502" s="2">
        <f t="shared" si="562"/>
        <v>0</v>
      </c>
      <c r="AP1502" t="s">
        <v>1570</v>
      </c>
      <c r="AQ1502" t="s">
        <v>2701</v>
      </c>
      <c r="AT1502" s="94">
        <v>33</v>
      </c>
      <c r="AU1502" s="96">
        <v>3</v>
      </c>
      <c r="AV1502" s="100">
        <f t="shared" si="563"/>
        <v>33003</v>
      </c>
      <c r="AX1502" s="7" t="s">
        <v>996</v>
      </c>
    </row>
    <row r="1503" spans="1:50" ht="13" hidden="1" customHeight="1" outlineLevel="1">
      <c r="A1503" t="s">
        <v>2819</v>
      </c>
      <c r="B1503" t="s">
        <v>2701</v>
      </c>
      <c r="C1503" s="1">
        <f t="shared" si="554"/>
        <v>16865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1">
        <f t="shared" si="552"/>
        <v>2862</v>
      </c>
      <c r="H1503" s="2">
        <f t="shared" si="553"/>
        <v>0.16970056329676844</v>
      </c>
      <c r="I1503" s="2"/>
      <c r="J1503" s="2">
        <f t="shared" si="555"/>
        <v>0.39768751852949896</v>
      </c>
      <c r="K1503" s="2">
        <f t="shared" si="556"/>
        <v>0.56738808182626743</v>
      </c>
      <c r="L1503" s="2">
        <f t="shared" si="557"/>
        <v>0</v>
      </c>
      <c r="M1503" s="2">
        <f t="shared" si="558"/>
        <v>3.492439964423355E-2</v>
      </c>
      <c r="N1503" s="58">
        <f>SUMIF(Town!$AO$865:$AO$1105,$AV1503,Town!N$865:N$1105)</f>
        <v>6707</v>
      </c>
      <c r="O1503" s="58">
        <f>SUMIF(Town!$AO$865:$AO$1105,$AV1503,Town!O$865:O$1105)</f>
        <v>9569</v>
      </c>
      <c r="P1503" s="58"/>
      <c r="Q1503" s="58">
        <f>SUMIF(Town!$AO$865:$AO$1105,$AV1503,Town!Q$865:Q$1105)</f>
        <v>589</v>
      </c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>
        <f>SUMIF(Town!$AO$865:$AO$1105,$AV1503,Town!AE$865:AE$1105)</f>
        <v>0</v>
      </c>
      <c r="AG1503" s="7">
        <f>IF(Q1503&gt;0,RANK(Q1503,(N1503:P1503,Q1503:AE1503)),0)</f>
        <v>3</v>
      </c>
      <c r="AH1503" s="7">
        <f>IF(R1503&gt;0,RANK(R1503,(N1503:P1503,Q1503:AE1503)),0)</f>
        <v>0</v>
      </c>
      <c r="AI1503" s="7">
        <f>IF(T1503&gt;0,RANK(T1503,(N1503:P1503,Q1503:AE1503)),0)</f>
        <v>0</v>
      </c>
      <c r="AJ1503" s="7">
        <f>IF(S1503&gt;0,RANK(S1503,(N1503:P1503,Q1503:AE1503)),0)</f>
        <v>0</v>
      </c>
      <c r="AK1503" s="2">
        <f t="shared" si="559"/>
        <v>3.492439964423362E-2</v>
      </c>
      <c r="AL1503" s="2">
        <f t="shared" si="560"/>
        <v>0</v>
      </c>
      <c r="AM1503" s="2">
        <f t="shared" si="561"/>
        <v>0</v>
      </c>
      <c r="AN1503" s="2">
        <f t="shared" si="562"/>
        <v>0</v>
      </c>
      <c r="AP1503" t="s">
        <v>2819</v>
      </c>
      <c r="AQ1503" t="s">
        <v>2701</v>
      </c>
      <c r="AT1503" s="94">
        <v>33</v>
      </c>
      <c r="AU1503" s="96">
        <v>5</v>
      </c>
      <c r="AV1503" s="100">
        <f t="shared" si="563"/>
        <v>33005</v>
      </c>
      <c r="AX1503" s="7" t="s">
        <v>996</v>
      </c>
    </row>
    <row r="1504" spans="1:50" ht="13" hidden="1" customHeight="1" outlineLevel="1">
      <c r="A1504" t="s">
        <v>824</v>
      </c>
      <c r="B1504" t="s">
        <v>2701</v>
      </c>
      <c r="C1504" s="1">
        <f t="shared" si="554"/>
        <v>8695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0</v>
      </c>
      <c r="G1504" s="1">
        <f t="shared" si="552"/>
        <v>2248</v>
      </c>
      <c r="H1504" s="2">
        <f t="shared" si="553"/>
        <v>0.25853939045428409</v>
      </c>
      <c r="I1504" s="2"/>
      <c r="J1504" s="2">
        <f t="shared" si="555"/>
        <v>0.36434732604945369</v>
      </c>
      <c r="K1504" s="2">
        <f t="shared" si="556"/>
        <v>0.62288671650373773</v>
      </c>
      <c r="L1504" s="2">
        <f t="shared" si="557"/>
        <v>0</v>
      </c>
      <c r="M1504" s="2">
        <f t="shared" si="558"/>
        <v>1.276595744680864E-2</v>
      </c>
      <c r="N1504" s="58">
        <f>SUMIF(Town!$AO$865:$AO$1105,$AV1504,Town!N$865:N$1105)</f>
        <v>3168</v>
      </c>
      <c r="O1504" s="58">
        <f>SUMIF(Town!$AO$865:$AO$1105,$AV1504,Town!O$865:O$1105)</f>
        <v>5416</v>
      </c>
      <c r="P1504" s="58"/>
      <c r="Q1504" s="58">
        <f>SUMIF(Town!$AO$865:$AO$1105,$AV1504,Town!Q$865:Q$1105)</f>
        <v>111</v>
      </c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>
        <f>SUMIF(Town!$AO$865:$AO$1105,$AV1504,Town!AE$865:AE$1105)</f>
        <v>0</v>
      </c>
      <c r="AG1504" s="7">
        <f>IF(Q1504&gt;0,RANK(Q1504,(N1504:P1504,Q1504:AE1504)),0)</f>
        <v>3</v>
      </c>
      <c r="AH1504" s="7">
        <f>IF(R1504&gt;0,RANK(R1504,(N1504:P1504,Q1504:AE1504)),0)</f>
        <v>0</v>
      </c>
      <c r="AI1504" s="7">
        <f>IF(T1504&gt;0,RANK(T1504,(N1504:P1504,Q1504:AE1504)),0)</f>
        <v>0</v>
      </c>
      <c r="AJ1504" s="7">
        <f>IF(S1504&gt;0,RANK(S1504,(N1504:P1504,Q1504:AE1504)),0)</f>
        <v>0</v>
      </c>
      <c r="AK1504" s="2">
        <f t="shared" si="559"/>
        <v>1.276595744680851E-2</v>
      </c>
      <c r="AL1504" s="2">
        <f t="shared" si="560"/>
        <v>0</v>
      </c>
      <c r="AM1504" s="2">
        <f t="shared" si="561"/>
        <v>0</v>
      </c>
      <c r="AN1504" s="2">
        <f t="shared" si="562"/>
        <v>0</v>
      </c>
      <c r="AP1504" t="s">
        <v>824</v>
      </c>
      <c r="AQ1504" t="s">
        <v>2701</v>
      </c>
      <c r="AT1504" s="94">
        <v>33</v>
      </c>
      <c r="AU1504" s="96">
        <v>7</v>
      </c>
      <c r="AV1504" s="100">
        <f t="shared" si="563"/>
        <v>33007</v>
      </c>
      <c r="AX1504" s="7" t="s">
        <v>996</v>
      </c>
    </row>
    <row r="1505" spans="1:53" ht="13" hidden="1" customHeight="1" outlineLevel="1">
      <c r="A1505" t="s">
        <v>336</v>
      </c>
      <c r="B1505" t="s">
        <v>2701</v>
      </c>
      <c r="C1505" s="1">
        <f t="shared" si="554"/>
        <v>19419</v>
      </c>
      <c r="D1505" s="7">
        <f>IF(N1505&gt;0, RANK(N1505,(N1505:P1505,Q1505:AE1505)),0)</f>
        <v>2</v>
      </c>
      <c r="E1505" s="7">
        <f>IF(O1505&gt;0,RANK(O1505,(N1505:P1505,Q1505:AE1505)),0)</f>
        <v>1</v>
      </c>
      <c r="F1505" s="7">
        <f>IF(P1505&gt;0,RANK(P1505,(N1505:P1505,Q1505:AE1505)),0)</f>
        <v>0</v>
      </c>
      <c r="G1505" s="1">
        <f t="shared" si="552"/>
        <v>5823</v>
      </c>
      <c r="H1505" s="2">
        <f t="shared" si="553"/>
        <v>0.29986096091456821</v>
      </c>
      <c r="I1505" s="2"/>
      <c r="J1505" s="2">
        <f t="shared" si="555"/>
        <v>0.33750450589628717</v>
      </c>
      <c r="K1505" s="2">
        <f t="shared" si="556"/>
        <v>0.63736546681085537</v>
      </c>
      <c r="L1505" s="2">
        <f t="shared" si="557"/>
        <v>0</v>
      </c>
      <c r="M1505" s="2">
        <f t="shared" si="558"/>
        <v>2.5130027292857515E-2</v>
      </c>
      <c r="N1505" s="58">
        <f>SUMIF(Town!$AO$865:$AO$1105,$AV1505,Town!N$865:N$1105)</f>
        <v>6554</v>
      </c>
      <c r="O1505" s="58">
        <f>SUMIF(Town!$AO$865:$AO$1105,$AV1505,Town!O$865:O$1105)</f>
        <v>12377</v>
      </c>
      <c r="P1505" s="58"/>
      <c r="Q1505" s="58">
        <f>SUMIF(Town!$AO$865:$AO$1105,$AV1505,Town!Q$865:Q$1105)</f>
        <v>488</v>
      </c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>
        <f>SUMIF(Town!$AO$865:$AO$1105,$AV1505,Town!AE$865:AE$1105)</f>
        <v>0</v>
      </c>
      <c r="AG1505" s="7">
        <f>IF(Q1505&gt;0,RANK(Q1505,(N1505:P1505,Q1505:AE1505)),0)</f>
        <v>3</v>
      </c>
      <c r="AH1505" s="7">
        <f>IF(R1505&gt;0,RANK(R1505,(N1505:P1505,Q1505:AE1505)),0)</f>
        <v>0</v>
      </c>
      <c r="AI1505" s="7">
        <f>IF(T1505&gt;0,RANK(T1505,(N1505:P1505,Q1505:AE1505)),0)</f>
        <v>0</v>
      </c>
      <c r="AJ1505" s="7">
        <f>IF(S1505&gt;0,RANK(S1505,(N1505:P1505,Q1505:AE1505)),0)</f>
        <v>0</v>
      </c>
      <c r="AK1505" s="2">
        <f t="shared" si="559"/>
        <v>2.5130027292857512E-2</v>
      </c>
      <c r="AL1505" s="2">
        <f t="shared" si="560"/>
        <v>0</v>
      </c>
      <c r="AM1505" s="2">
        <f t="shared" si="561"/>
        <v>0</v>
      </c>
      <c r="AN1505" s="2">
        <f t="shared" si="562"/>
        <v>0</v>
      </c>
      <c r="AP1505" t="s">
        <v>336</v>
      </c>
      <c r="AQ1505" t="s">
        <v>2701</v>
      </c>
      <c r="AT1505" s="94">
        <v>33</v>
      </c>
      <c r="AU1505" s="96">
        <v>9</v>
      </c>
      <c r="AV1505" s="100">
        <f t="shared" si="563"/>
        <v>33009</v>
      </c>
      <c r="AX1505" s="7" t="s">
        <v>996</v>
      </c>
    </row>
    <row r="1506" spans="1:53" ht="13" hidden="1" customHeight="1" outlineLevel="1">
      <c r="A1506" t="s">
        <v>2438</v>
      </c>
      <c r="B1506" t="s">
        <v>2701</v>
      </c>
      <c r="C1506" s="1">
        <f t="shared" si="554"/>
        <v>86247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552"/>
        <v>33096</v>
      </c>
      <c r="H1506" s="2">
        <f t="shared" si="553"/>
        <v>0.38373508643778914</v>
      </c>
      <c r="I1506" s="2"/>
      <c r="J1506" s="2">
        <f t="shared" si="555"/>
        <v>0.29024777673426322</v>
      </c>
      <c r="K1506" s="2">
        <f t="shared" si="556"/>
        <v>0.67398286317205236</v>
      </c>
      <c r="L1506" s="2">
        <f t="shared" si="557"/>
        <v>0</v>
      </c>
      <c r="M1506" s="2">
        <f t="shared" si="558"/>
        <v>3.5769360093684366E-2</v>
      </c>
      <c r="N1506" s="58">
        <f>SUMIF(Town!$AO$865:$AO$1105,$AV1506,Town!N$865:N$1105)</f>
        <v>25033</v>
      </c>
      <c r="O1506" s="58">
        <f>SUMIF(Town!$AO$865:$AO$1105,$AV1506,Town!O$865:O$1105)</f>
        <v>58129</v>
      </c>
      <c r="P1506" s="58"/>
      <c r="Q1506" s="58">
        <f>SUMIF(Town!$AO$865:$AO$1105,$AV1506,Town!Q$865:Q$1105)</f>
        <v>3085</v>
      </c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>
        <f>SUMIF(Town!$AO$865:$AO$1105,$AV1506,Town!AE$865:AE$1105)</f>
        <v>0</v>
      </c>
      <c r="AG1506" s="7">
        <f>IF(Q1506&gt;0,RANK(Q1506,(N1506:P1506,Q1506:AE1506)),0)</f>
        <v>3</v>
      </c>
      <c r="AH1506" s="7">
        <f>IF(R1506&gt;0,RANK(R1506,(N1506:P1506,Q1506:AE1506)),0)</f>
        <v>0</v>
      </c>
      <c r="AI1506" s="7">
        <f>IF(T1506&gt;0,RANK(T1506,(N1506:P1506,Q1506:AE1506)),0)</f>
        <v>0</v>
      </c>
      <c r="AJ1506" s="7">
        <f>IF(S1506&gt;0,RANK(S1506,(N1506:P1506,Q1506:AE1506)),0)</f>
        <v>0</v>
      </c>
      <c r="AK1506" s="2">
        <f t="shared" si="559"/>
        <v>3.5769360093684421E-2</v>
      </c>
      <c r="AL1506" s="2">
        <f t="shared" si="560"/>
        <v>0</v>
      </c>
      <c r="AM1506" s="2">
        <f t="shared" si="561"/>
        <v>0</v>
      </c>
      <c r="AN1506" s="2">
        <f t="shared" si="562"/>
        <v>0</v>
      </c>
      <c r="AP1506" t="s">
        <v>2438</v>
      </c>
      <c r="AQ1506" t="s">
        <v>2701</v>
      </c>
      <c r="AT1506" s="94">
        <v>33</v>
      </c>
      <c r="AU1506" s="96">
        <v>11</v>
      </c>
      <c r="AV1506" s="100">
        <f t="shared" si="563"/>
        <v>33011</v>
      </c>
      <c r="AX1506" s="7" t="s">
        <v>996</v>
      </c>
    </row>
    <row r="1507" spans="1:53" ht="13" hidden="1" customHeight="1" outlineLevel="1">
      <c r="A1507" t="s">
        <v>391</v>
      </c>
      <c r="B1507" t="s">
        <v>2701</v>
      </c>
      <c r="C1507" s="1">
        <f t="shared" si="554"/>
        <v>33983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1">
        <f t="shared" si="552"/>
        <v>9514</v>
      </c>
      <c r="H1507" s="2">
        <f t="shared" si="553"/>
        <v>0.27996351116734836</v>
      </c>
      <c r="I1507" s="2"/>
      <c r="J1507" s="2">
        <f t="shared" si="555"/>
        <v>0.34140599711620517</v>
      </c>
      <c r="K1507" s="2">
        <f t="shared" si="556"/>
        <v>0.62136950828355353</v>
      </c>
      <c r="L1507" s="2">
        <f t="shared" si="557"/>
        <v>0</v>
      </c>
      <c r="M1507" s="2">
        <f t="shared" si="558"/>
        <v>3.7224494600241353E-2</v>
      </c>
      <c r="N1507" s="58">
        <f>SUMIF(Town!$AO$865:$AO$1105,$AV1507,Town!N$865:N$1105)</f>
        <v>11602</v>
      </c>
      <c r="O1507" s="58">
        <f>SUMIF(Town!$AO$865:$AO$1105,$AV1507,Town!O$865:O$1105)</f>
        <v>21116</v>
      </c>
      <c r="P1507" s="58"/>
      <c r="Q1507" s="58">
        <f>SUMIF(Town!$AO$865:$AO$1105,$AV1507,Town!Q$865:Q$1105)</f>
        <v>1265</v>
      </c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>
        <f>SUMIF(Town!$AO$865:$AO$1105,$AV1507,Town!AE$865:AE$1105)</f>
        <v>0</v>
      </c>
      <c r="AG1507" s="7">
        <f>IF(Q1507&gt;0,RANK(Q1507,(N1507:P1507,Q1507:AE1507)),0)</f>
        <v>3</v>
      </c>
      <c r="AH1507" s="7">
        <f>IF(R1507&gt;0,RANK(R1507,(N1507:P1507,Q1507:AE1507)),0)</f>
        <v>0</v>
      </c>
      <c r="AI1507" s="7">
        <f>IF(T1507&gt;0,RANK(T1507,(N1507:P1507,Q1507:AE1507)),0)</f>
        <v>0</v>
      </c>
      <c r="AJ1507" s="7">
        <f>IF(S1507&gt;0,RANK(S1507,(N1507:P1507,Q1507:AE1507)),0)</f>
        <v>0</v>
      </c>
      <c r="AK1507" s="2">
        <f t="shared" si="559"/>
        <v>3.7224494600241298E-2</v>
      </c>
      <c r="AL1507" s="2">
        <f t="shared" si="560"/>
        <v>0</v>
      </c>
      <c r="AM1507" s="2">
        <f t="shared" si="561"/>
        <v>0</v>
      </c>
      <c r="AN1507" s="2">
        <f t="shared" si="562"/>
        <v>0</v>
      </c>
      <c r="AP1507" t="s">
        <v>391</v>
      </c>
      <c r="AQ1507" t="s">
        <v>2701</v>
      </c>
      <c r="AT1507" s="94">
        <v>33</v>
      </c>
      <c r="AU1507" s="96">
        <v>13</v>
      </c>
      <c r="AV1507" s="100">
        <f t="shared" si="563"/>
        <v>33013</v>
      </c>
      <c r="AX1507" s="7" t="s">
        <v>996</v>
      </c>
    </row>
    <row r="1508" spans="1:53" ht="13" hidden="1" customHeight="1" outlineLevel="1">
      <c r="A1508" t="s">
        <v>1417</v>
      </c>
      <c r="B1508" t="s">
        <v>2701</v>
      </c>
      <c r="C1508" s="1">
        <f t="shared" si="554"/>
        <v>62922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si="552"/>
        <v>23127</v>
      </c>
      <c r="H1508" s="2">
        <f t="shared" si="553"/>
        <v>0.36755030037188902</v>
      </c>
      <c r="I1508" s="2"/>
      <c r="J1508" s="2">
        <f t="shared" si="555"/>
        <v>0.29705031626458156</v>
      </c>
      <c r="K1508" s="2">
        <f t="shared" si="556"/>
        <v>0.66460061663647052</v>
      </c>
      <c r="L1508" s="2">
        <f t="shared" si="557"/>
        <v>0</v>
      </c>
      <c r="M1508" s="2">
        <f t="shared" si="558"/>
        <v>3.834906709894792E-2</v>
      </c>
      <c r="N1508" s="58">
        <f>SUMIF(Town!$AO$865:$AO$1105,$AV1508,Town!N$865:N$1105)</f>
        <v>18691</v>
      </c>
      <c r="O1508" s="58">
        <f>SUMIF(Town!$AO$865:$AO$1105,$AV1508,Town!O$865:O$1105)</f>
        <v>41818</v>
      </c>
      <c r="P1508" s="58"/>
      <c r="Q1508" s="58">
        <f>SUMIF(Town!$AO$865:$AO$1105,$AV1508,Town!Q$865:Q$1105)</f>
        <v>2413</v>
      </c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>
        <f>SUMIF(Town!$AO$865:$AO$1105,$AV1508,Town!AE$865:AE$1105)</f>
        <v>0</v>
      </c>
      <c r="AG1508" s="7">
        <f>IF(Q1508&gt;0,RANK(Q1508,(N1508:P1508,Q1508:AE1508)),0)</f>
        <v>3</v>
      </c>
      <c r="AH1508" s="7">
        <f>IF(R1508&gt;0,RANK(R1508,(N1508:P1508,Q1508:AE1508)),0)</f>
        <v>0</v>
      </c>
      <c r="AI1508" s="7">
        <f>IF(T1508&gt;0,RANK(T1508,(N1508:P1508,Q1508:AE1508)),0)</f>
        <v>0</v>
      </c>
      <c r="AJ1508" s="7">
        <f>IF(S1508&gt;0,RANK(S1508,(N1508:P1508,Q1508:AE1508)),0)</f>
        <v>0</v>
      </c>
      <c r="AK1508" s="2">
        <f t="shared" si="559"/>
        <v>3.8349067098947906E-2</v>
      </c>
      <c r="AL1508" s="2">
        <f t="shared" si="560"/>
        <v>0</v>
      </c>
      <c r="AM1508" s="2">
        <f t="shared" si="561"/>
        <v>0</v>
      </c>
      <c r="AN1508" s="2">
        <f t="shared" si="562"/>
        <v>0</v>
      </c>
      <c r="AP1508" t="s">
        <v>1417</v>
      </c>
      <c r="AQ1508" t="s">
        <v>2701</v>
      </c>
      <c r="AT1508" s="94">
        <v>33</v>
      </c>
      <c r="AU1508" s="96">
        <v>15</v>
      </c>
      <c r="AV1508" s="100">
        <f t="shared" si="563"/>
        <v>33015</v>
      </c>
      <c r="AX1508" s="7" t="s">
        <v>996</v>
      </c>
    </row>
    <row r="1509" spans="1:53" ht="13" hidden="1" customHeight="1" outlineLevel="1">
      <c r="A1509" t="s">
        <v>1638</v>
      </c>
      <c r="B1509" t="s">
        <v>2701</v>
      </c>
      <c r="C1509" s="1">
        <f t="shared" si="554"/>
        <v>24155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0</v>
      </c>
      <c r="G1509" s="1">
        <f t="shared" si="552"/>
        <v>6900</v>
      </c>
      <c r="H1509" s="2">
        <f t="shared" si="553"/>
        <v>0.28565514386255436</v>
      </c>
      <c r="I1509" s="2"/>
      <c r="J1509" s="2">
        <f t="shared" si="555"/>
        <v>0.34183398882219002</v>
      </c>
      <c r="K1509" s="2">
        <f t="shared" si="556"/>
        <v>0.62748913268474438</v>
      </c>
      <c r="L1509" s="2">
        <f t="shared" si="557"/>
        <v>0</v>
      </c>
      <c r="M1509" s="2">
        <f t="shared" si="558"/>
        <v>3.0676878493065662E-2</v>
      </c>
      <c r="N1509" s="58">
        <f>SUMIF(Town!$AO$865:$AO$1105,$AV1509,Town!N$865:N$1105)</f>
        <v>8257</v>
      </c>
      <c r="O1509" s="58">
        <f>SUMIF(Town!$AO$865:$AO$1105,$AV1509,Town!O$865:O$1105)</f>
        <v>15157</v>
      </c>
      <c r="P1509" s="58"/>
      <c r="Q1509" s="58">
        <f>SUMIF(Town!$AO$865:$AO$1105,$AV1509,Town!Q$865:Q$1105)</f>
        <v>741</v>
      </c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>
        <f>SUMIF(Town!$AO$865:$AO$1105,$AV1509,Town!AE$865:AE$1105)</f>
        <v>0</v>
      </c>
      <c r="AG1509" s="7">
        <f>IF(Q1509&gt;0,RANK(Q1509,(N1509:P1509,Q1509:AE1509)),0)</f>
        <v>3</v>
      </c>
      <c r="AH1509" s="7">
        <f>IF(R1509&gt;0,RANK(R1509,(N1509:P1509,Q1509:AE1509)),0)</f>
        <v>0</v>
      </c>
      <c r="AI1509" s="7">
        <f>IF(T1509&gt;0,RANK(T1509,(N1509:P1509,Q1509:AE1509)),0)</f>
        <v>0</v>
      </c>
      <c r="AJ1509" s="7">
        <f>IF(S1509&gt;0,RANK(S1509,(N1509:P1509,Q1509:AE1509)),0)</f>
        <v>0</v>
      </c>
      <c r="AK1509" s="2">
        <f t="shared" si="559"/>
        <v>3.0676878493065617E-2</v>
      </c>
      <c r="AL1509" s="2">
        <f t="shared" si="560"/>
        <v>0</v>
      </c>
      <c r="AM1509" s="2">
        <f t="shared" si="561"/>
        <v>0</v>
      </c>
      <c r="AN1509" s="2">
        <f t="shared" si="562"/>
        <v>0</v>
      </c>
      <c r="AP1509" t="s">
        <v>1638</v>
      </c>
      <c r="AQ1509" t="s">
        <v>2701</v>
      </c>
      <c r="AT1509" s="94">
        <v>33</v>
      </c>
      <c r="AU1509" s="96">
        <v>17</v>
      </c>
      <c r="AV1509" s="100">
        <f t="shared" si="563"/>
        <v>33017</v>
      </c>
      <c r="AX1509" s="7" t="s">
        <v>996</v>
      </c>
    </row>
    <row r="1510" spans="1:53" ht="13" hidden="1" customHeight="1" outlineLevel="1">
      <c r="A1510" t="s">
        <v>2272</v>
      </c>
      <c r="B1510" t="s">
        <v>2701</v>
      </c>
      <c r="C1510" s="1">
        <f t="shared" si="554"/>
        <v>10663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1">
        <f t="shared" si="552"/>
        <v>2444</v>
      </c>
      <c r="H1510" s="2">
        <f t="shared" si="553"/>
        <v>0.22920378880240083</v>
      </c>
      <c r="I1510" s="2"/>
      <c r="J1510" s="2">
        <f t="shared" si="555"/>
        <v>0.37419112820031886</v>
      </c>
      <c r="K1510" s="2">
        <f t="shared" si="556"/>
        <v>0.60339491700271963</v>
      </c>
      <c r="L1510" s="2">
        <f t="shared" si="557"/>
        <v>0</v>
      </c>
      <c r="M1510" s="2">
        <f t="shared" si="558"/>
        <v>2.241395479696151E-2</v>
      </c>
      <c r="N1510" s="58">
        <f>SUMIF(Town!$AO$865:$AO$1105,$AV1510,Town!N$865:N$1105)</f>
        <v>3990</v>
      </c>
      <c r="O1510" s="58">
        <f>SUMIF(Town!$AO$865:$AO$1105,$AV1510,Town!O$865:O$1105)</f>
        <v>6434</v>
      </c>
      <c r="P1510" s="58"/>
      <c r="Q1510" s="58">
        <f>SUMIF(Town!$AO$865:$AO$1105,$AV1510,Town!Q$865:Q$1105)</f>
        <v>239</v>
      </c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>
        <f>SUMIF(Town!$AO$865:$AO$1105,$AV1510,Town!AE$865:AE$1105)</f>
        <v>0</v>
      </c>
      <c r="AG1510" s="7">
        <f>IF(Q1510&gt;0,RANK(Q1510,(N1510:P1510,Q1510:AE1510)),0)</f>
        <v>3</v>
      </c>
      <c r="AH1510" s="7">
        <f>IF(R1510&gt;0,RANK(R1510,(N1510:P1510,Q1510:AE1510)),0)</f>
        <v>0</v>
      </c>
      <c r="AI1510" s="7">
        <f>IF(T1510&gt;0,RANK(T1510,(N1510:P1510,Q1510:AE1510)),0)</f>
        <v>0</v>
      </c>
      <c r="AJ1510" s="7">
        <f>IF(S1510&gt;0,RANK(S1510,(N1510:P1510,Q1510:AE1510)),0)</f>
        <v>0</v>
      </c>
      <c r="AK1510" s="2">
        <f t="shared" si="559"/>
        <v>2.2413954796961455E-2</v>
      </c>
      <c r="AL1510" s="2">
        <f t="shared" si="560"/>
        <v>0</v>
      </c>
      <c r="AM1510" s="2">
        <f t="shared" si="561"/>
        <v>0</v>
      </c>
      <c r="AN1510" s="2">
        <f t="shared" si="562"/>
        <v>0</v>
      </c>
      <c r="AP1510" t="s">
        <v>2272</v>
      </c>
      <c r="AQ1510" t="s">
        <v>2701</v>
      </c>
      <c r="AT1510" s="94">
        <v>33</v>
      </c>
      <c r="AU1510" s="96">
        <v>19</v>
      </c>
      <c r="AV1510" s="100">
        <f t="shared" si="563"/>
        <v>33019</v>
      </c>
      <c r="AX1510" s="7" t="s">
        <v>996</v>
      </c>
    </row>
    <row r="1511" spans="1:53" ht="13" customHeight="1" collapsed="1">
      <c r="A1511" t="s">
        <v>2121</v>
      </c>
      <c r="B1511" t="s">
        <v>15</v>
      </c>
      <c r="C1511" s="1">
        <f t="shared" si="554"/>
        <v>291403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1">
        <f t="shared" si="552"/>
        <v>98483</v>
      </c>
      <c r="H1511" s="2">
        <f t="shared" si="553"/>
        <v>0.33796151721155926</v>
      </c>
      <c r="I1511" s="2"/>
      <c r="J1511" s="2">
        <f t="shared" si="555"/>
        <v>0.3133426903635172</v>
      </c>
      <c r="K1511" s="2">
        <f t="shared" si="556"/>
        <v>0.65130420757507645</v>
      </c>
      <c r="L1511" s="2">
        <f t="shared" si="557"/>
        <v>0</v>
      </c>
      <c r="M1511" s="2">
        <f t="shared" si="558"/>
        <v>3.5353102061406294E-2</v>
      </c>
      <c r="N1511" s="58">
        <f>SUM(N1501:N1510)</f>
        <v>91309</v>
      </c>
      <c r="O1511" s="58">
        <f>SUM(O1501:O1510)</f>
        <v>189792</v>
      </c>
      <c r="P1511" s="58"/>
      <c r="Q1511" s="58">
        <f>SUM(Q1501:Q1510)</f>
        <v>9717</v>
      </c>
      <c r="R1511" s="58"/>
      <c r="S1511" s="58"/>
      <c r="T1511" s="58"/>
      <c r="U1511" s="129">
        <v>585</v>
      </c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>
        <f>SUM(AE1501:AE1510)</f>
        <v>0</v>
      </c>
      <c r="AG1511" s="7">
        <f>IF(Q1511&gt;0,RANK(Q1511,(N1511:P1511,Q1511:AE1511)),0)</f>
        <v>3</v>
      </c>
      <c r="AH1511" s="7">
        <f>IF(R1511&gt;0,RANK(R1511,(N1511:P1511,Q1511:AE1511)),0)</f>
        <v>0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si="559"/>
        <v>3.3345572969392903E-2</v>
      </c>
      <c r="AL1511" s="2">
        <f t="shared" si="560"/>
        <v>0</v>
      </c>
      <c r="AM1511" s="2">
        <f t="shared" si="561"/>
        <v>0</v>
      </c>
      <c r="AN1511" s="2">
        <f t="shared" si="562"/>
        <v>0</v>
      </c>
      <c r="AP1511" t="s">
        <v>2121</v>
      </c>
      <c r="AQ1511" t="s">
        <v>15</v>
      </c>
      <c r="AT1511" s="94">
        <v>33</v>
      </c>
      <c r="AU1511" s="96"/>
      <c r="AV1511" s="94">
        <v>33</v>
      </c>
      <c r="AX1511" s="7" t="s">
        <v>775</v>
      </c>
    </row>
    <row r="1512" spans="1:53" ht="13" customHeight="1">
      <c r="A1512" s="1"/>
      <c r="C1512" s="1"/>
      <c r="E1512" s="7"/>
      <c r="F1512" s="7"/>
      <c r="I1512" s="2"/>
      <c r="N1512" s="58"/>
      <c r="O1512" s="58"/>
      <c r="P1512" s="58"/>
      <c r="Q1512" s="58"/>
      <c r="R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G1512" s="7"/>
      <c r="AH1512" s="7"/>
      <c r="AI1512" s="7"/>
      <c r="AJ1512" s="7"/>
      <c r="AT1512" s="94"/>
      <c r="AU1512" s="96"/>
      <c r="AV1512" s="100"/>
    </row>
    <row r="1513" spans="1:53" ht="13" hidden="1" customHeight="1" outlineLevel="1">
      <c r="A1513" t="s">
        <v>2734</v>
      </c>
      <c r="B1513" t="s">
        <v>2637</v>
      </c>
      <c r="C1513" s="1">
        <f t="shared" ref="C1513:C1534" si="564">SUM(N1513:AE1513)</f>
        <v>48048</v>
      </c>
      <c r="D1513" s="7">
        <f>IF(N1513&gt;0, RANK(N1513,(N1513:P1513,Q1513:AE1513)),0)</f>
        <v>1</v>
      </c>
      <c r="E1513" s="7">
        <f>IF(O1513&gt;0,RANK(O1513,(N1513:P1513,Q1513:AE1513)),0)</f>
        <v>2</v>
      </c>
      <c r="F1513" s="7">
        <f>IF(P1513&gt;0,RANK(P1513,(N1513:P1513,Q1513:AE1513)),0)</f>
        <v>0</v>
      </c>
      <c r="G1513" s="1">
        <f t="shared" si="552"/>
        <v>8424</v>
      </c>
      <c r="H1513" s="2">
        <f t="shared" si="553"/>
        <v>0.17532467532467533</v>
      </c>
      <c r="I1513" s="2"/>
      <c r="J1513" s="2">
        <f t="shared" ref="J1513:J1534" si="565">IF($C1513=0,"-",N1513/$C1513)</f>
        <v>0.58077339327339328</v>
      </c>
      <c r="K1513" s="2">
        <f t="shared" ref="K1513:K1534" si="566">IF($C1513=0,"-",O1513/$C1513)</f>
        <v>0.40544871794871795</v>
      </c>
      <c r="L1513" s="2">
        <f t="shared" ref="L1513:L1534" si="567">IF($C1513=0,"-",P1513/$C1513)</f>
        <v>0</v>
      </c>
      <c r="M1513" s="2">
        <f t="shared" ref="M1513:M1534" si="568">IF(C1513=0,"-",(1-J1513-K1513-L1513))</f>
        <v>1.3777888777888769E-2</v>
      </c>
      <c r="N1513" s="58">
        <v>27905</v>
      </c>
      <c r="O1513" s="58">
        <v>19481</v>
      </c>
      <c r="P1513" s="58"/>
      <c r="Q1513" s="58">
        <v>226</v>
      </c>
      <c r="R1513" s="58"/>
      <c r="S1513" s="1">
        <v>131</v>
      </c>
      <c r="T1513" s="1"/>
      <c r="U1513" s="58"/>
      <c r="V1513" s="1">
        <v>305</v>
      </c>
      <c r="W1513" s="1"/>
      <c r="X1513" s="1"/>
      <c r="Y1513" s="1"/>
      <c r="Z1513" s="1"/>
      <c r="AA1513" s="1"/>
      <c r="AB1513" s="1"/>
      <c r="AC1513" s="1"/>
      <c r="AD1513" s="58"/>
      <c r="AE1513" s="58"/>
      <c r="AG1513" s="7">
        <f>IF(Q1513&gt;0,RANK(Q1513,(N1513:P1513,Q1513:AE1513)),0)</f>
        <v>4</v>
      </c>
      <c r="AH1513" s="7">
        <f>IF(R1513&gt;0,RANK(R1513,(N1513:P1513,Q1513:AE1513)),0)</f>
        <v>0</v>
      </c>
      <c r="AI1513" s="7">
        <f>IF(T1513&gt;0,RANK(T1513,(N1513:P1513,Q1513:AE1513)),0)</f>
        <v>0</v>
      </c>
      <c r="AJ1513" s="7">
        <f>IF(S1513&gt;0,RANK(S1513,(N1513:P1513,Q1513:AE1513)),0)</f>
        <v>5</v>
      </c>
      <c r="AK1513" s="2">
        <f t="shared" ref="AK1513:AK1534" si="569">IF($C1513=0,"-",Q1513/$C1513)</f>
        <v>4.703629703629704E-3</v>
      </c>
      <c r="AL1513" s="2">
        <f t="shared" ref="AL1513:AL1534" si="570">IF($C1513=0,"-",R1513/$C1513)</f>
        <v>0</v>
      </c>
      <c r="AM1513" s="2">
        <f t="shared" ref="AM1513:AM1534" si="571">IF($C1513=0,"-",T1513/$C1513)</f>
        <v>0</v>
      </c>
      <c r="AN1513" s="2">
        <f t="shared" ref="AN1513:AN1534" si="572">IF($C1513=0,"-",S1513/$C1513)</f>
        <v>2.7264402264402265E-3</v>
      </c>
      <c r="AP1513" t="s">
        <v>2734</v>
      </c>
      <c r="AQ1513" t="s">
        <v>2637</v>
      </c>
      <c r="AT1513" s="94">
        <v>34</v>
      </c>
      <c r="AU1513" s="96">
        <v>1</v>
      </c>
      <c r="AV1513" s="100">
        <f t="shared" si="563"/>
        <v>34001</v>
      </c>
      <c r="AX1513" s="7" t="s">
        <v>996</v>
      </c>
      <c r="BA1513" s="59"/>
    </row>
    <row r="1514" spans="1:53" ht="13" hidden="1" customHeight="1" outlineLevel="1">
      <c r="A1514" t="s">
        <v>2699</v>
      </c>
      <c r="B1514" t="s">
        <v>2637</v>
      </c>
      <c r="C1514" s="1">
        <f t="shared" si="564"/>
        <v>245800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552"/>
        <v>580</v>
      </c>
      <c r="H1514" s="2">
        <f t="shared" si="553"/>
        <v>2.3596419853539464E-3</v>
      </c>
      <c r="I1514" s="2"/>
      <c r="J1514" s="2">
        <f t="shared" si="565"/>
        <v>0.49235150528885274</v>
      </c>
      <c r="K1514" s="2">
        <f t="shared" si="566"/>
        <v>0.49471114727420668</v>
      </c>
      <c r="L1514" s="2">
        <f t="shared" si="567"/>
        <v>0</v>
      </c>
      <c r="M1514" s="2">
        <f t="shared" si="568"/>
        <v>1.2937347436940583E-2</v>
      </c>
      <c r="N1514" s="58">
        <v>121020</v>
      </c>
      <c r="O1514" s="58">
        <v>121600</v>
      </c>
      <c r="P1514" s="58"/>
      <c r="Q1514" s="58">
        <v>978</v>
      </c>
      <c r="R1514" s="58"/>
      <c r="S1514" s="1">
        <v>478</v>
      </c>
      <c r="T1514" s="1"/>
      <c r="U1514" s="58"/>
      <c r="V1514" s="1">
        <v>1724</v>
      </c>
      <c r="W1514" s="1"/>
      <c r="X1514" s="1"/>
      <c r="Y1514" s="1"/>
      <c r="Z1514" s="1"/>
      <c r="AA1514" s="1"/>
      <c r="AB1514" s="1"/>
      <c r="AC1514" s="1"/>
      <c r="AD1514" s="58"/>
      <c r="AE1514" s="58"/>
      <c r="AG1514" s="7">
        <f>IF(Q1514&gt;0,RANK(Q1514,(N1514:P1514,Q1514:AE1514)),0)</f>
        <v>4</v>
      </c>
      <c r="AH1514" s="7">
        <f>IF(R1514&gt;0,RANK(R1514,(N1514:P1514,Q1514:AE1514)),0)</f>
        <v>0</v>
      </c>
      <c r="AI1514" s="7">
        <f>IF(T1514&gt;0,RANK(T1514,(N1514:P1514,Q1514:AE1514)),0)</f>
        <v>0</v>
      </c>
      <c r="AJ1514" s="7">
        <f>IF(S1514&gt;0,RANK(S1514,(N1514:P1514,Q1514:AE1514)),0)</f>
        <v>5</v>
      </c>
      <c r="AK1514" s="2">
        <f t="shared" si="569"/>
        <v>3.9788445890968265E-3</v>
      </c>
      <c r="AL1514" s="2">
        <f t="shared" si="570"/>
        <v>0</v>
      </c>
      <c r="AM1514" s="2">
        <f t="shared" si="571"/>
        <v>0</v>
      </c>
      <c r="AN1514" s="2">
        <f t="shared" si="572"/>
        <v>1.9446704637917005E-3</v>
      </c>
      <c r="AP1514" t="s">
        <v>2699</v>
      </c>
      <c r="AQ1514" t="s">
        <v>2637</v>
      </c>
      <c r="AT1514" s="94">
        <v>34</v>
      </c>
      <c r="AU1514" s="96">
        <v>3</v>
      </c>
      <c r="AV1514" s="100">
        <f t="shared" si="563"/>
        <v>34003</v>
      </c>
      <c r="AX1514" s="7" t="s">
        <v>996</v>
      </c>
    </row>
    <row r="1515" spans="1:53" ht="13" hidden="1" customHeight="1" outlineLevel="1">
      <c r="A1515" t="s">
        <v>2332</v>
      </c>
      <c r="B1515" t="s">
        <v>2637</v>
      </c>
      <c r="C1515" s="1">
        <f t="shared" si="564"/>
        <v>95100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52"/>
        <v>625</v>
      </c>
      <c r="H1515" s="2">
        <f t="shared" si="553"/>
        <v>6.5720294426919032E-3</v>
      </c>
      <c r="I1515" s="2"/>
      <c r="J1515" s="2">
        <f t="shared" si="565"/>
        <v>0.49329127234490011</v>
      </c>
      <c r="K1515" s="2">
        <f t="shared" si="566"/>
        <v>0.48671924290220819</v>
      </c>
      <c r="L1515" s="2">
        <f t="shared" si="567"/>
        <v>0</v>
      </c>
      <c r="M1515" s="2">
        <f t="shared" si="568"/>
        <v>1.9989484752891695E-2</v>
      </c>
      <c r="N1515" s="58">
        <v>46912</v>
      </c>
      <c r="O1515" s="58">
        <v>46287</v>
      </c>
      <c r="P1515" s="58"/>
      <c r="Q1515" s="58">
        <v>887</v>
      </c>
      <c r="R1515" s="58"/>
      <c r="S1515" s="1">
        <v>253</v>
      </c>
      <c r="T1515" s="1"/>
      <c r="U1515" s="58"/>
      <c r="V1515" s="1">
        <v>761</v>
      </c>
      <c r="W1515" s="1"/>
      <c r="X1515" s="1"/>
      <c r="Y1515" s="1"/>
      <c r="Z1515" s="1"/>
      <c r="AA1515" s="1"/>
      <c r="AB1515" s="1"/>
      <c r="AC1515" s="1"/>
      <c r="AD1515" s="58"/>
      <c r="AE1515" s="58"/>
      <c r="AG1515" s="7">
        <f>IF(Q1515&gt;0,RANK(Q1515,(N1515:P1515,Q1515:AE1515)),0)</f>
        <v>3</v>
      </c>
      <c r="AH1515" s="7">
        <f>IF(R1515&gt;0,RANK(R1515,(N1515:P1515,Q1515:AE1515)),0)</f>
        <v>0</v>
      </c>
      <c r="AI1515" s="7">
        <f>IF(T1515&gt;0,RANK(T1515,(N1515:P1515,Q1515:AE1515)),0)</f>
        <v>0</v>
      </c>
      <c r="AJ1515" s="7">
        <f>IF(S1515&gt;0,RANK(S1515,(N1515:P1515,Q1515:AE1515)),0)</f>
        <v>5</v>
      </c>
      <c r="AK1515" s="2">
        <f t="shared" si="569"/>
        <v>9.3270241850683493E-3</v>
      </c>
      <c r="AL1515" s="2">
        <f t="shared" si="570"/>
        <v>0</v>
      </c>
      <c r="AM1515" s="2">
        <f t="shared" si="571"/>
        <v>0</v>
      </c>
      <c r="AN1515" s="2">
        <f t="shared" si="572"/>
        <v>2.6603575184016826E-3</v>
      </c>
      <c r="AP1515" t="s">
        <v>2332</v>
      </c>
      <c r="AQ1515" t="s">
        <v>2637</v>
      </c>
      <c r="AT1515" s="94">
        <v>34</v>
      </c>
      <c r="AU1515" s="96">
        <v>5</v>
      </c>
      <c r="AV1515" s="100">
        <f t="shared" si="563"/>
        <v>34005</v>
      </c>
      <c r="AX1515" s="7" t="s">
        <v>996</v>
      </c>
    </row>
    <row r="1516" spans="1:53" ht="13" hidden="1" customHeight="1" outlineLevel="1">
      <c r="A1516" t="s">
        <v>1820</v>
      </c>
      <c r="B1516" t="s">
        <v>2637</v>
      </c>
      <c r="C1516" s="1">
        <f t="shared" si="564"/>
        <v>127381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52"/>
        <v>19538</v>
      </c>
      <c r="H1516" s="2">
        <f t="shared" si="553"/>
        <v>0.15338237256733736</v>
      </c>
      <c r="I1516" s="2"/>
      <c r="J1516" s="2">
        <f t="shared" si="565"/>
        <v>0.567808385866024</v>
      </c>
      <c r="K1516" s="2">
        <f t="shared" si="566"/>
        <v>0.41442601329868661</v>
      </c>
      <c r="L1516" s="2">
        <f t="shared" si="567"/>
        <v>0</v>
      </c>
      <c r="M1516" s="2">
        <f t="shared" si="568"/>
        <v>1.7765600835289386E-2</v>
      </c>
      <c r="N1516" s="58">
        <v>72328</v>
      </c>
      <c r="O1516" s="58">
        <v>52790</v>
      </c>
      <c r="P1516" s="58"/>
      <c r="Q1516" s="58">
        <v>1087</v>
      </c>
      <c r="R1516" s="58"/>
      <c r="S1516" s="1">
        <v>471</v>
      </c>
      <c r="T1516" s="1"/>
      <c r="U1516" s="58"/>
      <c r="V1516" s="1">
        <v>705</v>
      </c>
      <c r="W1516" s="1"/>
      <c r="X1516" s="1"/>
      <c r="Y1516" s="1"/>
      <c r="Z1516" s="1"/>
      <c r="AA1516" s="1"/>
      <c r="AB1516" s="1"/>
      <c r="AC1516" s="1"/>
      <c r="AD1516" s="58"/>
      <c r="AE1516" s="58"/>
      <c r="AG1516" s="7">
        <f>IF(Q1516&gt;0,RANK(Q1516,(N1516:P1516,Q1516:AE1516)),0)</f>
        <v>3</v>
      </c>
      <c r="AH1516" s="7">
        <f>IF(R1516&gt;0,RANK(R1516,(N1516:P1516,Q1516:AE1516)),0)</f>
        <v>0</v>
      </c>
      <c r="AI1516" s="7">
        <f>IF(T1516&gt;0,RANK(T1516,(N1516:P1516,Q1516:AE1516)),0)</f>
        <v>0</v>
      </c>
      <c r="AJ1516" s="7">
        <f>IF(S1516&gt;0,RANK(S1516,(N1516:P1516,Q1516:AE1516)),0)</f>
        <v>5</v>
      </c>
      <c r="AK1516" s="2">
        <f t="shared" si="569"/>
        <v>8.5334547538486894E-3</v>
      </c>
      <c r="AL1516" s="2">
        <f t="shared" si="570"/>
        <v>0</v>
      </c>
      <c r="AM1516" s="2">
        <f t="shared" si="571"/>
        <v>0</v>
      </c>
      <c r="AN1516" s="2">
        <f t="shared" si="572"/>
        <v>3.6975687111892668E-3</v>
      </c>
      <c r="AP1516" t="s">
        <v>1820</v>
      </c>
      <c r="AQ1516" t="s">
        <v>2637</v>
      </c>
      <c r="AT1516" s="94">
        <v>34</v>
      </c>
      <c r="AU1516" s="96">
        <v>7</v>
      </c>
      <c r="AV1516" s="100">
        <f t="shared" si="563"/>
        <v>34007</v>
      </c>
      <c r="AX1516" s="7" t="s">
        <v>996</v>
      </c>
    </row>
    <row r="1517" spans="1:53" ht="13" hidden="1" customHeight="1" outlineLevel="1">
      <c r="A1517" t="s">
        <v>1105</v>
      </c>
      <c r="B1517" t="s">
        <v>2637</v>
      </c>
      <c r="C1517" s="1">
        <f t="shared" si="564"/>
        <v>30728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>IF(P1517&gt;0,RANK(P1517,(N1517:P1517,Q1517:AE1517)),0)</f>
        <v>0</v>
      </c>
      <c r="G1517" s="1">
        <f t="shared" si="552"/>
        <v>3099</v>
      </c>
      <c r="H1517" s="2">
        <f t="shared" si="553"/>
        <v>0.10085264254100494</v>
      </c>
      <c r="I1517" s="2"/>
      <c r="J1517" s="2">
        <f t="shared" si="565"/>
        <v>0.54110257745378809</v>
      </c>
      <c r="K1517" s="2">
        <f t="shared" si="566"/>
        <v>0.44024993491278314</v>
      </c>
      <c r="L1517" s="2">
        <f t="shared" si="567"/>
        <v>0</v>
      </c>
      <c r="M1517" s="2">
        <f t="shared" si="568"/>
        <v>1.8647487633428772E-2</v>
      </c>
      <c r="N1517" s="58">
        <v>16627</v>
      </c>
      <c r="O1517" s="58">
        <v>13528</v>
      </c>
      <c r="P1517" s="58"/>
      <c r="Q1517" s="58">
        <v>153</v>
      </c>
      <c r="R1517" s="58"/>
      <c r="S1517" s="1">
        <v>88</v>
      </c>
      <c r="T1517" s="1"/>
      <c r="U1517" s="58"/>
      <c r="V1517" s="1">
        <v>332</v>
      </c>
      <c r="W1517" s="1"/>
      <c r="X1517" s="1"/>
      <c r="Y1517" s="1"/>
      <c r="Z1517" s="1"/>
      <c r="AA1517" s="1"/>
      <c r="AB1517" s="1"/>
      <c r="AC1517" s="1"/>
      <c r="AD1517" s="58"/>
      <c r="AE1517" s="58"/>
      <c r="AG1517" s="7">
        <f>IF(Q1517&gt;0,RANK(Q1517,(N1517:P1517,Q1517:AE1517)),0)</f>
        <v>4</v>
      </c>
      <c r="AH1517" s="7">
        <f>IF(R1517&gt;0,RANK(R1517,(N1517:P1517,Q1517:AE1517)),0)</f>
        <v>0</v>
      </c>
      <c r="AI1517" s="7">
        <f>IF(T1517&gt;0,RANK(T1517,(N1517:P1517,Q1517:AE1517)),0)</f>
        <v>0</v>
      </c>
      <c r="AJ1517" s="7">
        <f>IF(S1517&gt;0,RANK(S1517,(N1517:P1517,Q1517:AE1517)),0)</f>
        <v>5</v>
      </c>
      <c r="AK1517" s="2">
        <f t="shared" si="569"/>
        <v>4.9791720906014062E-3</v>
      </c>
      <c r="AL1517" s="2">
        <f t="shared" si="570"/>
        <v>0</v>
      </c>
      <c r="AM1517" s="2">
        <f t="shared" si="571"/>
        <v>0</v>
      </c>
      <c r="AN1517" s="2">
        <f t="shared" si="572"/>
        <v>2.863837542306691E-3</v>
      </c>
      <c r="AP1517" t="s">
        <v>1105</v>
      </c>
      <c r="AQ1517" t="s">
        <v>2637</v>
      </c>
      <c r="AT1517" s="94">
        <v>34</v>
      </c>
      <c r="AU1517" s="96">
        <v>9</v>
      </c>
      <c r="AV1517" s="100">
        <f t="shared" si="563"/>
        <v>34009</v>
      </c>
      <c r="AX1517" s="7" t="s">
        <v>996</v>
      </c>
    </row>
    <row r="1518" spans="1:53" ht="13" hidden="1" customHeight="1" outlineLevel="1">
      <c r="A1518" t="s">
        <v>2570</v>
      </c>
      <c r="B1518" t="s">
        <v>2637</v>
      </c>
      <c r="C1518" s="1">
        <f t="shared" si="564"/>
        <v>32004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>IF(P1518&gt;0,RANK(P1518,(N1518:P1518,Q1518:AE1518)),0)</f>
        <v>0</v>
      </c>
      <c r="G1518" s="1">
        <f t="shared" si="552"/>
        <v>5421</v>
      </c>
      <c r="H1518" s="2">
        <f t="shared" si="553"/>
        <v>0.16938507686539184</v>
      </c>
      <c r="I1518" s="2"/>
      <c r="J1518" s="2">
        <f t="shared" si="565"/>
        <v>0.56824146981627299</v>
      </c>
      <c r="K1518" s="2">
        <f t="shared" si="566"/>
        <v>0.39885639295088116</v>
      </c>
      <c r="L1518" s="2">
        <f t="shared" si="567"/>
        <v>0</v>
      </c>
      <c r="M1518" s="2">
        <f t="shared" si="568"/>
        <v>3.2902137232845852E-2</v>
      </c>
      <c r="N1518" s="58">
        <v>18186</v>
      </c>
      <c r="O1518" s="58">
        <v>12765</v>
      </c>
      <c r="P1518" s="58"/>
      <c r="Q1518" s="58">
        <v>302</v>
      </c>
      <c r="R1518" s="58"/>
      <c r="S1518" s="1">
        <v>204</v>
      </c>
      <c r="T1518" s="1"/>
      <c r="U1518" s="58"/>
      <c r="V1518" s="1">
        <v>547</v>
      </c>
      <c r="W1518" s="1"/>
      <c r="X1518" s="1"/>
      <c r="Y1518" s="1"/>
      <c r="Z1518" s="1"/>
      <c r="AA1518" s="1"/>
      <c r="AB1518" s="1"/>
      <c r="AC1518" s="1"/>
      <c r="AD1518" s="58"/>
      <c r="AE1518" s="58"/>
      <c r="AG1518" s="7">
        <f>IF(Q1518&gt;0,RANK(Q1518,(N1518:P1518,Q1518:AE1518)),0)</f>
        <v>4</v>
      </c>
      <c r="AH1518" s="7">
        <f>IF(R1518&gt;0,RANK(R1518,(N1518:P1518,Q1518:AE1518)),0)</f>
        <v>0</v>
      </c>
      <c r="AI1518" s="7">
        <f>IF(T1518&gt;0,RANK(T1518,(N1518:P1518,Q1518:AE1518)),0)</f>
        <v>0</v>
      </c>
      <c r="AJ1518" s="7">
        <f>IF(S1518&gt;0,RANK(S1518,(N1518:P1518,Q1518:AE1518)),0)</f>
        <v>5</v>
      </c>
      <c r="AK1518" s="2">
        <f t="shared" si="569"/>
        <v>9.4363204599425075E-3</v>
      </c>
      <c r="AL1518" s="2">
        <f t="shared" si="570"/>
        <v>0</v>
      </c>
      <c r="AM1518" s="2">
        <f t="shared" si="571"/>
        <v>0</v>
      </c>
      <c r="AN1518" s="2">
        <f t="shared" si="572"/>
        <v>6.3742032245969254E-3</v>
      </c>
      <c r="AP1518" t="s">
        <v>2570</v>
      </c>
      <c r="AQ1518" t="s">
        <v>2637</v>
      </c>
      <c r="AT1518" s="94">
        <v>34</v>
      </c>
      <c r="AU1518" s="96">
        <v>11</v>
      </c>
      <c r="AV1518" s="100">
        <f t="shared" si="563"/>
        <v>34011</v>
      </c>
      <c r="AX1518" s="7" t="s">
        <v>996</v>
      </c>
    </row>
    <row r="1519" spans="1:53" ht="13" hidden="1" customHeight="1" outlineLevel="1">
      <c r="A1519" t="s">
        <v>1247</v>
      </c>
      <c r="B1519" t="s">
        <v>2637</v>
      </c>
      <c r="C1519" s="1">
        <f t="shared" si="564"/>
        <v>152313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>IF(P1519&gt;0,RANK(P1519,(N1519:P1519,Q1519:AE1519)),0)</f>
        <v>0</v>
      </c>
      <c r="G1519" s="1">
        <f t="shared" si="552"/>
        <v>36330</v>
      </c>
      <c r="H1519" s="2">
        <f t="shared" si="553"/>
        <v>0.23852199090031712</v>
      </c>
      <c r="I1519" s="2"/>
      <c r="J1519" s="2">
        <f t="shared" si="565"/>
        <v>0.61092618489557682</v>
      </c>
      <c r="K1519" s="2">
        <f t="shared" si="566"/>
        <v>0.37240419399525976</v>
      </c>
      <c r="L1519" s="2">
        <f t="shared" si="567"/>
        <v>0</v>
      </c>
      <c r="M1519" s="2">
        <f t="shared" si="568"/>
        <v>1.6669621109163424E-2</v>
      </c>
      <c r="N1519" s="58">
        <v>93052</v>
      </c>
      <c r="O1519" s="58">
        <v>56722</v>
      </c>
      <c r="P1519" s="58"/>
      <c r="Q1519" s="58">
        <v>933</v>
      </c>
      <c r="R1519" s="58"/>
      <c r="S1519" s="1">
        <v>389</v>
      </c>
      <c r="T1519" s="1"/>
      <c r="U1519" s="58"/>
      <c r="V1519" s="1">
        <v>1217</v>
      </c>
      <c r="W1519" s="1"/>
      <c r="X1519" s="1"/>
      <c r="Y1519" s="1"/>
      <c r="Z1519" s="1"/>
      <c r="AA1519" s="1"/>
      <c r="AB1519" s="1"/>
      <c r="AC1519" s="1"/>
      <c r="AD1519" s="58"/>
      <c r="AE1519" s="58"/>
      <c r="AG1519" s="7">
        <f>IF(Q1519&gt;0,RANK(Q1519,(N1519:P1519,Q1519:AE1519)),0)</f>
        <v>4</v>
      </c>
      <c r="AH1519" s="7">
        <f>IF(R1519&gt;0,RANK(R1519,(N1519:P1519,Q1519:AE1519)),0)</f>
        <v>0</v>
      </c>
      <c r="AI1519" s="7">
        <f>IF(T1519&gt;0,RANK(T1519,(N1519:P1519,Q1519:AE1519)),0)</f>
        <v>0</v>
      </c>
      <c r="AJ1519" s="7">
        <f>IF(S1519&gt;0,RANK(S1519,(N1519:P1519,Q1519:AE1519)),0)</f>
        <v>5</v>
      </c>
      <c r="AK1519" s="2">
        <f t="shared" si="569"/>
        <v>6.1255441098264762E-3</v>
      </c>
      <c r="AL1519" s="2">
        <f t="shared" si="570"/>
        <v>0</v>
      </c>
      <c r="AM1519" s="2">
        <f t="shared" si="571"/>
        <v>0</v>
      </c>
      <c r="AN1519" s="2">
        <f t="shared" si="572"/>
        <v>2.5539514027036431E-3</v>
      </c>
      <c r="AP1519" t="s">
        <v>1247</v>
      </c>
      <c r="AQ1519" t="s">
        <v>2637</v>
      </c>
      <c r="AT1519" s="94">
        <v>34</v>
      </c>
      <c r="AU1519" s="96">
        <v>13</v>
      </c>
      <c r="AV1519" s="100">
        <f t="shared" si="563"/>
        <v>34013</v>
      </c>
      <c r="AX1519" s="7" t="s">
        <v>996</v>
      </c>
    </row>
    <row r="1520" spans="1:53" ht="13" hidden="1" customHeight="1" outlineLevel="1">
      <c r="A1520" t="s">
        <v>1414</v>
      </c>
      <c r="B1520" t="s">
        <v>2637</v>
      </c>
      <c r="C1520" s="1">
        <f t="shared" si="564"/>
        <v>62060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>IF(P1520&gt;0,RANK(P1520,(N1520:P1520,Q1520:AE1520)),0)</f>
        <v>0</v>
      </c>
      <c r="G1520" s="1">
        <f t="shared" si="552"/>
        <v>10005</v>
      </c>
      <c r="H1520" s="2">
        <f t="shared" si="553"/>
        <v>0.16121495327102803</v>
      </c>
      <c r="I1520" s="2"/>
      <c r="J1520" s="2">
        <f t="shared" si="565"/>
        <v>0.57007734450531744</v>
      </c>
      <c r="K1520" s="2">
        <f t="shared" si="566"/>
        <v>0.40886239123428941</v>
      </c>
      <c r="L1520" s="2">
        <f t="shared" si="567"/>
        <v>0</v>
      </c>
      <c r="M1520" s="2">
        <f t="shared" si="568"/>
        <v>2.1060264260393147E-2</v>
      </c>
      <c r="N1520" s="58">
        <v>35379</v>
      </c>
      <c r="O1520" s="58">
        <v>25374</v>
      </c>
      <c r="P1520" s="58"/>
      <c r="Q1520" s="58">
        <v>859</v>
      </c>
      <c r="R1520" s="58"/>
      <c r="S1520" s="1">
        <v>174</v>
      </c>
      <c r="T1520" s="1"/>
      <c r="U1520" s="58"/>
      <c r="V1520" s="1">
        <v>274</v>
      </c>
      <c r="W1520" s="1"/>
      <c r="X1520" s="1"/>
      <c r="Y1520" s="1"/>
      <c r="Z1520" s="1"/>
      <c r="AA1520" s="1"/>
      <c r="AB1520" s="1"/>
      <c r="AC1520" s="1"/>
      <c r="AD1520" s="58"/>
      <c r="AE1520" s="58"/>
      <c r="AG1520" s="7">
        <f>IF(Q1520&gt;0,RANK(Q1520,(N1520:P1520,Q1520:AE1520)),0)</f>
        <v>3</v>
      </c>
      <c r="AH1520" s="7">
        <f>IF(R1520&gt;0,RANK(R1520,(N1520:P1520,Q1520:AE1520)),0)</f>
        <v>0</v>
      </c>
      <c r="AI1520" s="7">
        <f>IF(T1520&gt;0,RANK(T1520,(N1520:P1520,Q1520:AE1520)),0)</f>
        <v>0</v>
      </c>
      <c r="AJ1520" s="7">
        <f>IF(S1520&gt;0,RANK(S1520,(N1520:P1520,Q1520:AE1520)),0)</f>
        <v>5</v>
      </c>
      <c r="AK1520" s="2">
        <f t="shared" si="569"/>
        <v>1.3841443764099258E-2</v>
      </c>
      <c r="AL1520" s="2">
        <f t="shared" si="570"/>
        <v>0</v>
      </c>
      <c r="AM1520" s="2">
        <f t="shared" si="571"/>
        <v>0</v>
      </c>
      <c r="AN1520" s="2">
        <f t="shared" si="572"/>
        <v>2.8037383177570091E-3</v>
      </c>
      <c r="AP1520" t="s">
        <v>1414</v>
      </c>
      <c r="AQ1520" t="s">
        <v>2637</v>
      </c>
      <c r="AT1520" s="94">
        <v>34</v>
      </c>
      <c r="AU1520" s="96">
        <v>15</v>
      </c>
      <c r="AV1520" s="100">
        <f t="shared" si="563"/>
        <v>34015</v>
      </c>
      <c r="AX1520" s="7" t="s">
        <v>996</v>
      </c>
    </row>
    <row r="1521" spans="1:55" ht="13" hidden="1" customHeight="1" outlineLevel="1">
      <c r="A1521" t="s">
        <v>2177</v>
      </c>
      <c r="B1521" t="s">
        <v>2637</v>
      </c>
      <c r="C1521" s="1">
        <f t="shared" si="564"/>
        <v>99430</v>
      </c>
      <c r="D1521" s="7">
        <f>IF(N1521&gt;0, RANK(N1521,(N1521:P1521,Q1521:AE1521)),0)</f>
        <v>1</v>
      </c>
      <c r="E1521" s="7">
        <f>IF(O1521&gt;0,RANK(O1521,(N1521:P1521,Q1521:AE1521)),0)</f>
        <v>2</v>
      </c>
      <c r="F1521" s="7">
        <f>IF(P1521&gt;0,RANK(P1521,(N1521:P1521,Q1521:AE1521)),0)</f>
        <v>0</v>
      </c>
      <c r="G1521" s="1">
        <f t="shared" si="552"/>
        <v>32931</v>
      </c>
      <c r="H1521" s="2">
        <f t="shared" si="553"/>
        <v>0.33119782761741928</v>
      </c>
      <c r="I1521" s="2"/>
      <c r="J1521" s="2">
        <f t="shared" si="565"/>
        <v>0.65616011264205976</v>
      </c>
      <c r="K1521" s="2">
        <f t="shared" si="566"/>
        <v>0.32496228502464047</v>
      </c>
      <c r="L1521" s="2">
        <f t="shared" si="567"/>
        <v>0</v>
      </c>
      <c r="M1521" s="2">
        <f t="shared" si="568"/>
        <v>1.887760233329977E-2</v>
      </c>
      <c r="N1521" s="58">
        <v>65242</v>
      </c>
      <c r="O1521" s="58">
        <v>32311</v>
      </c>
      <c r="P1521" s="58"/>
      <c r="Q1521" s="58">
        <v>559</v>
      </c>
      <c r="R1521" s="58"/>
      <c r="S1521" s="1">
        <v>755</v>
      </c>
      <c r="T1521" s="1"/>
      <c r="U1521" s="58"/>
      <c r="V1521" s="1">
        <v>563</v>
      </c>
      <c r="W1521" s="1"/>
      <c r="X1521" s="1"/>
      <c r="Y1521" s="1"/>
      <c r="Z1521" s="1"/>
      <c r="AA1521" s="1"/>
      <c r="AB1521" s="1"/>
      <c r="AC1521" s="1"/>
      <c r="AD1521" s="58"/>
      <c r="AE1521" s="58"/>
      <c r="AG1521" s="7">
        <f>IF(Q1521&gt;0,RANK(Q1521,(N1521:P1521,Q1521:AE1521)),0)</f>
        <v>5</v>
      </c>
      <c r="AH1521" s="7">
        <f>IF(R1521&gt;0,RANK(R1521,(N1521:P1521,Q1521:AE1521)),0)</f>
        <v>0</v>
      </c>
      <c r="AI1521" s="7">
        <f>IF(T1521&gt;0,RANK(T1521,(N1521:P1521,Q1521:AE1521)),0)</f>
        <v>0</v>
      </c>
      <c r="AJ1521" s="7">
        <f>IF(S1521&gt;0,RANK(S1521,(N1521:P1521,Q1521:AE1521)),0)</f>
        <v>3</v>
      </c>
      <c r="AK1521" s="2">
        <f t="shared" si="569"/>
        <v>5.6220456602635019E-3</v>
      </c>
      <c r="AL1521" s="2">
        <f t="shared" si="570"/>
        <v>0</v>
      </c>
      <c r="AM1521" s="2">
        <f t="shared" si="571"/>
        <v>0</v>
      </c>
      <c r="AN1521" s="2">
        <f t="shared" si="572"/>
        <v>7.5932817057226187E-3</v>
      </c>
      <c r="AP1521" t="s">
        <v>2177</v>
      </c>
      <c r="AQ1521" t="s">
        <v>2637</v>
      </c>
      <c r="AT1521" s="94">
        <v>34</v>
      </c>
      <c r="AU1521" s="96">
        <v>17</v>
      </c>
      <c r="AV1521" s="100">
        <f t="shared" si="563"/>
        <v>34017</v>
      </c>
      <c r="AX1521" s="7" t="s">
        <v>996</v>
      </c>
    </row>
    <row r="1522" spans="1:55" ht="13" hidden="1" customHeight="1" outlineLevel="1">
      <c r="A1522" t="s">
        <v>1980</v>
      </c>
      <c r="B1522" t="s">
        <v>2637</v>
      </c>
      <c r="C1522" s="1">
        <f t="shared" si="564"/>
        <v>30044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0</v>
      </c>
      <c r="G1522" s="1">
        <f t="shared" si="552"/>
        <v>7460</v>
      </c>
      <c r="H1522" s="2">
        <f t="shared" si="553"/>
        <v>0.24830248968180002</v>
      </c>
      <c r="I1522" s="2"/>
      <c r="J1522" s="2">
        <f t="shared" si="565"/>
        <v>0.36110371455199042</v>
      </c>
      <c r="K1522" s="2">
        <f t="shared" si="566"/>
        <v>0.60940620423379044</v>
      </c>
      <c r="L1522" s="2">
        <f t="shared" si="567"/>
        <v>0</v>
      </c>
      <c r="M1522" s="2">
        <f t="shared" si="568"/>
        <v>2.9490081214219144E-2</v>
      </c>
      <c r="N1522" s="58">
        <v>10849</v>
      </c>
      <c r="O1522" s="58">
        <v>18309</v>
      </c>
      <c r="P1522" s="58"/>
      <c r="Q1522" s="58">
        <v>263</v>
      </c>
      <c r="R1522" s="58"/>
      <c r="S1522" s="1">
        <v>83</v>
      </c>
      <c r="T1522" s="1"/>
      <c r="U1522" s="58"/>
      <c r="V1522" s="1">
        <v>540</v>
      </c>
      <c r="W1522" s="1"/>
      <c r="X1522" s="1"/>
      <c r="Y1522" s="1"/>
      <c r="Z1522" s="1"/>
      <c r="AA1522" s="1"/>
      <c r="AB1522" s="1"/>
      <c r="AC1522" s="1"/>
      <c r="AD1522" s="58"/>
      <c r="AE1522" s="58"/>
      <c r="AG1522" s="7">
        <f>IF(Q1522&gt;0,RANK(Q1522,(N1522:P1522,Q1522:AE1522)),0)</f>
        <v>4</v>
      </c>
      <c r="AH1522" s="7">
        <f>IF(R1522&gt;0,RANK(R1522,(N1522:P1522,Q1522:AE1522)),0)</f>
        <v>0</v>
      </c>
      <c r="AI1522" s="7">
        <f>IF(T1522&gt;0,RANK(T1522,(N1522:P1522,Q1522:AE1522)),0)</f>
        <v>0</v>
      </c>
      <c r="AJ1522" s="7">
        <f>IF(S1522&gt;0,RANK(S1522,(N1522:P1522,Q1522:AE1522)),0)</f>
        <v>5</v>
      </c>
      <c r="AK1522" s="2">
        <f t="shared" si="569"/>
        <v>8.7538277193449608E-3</v>
      </c>
      <c r="AL1522" s="2">
        <f t="shared" si="570"/>
        <v>0</v>
      </c>
      <c r="AM1522" s="2">
        <f t="shared" si="571"/>
        <v>0</v>
      </c>
      <c r="AN1522" s="2">
        <f t="shared" si="572"/>
        <v>2.7626148315803489E-3</v>
      </c>
      <c r="AP1522" t="s">
        <v>1980</v>
      </c>
      <c r="AQ1522" t="s">
        <v>2637</v>
      </c>
      <c r="AT1522" s="94">
        <v>34</v>
      </c>
      <c r="AU1522" s="96">
        <v>19</v>
      </c>
      <c r="AV1522" s="100">
        <f t="shared" si="563"/>
        <v>34019</v>
      </c>
      <c r="AX1522" s="7" t="s">
        <v>996</v>
      </c>
    </row>
    <row r="1523" spans="1:55" ht="13" hidden="1" customHeight="1" outlineLevel="1">
      <c r="A1523" t="s">
        <v>1389</v>
      </c>
      <c r="B1523" t="s">
        <v>2637</v>
      </c>
      <c r="C1523" s="1">
        <f t="shared" si="564"/>
        <v>86141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>IF(P1523&gt;0,RANK(P1523,(N1523:P1523,Q1523:AE1523)),0)</f>
        <v>0</v>
      </c>
      <c r="G1523" s="1">
        <f t="shared" si="552"/>
        <v>5466</v>
      </c>
      <c r="H1523" s="2">
        <f t="shared" si="553"/>
        <v>6.3454104317340179E-2</v>
      </c>
      <c r="I1523" s="2"/>
      <c r="J1523" s="2">
        <f t="shared" si="565"/>
        <v>0.52281724149940212</v>
      </c>
      <c r="K1523" s="2">
        <f t="shared" si="566"/>
        <v>0.45936313718206195</v>
      </c>
      <c r="L1523" s="2">
        <f t="shared" si="567"/>
        <v>0</v>
      </c>
      <c r="M1523" s="2">
        <f t="shared" si="568"/>
        <v>1.7819621318535928E-2</v>
      </c>
      <c r="N1523" s="58">
        <v>45036</v>
      </c>
      <c r="O1523" s="58">
        <v>39570</v>
      </c>
      <c r="P1523" s="58"/>
      <c r="Q1523" s="58">
        <v>558</v>
      </c>
      <c r="R1523" s="58"/>
      <c r="S1523" s="1">
        <v>206</v>
      </c>
      <c r="T1523" s="1"/>
      <c r="U1523" s="58"/>
      <c r="V1523" s="1">
        <v>771</v>
      </c>
      <c r="W1523" s="1"/>
      <c r="X1523" s="1"/>
      <c r="Y1523" s="1"/>
      <c r="Z1523" s="1"/>
      <c r="AA1523" s="1"/>
      <c r="AB1523" s="1"/>
      <c r="AC1523" s="1"/>
      <c r="AD1523" s="58"/>
      <c r="AE1523" s="58"/>
      <c r="AG1523" s="7">
        <f>IF(Q1523&gt;0,RANK(Q1523,(N1523:P1523,Q1523:AE1523)),0)</f>
        <v>4</v>
      </c>
      <c r="AH1523" s="7">
        <f>IF(R1523&gt;0,RANK(R1523,(N1523:P1523,Q1523:AE1523)),0)</f>
        <v>0</v>
      </c>
      <c r="AI1523" s="7">
        <f>IF(T1523&gt;0,RANK(T1523,(N1523:P1523,Q1523:AE1523)),0)</f>
        <v>0</v>
      </c>
      <c r="AJ1523" s="7">
        <f>IF(S1523&gt;0,RANK(S1523,(N1523:P1523,Q1523:AE1523)),0)</f>
        <v>5</v>
      </c>
      <c r="AK1523" s="2">
        <f t="shared" si="569"/>
        <v>6.4777515933179325E-3</v>
      </c>
      <c r="AL1523" s="2">
        <f t="shared" si="570"/>
        <v>0</v>
      </c>
      <c r="AM1523" s="2">
        <f t="shared" si="571"/>
        <v>0</v>
      </c>
      <c r="AN1523" s="2">
        <f t="shared" si="572"/>
        <v>2.3914280075689859E-3</v>
      </c>
      <c r="AP1523" t="s">
        <v>1389</v>
      </c>
      <c r="AQ1523" t="s">
        <v>2637</v>
      </c>
      <c r="AT1523" s="94">
        <v>34</v>
      </c>
      <c r="AU1523" s="96">
        <v>21</v>
      </c>
      <c r="AV1523" s="100">
        <f t="shared" si="563"/>
        <v>34021</v>
      </c>
      <c r="AX1523" s="7" t="s">
        <v>996</v>
      </c>
    </row>
    <row r="1524" spans="1:55" ht="13" hidden="1" customHeight="1" outlineLevel="1">
      <c r="A1524" t="s">
        <v>589</v>
      </c>
      <c r="B1524" t="s">
        <v>2637</v>
      </c>
      <c r="C1524" s="1">
        <f t="shared" si="564"/>
        <v>161798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>IF(P1524&gt;0,RANK(P1524,(N1524:P1524,Q1524:AE1524)),0)</f>
        <v>0</v>
      </c>
      <c r="G1524" s="1">
        <f t="shared" si="552"/>
        <v>2915</v>
      </c>
      <c r="H1524" s="2">
        <f t="shared" si="553"/>
        <v>1.8016291919554013E-2</v>
      </c>
      <c r="I1524" s="2"/>
      <c r="J1524" s="2">
        <f t="shared" si="565"/>
        <v>0.49493813273340831</v>
      </c>
      <c r="K1524" s="2">
        <f t="shared" si="566"/>
        <v>0.4769218408138543</v>
      </c>
      <c r="L1524" s="2">
        <f t="shared" si="567"/>
        <v>0</v>
      </c>
      <c r="M1524" s="2">
        <f t="shared" si="568"/>
        <v>2.8140026452737332E-2</v>
      </c>
      <c r="N1524" s="58">
        <v>80080</v>
      </c>
      <c r="O1524" s="58">
        <v>77165</v>
      </c>
      <c r="P1524" s="58"/>
      <c r="Q1524" s="58">
        <v>1233</v>
      </c>
      <c r="R1524" s="58"/>
      <c r="S1524" s="1">
        <v>573</v>
      </c>
      <c r="T1524" s="1"/>
      <c r="U1524" s="58"/>
      <c r="V1524" s="1">
        <v>2747</v>
      </c>
      <c r="W1524" s="1"/>
      <c r="X1524" s="1"/>
      <c r="Y1524" s="1"/>
      <c r="Z1524" s="1"/>
      <c r="AA1524" s="1"/>
      <c r="AB1524" s="1"/>
      <c r="AC1524" s="1"/>
      <c r="AD1524" s="58"/>
      <c r="AE1524" s="58"/>
      <c r="AG1524" s="7">
        <f>IF(Q1524&gt;0,RANK(Q1524,(N1524:P1524,Q1524:AE1524)),0)</f>
        <v>4</v>
      </c>
      <c r="AH1524" s="7">
        <f>IF(R1524&gt;0,RANK(R1524,(N1524:P1524,Q1524:AE1524)),0)</f>
        <v>0</v>
      </c>
      <c r="AI1524" s="7">
        <f>IF(T1524&gt;0,RANK(T1524,(N1524:P1524,Q1524:AE1524)),0)</f>
        <v>0</v>
      </c>
      <c r="AJ1524" s="7">
        <f>IF(S1524&gt;0,RANK(S1524,(N1524:P1524,Q1524:AE1524)),0)</f>
        <v>5</v>
      </c>
      <c r="AK1524" s="2">
        <f t="shared" si="569"/>
        <v>7.6206133573962593E-3</v>
      </c>
      <c r="AL1524" s="2">
        <f t="shared" si="570"/>
        <v>0</v>
      </c>
      <c r="AM1524" s="2">
        <f t="shared" si="571"/>
        <v>0</v>
      </c>
      <c r="AN1524" s="2">
        <f t="shared" si="572"/>
        <v>3.5414529227802568E-3</v>
      </c>
      <c r="AP1524" t="s">
        <v>589</v>
      </c>
      <c r="AQ1524" t="s">
        <v>2637</v>
      </c>
      <c r="AT1524" s="94">
        <v>34</v>
      </c>
      <c r="AU1524" s="96">
        <v>23</v>
      </c>
      <c r="AV1524" s="100">
        <f t="shared" si="563"/>
        <v>34023</v>
      </c>
      <c r="AX1524" s="7" t="s">
        <v>996</v>
      </c>
    </row>
    <row r="1525" spans="1:55" ht="13" hidden="1" customHeight="1" outlineLevel="1">
      <c r="A1525" t="s">
        <v>1415</v>
      </c>
      <c r="B1525" t="s">
        <v>2637</v>
      </c>
      <c r="C1525" s="1">
        <f t="shared" si="564"/>
        <v>157358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0</v>
      </c>
      <c r="G1525" s="1">
        <f t="shared" si="552"/>
        <v>5192</v>
      </c>
      <c r="H1525" s="2">
        <f t="shared" si="553"/>
        <v>3.2994827082194741E-2</v>
      </c>
      <c r="I1525" s="2"/>
      <c r="J1525" s="2">
        <f t="shared" si="565"/>
        <v>0.47620076513427978</v>
      </c>
      <c r="K1525" s="2">
        <f t="shared" si="566"/>
        <v>0.50919559221647459</v>
      </c>
      <c r="L1525" s="2">
        <f t="shared" si="567"/>
        <v>0</v>
      </c>
      <c r="M1525" s="2">
        <f t="shared" si="568"/>
        <v>1.4603642649245629E-2</v>
      </c>
      <c r="N1525" s="58">
        <v>74934</v>
      </c>
      <c r="O1525" s="58">
        <v>80126</v>
      </c>
      <c r="P1525" s="58"/>
      <c r="Q1525" s="58">
        <v>1045</v>
      </c>
      <c r="R1525" s="58"/>
      <c r="S1525" s="1">
        <v>430</v>
      </c>
      <c r="T1525" s="1"/>
      <c r="U1525" s="58"/>
      <c r="V1525" s="1">
        <v>823</v>
      </c>
      <c r="W1525" s="1"/>
      <c r="X1525" s="1"/>
      <c r="Y1525" s="1"/>
      <c r="Z1525" s="1"/>
      <c r="AA1525" s="1"/>
      <c r="AB1525" s="1"/>
      <c r="AC1525" s="1"/>
      <c r="AD1525" s="58"/>
      <c r="AE1525" s="58"/>
      <c r="AG1525" s="7">
        <f>IF(Q1525&gt;0,RANK(Q1525,(N1525:P1525,Q1525:AE1525)),0)</f>
        <v>3</v>
      </c>
      <c r="AH1525" s="7">
        <f>IF(R1525&gt;0,RANK(R1525,(N1525:P1525,Q1525:AE1525)),0)</f>
        <v>0</v>
      </c>
      <c r="AI1525" s="7">
        <f>IF(T1525&gt;0,RANK(T1525,(N1525:P1525,Q1525:AE1525)),0)</f>
        <v>0</v>
      </c>
      <c r="AJ1525" s="7">
        <f>IF(S1525&gt;0,RANK(S1525,(N1525:P1525,Q1525:AE1525)),0)</f>
        <v>5</v>
      </c>
      <c r="AK1525" s="2">
        <f t="shared" si="569"/>
        <v>6.6409079932383481E-3</v>
      </c>
      <c r="AL1525" s="2">
        <f t="shared" si="570"/>
        <v>0</v>
      </c>
      <c r="AM1525" s="2">
        <f t="shared" si="571"/>
        <v>0</v>
      </c>
      <c r="AN1525" s="2">
        <f t="shared" si="572"/>
        <v>2.732622427839703E-3</v>
      </c>
      <c r="AP1525" t="s">
        <v>1415</v>
      </c>
      <c r="AQ1525" t="s">
        <v>2637</v>
      </c>
      <c r="AT1525" s="94">
        <v>34</v>
      </c>
      <c r="AU1525" s="96">
        <v>25</v>
      </c>
      <c r="AV1525" s="100">
        <f t="shared" si="563"/>
        <v>34025</v>
      </c>
      <c r="AX1525" s="7" t="s">
        <v>996</v>
      </c>
    </row>
    <row r="1526" spans="1:55" ht="13" hidden="1" customHeight="1" outlineLevel="1">
      <c r="A1526" t="s">
        <v>1520</v>
      </c>
      <c r="B1526" t="s">
        <v>2637</v>
      </c>
      <c r="C1526" s="1">
        <f t="shared" si="564"/>
        <v>115280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0</v>
      </c>
      <c r="G1526" s="1">
        <f t="shared" si="552"/>
        <v>19441</v>
      </c>
      <c r="H1526" s="2">
        <f t="shared" si="553"/>
        <v>0.1686415683553088</v>
      </c>
      <c r="I1526" s="2"/>
      <c r="J1526" s="2">
        <f t="shared" si="565"/>
        <v>0.40707841776544068</v>
      </c>
      <c r="K1526" s="2">
        <f t="shared" si="566"/>
        <v>0.57571998612074948</v>
      </c>
      <c r="L1526" s="2">
        <f t="shared" si="567"/>
        <v>0</v>
      </c>
      <c r="M1526" s="2">
        <f t="shared" si="568"/>
        <v>1.7201596113809781E-2</v>
      </c>
      <c r="N1526" s="58">
        <v>46928</v>
      </c>
      <c r="O1526" s="58">
        <v>66369</v>
      </c>
      <c r="P1526" s="58"/>
      <c r="Q1526" s="58">
        <v>428</v>
      </c>
      <c r="R1526" s="58"/>
      <c r="S1526" s="1">
        <v>229</v>
      </c>
      <c r="T1526" s="1"/>
      <c r="U1526" s="58"/>
      <c r="V1526" s="1">
        <v>1326</v>
      </c>
      <c r="W1526" s="1"/>
      <c r="X1526" s="1"/>
      <c r="Y1526" s="1"/>
      <c r="Z1526" s="1"/>
      <c r="AA1526" s="1"/>
      <c r="AB1526" s="1"/>
      <c r="AC1526" s="1"/>
      <c r="AD1526" s="58"/>
      <c r="AE1526" s="58"/>
      <c r="AG1526" s="7">
        <f>IF(Q1526&gt;0,RANK(Q1526,(N1526:P1526,Q1526:AE1526)),0)</f>
        <v>4</v>
      </c>
      <c r="AH1526" s="7">
        <f>IF(R1526&gt;0,RANK(R1526,(N1526:P1526,Q1526:AE1526)),0)</f>
        <v>0</v>
      </c>
      <c r="AI1526" s="7">
        <f>IF(T1526&gt;0,RANK(T1526,(N1526:P1526,Q1526:AE1526)),0)</f>
        <v>0</v>
      </c>
      <c r="AJ1526" s="7">
        <f>IF(S1526&gt;0,RANK(S1526,(N1526:P1526,Q1526:AE1526)),0)</f>
        <v>5</v>
      </c>
      <c r="AK1526" s="2">
        <f t="shared" si="569"/>
        <v>3.7126995142262318E-3</v>
      </c>
      <c r="AL1526" s="2">
        <f t="shared" si="570"/>
        <v>0</v>
      </c>
      <c r="AM1526" s="2">
        <f t="shared" si="571"/>
        <v>0</v>
      </c>
      <c r="AN1526" s="2">
        <f t="shared" si="572"/>
        <v>1.9864677307425398E-3</v>
      </c>
      <c r="AP1526" t="s">
        <v>1520</v>
      </c>
      <c r="AQ1526" t="s">
        <v>2637</v>
      </c>
      <c r="AT1526" s="94">
        <v>34</v>
      </c>
      <c r="AU1526" s="96">
        <v>27</v>
      </c>
      <c r="AV1526" s="100">
        <f t="shared" si="563"/>
        <v>34027</v>
      </c>
      <c r="AX1526" s="7" t="s">
        <v>996</v>
      </c>
    </row>
    <row r="1527" spans="1:55" ht="13" hidden="1" customHeight="1" outlineLevel="1">
      <c r="A1527" t="s">
        <v>1198</v>
      </c>
      <c r="B1527" t="s">
        <v>2637</v>
      </c>
      <c r="C1527" s="1">
        <f t="shared" si="564"/>
        <v>137119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552"/>
        <v>22234</v>
      </c>
      <c r="H1527" s="2">
        <f t="shared" si="553"/>
        <v>0.16215112420598166</v>
      </c>
      <c r="I1527" s="2"/>
      <c r="J1527" s="2">
        <f t="shared" si="565"/>
        <v>0.39902566383943872</v>
      </c>
      <c r="K1527" s="2">
        <f t="shared" si="566"/>
        <v>0.56117678804542037</v>
      </c>
      <c r="L1527" s="2">
        <f t="shared" si="567"/>
        <v>0</v>
      </c>
      <c r="M1527" s="2">
        <f t="shared" si="568"/>
        <v>3.9797548115140913E-2</v>
      </c>
      <c r="N1527" s="58">
        <v>54714</v>
      </c>
      <c r="O1527" s="58">
        <v>76948</v>
      </c>
      <c r="P1527" s="58"/>
      <c r="Q1527" s="58">
        <v>888</v>
      </c>
      <c r="R1527" s="58"/>
      <c r="S1527" s="1">
        <v>550</v>
      </c>
      <c r="T1527" s="1"/>
      <c r="U1527" s="58"/>
      <c r="V1527" s="1">
        <v>4019</v>
      </c>
      <c r="W1527" s="1"/>
      <c r="X1527" s="1"/>
      <c r="Y1527" s="1"/>
      <c r="Z1527" s="1"/>
      <c r="AA1527" s="1"/>
      <c r="AB1527" s="1"/>
      <c r="AC1527" s="1"/>
      <c r="AD1527" s="58"/>
      <c r="AE1527" s="58"/>
      <c r="AG1527" s="7">
        <f>IF(Q1527&gt;0,RANK(Q1527,(N1527:P1527,Q1527:AE1527)),0)</f>
        <v>4</v>
      </c>
      <c r="AH1527" s="7">
        <f>IF(R1527&gt;0,RANK(R1527,(N1527:P1527,Q1527:AE1527)),0)</f>
        <v>0</v>
      </c>
      <c r="AI1527" s="7">
        <f>IF(T1527&gt;0,RANK(T1527,(N1527:P1527,Q1527:AE1527)),0)</f>
        <v>0</v>
      </c>
      <c r="AJ1527" s="7">
        <f>IF(S1527&gt;0,RANK(S1527,(N1527:P1527,Q1527:AE1527)),0)</f>
        <v>5</v>
      </c>
      <c r="AK1527" s="2">
        <f t="shared" si="569"/>
        <v>6.4761265761856491E-3</v>
      </c>
      <c r="AL1527" s="2">
        <f t="shared" si="570"/>
        <v>0</v>
      </c>
      <c r="AM1527" s="2">
        <f t="shared" si="571"/>
        <v>0</v>
      </c>
      <c r="AN1527" s="2">
        <f t="shared" si="572"/>
        <v>4.0111144334483186E-3</v>
      </c>
      <c r="AP1527" t="s">
        <v>1198</v>
      </c>
      <c r="AQ1527" t="s">
        <v>2637</v>
      </c>
      <c r="AT1527" s="94">
        <v>34</v>
      </c>
      <c r="AU1527" s="96">
        <v>29</v>
      </c>
      <c r="AV1527" s="100">
        <f t="shared" si="563"/>
        <v>34029</v>
      </c>
      <c r="AX1527" s="7" t="s">
        <v>996</v>
      </c>
    </row>
    <row r="1528" spans="1:55" ht="13" hidden="1" customHeight="1" outlineLevel="1">
      <c r="A1528" t="s">
        <v>612</v>
      </c>
      <c r="B1528" t="s">
        <v>2637</v>
      </c>
      <c r="C1528" s="1">
        <f t="shared" si="564"/>
        <v>86536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0</v>
      </c>
      <c r="G1528" s="1">
        <f t="shared" ref="G1528:G1569" si="573">IF(C1528&gt;0,MAX(N1528:P1528)-LARGE(N1528:P1528,2),0)</f>
        <v>3555</v>
      </c>
      <c r="H1528" s="2">
        <f t="shared" ref="H1528:H1569" si="574">IF(C1528&gt;0,G1528/C1528,0)</f>
        <v>4.1081168531015996E-2</v>
      </c>
      <c r="I1528" s="2"/>
      <c r="J1528" s="2">
        <f t="shared" si="565"/>
        <v>0.46584080613848572</v>
      </c>
      <c r="K1528" s="2">
        <f t="shared" si="566"/>
        <v>0.50692197466950173</v>
      </c>
      <c r="L1528" s="2">
        <f t="shared" si="567"/>
        <v>0</v>
      </c>
      <c r="M1528" s="2">
        <f t="shared" si="568"/>
        <v>2.7237219192012496E-2</v>
      </c>
      <c r="N1528" s="58">
        <v>40312</v>
      </c>
      <c r="O1528" s="58">
        <v>43867</v>
      </c>
      <c r="P1528" s="58"/>
      <c r="Q1528" s="58">
        <v>513</v>
      </c>
      <c r="R1528" s="58"/>
      <c r="S1528" s="1">
        <v>1044</v>
      </c>
      <c r="T1528" s="1"/>
      <c r="U1528" s="58"/>
      <c r="V1528" s="1">
        <v>800</v>
      </c>
      <c r="W1528" s="1"/>
      <c r="X1528" s="1"/>
      <c r="Y1528" s="1"/>
      <c r="Z1528" s="1"/>
      <c r="AA1528" s="1"/>
      <c r="AB1528" s="1"/>
      <c r="AC1528" s="1"/>
      <c r="AD1528" s="58"/>
      <c r="AE1528" s="58"/>
      <c r="AG1528" s="7">
        <f>IF(Q1528&gt;0,RANK(Q1528,(N1528:P1528,Q1528:AE1528)),0)</f>
        <v>5</v>
      </c>
      <c r="AH1528" s="7">
        <f>IF(R1528&gt;0,RANK(R1528,(N1528:P1528,Q1528:AE1528)),0)</f>
        <v>0</v>
      </c>
      <c r="AI1528" s="7">
        <f>IF(T1528&gt;0,RANK(T1528,(N1528:P1528,Q1528:AE1528)),0)</f>
        <v>0</v>
      </c>
      <c r="AJ1528" s="7">
        <f>IF(S1528&gt;0,RANK(S1528,(N1528:P1528,Q1528:AE1528)),0)</f>
        <v>3</v>
      </c>
      <c r="AK1528" s="2">
        <f t="shared" si="569"/>
        <v>5.9281686234630678E-3</v>
      </c>
      <c r="AL1528" s="2">
        <f t="shared" si="570"/>
        <v>0</v>
      </c>
      <c r="AM1528" s="2">
        <f t="shared" si="571"/>
        <v>0</v>
      </c>
      <c r="AN1528" s="2">
        <f t="shared" si="572"/>
        <v>1.2064343163538873E-2</v>
      </c>
      <c r="AP1528" t="s">
        <v>612</v>
      </c>
      <c r="AQ1528" t="s">
        <v>2637</v>
      </c>
      <c r="AT1528" s="94">
        <v>34</v>
      </c>
      <c r="AU1528" s="96">
        <v>31</v>
      </c>
      <c r="AV1528" s="100">
        <f t="shared" si="563"/>
        <v>34031</v>
      </c>
      <c r="AX1528" s="7" t="s">
        <v>996</v>
      </c>
    </row>
    <row r="1529" spans="1:55" ht="13" hidden="1" customHeight="1" outlineLevel="1">
      <c r="A1529" t="s">
        <v>1717</v>
      </c>
      <c r="B1529" t="s">
        <v>2637</v>
      </c>
      <c r="C1529" s="1">
        <f t="shared" si="564"/>
        <v>18681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73"/>
        <v>2087</v>
      </c>
      <c r="H1529" s="2">
        <f t="shared" si="574"/>
        <v>0.11171778812697393</v>
      </c>
      <c r="I1529" s="2"/>
      <c r="J1529" s="2">
        <f t="shared" si="565"/>
        <v>0.53990685723462339</v>
      </c>
      <c r="K1529" s="2">
        <f t="shared" si="566"/>
        <v>0.42818906910764948</v>
      </c>
      <c r="L1529" s="2">
        <f t="shared" si="567"/>
        <v>0</v>
      </c>
      <c r="M1529" s="2">
        <f t="shared" si="568"/>
        <v>3.1904073657727128E-2</v>
      </c>
      <c r="N1529" s="58">
        <v>10086</v>
      </c>
      <c r="O1529" s="58">
        <v>7999</v>
      </c>
      <c r="P1529" s="58"/>
      <c r="Q1529" s="58">
        <v>372</v>
      </c>
      <c r="R1529" s="58"/>
      <c r="S1529" s="1">
        <v>60</v>
      </c>
      <c r="T1529" s="1"/>
      <c r="U1529" s="58"/>
      <c r="V1529" s="1">
        <v>164</v>
      </c>
      <c r="W1529" s="1"/>
      <c r="X1529" s="1"/>
      <c r="Y1529" s="1"/>
      <c r="Z1529" s="1"/>
      <c r="AA1529" s="1"/>
      <c r="AB1529" s="1"/>
      <c r="AC1529" s="1"/>
      <c r="AD1529" s="58"/>
      <c r="AE1529" s="58"/>
      <c r="AG1529" s="7">
        <f>IF(Q1529&gt;0,RANK(Q1529,(N1529:P1529,Q1529:AE1529)),0)</f>
        <v>3</v>
      </c>
      <c r="AH1529" s="7">
        <f>IF(R1529&gt;0,RANK(R1529,(N1529:P1529,Q1529:AE1529)),0)</f>
        <v>0</v>
      </c>
      <c r="AI1529" s="7">
        <f>IF(T1529&gt;0,RANK(T1529,(N1529:P1529,Q1529:AE1529)),0)</f>
        <v>0</v>
      </c>
      <c r="AJ1529" s="7">
        <f>IF(S1529&gt;0,RANK(S1529,(N1529:P1529,Q1529:AE1529)),0)</f>
        <v>5</v>
      </c>
      <c r="AK1529" s="2">
        <f t="shared" si="569"/>
        <v>1.9913280873614901E-2</v>
      </c>
      <c r="AL1529" s="2">
        <f t="shared" si="570"/>
        <v>0</v>
      </c>
      <c r="AM1529" s="2">
        <f t="shared" si="571"/>
        <v>0</v>
      </c>
      <c r="AN1529" s="2">
        <f t="shared" si="572"/>
        <v>3.2118194957443391E-3</v>
      </c>
      <c r="AP1529" t="s">
        <v>1717</v>
      </c>
      <c r="AQ1529" t="s">
        <v>2637</v>
      </c>
      <c r="AT1529" s="94">
        <v>34</v>
      </c>
      <c r="AU1529" s="96">
        <v>33</v>
      </c>
      <c r="AV1529" s="100">
        <f t="shared" si="563"/>
        <v>34033</v>
      </c>
      <c r="AX1529" s="7" t="s">
        <v>996</v>
      </c>
    </row>
    <row r="1530" spans="1:55" ht="13" hidden="1" customHeight="1" outlineLevel="1">
      <c r="A1530" t="s">
        <v>1518</v>
      </c>
      <c r="B1530" t="s">
        <v>2637</v>
      </c>
      <c r="C1530" s="1">
        <f t="shared" si="564"/>
        <v>68254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0</v>
      </c>
      <c r="G1530" s="1">
        <f t="shared" si="573"/>
        <v>10918</v>
      </c>
      <c r="H1530" s="2">
        <f t="shared" si="574"/>
        <v>0.15996132094822282</v>
      </c>
      <c r="I1530" s="2"/>
      <c r="J1530" s="2">
        <f t="shared" si="565"/>
        <v>0.40302399859348903</v>
      </c>
      <c r="K1530" s="2">
        <f t="shared" si="566"/>
        <v>0.56298531954171183</v>
      </c>
      <c r="L1530" s="2">
        <f t="shared" si="567"/>
        <v>0</v>
      </c>
      <c r="M1530" s="2">
        <f t="shared" si="568"/>
        <v>3.3990681864799144E-2</v>
      </c>
      <c r="N1530" s="58">
        <v>27508</v>
      </c>
      <c r="O1530" s="58">
        <v>38426</v>
      </c>
      <c r="P1530" s="58"/>
      <c r="Q1530" s="58">
        <v>427</v>
      </c>
      <c r="R1530" s="58"/>
      <c r="S1530" s="1">
        <v>1261</v>
      </c>
      <c r="T1530" s="1"/>
      <c r="U1530" s="58"/>
      <c r="V1530" s="1">
        <v>632</v>
      </c>
      <c r="W1530" s="1"/>
      <c r="X1530" s="1"/>
      <c r="Y1530" s="1"/>
      <c r="Z1530" s="1"/>
      <c r="AA1530" s="1"/>
      <c r="AB1530" s="1"/>
      <c r="AC1530" s="1"/>
      <c r="AD1530" s="58"/>
      <c r="AE1530" s="58"/>
      <c r="AG1530" s="7">
        <f>IF(Q1530&gt;0,RANK(Q1530,(N1530:P1530,Q1530:AE1530)),0)</f>
        <v>5</v>
      </c>
      <c r="AH1530" s="7">
        <f>IF(R1530&gt;0,RANK(R1530,(N1530:P1530,Q1530:AE1530)),0)</f>
        <v>0</v>
      </c>
      <c r="AI1530" s="7">
        <f>IF(T1530&gt;0,RANK(T1530,(N1530:P1530,Q1530:AE1530)),0)</f>
        <v>0</v>
      </c>
      <c r="AJ1530" s="7">
        <f>IF(S1530&gt;0,RANK(S1530,(N1530:P1530,Q1530:AE1530)),0)</f>
        <v>3</v>
      </c>
      <c r="AK1530" s="2">
        <f t="shared" si="569"/>
        <v>6.2560436018401855E-3</v>
      </c>
      <c r="AL1530" s="2">
        <f t="shared" si="570"/>
        <v>0</v>
      </c>
      <c r="AM1530" s="2">
        <f t="shared" si="571"/>
        <v>0</v>
      </c>
      <c r="AN1530" s="2">
        <f t="shared" si="572"/>
        <v>1.8475107685996424E-2</v>
      </c>
      <c r="AP1530" t="s">
        <v>1518</v>
      </c>
      <c r="AQ1530" t="s">
        <v>2637</v>
      </c>
      <c r="AT1530" s="94">
        <v>34</v>
      </c>
      <c r="AU1530" s="96">
        <v>35</v>
      </c>
      <c r="AV1530" s="100">
        <f t="shared" si="563"/>
        <v>34035</v>
      </c>
      <c r="AX1530" s="7" t="s">
        <v>996</v>
      </c>
    </row>
    <row r="1531" spans="1:55" ht="13" hidden="1" customHeight="1" outlineLevel="1">
      <c r="A1531" t="s">
        <v>1531</v>
      </c>
      <c r="B1531" t="s">
        <v>2637</v>
      </c>
      <c r="C1531" s="1">
        <f t="shared" si="564"/>
        <v>33329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0</v>
      </c>
      <c r="G1531" s="1">
        <f t="shared" si="573"/>
        <v>6975</v>
      </c>
      <c r="H1531" s="2">
        <f t="shared" si="574"/>
        <v>0.20927720603678479</v>
      </c>
      <c r="I1531" s="2"/>
      <c r="J1531" s="2">
        <f t="shared" si="565"/>
        <v>0.38446998109754266</v>
      </c>
      <c r="K1531" s="2">
        <f t="shared" si="566"/>
        <v>0.5937471871343275</v>
      </c>
      <c r="L1531" s="2">
        <f t="shared" si="567"/>
        <v>0</v>
      </c>
      <c r="M1531" s="2">
        <f t="shared" si="568"/>
        <v>2.1782831768129784E-2</v>
      </c>
      <c r="N1531" s="58">
        <v>12814</v>
      </c>
      <c r="O1531" s="58">
        <v>19789</v>
      </c>
      <c r="P1531" s="58"/>
      <c r="Q1531" s="58">
        <v>238</v>
      </c>
      <c r="R1531" s="58"/>
      <c r="S1531" s="1">
        <v>90</v>
      </c>
      <c r="T1531" s="1"/>
      <c r="U1531" s="58"/>
      <c r="V1531" s="1">
        <v>398</v>
      </c>
      <c r="W1531" s="1"/>
      <c r="X1531" s="1"/>
      <c r="Y1531" s="1"/>
      <c r="Z1531" s="1"/>
      <c r="AA1531" s="1"/>
      <c r="AB1531" s="1"/>
      <c r="AC1531" s="1"/>
      <c r="AD1531" s="58"/>
      <c r="AE1531" s="58"/>
      <c r="AG1531" s="7">
        <f>IF(Q1531&gt;0,RANK(Q1531,(N1531:P1531,Q1531:AE1531)),0)</f>
        <v>4</v>
      </c>
      <c r="AH1531" s="7">
        <f>IF(R1531&gt;0,RANK(R1531,(N1531:P1531,Q1531:AE1531)),0)</f>
        <v>0</v>
      </c>
      <c r="AI1531" s="7">
        <f>IF(T1531&gt;0,RANK(T1531,(N1531:P1531,Q1531:AE1531)),0)</f>
        <v>0</v>
      </c>
      <c r="AJ1531" s="7">
        <f>IF(S1531&gt;0,RANK(S1531,(N1531:P1531,Q1531:AE1531)),0)</f>
        <v>5</v>
      </c>
      <c r="AK1531" s="2">
        <f t="shared" si="569"/>
        <v>7.140928320681689E-3</v>
      </c>
      <c r="AL1531" s="2">
        <f t="shared" si="570"/>
        <v>0</v>
      </c>
      <c r="AM1531" s="2">
        <f t="shared" si="571"/>
        <v>0</v>
      </c>
      <c r="AN1531" s="2">
        <f t="shared" si="572"/>
        <v>2.7003510456359327E-3</v>
      </c>
      <c r="AP1531" t="s">
        <v>1531</v>
      </c>
      <c r="AQ1531" t="s">
        <v>2637</v>
      </c>
      <c r="AT1531" s="94">
        <v>34</v>
      </c>
      <c r="AU1531" s="96">
        <v>37</v>
      </c>
      <c r="AV1531" s="100">
        <f t="shared" si="563"/>
        <v>34037</v>
      </c>
      <c r="AX1531" s="7" t="s">
        <v>996</v>
      </c>
    </row>
    <row r="1532" spans="1:55" ht="13" hidden="1" customHeight="1" outlineLevel="1">
      <c r="A1532" t="s">
        <v>1683</v>
      </c>
      <c r="B1532" t="s">
        <v>2637</v>
      </c>
      <c r="C1532" s="1">
        <f t="shared" si="564"/>
        <v>126988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>IF(P1532&gt;0,RANK(P1532,(N1532:P1532,Q1532:AE1532)),0)</f>
        <v>0</v>
      </c>
      <c r="G1532" s="1">
        <f t="shared" si="573"/>
        <v>8548</v>
      </c>
      <c r="H1532" s="2">
        <f t="shared" si="574"/>
        <v>6.7313446939868335E-2</v>
      </c>
      <c r="I1532" s="2"/>
      <c r="J1532" s="2">
        <f t="shared" si="565"/>
        <v>0.52112010583677193</v>
      </c>
      <c r="K1532" s="2">
        <f t="shared" si="566"/>
        <v>0.45380665889690364</v>
      </c>
      <c r="L1532" s="2">
        <f t="shared" si="567"/>
        <v>0</v>
      </c>
      <c r="M1532" s="2">
        <f t="shared" si="568"/>
        <v>2.5073235266324434E-2</v>
      </c>
      <c r="N1532" s="58">
        <v>66176</v>
      </c>
      <c r="O1532" s="58">
        <v>57628</v>
      </c>
      <c r="P1532" s="58"/>
      <c r="Q1532" s="58">
        <v>1811</v>
      </c>
      <c r="R1532" s="58"/>
      <c r="S1532" s="1">
        <v>265</v>
      </c>
      <c r="T1532" s="1"/>
      <c r="U1532" s="58"/>
      <c r="V1532" s="1">
        <v>1108</v>
      </c>
      <c r="W1532" s="1"/>
      <c r="X1532" s="1"/>
      <c r="Y1532" s="1"/>
      <c r="Z1532" s="1"/>
      <c r="AA1532" s="1"/>
      <c r="AB1532" s="1"/>
      <c r="AC1532" s="1"/>
      <c r="AD1532" s="58"/>
      <c r="AE1532" s="58"/>
      <c r="AG1532" s="7">
        <f>IF(Q1532&gt;0,RANK(Q1532,(N1532:P1532,Q1532:AE1532)),0)</f>
        <v>3</v>
      </c>
      <c r="AH1532" s="7">
        <f>IF(R1532&gt;0,RANK(R1532,(N1532:P1532,Q1532:AE1532)),0)</f>
        <v>0</v>
      </c>
      <c r="AI1532" s="7">
        <f>IF(T1532&gt;0,RANK(T1532,(N1532:P1532,Q1532:AE1532)),0)</f>
        <v>0</v>
      </c>
      <c r="AJ1532" s="7">
        <f>IF(S1532&gt;0,RANK(S1532,(N1532:P1532,Q1532:AE1532)),0)</f>
        <v>5</v>
      </c>
      <c r="AK1532" s="2">
        <f t="shared" si="569"/>
        <v>1.4261190033703972E-2</v>
      </c>
      <c r="AL1532" s="2">
        <f t="shared" si="570"/>
        <v>0</v>
      </c>
      <c r="AM1532" s="2">
        <f t="shared" si="571"/>
        <v>0</v>
      </c>
      <c r="AN1532" s="2">
        <f t="shared" si="572"/>
        <v>2.0868113522537562E-3</v>
      </c>
      <c r="AP1532" t="s">
        <v>1683</v>
      </c>
      <c r="AQ1532" t="s">
        <v>2637</v>
      </c>
      <c r="AT1532" s="94">
        <v>34</v>
      </c>
      <c r="AU1532" s="96">
        <v>39</v>
      </c>
      <c r="AV1532" s="100">
        <f t="shared" si="563"/>
        <v>34039</v>
      </c>
      <c r="AX1532" s="7" t="s">
        <v>996</v>
      </c>
    </row>
    <row r="1533" spans="1:55" ht="13" hidden="1" customHeight="1" outlineLevel="1">
      <c r="A1533" t="s">
        <v>1037</v>
      </c>
      <c r="B1533" t="s">
        <v>2637</v>
      </c>
      <c r="C1533" s="1">
        <f t="shared" si="564"/>
        <v>24062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0</v>
      </c>
      <c r="G1533" s="1">
        <f t="shared" si="573"/>
        <v>98</v>
      </c>
      <c r="H1533" s="2">
        <f t="shared" si="574"/>
        <v>4.0728119025849885E-3</v>
      </c>
      <c r="I1533" s="2"/>
      <c r="J1533" s="2">
        <f t="shared" si="565"/>
        <v>0.48715817471531875</v>
      </c>
      <c r="K1533" s="2">
        <f t="shared" si="566"/>
        <v>0.49123098661790376</v>
      </c>
      <c r="L1533" s="2">
        <f t="shared" si="567"/>
        <v>0</v>
      </c>
      <c r="M1533" s="2">
        <f t="shared" si="568"/>
        <v>2.1610838666777488E-2</v>
      </c>
      <c r="N1533" s="58">
        <v>11722</v>
      </c>
      <c r="O1533" s="58">
        <v>11820</v>
      </c>
      <c r="P1533" s="58"/>
      <c r="Q1533" s="58">
        <v>228</v>
      </c>
      <c r="R1533" s="58"/>
      <c r="S1533" s="1">
        <v>70</v>
      </c>
      <c r="T1533" s="1"/>
      <c r="U1533" s="58"/>
      <c r="V1533" s="1">
        <v>222</v>
      </c>
      <c r="W1533" s="1"/>
      <c r="X1533" s="1"/>
      <c r="Y1533" s="1"/>
      <c r="Z1533" s="1"/>
      <c r="AA1533" s="1"/>
      <c r="AB1533" s="1"/>
      <c r="AC1533" s="1"/>
      <c r="AD1533" s="58"/>
      <c r="AE1533" s="58"/>
      <c r="AG1533" s="7">
        <f>IF(Q1533&gt;0,RANK(Q1533,(N1533:P1533,Q1533:AE1533)),0)</f>
        <v>3</v>
      </c>
      <c r="AH1533" s="7">
        <f>IF(R1533&gt;0,RANK(R1533,(N1533:P1533,Q1533:AE1533)),0)</f>
        <v>0</v>
      </c>
      <c r="AI1533" s="7">
        <f>IF(T1533&gt;0,RANK(T1533,(N1533:P1533,Q1533:AE1533)),0)</f>
        <v>0</v>
      </c>
      <c r="AJ1533" s="7">
        <f>IF(S1533&gt;0,RANK(S1533,(N1533:P1533,Q1533:AE1533)),0)</f>
        <v>5</v>
      </c>
      <c r="AK1533" s="2">
        <f t="shared" si="569"/>
        <v>9.4755215692793621E-3</v>
      </c>
      <c r="AL1533" s="2">
        <f t="shared" si="570"/>
        <v>0</v>
      </c>
      <c r="AM1533" s="2">
        <f t="shared" si="571"/>
        <v>0</v>
      </c>
      <c r="AN1533" s="2">
        <f t="shared" si="572"/>
        <v>2.9091513589892776E-3</v>
      </c>
      <c r="AP1533" t="s">
        <v>1037</v>
      </c>
      <c r="AQ1533" t="s">
        <v>2637</v>
      </c>
      <c r="AT1533" s="94">
        <v>34</v>
      </c>
      <c r="AU1533" s="96">
        <v>41</v>
      </c>
      <c r="AV1533" s="100">
        <f t="shared" si="563"/>
        <v>34041</v>
      </c>
      <c r="AX1533" s="7" t="s">
        <v>996</v>
      </c>
    </row>
    <row r="1534" spans="1:55" ht="13" customHeight="1" collapsed="1">
      <c r="A1534" t="s">
        <v>1100</v>
      </c>
      <c r="B1534" t="s">
        <v>15</v>
      </c>
      <c r="C1534" s="1">
        <f t="shared" si="564"/>
        <v>1938454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0</v>
      </c>
      <c r="G1534" s="1">
        <f t="shared" si="573"/>
        <v>58936</v>
      </c>
      <c r="H1534" s="2">
        <f t="shared" si="574"/>
        <v>3.040361029975434E-2</v>
      </c>
      <c r="I1534" s="2"/>
      <c r="J1534" s="2">
        <f t="shared" si="565"/>
        <v>0.50442775531428652</v>
      </c>
      <c r="K1534" s="2">
        <f t="shared" si="566"/>
        <v>0.47402414501453222</v>
      </c>
      <c r="L1534" s="2">
        <f t="shared" si="567"/>
        <v>0</v>
      </c>
      <c r="M1534" s="2">
        <f t="shared" si="568"/>
        <v>2.1548099671181264E-2</v>
      </c>
      <c r="N1534" s="58">
        <f>SUM(N1513:N1533)</f>
        <v>977810</v>
      </c>
      <c r="O1534" s="58">
        <f>SUM(O1513:O1533)</f>
        <v>918874</v>
      </c>
      <c r="P1534" s="58">
        <f>SUM(P1513:P1533)</f>
        <v>0</v>
      </c>
      <c r="Q1534" s="58">
        <f>SUM(Q1513:Q1533)</f>
        <v>13988</v>
      </c>
      <c r="R1534" s="58"/>
      <c r="S1534" s="55">
        <f>SUM(S1513:S1533)</f>
        <v>7804</v>
      </c>
      <c r="T1534" s="58"/>
      <c r="U1534" s="58"/>
      <c r="V1534" s="58">
        <f>SUM(V1513:V1533)</f>
        <v>19978</v>
      </c>
      <c r="W1534" s="58"/>
      <c r="X1534" s="58"/>
      <c r="Y1534" s="58"/>
      <c r="Z1534" s="58"/>
      <c r="AA1534" s="58"/>
      <c r="AB1534" s="58"/>
      <c r="AC1534" s="58"/>
      <c r="AD1534" s="58"/>
      <c r="AE1534" s="58">
        <f>SUM(AE1513:AE1533)</f>
        <v>0</v>
      </c>
      <c r="AG1534" s="7">
        <f>IF(Q1534&gt;0,RANK(Q1534,(N1534:P1534,Q1534:AE1534)),0)</f>
        <v>4</v>
      </c>
      <c r="AH1534" s="7">
        <f>IF(R1534&gt;0,RANK(R1534,(N1534:P1534,Q1534:AE1534)),0)</f>
        <v>0</v>
      </c>
      <c r="AI1534" s="7">
        <f>IF(T1534&gt;0,RANK(T1534,(N1534:P1534,Q1534:AE1534)),0)</f>
        <v>0</v>
      </c>
      <c r="AJ1534" s="7">
        <f>IF(S1534&gt;0,RANK(S1534,(N1534:P1534,Q1534:AE1534)),0)</f>
        <v>5</v>
      </c>
      <c r="AK1534" s="2">
        <f t="shared" si="569"/>
        <v>7.2160598084865567E-3</v>
      </c>
      <c r="AL1534" s="2">
        <f t="shared" si="570"/>
        <v>0</v>
      </c>
      <c r="AM1534" s="2">
        <f t="shared" si="571"/>
        <v>0</v>
      </c>
      <c r="AN1534" s="2">
        <f t="shared" si="572"/>
        <v>4.025888672106741E-3</v>
      </c>
      <c r="AP1534" t="s">
        <v>1100</v>
      </c>
      <c r="AQ1534" t="s">
        <v>15</v>
      </c>
      <c r="AT1534" s="94">
        <v>34</v>
      </c>
      <c r="AU1534" s="96"/>
      <c r="AV1534" s="94">
        <v>34</v>
      </c>
      <c r="AX1534" s="7" t="s">
        <v>775</v>
      </c>
    </row>
    <row r="1535" spans="1:55" ht="13" customHeight="1">
      <c r="C1535" s="1"/>
      <c r="E1535" s="7"/>
      <c r="F1535" s="7"/>
      <c r="I1535" s="2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G1535" s="7"/>
      <c r="AH1535" s="7"/>
      <c r="AI1535" s="7"/>
      <c r="AJ1535" s="7"/>
      <c r="AT1535" s="94"/>
      <c r="AU1535" s="96"/>
      <c r="AV1535" s="100"/>
      <c r="BB1535" t="s">
        <v>218</v>
      </c>
      <c r="BC1535" t="s">
        <v>58</v>
      </c>
    </row>
    <row r="1536" spans="1:55" ht="13" hidden="1" customHeight="1" outlineLevel="1">
      <c r="A1536" t="s">
        <v>1298</v>
      </c>
      <c r="B1536" t="s">
        <v>851</v>
      </c>
      <c r="C1536" s="1">
        <f t="shared" ref="C1536:C1569" si="575">SUM(N1536:AE1536)</f>
        <v>132352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0</v>
      </c>
      <c r="G1536" s="1">
        <f t="shared" si="573"/>
        <v>74148</v>
      </c>
      <c r="H1536" s="2">
        <f t="shared" si="574"/>
        <v>0.56023331721470015</v>
      </c>
      <c r="I1536" s="2"/>
      <c r="J1536" s="2">
        <f t="shared" ref="J1536:J1569" si="576">IF($C1536=0,"-",N1536/$C1536)</f>
        <v>0.21957356141199227</v>
      </c>
      <c r="K1536" s="2">
        <f t="shared" ref="K1536:K1569" si="577">IF($C1536=0,"-",O1536/$C1536)</f>
        <v>0.7798068786266924</v>
      </c>
      <c r="L1536" s="2">
        <f t="shared" ref="L1536:L1569" si="578">IF($C1536=0,"-",P1536/$C1536)</f>
        <v>0</v>
      </c>
      <c r="M1536" s="2">
        <f t="shared" ref="M1536:M1569" si="579">IF(C1536=0,"-",(1-J1536-K1536-L1536))</f>
        <v>6.195599613153524E-4</v>
      </c>
      <c r="N1536" s="58">
        <v>29061</v>
      </c>
      <c r="O1536" s="58">
        <v>103209</v>
      </c>
      <c r="P1536" s="58"/>
      <c r="Q1536" s="58"/>
      <c r="R1536" s="58"/>
      <c r="S1536" s="58"/>
      <c r="T1536" s="58"/>
      <c r="U1536" s="58">
        <f>BB1536+BC1536</f>
        <v>82</v>
      </c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G1536" s="7">
        <f>IF(Q1536&gt;0,RANK(Q1536,(N1536:P1536,Q1536:AE1536)),0)</f>
        <v>0</v>
      </c>
      <c r="AH1536" s="7">
        <f>IF(R1536&gt;0,RANK(R1536,(N1536:P1536,Q1536:AE1536)),0)</f>
        <v>0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ref="AK1536:AK1569" si="580">IF($C1536=0,"-",Q1536/$C1536)</f>
        <v>0</v>
      </c>
      <c r="AL1536" s="2">
        <f t="shared" ref="AL1536:AL1569" si="581">IF($C1536=0,"-",R1536/$C1536)</f>
        <v>0</v>
      </c>
      <c r="AM1536" s="2">
        <f t="shared" ref="AM1536:AM1569" si="582">IF($C1536=0,"-",T1536/$C1536)</f>
        <v>0</v>
      </c>
      <c r="AN1536" s="2">
        <f t="shared" ref="AN1536:AN1569" si="583">IF($C1536=0,"-",S1536/$C1536)</f>
        <v>0</v>
      </c>
      <c r="AP1536" t="s">
        <v>1298</v>
      </c>
      <c r="AQ1536" t="s">
        <v>851</v>
      </c>
      <c r="AT1536" s="94">
        <v>35</v>
      </c>
      <c r="AU1536" s="96">
        <v>1</v>
      </c>
      <c r="AV1536" s="100">
        <f t="shared" si="563"/>
        <v>35001</v>
      </c>
      <c r="AX1536" s="7" t="s">
        <v>996</v>
      </c>
      <c r="BB1536">
        <v>40</v>
      </c>
      <c r="BC1536">
        <v>42</v>
      </c>
    </row>
    <row r="1537" spans="1:55" ht="13" hidden="1" customHeight="1" outlineLevel="1">
      <c r="A1537" t="s">
        <v>1043</v>
      </c>
      <c r="B1537" t="s">
        <v>851</v>
      </c>
      <c r="C1537" s="1">
        <f t="shared" si="575"/>
        <v>1325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1">
        <f t="shared" si="573"/>
        <v>593</v>
      </c>
      <c r="H1537" s="2">
        <f t="shared" si="574"/>
        <v>0.44754716981132076</v>
      </c>
      <c r="I1537" s="2"/>
      <c r="J1537" s="2">
        <f t="shared" si="576"/>
        <v>0.27622641509433965</v>
      </c>
      <c r="K1537" s="2">
        <f t="shared" si="577"/>
        <v>0.72377358490566035</v>
      </c>
      <c r="L1537" s="2">
        <f t="shared" si="578"/>
        <v>0</v>
      </c>
      <c r="M1537" s="2">
        <f t="shared" si="579"/>
        <v>0</v>
      </c>
      <c r="N1537" s="58">
        <v>366</v>
      </c>
      <c r="O1537" s="58">
        <v>959</v>
      </c>
      <c r="P1537" s="58"/>
      <c r="Q1537" s="58"/>
      <c r="R1537" s="58"/>
      <c r="S1537" s="58"/>
      <c r="T1537" s="58"/>
      <c r="U1537" s="58">
        <f t="shared" ref="U1537:U1568" si="584">BB1537+BC1537</f>
        <v>0</v>
      </c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G1537" s="7">
        <f>IF(Q1537&gt;0,RANK(Q1537,(N1537:P1537,Q1537:AE1537)),0)</f>
        <v>0</v>
      </c>
      <c r="AH1537" s="7">
        <f>IF(R1537&gt;0,RANK(R1537,(N1537:P1537,Q1537:AE1537)),0)</f>
        <v>0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580"/>
        <v>0</v>
      </c>
      <c r="AL1537" s="2">
        <f t="shared" si="581"/>
        <v>0</v>
      </c>
      <c r="AM1537" s="2">
        <f t="shared" si="582"/>
        <v>0</v>
      </c>
      <c r="AN1537" s="2">
        <f t="shared" si="583"/>
        <v>0</v>
      </c>
      <c r="AP1537" t="s">
        <v>1043</v>
      </c>
      <c r="AQ1537" t="s">
        <v>851</v>
      </c>
      <c r="AT1537" s="94">
        <v>35</v>
      </c>
      <c r="AU1537" s="96">
        <v>3</v>
      </c>
      <c r="AV1537" s="100">
        <f t="shared" si="563"/>
        <v>35003</v>
      </c>
      <c r="AX1537" s="7" t="s">
        <v>996</v>
      </c>
      <c r="BB1537">
        <v>0</v>
      </c>
      <c r="BC1537">
        <v>0</v>
      </c>
    </row>
    <row r="1538" spans="1:55" ht="13" hidden="1" customHeight="1" outlineLevel="1">
      <c r="A1538" t="s">
        <v>2329</v>
      </c>
      <c r="B1538" t="s">
        <v>851</v>
      </c>
      <c r="C1538" s="1">
        <f t="shared" si="575"/>
        <v>14843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1">
        <f t="shared" si="573"/>
        <v>8327</v>
      </c>
      <c r="H1538" s="2">
        <f t="shared" si="574"/>
        <v>0.56100518763053286</v>
      </c>
      <c r="I1538" s="2"/>
      <c r="J1538" s="2">
        <f t="shared" si="576"/>
        <v>0.21949740618473354</v>
      </c>
      <c r="K1538" s="2">
        <f t="shared" si="577"/>
        <v>0.78050259381526643</v>
      </c>
      <c r="L1538" s="2">
        <f t="shared" si="578"/>
        <v>0</v>
      </c>
      <c r="M1538" s="2">
        <f t="shared" si="579"/>
        <v>0</v>
      </c>
      <c r="N1538" s="58">
        <v>3258</v>
      </c>
      <c r="O1538" s="58">
        <v>11585</v>
      </c>
      <c r="P1538" s="58"/>
      <c r="Q1538" s="58"/>
      <c r="R1538" s="58"/>
      <c r="S1538" s="58"/>
      <c r="T1538" s="58"/>
      <c r="U1538" s="58">
        <f t="shared" si="584"/>
        <v>0</v>
      </c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G1538" s="7">
        <f>IF(Q1538&gt;0,RANK(Q1538,(N1538:P1538,Q1538:AE1538)),0)</f>
        <v>0</v>
      </c>
      <c r="AH1538" s="7">
        <f>IF(R1538&gt;0,RANK(R1538,(N1538:P1538,Q1538:AE1538)),0)</f>
        <v>0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580"/>
        <v>0</v>
      </c>
      <c r="AL1538" s="2">
        <f t="shared" si="581"/>
        <v>0</v>
      </c>
      <c r="AM1538" s="2">
        <f t="shared" si="582"/>
        <v>0</v>
      </c>
      <c r="AN1538" s="2">
        <f t="shared" si="583"/>
        <v>0</v>
      </c>
      <c r="AP1538" t="s">
        <v>2329</v>
      </c>
      <c r="AQ1538" t="s">
        <v>851</v>
      </c>
      <c r="AT1538" s="94">
        <v>35</v>
      </c>
      <c r="AU1538" s="96">
        <v>5</v>
      </c>
      <c r="AV1538" s="100">
        <f t="shared" si="563"/>
        <v>35005</v>
      </c>
      <c r="AX1538" s="7" t="s">
        <v>996</v>
      </c>
      <c r="BB1538">
        <v>0</v>
      </c>
      <c r="BC1538">
        <v>0</v>
      </c>
    </row>
    <row r="1539" spans="1:55" ht="13" hidden="1" customHeight="1" outlineLevel="1">
      <c r="A1539" t="s">
        <v>1662</v>
      </c>
      <c r="B1539" t="s">
        <v>851</v>
      </c>
      <c r="C1539" s="1">
        <f t="shared" si="575"/>
        <v>5441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573"/>
        <v>1760</v>
      </c>
      <c r="H1539" s="2">
        <f t="shared" si="574"/>
        <v>0.32346995037676896</v>
      </c>
      <c r="I1539" s="2"/>
      <c r="J1539" s="2">
        <f t="shared" si="576"/>
        <v>0.33817312993934939</v>
      </c>
      <c r="K1539" s="2">
        <f t="shared" si="577"/>
        <v>0.6616430803161184</v>
      </c>
      <c r="L1539" s="2">
        <f t="shared" si="578"/>
        <v>0</v>
      </c>
      <c r="M1539" s="2">
        <f t="shared" si="579"/>
        <v>1.8378974453225894E-4</v>
      </c>
      <c r="N1539" s="58">
        <v>1840</v>
      </c>
      <c r="O1539" s="58">
        <v>3600</v>
      </c>
      <c r="P1539" s="58"/>
      <c r="Q1539" s="58"/>
      <c r="R1539" s="58"/>
      <c r="S1539" s="58"/>
      <c r="T1539" s="58"/>
      <c r="U1539" s="58">
        <f t="shared" si="584"/>
        <v>1</v>
      </c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G1539" s="7">
        <f>IF(Q1539&gt;0,RANK(Q1539,(N1539:P1539,Q1539:AE1539)),0)</f>
        <v>0</v>
      </c>
      <c r="AH1539" s="7">
        <f>IF(R1539&gt;0,RANK(R1539,(N1539:P1539,Q1539:AE1539)),0)</f>
        <v>0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580"/>
        <v>0</v>
      </c>
      <c r="AL1539" s="2">
        <f t="shared" si="581"/>
        <v>0</v>
      </c>
      <c r="AM1539" s="2">
        <f t="shared" si="582"/>
        <v>0</v>
      </c>
      <c r="AN1539" s="2">
        <f t="shared" si="583"/>
        <v>0</v>
      </c>
      <c r="AP1539" t="s">
        <v>1662</v>
      </c>
      <c r="AQ1539" t="s">
        <v>851</v>
      </c>
      <c r="AT1539" s="94">
        <v>35</v>
      </c>
      <c r="AU1539" s="96">
        <v>6</v>
      </c>
      <c r="AV1539" s="100">
        <f t="shared" si="563"/>
        <v>35006</v>
      </c>
      <c r="AX1539" s="7" t="s">
        <v>996</v>
      </c>
      <c r="BB1539">
        <v>1</v>
      </c>
      <c r="BC1539">
        <v>0</v>
      </c>
    </row>
    <row r="1540" spans="1:55" ht="13" hidden="1" customHeight="1" outlineLevel="1">
      <c r="A1540" t="s">
        <v>2035</v>
      </c>
      <c r="B1540" t="s">
        <v>851</v>
      </c>
      <c r="C1540" s="1">
        <f t="shared" si="575"/>
        <v>4069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0</v>
      </c>
      <c r="G1540" s="1">
        <f t="shared" si="573"/>
        <v>1696</v>
      </c>
      <c r="H1540" s="2">
        <f t="shared" si="574"/>
        <v>0.41681002703366921</v>
      </c>
      <c r="I1540" s="2"/>
      <c r="J1540" s="2">
        <f t="shared" si="576"/>
        <v>0.29147210616859182</v>
      </c>
      <c r="K1540" s="2">
        <f t="shared" si="577"/>
        <v>0.70828213320226097</v>
      </c>
      <c r="L1540" s="2">
        <f t="shared" si="578"/>
        <v>0</v>
      </c>
      <c r="M1540" s="2">
        <f t="shared" si="579"/>
        <v>2.4576062914716257E-4</v>
      </c>
      <c r="N1540" s="58">
        <v>1186</v>
      </c>
      <c r="O1540" s="58">
        <v>2882</v>
      </c>
      <c r="P1540" s="58"/>
      <c r="Q1540" s="58"/>
      <c r="R1540" s="58"/>
      <c r="S1540" s="58"/>
      <c r="T1540" s="58"/>
      <c r="U1540" s="58">
        <f t="shared" si="584"/>
        <v>1</v>
      </c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G1540" s="7">
        <f>IF(Q1540&gt;0,RANK(Q1540,(N1540:P1540,Q1540:AE1540)),0)</f>
        <v>0</v>
      </c>
      <c r="AH1540" s="7">
        <f>IF(R1540&gt;0,RANK(R1540,(N1540:P1540,Q1540:AE1540)),0)</f>
        <v>0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580"/>
        <v>0</v>
      </c>
      <c r="AL1540" s="2">
        <f t="shared" si="581"/>
        <v>0</v>
      </c>
      <c r="AM1540" s="2">
        <f t="shared" si="582"/>
        <v>0</v>
      </c>
      <c r="AN1540" s="2">
        <f t="shared" si="583"/>
        <v>0</v>
      </c>
      <c r="AP1540" t="s">
        <v>2035</v>
      </c>
      <c r="AQ1540" t="s">
        <v>851</v>
      </c>
      <c r="AT1540" s="94">
        <v>35</v>
      </c>
      <c r="AU1540" s="96">
        <v>7</v>
      </c>
      <c r="AV1540" s="100">
        <f t="shared" si="563"/>
        <v>35007</v>
      </c>
      <c r="AX1540" s="7" t="s">
        <v>996</v>
      </c>
      <c r="BB1540">
        <v>1</v>
      </c>
      <c r="BC1540">
        <v>0</v>
      </c>
    </row>
    <row r="1541" spans="1:55" ht="13" hidden="1" customHeight="1" outlineLevel="1">
      <c r="A1541" t="s">
        <v>864</v>
      </c>
      <c r="B1541" t="s">
        <v>851</v>
      </c>
      <c r="C1541" s="1">
        <f t="shared" si="575"/>
        <v>8939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0</v>
      </c>
      <c r="G1541" s="1">
        <f t="shared" si="573"/>
        <v>4840</v>
      </c>
      <c r="H1541" s="2">
        <f t="shared" si="574"/>
        <v>0.54144758921579594</v>
      </c>
      <c r="I1541" s="2"/>
      <c r="J1541" s="2">
        <f t="shared" si="576"/>
        <v>0.22832531603087594</v>
      </c>
      <c r="K1541" s="2">
        <f t="shared" si="577"/>
        <v>0.76977290524667186</v>
      </c>
      <c r="L1541" s="2">
        <f t="shared" si="578"/>
        <v>0</v>
      </c>
      <c r="M1541" s="2">
        <f t="shared" si="579"/>
        <v>1.9017787224522298E-3</v>
      </c>
      <c r="N1541" s="58">
        <v>2041</v>
      </c>
      <c r="O1541" s="58">
        <v>6881</v>
      </c>
      <c r="P1541" s="58"/>
      <c r="Q1541" s="58"/>
      <c r="R1541" s="58"/>
      <c r="S1541" s="58"/>
      <c r="T1541" s="58"/>
      <c r="U1541" s="58">
        <f t="shared" si="584"/>
        <v>17</v>
      </c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G1541" s="7">
        <f>IF(Q1541&gt;0,RANK(Q1541,(N1541:P1541,Q1541:AE1541)),0)</f>
        <v>0</v>
      </c>
      <c r="AH1541" s="7">
        <f>IF(R1541&gt;0,RANK(R1541,(N1541:P1541,Q1541:AE1541)),0)</f>
        <v>0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580"/>
        <v>0</v>
      </c>
      <c r="AL1541" s="2">
        <f t="shared" si="581"/>
        <v>0</v>
      </c>
      <c r="AM1541" s="2">
        <f t="shared" si="582"/>
        <v>0</v>
      </c>
      <c r="AN1541" s="2">
        <f t="shared" si="583"/>
        <v>0</v>
      </c>
      <c r="AP1541" t="s">
        <v>864</v>
      </c>
      <c r="AQ1541" t="s">
        <v>851</v>
      </c>
      <c r="AT1541" s="94">
        <v>35</v>
      </c>
      <c r="AU1541" s="96">
        <v>9</v>
      </c>
      <c r="AV1541" s="100">
        <f t="shared" si="563"/>
        <v>35009</v>
      </c>
      <c r="AX1541" s="7" t="s">
        <v>996</v>
      </c>
      <c r="BB1541">
        <v>9</v>
      </c>
      <c r="BC1541">
        <v>8</v>
      </c>
    </row>
    <row r="1542" spans="1:55" ht="13" hidden="1" customHeight="1" outlineLevel="1">
      <c r="A1542" t="s">
        <v>278</v>
      </c>
      <c r="B1542" t="s">
        <v>851</v>
      </c>
      <c r="C1542" s="1">
        <f t="shared" si="575"/>
        <v>1139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0</v>
      </c>
      <c r="G1542" s="1">
        <f t="shared" si="573"/>
        <v>739</v>
      </c>
      <c r="H1542" s="2">
        <f t="shared" si="574"/>
        <v>0.64881474978050924</v>
      </c>
      <c r="I1542" s="2"/>
      <c r="J1542" s="2">
        <f t="shared" si="576"/>
        <v>0.17559262510974538</v>
      </c>
      <c r="K1542" s="2">
        <f t="shared" si="577"/>
        <v>0.82440737489025462</v>
      </c>
      <c r="L1542" s="2">
        <f t="shared" si="578"/>
        <v>0</v>
      </c>
      <c r="M1542" s="2">
        <f t="shared" si="579"/>
        <v>0</v>
      </c>
      <c r="N1542" s="58">
        <v>200</v>
      </c>
      <c r="O1542" s="58">
        <v>939</v>
      </c>
      <c r="P1542" s="58"/>
      <c r="Q1542" s="58"/>
      <c r="R1542" s="58"/>
      <c r="S1542" s="58"/>
      <c r="T1542" s="58"/>
      <c r="U1542" s="58">
        <f t="shared" si="584"/>
        <v>0</v>
      </c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G1542" s="7">
        <f>IF(Q1542&gt;0,RANK(Q1542,(N1542:P1542,Q1542:AE1542)),0)</f>
        <v>0</v>
      </c>
      <c r="AH1542" s="7">
        <f>IF(R1542&gt;0,RANK(R1542,(N1542:P1542,Q1542:AE1542)),0)</f>
        <v>0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580"/>
        <v>0</v>
      </c>
      <c r="AL1542" s="2">
        <f t="shared" si="581"/>
        <v>0</v>
      </c>
      <c r="AM1542" s="2">
        <f t="shared" si="582"/>
        <v>0</v>
      </c>
      <c r="AN1542" s="2">
        <f t="shared" si="583"/>
        <v>0</v>
      </c>
      <c r="AP1542" t="s">
        <v>278</v>
      </c>
      <c r="AQ1542" t="s">
        <v>851</v>
      </c>
      <c r="AT1542" s="94">
        <v>35</v>
      </c>
      <c r="AU1542" s="96">
        <v>11</v>
      </c>
      <c r="AV1542" s="100">
        <f t="shared" si="563"/>
        <v>35011</v>
      </c>
      <c r="AX1542" s="7" t="s">
        <v>996</v>
      </c>
      <c r="BB1542">
        <v>0</v>
      </c>
      <c r="BC1542">
        <v>0</v>
      </c>
    </row>
    <row r="1543" spans="1:55" ht="13" hidden="1" customHeight="1" outlineLevel="1">
      <c r="A1543" t="s">
        <v>2433</v>
      </c>
      <c r="B1543" t="s">
        <v>851</v>
      </c>
      <c r="C1543" s="1">
        <f t="shared" si="575"/>
        <v>30664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1">
        <f t="shared" si="573"/>
        <v>13071</v>
      </c>
      <c r="H1543" s="2">
        <f t="shared" si="574"/>
        <v>0.42626532741977563</v>
      </c>
      <c r="I1543" s="2"/>
      <c r="J1543" s="2">
        <f t="shared" si="576"/>
        <v>0.28672058439864334</v>
      </c>
      <c r="K1543" s="2">
        <f t="shared" si="577"/>
        <v>0.71298591181841897</v>
      </c>
      <c r="L1543" s="2">
        <f t="shared" si="578"/>
        <v>0</v>
      </c>
      <c r="M1543" s="2">
        <f t="shared" si="579"/>
        <v>2.9350378293768742E-4</v>
      </c>
      <c r="N1543" s="58">
        <v>8792</v>
      </c>
      <c r="O1543" s="58">
        <v>21863</v>
      </c>
      <c r="P1543" s="58"/>
      <c r="Q1543" s="58"/>
      <c r="R1543" s="58"/>
      <c r="S1543" s="58"/>
      <c r="T1543" s="58"/>
      <c r="U1543" s="58">
        <f t="shared" si="584"/>
        <v>9</v>
      </c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G1543" s="7">
        <f>IF(Q1543&gt;0,RANK(Q1543,(N1543:P1543,Q1543:AE1543)),0)</f>
        <v>0</v>
      </c>
      <c r="AH1543" s="7">
        <f>IF(R1543&gt;0,RANK(R1543,(N1543:P1543,Q1543:AE1543)),0)</f>
        <v>0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si="580"/>
        <v>0</v>
      </c>
      <c r="AL1543" s="2">
        <f t="shared" si="581"/>
        <v>0</v>
      </c>
      <c r="AM1543" s="2">
        <f t="shared" si="582"/>
        <v>0</v>
      </c>
      <c r="AN1543" s="2">
        <f t="shared" si="583"/>
        <v>0</v>
      </c>
      <c r="AP1543" t="s">
        <v>2433</v>
      </c>
      <c r="AQ1543" t="s">
        <v>851</v>
      </c>
      <c r="AT1543" s="94">
        <v>35</v>
      </c>
      <c r="AU1543" s="96">
        <v>13</v>
      </c>
      <c r="AV1543" s="100">
        <f t="shared" si="563"/>
        <v>35013</v>
      </c>
      <c r="AX1543" s="7" t="s">
        <v>996</v>
      </c>
      <c r="BB1543">
        <v>6</v>
      </c>
      <c r="BC1543">
        <v>3</v>
      </c>
    </row>
    <row r="1544" spans="1:55" ht="13" hidden="1" customHeight="1" outlineLevel="1">
      <c r="A1544" t="s">
        <v>1889</v>
      </c>
      <c r="B1544" t="s">
        <v>851</v>
      </c>
      <c r="C1544" s="1">
        <f t="shared" si="575"/>
        <v>13576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0</v>
      </c>
      <c r="G1544" s="1">
        <f t="shared" si="573"/>
        <v>4844</v>
      </c>
      <c r="H1544" s="2">
        <f t="shared" si="574"/>
        <v>0.35680612846199172</v>
      </c>
      <c r="I1544" s="2"/>
      <c r="J1544" s="2">
        <f t="shared" si="576"/>
        <v>0.32144961697112551</v>
      </c>
      <c r="K1544" s="2">
        <f t="shared" si="577"/>
        <v>0.67825574543311729</v>
      </c>
      <c r="L1544" s="2">
        <f t="shared" si="578"/>
        <v>0</v>
      </c>
      <c r="M1544" s="2">
        <f t="shared" si="579"/>
        <v>2.9463759575720783E-4</v>
      </c>
      <c r="N1544" s="58">
        <v>4364</v>
      </c>
      <c r="O1544" s="58">
        <v>9208</v>
      </c>
      <c r="P1544" s="58"/>
      <c r="Q1544" s="58"/>
      <c r="R1544" s="58"/>
      <c r="S1544" s="58"/>
      <c r="T1544" s="58"/>
      <c r="U1544" s="58">
        <f t="shared" si="584"/>
        <v>4</v>
      </c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G1544" s="7">
        <f>IF(Q1544&gt;0,RANK(Q1544,(N1544:P1544,Q1544:AE1544)),0)</f>
        <v>0</v>
      </c>
      <c r="AH1544" s="7">
        <f>IF(R1544&gt;0,RANK(R1544,(N1544:P1544,Q1544:AE1544)),0)</f>
        <v>0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580"/>
        <v>0</v>
      </c>
      <c r="AL1544" s="2">
        <f t="shared" si="581"/>
        <v>0</v>
      </c>
      <c r="AM1544" s="2">
        <f t="shared" si="582"/>
        <v>0</v>
      </c>
      <c r="AN1544" s="2">
        <f t="shared" si="583"/>
        <v>0</v>
      </c>
      <c r="AP1544" t="s">
        <v>1889</v>
      </c>
      <c r="AQ1544" t="s">
        <v>851</v>
      </c>
      <c r="AT1544" s="94">
        <v>35</v>
      </c>
      <c r="AU1544" s="96">
        <v>15</v>
      </c>
      <c r="AV1544" s="100">
        <f t="shared" si="563"/>
        <v>35015</v>
      </c>
      <c r="AX1544" s="7" t="s">
        <v>996</v>
      </c>
      <c r="BB1544">
        <v>3</v>
      </c>
      <c r="BC1544">
        <v>1</v>
      </c>
    </row>
    <row r="1545" spans="1:55" ht="13" hidden="1" customHeight="1" outlineLevel="1">
      <c r="A1545" t="s">
        <v>562</v>
      </c>
      <c r="B1545" t="s">
        <v>851</v>
      </c>
      <c r="C1545" s="1">
        <f t="shared" si="575"/>
        <v>8063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573"/>
        <v>1991</v>
      </c>
      <c r="H1545" s="2">
        <f t="shared" si="574"/>
        <v>0.24693042291950887</v>
      </c>
      <c r="I1545" s="2"/>
      <c r="J1545" s="2">
        <f t="shared" si="576"/>
        <v>0.37653478854024558</v>
      </c>
      <c r="K1545" s="2">
        <f t="shared" si="577"/>
        <v>0.62346521145975442</v>
      </c>
      <c r="L1545" s="2">
        <f t="shared" si="578"/>
        <v>0</v>
      </c>
      <c r="M1545" s="2">
        <f t="shared" si="579"/>
        <v>0</v>
      </c>
      <c r="N1545" s="58">
        <v>3036</v>
      </c>
      <c r="O1545" s="58">
        <v>5027</v>
      </c>
      <c r="P1545" s="58"/>
      <c r="Q1545" s="58"/>
      <c r="R1545" s="58"/>
      <c r="S1545" s="58"/>
      <c r="T1545" s="58"/>
      <c r="U1545" s="58">
        <f t="shared" si="584"/>
        <v>0</v>
      </c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G1545" s="7">
        <f>IF(Q1545&gt;0,RANK(Q1545,(N1545:P1545,Q1545:AE1545)),0)</f>
        <v>0</v>
      </c>
      <c r="AH1545" s="7">
        <f>IF(R1545&gt;0,RANK(R1545,(N1545:P1545,Q1545:AE1545)),0)</f>
        <v>0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580"/>
        <v>0</v>
      </c>
      <c r="AL1545" s="2">
        <f t="shared" si="581"/>
        <v>0</v>
      </c>
      <c r="AM1545" s="2">
        <f t="shared" si="582"/>
        <v>0</v>
      </c>
      <c r="AN1545" s="2">
        <f t="shared" si="583"/>
        <v>0</v>
      </c>
      <c r="AP1545" t="s">
        <v>562</v>
      </c>
      <c r="AQ1545" t="s">
        <v>851</v>
      </c>
      <c r="AT1545" s="94">
        <v>35</v>
      </c>
      <c r="AU1545" s="96">
        <v>17</v>
      </c>
      <c r="AV1545" s="100">
        <f t="shared" si="563"/>
        <v>35017</v>
      </c>
      <c r="AX1545" s="7" t="s">
        <v>996</v>
      </c>
      <c r="BB1545">
        <v>0</v>
      </c>
      <c r="BC1545">
        <v>0</v>
      </c>
    </row>
    <row r="1546" spans="1:55" ht="13" hidden="1" customHeight="1" outlineLevel="1">
      <c r="A1546" t="s">
        <v>1715</v>
      </c>
      <c r="B1546" t="s">
        <v>851</v>
      </c>
      <c r="C1546" s="1">
        <f t="shared" si="575"/>
        <v>2116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0</v>
      </c>
      <c r="G1546" s="1">
        <f t="shared" si="573"/>
        <v>538</v>
      </c>
      <c r="H1546" s="2">
        <f t="shared" si="574"/>
        <v>0.25425330812854441</v>
      </c>
      <c r="I1546" s="2"/>
      <c r="J1546" s="2">
        <f t="shared" si="576"/>
        <v>0.3728733459357278</v>
      </c>
      <c r="K1546" s="2">
        <f t="shared" si="577"/>
        <v>0.62712665406427226</v>
      </c>
      <c r="L1546" s="2">
        <f t="shared" si="578"/>
        <v>0</v>
      </c>
      <c r="M1546" s="2">
        <f t="shared" si="579"/>
        <v>-1.1102230246251565E-16</v>
      </c>
      <c r="N1546" s="58">
        <v>789</v>
      </c>
      <c r="O1546" s="58">
        <v>1327</v>
      </c>
      <c r="P1546" s="58"/>
      <c r="Q1546" s="58"/>
      <c r="R1546" s="58"/>
      <c r="S1546" s="58"/>
      <c r="T1546" s="58"/>
      <c r="U1546" s="58">
        <f t="shared" si="584"/>
        <v>0</v>
      </c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G1546" s="7">
        <f>IF(Q1546&gt;0,RANK(Q1546,(N1546:P1546,Q1546:AE1546)),0)</f>
        <v>0</v>
      </c>
      <c r="AH1546" s="7">
        <f>IF(R1546&gt;0,RANK(R1546,(N1546:P1546,Q1546:AE1546)),0)</f>
        <v>0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580"/>
        <v>0</v>
      </c>
      <c r="AL1546" s="2">
        <f t="shared" si="581"/>
        <v>0</v>
      </c>
      <c r="AM1546" s="2">
        <f t="shared" si="582"/>
        <v>0</v>
      </c>
      <c r="AN1546" s="2">
        <f t="shared" si="583"/>
        <v>0</v>
      </c>
      <c r="AP1546" t="s">
        <v>1715</v>
      </c>
      <c r="AQ1546" t="s">
        <v>851</v>
      </c>
      <c r="AT1546" s="94">
        <v>35</v>
      </c>
      <c r="AU1546" s="96">
        <v>19</v>
      </c>
      <c r="AV1546" s="100">
        <f t="shared" si="563"/>
        <v>35019</v>
      </c>
      <c r="AX1546" s="7" t="s">
        <v>996</v>
      </c>
      <c r="BB1546">
        <v>0</v>
      </c>
      <c r="BC1546">
        <v>0</v>
      </c>
    </row>
    <row r="1547" spans="1:55" ht="13" hidden="1" customHeight="1" outlineLevel="1">
      <c r="A1547" t="s">
        <v>1716</v>
      </c>
      <c r="B1547" t="s">
        <v>851</v>
      </c>
      <c r="C1547" s="1">
        <f t="shared" si="575"/>
        <v>601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573"/>
        <v>361</v>
      </c>
      <c r="H1547" s="2">
        <f t="shared" si="574"/>
        <v>0.60066555740432614</v>
      </c>
      <c r="I1547" s="2"/>
      <c r="J1547" s="2">
        <f t="shared" si="576"/>
        <v>0.19966722129783693</v>
      </c>
      <c r="K1547" s="2">
        <f t="shared" si="577"/>
        <v>0.80033277870216302</v>
      </c>
      <c r="L1547" s="2">
        <f t="shared" si="578"/>
        <v>0</v>
      </c>
      <c r="M1547" s="2">
        <f t="shared" si="579"/>
        <v>0</v>
      </c>
      <c r="N1547" s="58">
        <v>120</v>
      </c>
      <c r="O1547" s="58">
        <v>481</v>
      </c>
      <c r="P1547" s="58"/>
      <c r="Q1547" s="58"/>
      <c r="R1547" s="58"/>
      <c r="S1547" s="58"/>
      <c r="T1547" s="58"/>
      <c r="U1547" s="58">
        <f t="shared" si="584"/>
        <v>0</v>
      </c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G1547" s="7">
        <f>IF(Q1547&gt;0,RANK(Q1547,(N1547:P1547,Q1547:AE1547)),0)</f>
        <v>0</v>
      </c>
      <c r="AH1547" s="7">
        <f>IF(R1547&gt;0,RANK(R1547,(N1547:P1547,Q1547:AE1547)),0)</f>
        <v>0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580"/>
        <v>0</v>
      </c>
      <c r="AL1547" s="2">
        <f t="shared" si="581"/>
        <v>0</v>
      </c>
      <c r="AM1547" s="2">
        <f t="shared" si="582"/>
        <v>0</v>
      </c>
      <c r="AN1547" s="2">
        <f t="shared" si="583"/>
        <v>0</v>
      </c>
      <c r="AP1547" t="s">
        <v>1716</v>
      </c>
      <c r="AQ1547" t="s">
        <v>851</v>
      </c>
      <c r="AT1547" s="94">
        <v>35</v>
      </c>
      <c r="AU1547" s="96">
        <v>21</v>
      </c>
      <c r="AV1547" s="100">
        <f t="shared" si="563"/>
        <v>35021</v>
      </c>
      <c r="AX1547" s="7" t="s">
        <v>996</v>
      </c>
      <c r="BB1547">
        <v>0</v>
      </c>
      <c r="BC1547">
        <v>0</v>
      </c>
    </row>
    <row r="1548" spans="1:55" ht="13" hidden="1" customHeight="1" outlineLevel="1">
      <c r="A1548" t="s">
        <v>2353</v>
      </c>
      <c r="B1548" t="s">
        <v>851</v>
      </c>
      <c r="C1548" s="1">
        <f t="shared" si="575"/>
        <v>1841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0</v>
      </c>
      <c r="G1548" s="1">
        <f t="shared" si="573"/>
        <v>715</v>
      </c>
      <c r="H1548" s="2">
        <f t="shared" si="574"/>
        <v>0.38837588267246059</v>
      </c>
      <c r="I1548" s="2"/>
      <c r="J1548" s="2">
        <f t="shared" si="576"/>
        <v>0.3058120586637697</v>
      </c>
      <c r="K1548" s="2">
        <f t="shared" si="577"/>
        <v>0.6941879413362303</v>
      </c>
      <c r="L1548" s="2">
        <f t="shared" si="578"/>
        <v>0</v>
      </c>
      <c r="M1548" s="2">
        <f t="shared" si="579"/>
        <v>0</v>
      </c>
      <c r="N1548" s="58">
        <v>563</v>
      </c>
      <c r="O1548" s="58">
        <v>1278</v>
      </c>
      <c r="P1548" s="58"/>
      <c r="Q1548" s="58"/>
      <c r="R1548" s="58"/>
      <c r="S1548" s="58"/>
      <c r="T1548" s="58"/>
      <c r="U1548" s="58">
        <f t="shared" si="584"/>
        <v>0</v>
      </c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G1548" s="7">
        <f>IF(Q1548&gt;0,RANK(Q1548,(N1548:P1548,Q1548:AE1548)),0)</f>
        <v>0</v>
      </c>
      <c r="AH1548" s="7">
        <f>IF(R1548&gt;0,RANK(R1548,(N1548:P1548,Q1548:AE1548)),0)</f>
        <v>0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580"/>
        <v>0</v>
      </c>
      <c r="AL1548" s="2">
        <f t="shared" si="581"/>
        <v>0</v>
      </c>
      <c r="AM1548" s="2">
        <f t="shared" si="582"/>
        <v>0</v>
      </c>
      <c r="AN1548" s="2">
        <f t="shared" si="583"/>
        <v>0</v>
      </c>
      <c r="AP1548" t="s">
        <v>2353</v>
      </c>
      <c r="AQ1548" t="s">
        <v>851</v>
      </c>
      <c r="AT1548" s="94">
        <v>35</v>
      </c>
      <c r="AU1548" s="96">
        <v>23</v>
      </c>
      <c r="AV1548" s="100">
        <f t="shared" si="563"/>
        <v>35023</v>
      </c>
      <c r="AX1548" s="7" t="s">
        <v>996</v>
      </c>
      <c r="BB1548">
        <v>0</v>
      </c>
      <c r="BC1548">
        <v>0</v>
      </c>
    </row>
    <row r="1549" spans="1:55" ht="13" hidden="1" customHeight="1" outlineLevel="1">
      <c r="A1549" t="s">
        <v>1612</v>
      </c>
      <c r="B1549" t="s">
        <v>851</v>
      </c>
      <c r="C1549" s="1">
        <f t="shared" si="575"/>
        <v>12718</v>
      </c>
      <c r="D1549" s="7">
        <f>IF(N1549&gt;0, RANK(N1549,(N1549:P1549,Q1549:AE1549)),0)</f>
        <v>2</v>
      </c>
      <c r="E1549" s="7">
        <f>IF(O1549&gt;0,RANK(O1549,(N1549:P1549,Q1549:AE1549)),0)</f>
        <v>1</v>
      </c>
      <c r="F1549" s="7">
        <f>IF(P1549&gt;0,RANK(P1549,(N1549:P1549,Q1549:AE1549)),0)</f>
        <v>0</v>
      </c>
      <c r="G1549" s="1">
        <f t="shared" si="573"/>
        <v>6122</v>
      </c>
      <c r="H1549" s="2">
        <f t="shared" si="574"/>
        <v>0.48136499449598996</v>
      </c>
      <c r="I1549" s="2"/>
      <c r="J1549" s="2">
        <f t="shared" si="576"/>
        <v>0.25923887403679824</v>
      </c>
      <c r="K1549" s="2">
        <f t="shared" si="577"/>
        <v>0.74060386853278815</v>
      </c>
      <c r="L1549" s="2">
        <f t="shared" si="578"/>
        <v>0</v>
      </c>
      <c r="M1549" s="2">
        <f t="shared" si="579"/>
        <v>1.572574304136154E-4</v>
      </c>
      <c r="N1549" s="58">
        <v>3297</v>
      </c>
      <c r="O1549" s="58">
        <v>9419</v>
      </c>
      <c r="P1549" s="58"/>
      <c r="Q1549" s="58"/>
      <c r="R1549" s="58"/>
      <c r="S1549" s="58"/>
      <c r="T1549" s="58"/>
      <c r="U1549" s="58">
        <f t="shared" si="584"/>
        <v>2</v>
      </c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G1549" s="7">
        <f>IF(Q1549&gt;0,RANK(Q1549,(N1549:P1549,Q1549:AE1549)),0)</f>
        <v>0</v>
      </c>
      <c r="AH1549" s="7">
        <f>IF(R1549&gt;0,RANK(R1549,(N1549:P1549,Q1549:AE1549)),0)</f>
        <v>0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si="580"/>
        <v>0</v>
      </c>
      <c r="AL1549" s="2">
        <f t="shared" si="581"/>
        <v>0</v>
      </c>
      <c r="AM1549" s="2">
        <f t="shared" si="582"/>
        <v>0</v>
      </c>
      <c r="AN1549" s="2">
        <f t="shared" si="583"/>
        <v>0</v>
      </c>
      <c r="AP1549" t="s">
        <v>1612</v>
      </c>
      <c r="AQ1549" t="s">
        <v>851</v>
      </c>
      <c r="AT1549" s="94">
        <v>35</v>
      </c>
      <c r="AU1549" s="96">
        <v>25</v>
      </c>
      <c r="AV1549" s="100">
        <f t="shared" si="563"/>
        <v>35025</v>
      </c>
      <c r="AX1549" s="7" t="s">
        <v>996</v>
      </c>
      <c r="BB1549">
        <v>0</v>
      </c>
      <c r="BC1549">
        <v>2</v>
      </c>
    </row>
    <row r="1550" spans="1:55" ht="13" hidden="1" customHeight="1" outlineLevel="1">
      <c r="A1550" t="s">
        <v>1794</v>
      </c>
      <c r="B1550" t="s">
        <v>851</v>
      </c>
      <c r="C1550" s="1">
        <f t="shared" si="575"/>
        <v>4499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0</v>
      </c>
      <c r="G1550" s="1">
        <f t="shared" si="573"/>
        <v>3151</v>
      </c>
      <c r="H1550" s="2">
        <f t="shared" si="574"/>
        <v>0.70037786174705485</v>
      </c>
      <c r="I1550" s="2"/>
      <c r="J1550" s="2">
        <f t="shared" si="576"/>
        <v>0.14981106912647255</v>
      </c>
      <c r="K1550" s="2">
        <f t="shared" si="577"/>
        <v>0.85018893087352743</v>
      </c>
      <c r="L1550" s="2">
        <f t="shared" si="578"/>
        <v>0</v>
      </c>
      <c r="M1550" s="2">
        <f t="shared" si="579"/>
        <v>0</v>
      </c>
      <c r="N1550" s="58">
        <v>674</v>
      </c>
      <c r="O1550" s="58">
        <v>3825</v>
      </c>
      <c r="P1550" s="58"/>
      <c r="Q1550" s="58"/>
      <c r="R1550" s="58"/>
      <c r="S1550" s="58"/>
      <c r="T1550" s="58"/>
      <c r="U1550" s="58">
        <f t="shared" si="584"/>
        <v>0</v>
      </c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G1550" s="7">
        <f>IF(Q1550&gt;0,RANK(Q1550,(N1550:P1550,Q1550:AE1550)),0)</f>
        <v>0</v>
      </c>
      <c r="AH1550" s="7">
        <f>IF(R1550&gt;0,RANK(R1550,(N1550:P1550,Q1550:AE1550)),0)</f>
        <v>0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si="580"/>
        <v>0</v>
      </c>
      <c r="AL1550" s="2">
        <f t="shared" si="581"/>
        <v>0</v>
      </c>
      <c r="AM1550" s="2">
        <f t="shared" si="582"/>
        <v>0</v>
      </c>
      <c r="AN1550" s="2">
        <f t="shared" si="583"/>
        <v>0</v>
      </c>
      <c r="AP1550" t="s">
        <v>1794</v>
      </c>
      <c r="AQ1550" t="s">
        <v>851</v>
      </c>
      <c r="AT1550" s="94">
        <v>35</v>
      </c>
      <c r="AU1550" s="96">
        <v>27</v>
      </c>
      <c r="AV1550" s="100">
        <f t="shared" si="563"/>
        <v>35027</v>
      </c>
      <c r="AX1550" s="7" t="s">
        <v>996</v>
      </c>
      <c r="BB1550">
        <v>0</v>
      </c>
      <c r="BC1550">
        <v>0</v>
      </c>
    </row>
    <row r="1551" spans="1:55" ht="13" hidden="1" customHeight="1" outlineLevel="1">
      <c r="A1551" t="s">
        <v>2501</v>
      </c>
      <c r="B1551" t="s">
        <v>851</v>
      </c>
      <c r="C1551" s="1">
        <f t="shared" si="575"/>
        <v>8110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0</v>
      </c>
      <c r="G1551" s="1">
        <f t="shared" si="573"/>
        <v>5537</v>
      </c>
      <c r="H1551" s="2">
        <f t="shared" si="574"/>
        <v>0.68273736128236739</v>
      </c>
      <c r="I1551" s="2"/>
      <c r="J1551" s="2">
        <f t="shared" si="576"/>
        <v>0.15856966707768189</v>
      </c>
      <c r="K1551" s="2">
        <f t="shared" si="577"/>
        <v>0.84130702836004934</v>
      </c>
      <c r="L1551" s="2">
        <f t="shared" si="578"/>
        <v>0</v>
      </c>
      <c r="M1551" s="2">
        <f t="shared" si="579"/>
        <v>1.2330456226872233E-4</v>
      </c>
      <c r="N1551" s="58">
        <v>1286</v>
      </c>
      <c r="O1551" s="58">
        <v>6823</v>
      </c>
      <c r="P1551" s="58"/>
      <c r="Q1551" s="58"/>
      <c r="R1551" s="58"/>
      <c r="S1551" s="58"/>
      <c r="T1551" s="58"/>
      <c r="U1551" s="58">
        <f t="shared" si="584"/>
        <v>1</v>
      </c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G1551" s="7">
        <f>IF(Q1551&gt;0,RANK(Q1551,(N1551:P1551,Q1551:AE1551)),0)</f>
        <v>0</v>
      </c>
      <c r="AH1551" s="7">
        <f>IF(R1551&gt;0,RANK(R1551,(N1551:P1551,Q1551:AE1551)),0)</f>
        <v>0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580"/>
        <v>0</v>
      </c>
      <c r="AL1551" s="2">
        <f t="shared" si="581"/>
        <v>0</v>
      </c>
      <c r="AM1551" s="2">
        <f t="shared" si="582"/>
        <v>0</v>
      </c>
      <c r="AN1551" s="2">
        <f t="shared" si="583"/>
        <v>0</v>
      </c>
      <c r="AP1551" t="s">
        <v>2501</v>
      </c>
      <c r="AQ1551" t="s">
        <v>851</v>
      </c>
      <c r="AT1551" s="94">
        <v>35</v>
      </c>
      <c r="AU1551" s="96">
        <v>28</v>
      </c>
      <c r="AV1551" s="100">
        <f t="shared" si="563"/>
        <v>35028</v>
      </c>
      <c r="AX1551" s="7" t="s">
        <v>996</v>
      </c>
      <c r="BB1551">
        <v>1</v>
      </c>
      <c r="BC1551">
        <v>0</v>
      </c>
    </row>
    <row r="1552" spans="1:55" ht="13" hidden="1" customHeight="1" outlineLevel="1">
      <c r="A1552" t="s">
        <v>682</v>
      </c>
      <c r="B1552" t="s">
        <v>851</v>
      </c>
      <c r="C1552" s="1">
        <f t="shared" si="575"/>
        <v>5022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0</v>
      </c>
      <c r="G1552" s="1">
        <f t="shared" si="573"/>
        <v>1832</v>
      </c>
      <c r="H1552" s="2">
        <f t="shared" si="574"/>
        <v>0.36479490242931101</v>
      </c>
      <c r="I1552" s="2"/>
      <c r="J1552" s="2">
        <f t="shared" si="576"/>
        <v>0.31740342493030665</v>
      </c>
      <c r="K1552" s="2">
        <f t="shared" si="577"/>
        <v>0.68219832735961772</v>
      </c>
      <c r="L1552" s="2">
        <f t="shared" si="578"/>
        <v>0</v>
      </c>
      <c r="M1552" s="2">
        <f t="shared" si="579"/>
        <v>3.9824771007568316E-4</v>
      </c>
      <c r="N1552" s="58">
        <v>1594</v>
      </c>
      <c r="O1552" s="58">
        <v>3426</v>
      </c>
      <c r="P1552" s="58"/>
      <c r="Q1552" s="58"/>
      <c r="R1552" s="58"/>
      <c r="S1552" s="58"/>
      <c r="T1552" s="58"/>
      <c r="U1552" s="58">
        <f t="shared" si="584"/>
        <v>2</v>
      </c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G1552" s="7">
        <f>IF(Q1552&gt;0,RANK(Q1552,(N1552:P1552,Q1552:AE1552)),0)</f>
        <v>0</v>
      </c>
      <c r="AH1552" s="7">
        <f>IF(R1552&gt;0,RANK(R1552,(N1552:P1552,Q1552:AE1552)),0)</f>
        <v>0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580"/>
        <v>0</v>
      </c>
      <c r="AL1552" s="2">
        <f t="shared" si="581"/>
        <v>0</v>
      </c>
      <c r="AM1552" s="2">
        <f t="shared" si="582"/>
        <v>0</v>
      </c>
      <c r="AN1552" s="2">
        <f t="shared" si="583"/>
        <v>0</v>
      </c>
      <c r="AP1552" t="s">
        <v>682</v>
      </c>
      <c r="AQ1552" t="s">
        <v>851</v>
      </c>
      <c r="AT1552" s="94">
        <v>35</v>
      </c>
      <c r="AU1552" s="96">
        <v>29</v>
      </c>
      <c r="AV1552" s="100">
        <f t="shared" si="563"/>
        <v>35029</v>
      </c>
      <c r="AX1552" s="7" t="s">
        <v>996</v>
      </c>
      <c r="BB1552">
        <v>0</v>
      </c>
      <c r="BC1552">
        <v>2</v>
      </c>
    </row>
    <row r="1553" spans="1:55" ht="13" hidden="1" customHeight="1" outlineLevel="1">
      <c r="A1553" t="s">
        <v>2525</v>
      </c>
      <c r="B1553" t="s">
        <v>851</v>
      </c>
      <c r="C1553" s="1">
        <f t="shared" si="575"/>
        <v>11592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1">
        <f t="shared" si="573"/>
        <v>3240</v>
      </c>
      <c r="H1553" s="2">
        <f t="shared" si="574"/>
        <v>0.27950310559006208</v>
      </c>
      <c r="I1553" s="2"/>
      <c r="J1553" s="2">
        <f t="shared" si="576"/>
        <v>0.36024844720496896</v>
      </c>
      <c r="K1553" s="2">
        <f t="shared" si="577"/>
        <v>0.63975155279503104</v>
      </c>
      <c r="L1553" s="2">
        <f t="shared" si="578"/>
        <v>0</v>
      </c>
      <c r="M1553" s="2">
        <f t="shared" si="579"/>
        <v>0</v>
      </c>
      <c r="N1553" s="58">
        <v>4176</v>
      </c>
      <c r="O1553" s="58">
        <v>7416</v>
      </c>
      <c r="P1553" s="58"/>
      <c r="Q1553" s="58"/>
      <c r="R1553" s="58"/>
      <c r="S1553" s="58"/>
      <c r="T1553" s="58"/>
      <c r="U1553" s="58">
        <f t="shared" si="584"/>
        <v>0</v>
      </c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G1553" s="7">
        <f>IF(Q1553&gt;0,RANK(Q1553,(N1553:P1553,Q1553:AE1553)),0)</f>
        <v>0</v>
      </c>
      <c r="AH1553" s="7">
        <f>IF(R1553&gt;0,RANK(R1553,(N1553:P1553,Q1553:AE1553)),0)</f>
        <v>0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580"/>
        <v>0</v>
      </c>
      <c r="AL1553" s="2">
        <f t="shared" si="581"/>
        <v>0</v>
      </c>
      <c r="AM1553" s="2">
        <f t="shared" si="582"/>
        <v>0</v>
      </c>
      <c r="AN1553" s="2">
        <f t="shared" si="583"/>
        <v>0</v>
      </c>
      <c r="AP1553" t="s">
        <v>2525</v>
      </c>
      <c r="AQ1553" t="s">
        <v>851</v>
      </c>
      <c r="AT1553" s="94">
        <v>35</v>
      </c>
      <c r="AU1553" s="96">
        <v>31</v>
      </c>
      <c r="AV1553" s="100">
        <f t="shared" si="563"/>
        <v>35031</v>
      </c>
      <c r="AX1553" s="7" t="s">
        <v>996</v>
      </c>
      <c r="BB1553">
        <v>0</v>
      </c>
      <c r="BC1553">
        <v>0</v>
      </c>
    </row>
    <row r="1554" spans="1:55" ht="13" hidden="1" customHeight="1" outlineLevel="1">
      <c r="A1554" t="s">
        <v>2222</v>
      </c>
      <c r="B1554" t="s">
        <v>851</v>
      </c>
      <c r="C1554" s="1">
        <f t="shared" si="575"/>
        <v>2403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0</v>
      </c>
      <c r="G1554" s="1">
        <f t="shared" si="573"/>
        <v>411</v>
      </c>
      <c r="H1554" s="2">
        <f t="shared" si="574"/>
        <v>0.17103620474406991</v>
      </c>
      <c r="I1554" s="2"/>
      <c r="J1554" s="2">
        <f t="shared" si="576"/>
        <v>0.41448189762796506</v>
      </c>
      <c r="K1554" s="2">
        <f t="shared" si="577"/>
        <v>0.58551810237203494</v>
      </c>
      <c r="L1554" s="2">
        <f t="shared" si="578"/>
        <v>0</v>
      </c>
      <c r="M1554" s="2">
        <f t="shared" si="579"/>
        <v>0</v>
      </c>
      <c r="N1554" s="58">
        <v>996</v>
      </c>
      <c r="O1554" s="58">
        <v>1407</v>
      </c>
      <c r="P1554" s="58"/>
      <c r="Q1554" s="58"/>
      <c r="R1554" s="58"/>
      <c r="S1554" s="58"/>
      <c r="T1554" s="58"/>
      <c r="U1554" s="58">
        <f t="shared" si="584"/>
        <v>0</v>
      </c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G1554" s="7">
        <f>IF(Q1554&gt;0,RANK(Q1554,(N1554:P1554,Q1554:AE1554)),0)</f>
        <v>0</v>
      </c>
      <c r="AH1554" s="7">
        <f>IF(R1554&gt;0,RANK(R1554,(N1554:P1554,Q1554:AE1554)),0)</f>
        <v>0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580"/>
        <v>0</v>
      </c>
      <c r="AL1554" s="2">
        <f t="shared" si="581"/>
        <v>0</v>
      </c>
      <c r="AM1554" s="2">
        <f t="shared" si="582"/>
        <v>0</v>
      </c>
      <c r="AN1554" s="2">
        <f t="shared" si="583"/>
        <v>0</v>
      </c>
      <c r="AP1554" t="s">
        <v>2222</v>
      </c>
      <c r="AQ1554" t="s">
        <v>851</v>
      </c>
      <c r="AT1554" s="94">
        <v>35</v>
      </c>
      <c r="AU1554" s="96">
        <v>33</v>
      </c>
      <c r="AV1554" s="100">
        <f t="shared" si="563"/>
        <v>35033</v>
      </c>
      <c r="AX1554" s="7" t="s">
        <v>996</v>
      </c>
      <c r="BB1554">
        <v>0</v>
      </c>
      <c r="BC1554">
        <v>0</v>
      </c>
    </row>
    <row r="1555" spans="1:55" ht="13" hidden="1" customHeight="1" outlineLevel="1">
      <c r="A1555" t="s">
        <v>39</v>
      </c>
      <c r="B1555" t="s">
        <v>851</v>
      </c>
      <c r="C1555" s="1">
        <f t="shared" si="575"/>
        <v>12077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1">
        <f t="shared" si="573"/>
        <v>6560</v>
      </c>
      <c r="H1555" s="2">
        <f t="shared" si="574"/>
        <v>0.5431812536225884</v>
      </c>
      <c r="I1555" s="2"/>
      <c r="J1555" s="2">
        <f t="shared" si="576"/>
        <v>0.22836797217852114</v>
      </c>
      <c r="K1555" s="2">
        <f t="shared" si="577"/>
        <v>0.77154922580110952</v>
      </c>
      <c r="L1555" s="2">
        <f t="shared" si="578"/>
        <v>0</v>
      </c>
      <c r="M1555" s="2">
        <f t="shared" si="579"/>
        <v>8.2802020369365792E-5</v>
      </c>
      <c r="N1555" s="58">
        <v>2758</v>
      </c>
      <c r="O1555" s="58">
        <v>9318</v>
      </c>
      <c r="P1555" s="58"/>
      <c r="Q1555" s="58"/>
      <c r="R1555" s="58"/>
      <c r="S1555" s="58"/>
      <c r="T1555" s="58"/>
      <c r="U1555" s="58">
        <f t="shared" si="584"/>
        <v>1</v>
      </c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G1555" s="7">
        <f>IF(Q1555&gt;0,RANK(Q1555,(N1555:P1555,Q1555:AE1555)),0)</f>
        <v>0</v>
      </c>
      <c r="AH1555" s="7">
        <f>IF(R1555&gt;0,RANK(R1555,(N1555:P1555,Q1555:AE1555)),0)</f>
        <v>0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580"/>
        <v>0</v>
      </c>
      <c r="AL1555" s="2">
        <f t="shared" si="581"/>
        <v>0</v>
      </c>
      <c r="AM1555" s="2">
        <f t="shared" si="582"/>
        <v>0</v>
      </c>
      <c r="AN1555" s="2">
        <f t="shared" si="583"/>
        <v>0</v>
      </c>
      <c r="AP1555" t="s">
        <v>39</v>
      </c>
      <c r="AQ1555" t="s">
        <v>851</v>
      </c>
      <c r="AT1555" s="94">
        <v>35</v>
      </c>
      <c r="AU1555" s="96">
        <v>35</v>
      </c>
      <c r="AV1555" s="100">
        <f t="shared" si="563"/>
        <v>35035</v>
      </c>
      <c r="AX1555" s="7" t="s">
        <v>996</v>
      </c>
      <c r="BB1555">
        <v>0</v>
      </c>
      <c r="BC1555">
        <v>1</v>
      </c>
    </row>
    <row r="1556" spans="1:55" ht="13" hidden="1" customHeight="1" outlineLevel="1">
      <c r="A1556" t="s">
        <v>2217</v>
      </c>
      <c r="B1556" t="s">
        <v>851</v>
      </c>
      <c r="C1556" s="1">
        <f t="shared" si="575"/>
        <v>3322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0</v>
      </c>
      <c r="G1556" s="1">
        <f t="shared" si="573"/>
        <v>1358</v>
      </c>
      <c r="H1556" s="2">
        <f t="shared" si="574"/>
        <v>0.40878988561107765</v>
      </c>
      <c r="I1556" s="2"/>
      <c r="J1556" s="2">
        <f t="shared" si="576"/>
        <v>0.29560505719446117</v>
      </c>
      <c r="K1556" s="2">
        <f t="shared" si="577"/>
        <v>0.70439494280553883</v>
      </c>
      <c r="L1556" s="2">
        <f t="shared" si="578"/>
        <v>0</v>
      </c>
      <c r="M1556" s="2">
        <f t="shared" si="579"/>
        <v>0</v>
      </c>
      <c r="N1556" s="58">
        <v>982</v>
      </c>
      <c r="O1556" s="58">
        <v>2340</v>
      </c>
      <c r="P1556" s="58"/>
      <c r="Q1556" s="58"/>
      <c r="R1556" s="58"/>
      <c r="S1556" s="58"/>
      <c r="T1556" s="58"/>
      <c r="U1556" s="58">
        <f t="shared" si="584"/>
        <v>0</v>
      </c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G1556" s="7">
        <f>IF(Q1556&gt;0,RANK(Q1556,(N1556:P1556,Q1556:AE1556)),0)</f>
        <v>0</v>
      </c>
      <c r="AH1556" s="7">
        <f>IF(R1556&gt;0,RANK(R1556,(N1556:P1556,Q1556:AE1556)),0)</f>
        <v>0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580"/>
        <v>0</v>
      </c>
      <c r="AL1556" s="2">
        <f t="shared" si="581"/>
        <v>0</v>
      </c>
      <c r="AM1556" s="2">
        <f t="shared" si="582"/>
        <v>0</v>
      </c>
      <c r="AN1556" s="2">
        <f t="shared" si="583"/>
        <v>0</v>
      </c>
      <c r="AP1556" t="s">
        <v>2217</v>
      </c>
      <c r="AQ1556" t="s">
        <v>851</v>
      </c>
      <c r="AT1556" s="94">
        <v>35</v>
      </c>
      <c r="AU1556" s="96">
        <v>37</v>
      </c>
      <c r="AV1556" s="100">
        <f t="shared" si="563"/>
        <v>35037</v>
      </c>
      <c r="AX1556" s="7" t="s">
        <v>996</v>
      </c>
      <c r="BB1556">
        <v>0</v>
      </c>
      <c r="BC1556">
        <v>0</v>
      </c>
    </row>
    <row r="1557" spans="1:55" ht="13" hidden="1" customHeight="1" outlineLevel="1">
      <c r="A1557" t="s">
        <v>1763</v>
      </c>
      <c r="B1557" t="s">
        <v>851</v>
      </c>
      <c r="C1557" s="1">
        <f t="shared" si="575"/>
        <v>9926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0</v>
      </c>
      <c r="G1557" s="1">
        <f t="shared" si="573"/>
        <v>658</v>
      </c>
      <c r="H1557" s="2">
        <f t="shared" si="574"/>
        <v>6.6290550070521856E-2</v>
      </c>
      <c r="I1557" s="2"/>
      <c r="J1557" s="2">
        <f t="shared" si="576"/>
        <v>0.46685472496473907</v>
      </c>
      <c r="K1557" s="2">
        <f t="shared" si="577"/>
        <v>0.53314527503526088</v>
      </c>
      <c r="L1557" s="2">
        <f t="shared" si="578"/>
        <v>0</v>
      </c>
      <c r="M1557" s="2">
        <f t="shared" si="579"/>
        <v>1.1102230246251565E-16</v>
      </c>
      <c r="N1557" s="58">
        <v>4634</v>
      </c>
      <c r="O1557" s="58">
        <v>5292</v>
      </c>
      <c r="P1557" s="58"/>
      <c r="Q1557" s="58"/>
      <c r="R1557" s="58"/>
      <c r="S1557" s="58"/>
      <c r="T1557" s="58"/>
      <c r="U1557" s="58">
        <f t="shared" si="584"/>
        <v>0</v>
      </c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G1557" s="7">
        <f>IF(Q1557&gt;0,RANK(Q1557,(N1557:P1557,Q1557:AE1557)),0)</f>
        <v>0</v>
      </c>
      <c r="AH1557" s="7">
        <f>IF(R1557&gt;0,RANK(R1557,(N1557:P1557,Q1557:AE1557)),0)</f>
        <v>0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si="580"/>
        <v>0</v>
      </c>
      <c r="AL1557" s="2">
        <f t="shared" si="581"/>
        <v>0</v>
      </c>
      <c r="AM1557" s="2">
        <f t="shared" si="582"/>
        <v>0</v>
      </c>
      <c r="AN1557" s="2">
        <f t="shared" si="583"/>
        <v>0</v>
      </c>
      <c r="AP1557" t="s">
        <v>1763</v>
      </c>
      <c r="AQ1557" t="s">
        <v>851</v>
      </c>
      <c r="AT1557" s="94">
        <v>35</v>
      </c>
      <c r="AU1557" s="96">
        <v>39</v>
      </c>
      <c r="AV1557" s="100">
        <f t="shared" si="563"/>
        <v>35039</v>
      </c>
      <c r="AX1557" s="7" t="s">
        <v>996</v>
      </c>
      <c r="BB1557">
        <v>0</v>
      </c>
      <c r="BC1557">
        <v>0</v>
      </c>
    </row>
    <row r="1558" spans="1:55" ht="13" hidden="1" customHeight="1" outlineLevel="1">
      <c r="A1558" t="s">
        <v>1764</v>
      </c>
      <c r="B1558" t="s">
        <v>851</v>
      </c>
      <c r="C1558" s="1">
        <f t="shared" si="575"/>
        <v>4546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0</v>
      </c>
      <c r="G1558" s="1">
        <f t="shared" si="573"/>
        <v>2878</v>
      </c>
      <c r="H1558" s="2">
        <f t="shared" si="574"/>
        <v>0.63308402991641</v>
      </c>
      <c r="I1558" s="2"/>
      <c r="J1558" s="2">
        <f t="shared" si="576"/>
        <v>0.18345798504179497</v>
      </c>
      <c r="K1558" s="2">
        <f t="shared" si="577"/>
        <v>0.816542014958205</v>
      </c>
      <c r="L1558" s="2">
        <f t="shared" si="578"/>
        <v>0</v>
      </c>
      <c r="M1558" s="2">
        <f t="shared" si="579"/>
        <v>0</v>
      </c>
      <c r="N1558" s="58">
        <v>834</v>
      </c>
      <c r="O1558" s="58">
        <v>3712</v>
      </c>
      <c r="P1558" s="58"/>
      <c r="Q1558" s="58"/>
      <c r="R1558" s="58"/>
      <c r="S1558" s="58"/>
      <c r="T1558" s="58"/>
      <c r="U1558" s="58">
        <f t="shared" si="584"/>
        <v>0</v>
      </c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G1558" s="7">
        <f>IF(Q1558&gt;0,RANK(Q1558,(N1558:P1558,Q1558:AE1558)),0)</f>
        <v>0</v>
      </c>
      <c r="AH1558" s="7">
        <f>IF(R1558&gt;0,RANK(R1558,(N1558:P1558,Q1558:AE1558)),0)</f>
        <v>0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580"/>
        <v>0</v>
      </c>
      <c r="AL1558" s="2">
        <f t="shared" si="581"/>
        <v>0</v>
      </c>
      <c r="AM1558" s="2">
        <f t="shared" si="582"/>
        <v>0</v>
      </c>
      <c r="AN1558" s="2">
        <f t="shared" si="583"/>
        <v>0</v>
      </c>
      <c r="AP1558" t="s">
        <v>1764</v>
      </c>
      <c r="AQ1558" t="s">
        <v>851</v>
      </c>
      <c r="AT1558" s="94">
        <v>35</v>
      </c>
      <c r="AU1558" s="96">
        <v>41</v>
      </c>
      <c r="AV1558" s="100">
        <f t="shared" si="563"/>
        <v>35041</v>
      </c>
      <c r="AX1558" s="7" t="s">
        <v>996</v>
      </c>
      <c r="BB1558">
        <v>0</v>
      </c>
      <c r="BC1558">
        <v>0</v>
      </c>
    </row>
    <row r="1559" spans="1:55" ht="13" hidden="1" customHeight="1" outlineLevel="1">
      <c r="A1559" t="s">
        <v>2043</v>
      </c>
      <c r="B1559" t="s">
        <v>851</v>
      </c>
      <c r="C1559" s="1">
        <f t="shared" si="575"/>
        <v>15331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1">
        <f t="shared" si="573"/>
        <v>6306</v>
      </c>
      <c r="H1559" s="2">
        <f t="shared" si="574"/>
        <v>0.41132346226599698</v>
      </c>
      <c r="I1559" s="2"/>
      <c r="J1559" s="2">
        <f t="shared" si="576"/>
        <v>0.29345770008479549</v>
      </c>
      <c r="K1559" s="2">
        <f t="shared" si="577"/>
        <v>0.70478116235079247</v>
      </c>
      <c r="L1559" s="2">
        <f t="shared" si="578"/>
        <v>0</v>
      </c>
      <c r="M1559" s="2">
        <f t="shared" si="579"/>
        <v>1.7611375644119853E-3</v>
      </c>
      <c r="N1559" s="58">
        <v>4499</v>
      </c>
      <c r="O1559" s="58">
        <v>10805</v>
      </c>
      <c r="P1559" s="58"/>
      <c r="Q1559" s="58"/>
      <c r="R1559" s="58"/>
      <c r="S1559" s="58"/>
      <c r="T1559" s="58"/>
      <c r="U1559" s="58">
        <f t="shared" si="584"/>
        <v>27</v>
      </c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G1559" s="7">
        <f>IF(Q1559&gt;0,RANK(Q1559,(N1559:P1559,Q1559:AE1559)),0)</f>
        <v>0</v>
      </c>
      <c r="AH1559" s="7">
        <f>IF(R1559&gt;0,RANK(R1559,(N1559:P1559,Q1559:AE1559)),0)</f>
        <v>0</v>
      </c>
      <c r="AI1559" s="7">
        <f>IF(T1559&gt;0,RANK(T1559,(N1559:P1559,Q1559:AE1559)),0)</f>
        <v>0</v>
      </c>
      <c r="AJ1559" s="7">
        <f>IF(S1559&gt;0,RANK(S1559,(N1559:P1559,Q1559:AE1559)),0)</f>
        <v>0</v>
      </c>
      <c r="AK1559" s="2">
        <f t="shared" si="580"/>
        <v>0</v>
      </c>
      <c r="AL1559" s="2">
        <f t="shared" si="581"/>
        <v>0</v>
      </c>
      <c r="AM1559" s="2">
        <f t="shared" si="582"/>
        <v>0</v>
      </c>
      <c r="AN1559" s="2">
        <f t="shared" si="583"/>
        <v>0</v>
      </c>
      <c r="AP1559" t="s">
        <v>2043</v>
      </c>
      <c r="AQ1559" t="s">
        <v>851</v>
      </c>
      <c r="AT1559" s="94">
        <v>35</v>
      </c>
      <c r="AU1559" s="96">
        <v>43</v>
      </c>
      <c r="AV1559" s="100">
        <f t="shared" si="563"/>
        <v>35043</v>
      </c>
      <c r="AX1559" s="7" t="s">
        <v>996</v>
      </c>
      <c r="BB1559">
        <v>27</v>
      </c>
      <c r="BC1559">
        <v>0</v>
      </c>
    </row>
    <row r="1560" spans="1:55" ht="13" hidden="1" customHeight="1" outlineLevel="1">
      <c r="A1560" t="s">
        <v>1965</v>
      </c>
      <c r="B1560" t="s">
        <v>851</v>
      </c>
      <c r="C1560" s="1">
        <f t="shared" si="575"/>
        <v>21141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0</v>
      </c>
      <c r="G1560" s="1">
        <f t="shared" si="573"/>
        <v>9152</v>
      </c>
      <c r="H1560" s="2">
        <f t="shared" si="574"/>
        <v>0.43290289011872662</v>
      </c>
      <c r="I1560" s="2"/>
      <c r="J1560" s="2">
        <f t="shared" si="576"/>
        <v>0.28267347807577692</v>
      </c>
      <c r="K1560" s="2">
        <f t="shared" si="577"/>
        <v>0.71557636819450354</v>
      </c>
      <c r="L1560" s="2">
        <f t="shared" si="578"/>
        <v>0</v>
      </c>
      <c r="M1560" s="2">
        <f t="shared" si="579"/>
        <v>1.7501537297195391E-3</v>
      </c>
      <c r="N1560" s="58">
        <v>5976</v>
      </c>
      <c r="O1560" s="58">
        <v>15128</v>
      </c>
      <c r="P1560" s="58"/>
      <c r="Q1560" s="58"/>
      <c r="R1560" s="58"/>
      <c r="S1560" s="58"/>
      <c r="T1560" s="58"/>
      <c r="U1560" s="58">
        <f t="shared" si="584"/>
        <v>37</v>
      </c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G1560" s="7">
        <f>IF(Q1560&gt;0,RANK(Q1560,(N1560:P1560,Q1560:AE1560)),0)</f>
        <v>0</v>
      </c>
      <c r="AH1560" s="7">
        <f>IF(R1560&gt;0,RANK(R1560,(N1560:P1560,Q1560:AE1560)),0)</f>
        <v>0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si="580"/>
        <v>0</v>
      </c>
      <c r="AL1560" s="2">
        <f t="shared" si="581"/>
        <v>0</v>
      </c>
      <c r="AM1560" s="2">
        <f t="shared" si="582"/>
        <v>0</v>
      </c>
      <c r="AN1560" s="2">
        <f t="shared" si="583"/>
        <v>0</v>
      </c>
      <c r="AP1560" t="s">
        <v>1965</v>
      </c>
      <c r="AQ1560" t="s">
        <v>851</v>
      </c>
      <c r="AT1560" s="94">
        <v>35</v>
      </c>
      <c r="AU1560" s="96">
        <v>45</v>
      </c>
      <c r="AV1560" s="100">
        <f t="shared" si="563"/>
        <v>35045</v>
      </c>
      <c r="AX1560" s="7" t="s">
        <v>996</v>
      </c>
      <c r="BB1560">
        <v>37</v>
      </c>
      <c r="BC1560">
        <v>0</v>
      </c>
    </row>
    <row r="1561" spans="1:55" ht="13" hidden="1" customHeight="1" outlineLevel="1">
      <c r="A1561" t="s">
        <v>1802</v>
      </c>
      <c r="B1561" t="s">
        <v>851</v>
      </c>
      <c r="C1561" s="1">
        <f t="shared" si="575"/>
        <v>7424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0</v>
      </c>
      <c r="G1561" s="1">
        <f t="shared" si="573"/>
        <v>1367</v>
      </c>
      <c r="H1561" s="2">
        <f t="shared" si="574"/>
        <v>0.18413254310344829</v>
      </c>
      <c r="I1561" s="2"/>
      <c r="J1561" s="2">
        <f t="shared" si="576"/>
        <v>0.40786637931034481</v>
      </c>
      <c r="K1561" s="2">
        <f t="shared" si="577"/>
        <v>0.59199892241379315</v>
      </c>
      <c r="L1561" s="2">
        <f t="shared" si="578"/>
        <v>0</v>
      </c>
      <c r="M1561" s="2">
        <f t="shared" si="579"/>
        <v>1.3469827586209959E-4</v>
      </c>
      <c r="N1561" s="58">
        <v>3028</v>
      </c>
      <c r="O1561" s="58">
        <v>4395</v>
      </c>
      <c r="P1561" s="58"/>
      <c r="Q1561" s="58"/>
      <c r="R1561" s="58"/>
      <c r="S1561" s="58"/>
      <c r="T1561" s="58"/>
      <c r="U1561" s="58">
        <f t="shared" si="584"/>
        <v>1</v>
      </c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G1561" s="7">
        <f>IF(Q1561&gt;0,RANK(Q1561,(N1561:P1561,Q1561:AE1561)),0)</f>
        <v>0</v>
      </c>
      <c r="AH1561" s="7">
        <f>IF(R1561&gt;0,RANK(R1561,(N1561:P1561,Q1561:AE1561)),0)</f>
        <v>0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580"/>
        <v>0</v>
      </c>
      <c r="AL1561" s="2">
        <f t="shared" si="581"/>
        <v>0</v>
      </c>
      <c r="AM1561" s="2">
        <f t="shared" si="582"/>
        <v>0</v>
      </c>
      <c r="AN1561" s="2">
        <f t="shared" si="583"/>
        <v>0</v>
      </c>
      <c r="AP1561" t="s">
        <v>1802</v>
      </c>
      <c r="AQ1561" t="s">
        <v>851</v>
      </c>
      <c r="AT1561" s="94">
        <v>35</v>
      </c>
      <c r="AU1561" s="96">
        <v>47</v>
      </c>
      <c r="AV1561" s="100">
        <f t="shared" ref="AV1561:AV1568" si="585">1000*AT1561+AU1561</f>
        <v>35047</v>
      </c>
      <c r="AX1561" s="7" t="s">
        <v>996</v>
      </c>
      <c r="BB1561">
        <v>1</v>
      </c>
      <c r="BC1561">
        <v>0</v>
      </c>
    </row>
    <row r="1562" spans="1:55" ht="13" hidden="1" customHeight="1" outlineLevel="1">
      <c r="A1562" t="s">
        <v>1918</v>
      </c>
      <c r="B1562" t="s">
        <v>851</v>
      </c>
      <c r="C1562" s="1">
        <f t="shared" si="575"/>
        <v>29114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0</v>
      </c>
      <c r="G1562" s="1">
        <f t="shared" si="573"/>
        <v>10873</v>
      </c>
      <c r="H1562" s="2">
        <f t="shared" si="574"/>
        <v>0.37346293879233361</v>
      </c>
      <c r="I1562" s="2"/>
      <c r="J1562" s="2">
        <f t="shared" si="576"/>
        <v>0.31318266126262279</v>
      </c>
      <c r="K1562" s="2">
        <f t="shared" si="577"/>
        <v>0.68664560005495634</v>
      </c>
      <c r="L1562" s="2">
        <f t="shared" si="578"/>
        <v>0</v>
      </c>
      <c r="M1562" s="2">
        <f t="shared" si="579"/>
        <v>1.7173868242092993E-4</v>
      </c>
      <c r="N1562" s="58">
        <v>9118</v>
      </c>
      <c r="O1562" s="58">
        <v>19991</v>
      </c>
      <c r="P1562" s="58"/>
      <c r="Q1562" s="58"/>
      <c r="R1562" s="58"/>
      <c r="S1562" s="58"/>
      <c r="T1562" s="58"/>
      <c r="U1562" s="58">
        <f t="shared" si="584"/>
        <v>5</v>
      </c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G1562" s="7">
        <f>IF(Q1562&gt;0,RANK(Q1562,(N1562:P1562,Q1562:AE1562)),0)</f>
        <v>0</v>
      </c>
      <c r="AH1562" s="7">
        <f>IF(R1562&gt;0,RANK(R1562,(N1562:P1562,Q1562:AE1562)),0)</f>
        <v>0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580"/>
        <v>0</v>
      </c>
      <c r="AL1562" s="2">
        <f t="shared" si="581"/>
        <v>0</v>
      </c>
      <c r="AM1562" s="2">
        <f t="shared" si="582"/>
        <v>0</v>
      </c>
      <c r="AN1562" s="2">
        <f t="shared" si="583"/>
        <v>0</v>
      </c>
      <c r="AP1562" t="s">
        <v>1918</v>
      </c>
      <c r="AQ1562" t="s">
        <v>851</v>
      </c>
      <c r="AT1562" s="94">
        <v>35</v>
      </c>
      <c r="AU1562" s="96">
        <v>49</v>
      </c>
      <c r="AV1562" s="100">
        <f t="shared" si="585"/>
        <v>35049</v>
      </c>
      <c r="AX1562" s="7" t="s">
        <v>996</v>
      </c>
      <c r="BB1562">
        <v>2</v>
      </c>
      <c r="BC1562">
        <v>3</v>
      </c>
    </row>
    <row r="1563" spans="1:55" ht="13" hidden="1" customHeight="1" outlineLevel="1">
      <c r="A1563" t="s">
        <v>2036</v>
      </c>
      <c r="B1563" t="s">
        <v>851</v>
      </c>
      <c r="C1563" s="1">
        <f t="shared" si="575"/>
        <v>3529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0</v>
      </c>
      <c r="G1563" s="1">
        <f t="shared" si="573"/>
        <v>1659</v>
      </c>
      <c r="H1563" s="2">
        <f t="shared" si="574"/>
        <v>0.47010484556531595</v>
      </c>
      <c r="I1563" s="2"/>
      <c r="J1563" s="2">
        <f t="shared" si="576"/>
        <v>0.26494757721734202</v>
      </c>
      <c r="K1563" s="2">
        <f t="shared" si="577"/>
        <v>0.73505242278265792</v>
      </c>
      <c r="L1563" s="2">
        <f t="shared" si="578"/>
        <v>0</v>
      </c>
      <c r="M1563" s="2">
        <f t="shared" si="579"/>
        <v>1.1102230246251565E-16</v>
      </c>
      <c r="N1563" s="58">
        <v>935</v>
      </c>
      <c r="O1563" s="58">
        <v>2594</v>
      </c>
      <c r="P1563" s="58"/>
      <c r="Q1563" s="58"/>
      <c r="R1563" s="58"/>
      <c r="S1563" s="58"/>
      <c r="T1563" s="58"/>
      <c r="U1563" s="58">
        <f t="shared" si="584"/>
        <v>0</v>
      </c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G1563" s="7">
        <f>IF(Q1563&gt;0,RANK(Q1563,(N1563:P1563,Q1563:AE1563)),0)</f>
        <v>0</v>
      </c>
      <c r="AH1563" s="7">
        <f>IF(R1563&gt;0,RANK(R1563,(N1563:P1563,Q1563:AE1563)),0)</f>
        <v>0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580"/>
        <v>0</v>
      </c>
      <c r="AL1563" s="2">
        <f t="shared" si="581"/>
        <v>0</v>
      </c>
      <c r="AM1563" s="2">
        <f t="shared" si="582"/>
        <v>0</v>
      </c>
      <c r="AN1563" s="2">
        <f t="shared" si="583"/>
        <v>0</v>
      </c>
      <c r="AP1563" t="s">
        <v>2036</v>
      </c>
      <c r="AQ1563" t="s">
        <v>851</v>
      </c>
      <c r="AT1563" s="94">
        <v>35</v>
      </c>
      <c r="AU1563" s="96">
        <v>51</v>
      </c>
      <c r="AV1563" s="100">
        <f t="shared" si="585"/>
        <v>35051</v>
      </c>
      <c r="AX1563" s="7" t="s">
        <v>996</v>
      </c>
      <c r="BB1563">
        <v>0</v>
      </c>
      <c r="BC1563">
        <v>0</v>
      </c>
    </row>
    <row r="1564" spans="1:55" ht="13" hidden="1" customHeight="1" outlineLevel="1">
      <c r="A1564" t="s">
        <v>1919</v>
      </c>
      <c r="B1564" t="s">
        <v>851</v>
      </c>
      <c r="C1564" s="1">
        <f t="shared" si="575"/>
        <v>5280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0</v>
      </c>
      <c r="G1564" s="1">
        <f t="shared" si="573"/>
        <v>2166</v>
      </c>
      <c r="H1564" s="2">
        <f t="shared" si="574"/>
        <v>0.41022727272727272</v>
      </c>
      <c r="I1564" s="2"/>
      <c r="J1564" s="2">
        <f t="shared" si="576"/>
        <v>0.29488636363636361</v>
      </c>
      <c r="K1564" s="2">
        <f t="shared" si="577"/>
        <v>0.70511363636363633</v>
      </c>
      <c r="L1564" s="2">
        <f t="shared" si="578"/>
        <v>0</v>
      </c>
      <c r="M1564" s="2">
        <f t="shared" si="579"/>
        <v>0</v>
      </c>
      <c r="N1564" s="58">
        <v>1557</v>
      </c>
      <c r="O1564" s="58">
        <v>3723</v>
      </c>
      <c r="P1564" s="58"/>
      <c r="Q1564" s="58"/>
      <c r="R1564" s="58"/>
      <c r="S1564" s="58"/>
      <c r="T1564" s="58"/>
      <c r="U1564" s="58">
        <f t="shared" si="584"/>
        <v>0</v>
      </c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G1564" s="7">
        <f>IF(Q1564&gt;0,RANK(Q1564,(N1564:P1564,Q1564:AE1564)),0)</f>
        <v>0</v>
      </c>
      <c r="AH1564" s="7">
        <f>IF(R1564&gt;0,RANK(R1564,(N1564:P1564,Q1564:AE1564)),0)</f>
        <v>0</v>
      </c>
      <c r="AI1564" s="7">
        <f>IF(T1564&gt;0,RANK(T1564,(N1564:P1564,Q1564:AE1564)),0)</f>
        <v>0</v>
      </c>
      <c r="AJ1564" s="7">
        <f>IF(S1564&gt;0,RANK(S1564,(N1564:P1564,Q1564:AE1564)),0)</f>
        <v>0</v>
      </c>
      <c r="AK1564" s="2">
        <f t="shared" si="580"/>
        <v>0</v>
      </c>
      <c r="AL1564" s="2">
        <f t="shared" si="581"/>
        <v>0</v>
      </c>
      <c r="AM1564" s="2">
        <f t="shared" si="582"/>
        <v>0</v>
      </c>
      <c r="AN1564" s="2">
        <f t="shared" si="583"/>
        <v>0</v>
      </c>
      <c r="AP1564" t="s">
        <v>1919</v>
      </c>
      <c r="AQ1564" t="s">
        <v>851</v>
      </c>
      <c r="AT1564" s="94">
        <v>35</v>
      </c>
      <c r="AU1564" s="96">
        <v>53</v>
      </c>
      <c r="AV1564" s="100">
        <f t="shared" si="585"/>
        <v>35053</v>
      </c>
      <c r="AX1564" s="7" t="s">
        <v>996</v>
      </c>
      <c r="BB1564">
        <v>0</v>
      </c>
      <c r="BC1564">
        <v>0</v>
      </c>
    </row>
    <row r="1565" spans="1:55" ht="13" hidden="1" customHeight="1" outlineLevel="1">
      <c r="A1565" t="s">
        <v>2076</v>
      </c>
      <c r="B1565" t="s">
        <v>851</v>
      </c>
      <c r="C1565" s="1">
        <f t="shared" si="575"/>
        <v>7356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0</v>
      </c>
      <c r="G1565" s="1">
        <f t="shared" si="573"/>
        <v>2118</v>
      </c>
      <c r="H1565" s="2">
        <f t="shared" si="574"/>
        <v>0.28792822185970635</v>
      </c>
      <c r="I1565" s="2"/>
      <c r="J1565" s="2">
        <f t="shared" si="576"/>
        <v>0.35603588907014683</v>
      </c>
      <c r="K1565" s="2">
        <f t="shared" si="577"/>
        <v>0.64396411092985317</v>
      </c>
      <c r="L1565" s="2">
        <f t="shared" si="578"/>
        <v>0</v>
      </c>
      <c r="M1565" s="2">
        <f t="shared" si="579"/>
        <v>0</v>
      </c>
      <c r="N1565" s="58">
        <v>2619</v>
      </c>
      <c r="O1565" s="58">
        <v>4737</v>
      </c>
      <c r="P1565" s="58"/>
      <c r="Q1565" s="58"/>
      <c r="R1565" s="58"/>
      <c r="S1565" s="58"/>
      <c r="T1565" s="58"/>
      <c r="U1565" s="58">
        <f t="shared" si="584"/>
        <v>0</v>
      </c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G1565" s="7">
        <f>IF(Q1565&gt;0,RANK(Q1565,(N1565:P1565,Q1565:AE1565)),0)</f>
        <v>0</v>
      </c>
      <c r="AH1565" s="7">
        <f>IF(R1565&gt;0,RANK(R1565,(N1565:P1565,Q1565:AE1565)),0)</f>
        <v>0</v>
      </c>
      <c r="AI1565" s="7">
        <f>IF(T1565&gt;0,RANK(T1565,(N1565:P1565,Q1565:AE1565)),0)</f>
        <v>0</v>
      </c>
      <c r="AJ1565" s="7">
        <f>IF(S1565&gt;0,RANK(S1565,(N1565:P1565,Q1565:AE1565)),0)</f>
        <v>0</v>
      </c>
      <c r="AK1565" s="2">
        <f t="shared" si="580"/>
        <v>0</v>
      </c>
      <c r="AL1565" s="2">
        <f t="shared" si="581"/>
        <v>0</v>
      </c>
      <c r="AM1565" s="2">
        <f t="shared" si="582"/>
        <v>0</v>
      </c>
      <c r="AN1565" s="2">
        <f t="shared" si="583"/>
        <v>0</v>
      </c>
      <c r="AP1565" t="s">
        <v>2076</v>
      </c>
      <c r="AQ1565" t="s">
        <v>851</v>
      </c>
      <c r="AT1565" s="94">
        <v>35</v>
      </c>
      <c r="AU1565" s="96">
        <v>55</v>
      </c>
      <c r="AV1565" s="100">
        <f t="shared" si="585"/>
        <v>35055</v>
      </c>
      <c r="AX1565" s="7" t="s">
        <v>996</v>
      </c>
      <c r="BB1565">
        <v>0</v>
      </c>
      <c r="BC1565">
        <v>0</v>
      </c>
    </row>
    <row r="1566" spans="1:55" ht="13" hidden="1" customHeight="1" outlineLevel="1">
      <c r="A1566" t="s">
        <v>1447</v>
      </c>
      <c r="B1566" t="s">
        <v>851</v>
      </c>
      <c r="C1566" s="1">
        <f t="shared" si="575"/>
        <v>3654</v>
      </c>
      <c r="D1566" s="7">
        <f>IF(N1566&gt;0, RANK(N1566,(N1566:P1566,Q1566:AE1566)),0)</f>
        <v>2</v>
      </c>
      <c r="E1566" s="7">
        <f>IF(O1566&gt;0,RANK(O1566,(N1566:P1566,Q1566:AE1566)),0)</f>
        <v>1</v>
      </c>
      <c r="F1566" s="7">
        <f>IF(P1566&gt;0,RANK(P1566,(N1566:P1566,Q1566:AE1566)),0)</f>
        <v>0</v>
      </c>
      <c r="G1566" s="1">
        <f t="shared" si="573"/>
        <v>1548</v>
      </c>
      <c r="H1566" s="2">
        <f t="shared" si="574"/>
        <v>0.42364532019704432</v>
      </c>
      <c r="I1566" s="2"/>
      <c r="J1566" s="2">
        <f t="shared" si="576"/>
        <v>0.28817733990147781</v>
      </c>
      <c r="K1566" s="2">
        <f t="shared" si="577"/>
        <v>0.71182266009852213</v>
      </c>
      <c r="L1566" s="2">
        <f t="shared" si="578"/>
        <v>0</v>
      </c>
      <c r="M1566" s="2">
        <f t="shared" si="579"/>
        <v>1.1102230246251565E-16</v>
      </c>
      <c r="N1566" s="58">
        <v>1053</v>
      </c>
      <c r="O1566" s="58">
        <v>2601</v>
      </c>
      <c r="P1566" s="58"/>
      <c r="Q1566" s="58"/>
      <c r="R1566" s="58"/>
      <c r="S1566" s="58"/>
      <c r="T1566" s="58"/>
      <c r="U1566" s="58">
        <f t="shared" si="584"/>
        <v>0</v>
      </c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G1566" s="7">
        <f>IF(Q1566&gt;0,RANK(Q1566,(N1566:P1566,Q1566:AE1566)),0)</f>
        <v>0</v>
      </c>
      <c r="AH1566" s="7">
        <f>IF(R1566&gt;0,RANK(R1566,(N1566:P1566,Q1566:AE1566)),0)</f>
        <v>0</v>
      </c>
      <c r="AI1566" s="7">
        <f>IF(T1566&gt;0,RANK(T1566,(N1566:P1566,Q1566:AE1566)),0)</f>
        <v>0</v>
      </c>
      <c r="AJ1566" s="7">
        <f>IF(S1566&gt;0,RANK(S1566,(N1566:P1566,Q1566:AE1566)),0)</f>
        <v>0</v>
      </c>
      <c r="AK1566" s="2">
        <f t="shared" si="580"/>
        <v>0</v>
      </c>
      <c r="AL1566" s="2">
        <f t="shared" si="581"/>
        <v>0</v>
      </c>
      <c r="AM1566" s="2">
        <f t="shared" si="582"/>
        <v>0</v>
      </c>
      <c r="AN1566" s="2">
        <f t="shared" si="583"/>
        <v>0</v>
      </c>
      <c r="AP1566" t="s">
        <v>1447</v>
      </c>
      <c r="AQ1566" t="s">
        <v>851</v>
      </c>
      <c r="AT1566" s="94">
        <v>35</v>
      </c>
      <c r="AU1566" s="96">
        <v>57</v>
      </c>
      <c r="AV1566" s="100">
        <f t="shared" si="585"/>
        <v>35057</v>
      </c>
      <c r="AX1566" s="7" t="s">
        <v>996</v>
      </c>
      <c r="BB1566">
        <v>0</v>
      </c>
      <c r="BC1566">
        <v>0</v>
      </c>
    </row>
    <row r="1567" spans="1:55" ht="13" hidden="1" customHeight="1" outlineLevel="1">
      <c r="A1567" t="s">
        <v>1683</v>
      </c>
      <c r="B1567" t="s">
        <v>851</v>
      </c>
      <c r="C1567" s="1">
        <f t="shared" si="575"/>
        <v>1625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0</v>
      </c>
      <c r="G1567" s="1">
        <f t="shared" si="573"/>
        <v>884</v>
      </c>
      <c r="H1567" s="2">
        <f t="shared" si="574"/>
        <v>0.54400000000000004</v>
      </c>
      <c r="I1567" s="2"/>
      <c r="J1567" s="2">
        <f t="shared" si="576"/>
        <v>0.22707692307692307</v>
      </c>
      <c r="K1567" s="2">
        <f t="shared" si="577"/>
        <v>0.7710769230769231</v>
      </c>
      <c r="L1567" s="2">
        <f t="shared" si="578"/>
        <v>0</v>
      </c>
      <c r="M1567" s="2">
        <f t="shared" si="579"/>
        <v>1.8461538461538307E-3</v>
      </c>
      <c r="N1567" s="58">
        <v>369</v>
      </c>
      <c r="O1567" s="58">
        <v>1253</v>
      </c>
      <c r="P1567" s="58"/>
      <c r="Q1567" s="58"/>
      <c r="R1567" s="58"/>
      <c r="S1567" s="58"/>
      <c r="T1567" s="58"/>
      <c r="U1567" s="58">
        <f t="shared" si="584"/>
        <v>3</v>
      </c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G1567" s="7">
        <f>IF(Q1567&gt;0,RANK(Q1567,(N1567:P1567,Q1567:AE1567)),0)</f>
        <v>0</v>
      </c>
      <c r="AH1567" s="7">
        <f>IF(R1567&gt;0,RANK(R1567,(N1567:P1567,Q1567:AE1567)),0)</f>
        <v>0</v>
      </c>
      <c r="AI1567" s="7">
        <f>IF(T1567&gt;0,RANK(T1567,(N1567:P1567,Q1567:AE1567)),0)</f>
        <v>0</v>
      </c>
      <c r="AJ1567" s="7">
        <f>IF(S1567&gt;0,RANK(S1567,(N1567:P1567,Q1567:AE1567)),0)</f>
        <v>0</v>
      </c>
      <c r="AK1567" s="2">
        <f t="shared" si="580"/>
        <v>0</v>
      </c>
      <c r="AL1567" s="2">
        <f t="shared" si="581"/>
        <v>0</v>
      </c>
      <c r="AM1567" s="2">
        <f t="shared" si="582"/>
        <v>0</v>
      </c>
      <c r="AN1567" s="2">
        <f t="shared" si="583"/>
        <v>0</v>
      </c>
      <c r="AP1567" t="s">
        <v>1683</v>
      </c>
      <c r="AQ1567" t="s">
        <v>851</v>
      </c>
      <c r="AT1567" s="94">
        <v>35</v>
      </c>
      <c r="AU1567" s="96">
        <v>59</v>
      </c>
      <c r="AV1567" s="100">
        <f t="shared" si="585"/>
        <v>35059</v>
      </c>
      <c r="AX1567" s="7" t="s">
        <v>996</v>
      </c>
      <c r="BB1567">
        <v>1</v>
      </c>
      <c r="BC1567">
        <v>2</v>
      </c>
    </row>
    <row r="1568" spans="1:55" ht="13" hidden="1" customHeight="1" outlineLevel="1">
      <c r="A1568" t="s">
        <v>1448</v>
      </c>
      <c r="B1568" t="s">
        <v>851</v>
      </c>
      <c r="C1568" s="1">
        <f t="shared" si="575"/>
        <v>13300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0</v>
      </c>
      <c r="G1568" s="1">
        <f t="shared" si="573"/>
        <v>5236</v>
      </c>
      <c r="H1568" s="2">
        <f t="shared" si="574"/>
        <v>0.3936842105263158</v>
      </c>
      <c r="I1568" s="2"/>
      <c r="J1568" s="2">
        <f t="shared" si="576"/>
        <v>0.30315789473684213</v>
      </c>
      <c r="K1568" s="2">
        <f t="shared" si="577"/>
        <v>0.69684210526315793</v>
      </c>
      <c r="L1568" s="2">
        <f t="shared" si="578"/>
        <v>0</v>
      </c>
      <c r="M1568" s="2">
        <f t="shared" si="579"/>
        <v>0</v>
      </c>
      <c r="N1568" s="58">
        <v>4032</v>
      </c>
      <c r="O1568" s="58">
        <v>9268</v>
      </c>
      <c r="P1568" s="58"/>
      <c r="Q1568" s="58"/>
      <c r="R1568" s="58"/>
      <c r="S1568" s="58"/>
      <c r="T1568" s="58"/>
      <c r="U1568" s="58">
        <f t="shared" si="584"/>
        <v>0</v>
      </c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G1568" s="7">
        <f>IF(Q1568&gt;0,RANK(Q1568,(N1568:P1568,Q1568:AE1568)),0)</f>
        <v>0</v>
      </c>
      <c r="AH1568" s="7">
        <f>IF(R1568&gt;0,RANK(R1568,(N1568:P1568,Q1568:AE1568)),0)</f>
        <v>0</v>
      </c>
      <c r="AI1568" s="7">
        <f>IF(T1568&gt;0,RANK(T1568,(N1568:P1568,Q1568:AE1568)),0)</f>
        <v>0</v>
      </c>
      <c r="AJ1568" s="7">
        <f>IF(S1568&gt;0,RANK(S1568,(N1568:P1568,Q1568:AE1568)),0)</f>
        <v>0</v>
      </c>
      <c r="AK1568" s="2">
        <f t="shared" si="580"/>
        <v>0</v>
      </c>
      <c r="AL1568" s="2">
        <f t="shared" si="581"/>
        <v>0</v>
      </c>
      <c r="AM1568" s="2">
        <f t="shared" si="582"/>
        <v>0</v>
      </c>
      <c r="AN1568" s="2">
        <f t="shared" si="583"/>
        <v>0</v>
      </c>
      <c r="AP1568" t="s">
        <v>1448</v>
      </c>
      <c r="AQ1568" t="s">
        <v>851</v>
      </c>
      <c r="AT1568" s="94">
        <v>35</v>
      </c>
      <c r="AU1568" s="96">
        <v>61</v>
      </c>
      <c r="AV1568" s="100">
        <f t="shared" si="585"/>
        <v>35061</v>
      </c>
      <c r="AX1568" s="7" t="s">
        <v>996</v>
      </c>
      <c r="BB1568">
        <v>0</v>
      </c>
      <c r="BC1568">
        <v>0</v>
      </c>
    </row>
    <row r="1569" spans="1:55" ht="13" customHeight="1" collapsed="1">
      <c r="A1569" t="s">
        <v>2061</v>
      </c>
      <c r="B1569" t="s">
        <v>15</v>
      </c>
      <c r="C1569" s="1">
        <f t="shared" si="575"/>
        <v>406938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si="573"/>
        <v>186679</v>
      </c>
      <c r="H1569" s="2">
        <f t="shared" si="574"/>
        <v>0.45874064353783622</v>
      </c>
      <c r="I1569" s="2"/>
      <c r="J1569" s="2">
        <f t="shared" si="576"/>
        <v>0.2703925413699384</v>
      </c>
      <c r="K1569" s="2">
        <f t="shared" si="577"/>
        <v>0.72913318490777468</v>
      </c>
      <c r="L1569" s="2">
        <f t="shared" si="578"/>
        <v>0</v>
      </c>
      <c r="M1569" s="2">
        <f t="shared" si="579"/>
        <v>4.7427372228692199E-4</v>
      </c>
      <c r="N1569" s="58">
        <f>SUM(N1536:N1568)</f>
        <v>110033</v>
      </c>
      <c r="O1569" s="58">
        <f>SUM(O1536:O1568)</f>
        <v>296712</v>
      </c>
      <c r="P1569" s="58"/>
      <c r="Q1569" s="58"/>
      <c r="R1569" s="58"/>
      <c r="S1569" s="58"/>
      <c r="T1569" s="58"/>
      <c r="U1569" s="58">
        <f>SUM(U1536:U1568)</f>
        <v>193</v>
      </c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>
        <f>SUM(AE1536:AE1568)</f>
        <v>0</v>
      </c>
      <c r="AG1569" s="7">
        <f>IF(Q1569&gt;0,RANK(Q1569,(N1569:P1569,Q1569:AE1569)),0)</f>
        <v>0</v>
      </c>
      <c r="AH1569" s="7">
        <f>IF(R1569&gt;0,RANK(R1569,(N1569:P1569,Q1569:AE1569)),0)</f>
        <v>0</v>
      </c>
      <c r="AI1569" s="7">
        <f>IF(T1569&gt;0,RANK(T1569,(N1569:P1569,Q1569:AE1569)),0)</f>
        <v>0</v>
      </c>
      <c r="AJ1569" s="7">
        <f>IF(S1569&gt;0,RANK(S1569,(N1569:P1569,Q1569:AE1569)),0)</f>
        <v>0</v>
      </c>
      <c r="AK1569" s="2">
        <f t="shared" si="580"/>
        <v>0</v>
      </c>
      <c r="AL1569" s="2">
        <f t="shared" si="581"/>
        <v>0</v>
      </c>
      <c r="AM1569" s="2">
        <f t="shared" si="582"/>
        <v>0</v>
      </c>
      <c r="AN1569" s="2">
        <f t="shared" si="583"/>
        <v>0</v>
      </c>
      <c r="AP1569" t="s">
        <v>2061</v>
      </c>
      <c r="AQ1569" t="s">
        <v>15</v>
      </c>
      <c r="AT1569" s="94">
        <v>35</v>
      </c>
      <c r="AU1569" s="96"/>
      <c r="AV1569" s="94">
        <v>35</v>
      </c>
      <c r="AX1569" s="7" t="s">
        <v>775</v>
      </c>
      <c r="BB1569">
        <f>SUM(BB1536:BB1568)</f>
        <v>129</v>
      </c>
      <c r="BC1569">
        <f>SUM(BC1536:BC1568)</f>
        <v>64</v>
      </c>
    </row>
    <row r="1570" spans="1:55" ht="13" customHeight="1">
      <c r="C1570" s="1"/>
      <c r="E1570" s="7"/>
      <c r="F1570" s="7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G1570" s="7"/>
      <c r="AH1570" s="7"/>
      <c r="AI1570" s="7"/>
      <c r="AJ1570" s="7"/>
      <c r="AR1570" s="1"/>
      <c r="AS1570" s="1"/>
      <c r="AT1570" s="94"/>
      <c r="AU1570" s="96"/>
      <c r="AV1570" s="100"/>
      <c r="AW1570" s="1"/>
    </row>
    <row r="1571" spans="1:55" ht="13" hidden="1" customHeight="1" outlineLevel="1">
      <c r="A1571" t="s">
        <v>191</v>
      </c>
      <c r="B1571" t="s">
        <v>2422</v>
      </c>
      <c r="C1571" s="1">
        <f t="shared" ref="C1571:C1602" si="586">SUM(N1571:AE1571)</f>
        <v>36252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0</v>
      </c>
      <c r="G1571" s="1">
        <f t="shared" ref="G1571:G1591" si="587">IF(C1571&gt;0,MAX(N1571:P1571)-LARGE(N1571:P1571,2),0)</f>
        <v>8840</v>
      </c>
      <c r="H1571" s="2">
        <f t="shared" ref="H1571:H1591" si="588">IF(C1571&gt;0,G1571/C1571,0)</f>
        <v>0.24384861524881385</v>
      </c>
      <c r="I1571" s="2"/>
      <c r="J1571" s="2">
        <f t="shared" ref="J1571:J1602" si="589">IF($C1571=0,"-",N1571/$C1571)</f>
        <v>0.37807569237559308</v>
      </c>
      <c r="K1571" s="2">
        <f t="shared" ref="K1571:K1602" si="590">IF($C1571=0,"-",O1571/$C1571)</f>
        <v>0.62192430762440698</v>
      </c>
      <c r="L1571" s="2">
        <f t="shared" ref="L1571:L1602" si="591">IF($C1571=0,"-",P1571/$C1571)</f>
        <v>0</v>
      </c>
      <c r="M1571" s="2">
        <f t="shared" ref="M1571:M1602" si="592">IF(C1571=0,"-",(1-J1571-K1571-L1571))</f>
        <v>0</v>
      </c>
      <c r="N1571" s="58">
        <v>13706</v>
      </c>
      <c r="O1571" s="58">
        <v>22546</v>
      </c>
      <c r="P1571" s="58"/>
      <c r="Q1571" s="58"/>
      <c r="R1571" s="58"/>
      <c r="S1571" s="58"/>
      <c r="T1571" s="58"/>
      <c r="U1571" s="109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G1571" s="7">
        <f>IF(Q1571&gt;0,RANK(Q1571,(N1571:P1571,Q1571:AE1571)),0)</f>
        <v>0</v>
      </c>
      <c r="AH1571" s="7">
        <f>IF(R1571&gt;0,RANK(R1571,(N1571:P1571,Q1571:AE1571)),0)</f>
        <v>0</v>
      </c>
      <c r="AI1571" s="7">
        <f>IF(T1571&gt;0,RANK(T1571,(N1571:P1571,Q1571:AE1571)),0)</f>
        <v>0</v>
      </c>
      <c r="AJ1571" s="7">
        <f>IF(S1571&gt;0,RANK(S1571,(N1571:P1571,Q1571:AE1571)),0)</f>
        <v>0</v>
      </c>
      <c r="AK1571" s="2">
        <f t="shared" ref="AK1571:AK1602" si="593">IF($C1571=0,"-",Q1571/$C1571)</f>
        <v>0</v>
      </c>
      <c r="AL1571" s="2">
        <f t="shared" ref="AL1571:AL1602" si="594">IF($C1571=0,"-",R1571/$C1571)</f>
        <v>0</v>
      </c>
      <c r="AM1571" s="2">
        <f t="shared" ref="AM1571:AM1602" si="595">IF($C1571=0,"-",T1571/$C1571)</f>
        <v>0</v>
      </c>
      <c r="AN1571" s="2">
        <f t="shared" ref="AN1571:AN1602" si="596">IF($C1571=0,"-",S1571/$C1571)</f>
        <v>0</v>
      </c>
      <c r="AP1571" t="s">
        <v>191</v>
      </c>
      <c r="AQ1571" t="s">
        <v>2422</v>
      </c>
      <c r="AT1571" s="94">
        <v>37</v>
      </c>
      <c r="AU1571" s="96">
        <v>1</v>
      </c>
      <c r="AV1571" s="100">
        <f t="shared" ref="AV1571:AV1624" si="597">1000*AT1571+AU1571</f>
        <v>37001</v>
      </c>
      <c r="AX1571" s="7" t="s">
        <v>996</v>
      </c>
    </row>
    <row r="1572" spans="1:55" ht="13" hidden="1" customHeight="1" outlineLevel="1">
      <c r="A1572" t="s">
        <v>192</v>
      </c>
      <c r="B1572" t="s">
        <v>2422</v>
      </c>
      <c r="C1572" s="1">
        <f t="shared" si="586"/>
        <v>12599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587"/>
        <v>3551</v>
      </c>
      <c r="H1572" s="2">
        <f t="shared" si="588"/>
        <v>0.28184776569569014</v>
      </c>
      <c r="I1572" s="2"/>
      <c r="J1572" s="2">
        <f t="shared" si="589"/>
        <v>0.35907611715215493</v>
      </c>
      <c r="K1572" s="2">
        <f t="shared" si="590"/>
        <v>0.64092388284784507</v>
      </c>
      <c r="L1572" s="2">
        <f t="shared" si="591"/>
        <v>0</v>
      </c>
      <c r="M1572" s="2">
        <f t="shared" si="592"/>
        <v>0</v>
      </c>
      <c r="N1572" s="58">
        <v>4524</v>
      </c>
      <c r="O1572" s="58">
        <v>8075</v>
      </c>
      <c r="P1572" s="58"/>
      <c r="Q1572" s="58"/>
      <c r="R1572" s="58"/>
      <c r="S1572" s="58"/>
      <c r="T1572" s="58"/>
      <c r="U1572" s="109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G1572" s="7">
        <f>IF(Q1572&gt;0,RANK(Q1572,(N1572:P1572,Q1572:AE1572)),0)</f>
        <v>0</v>
      </c>
      <c r="AH1572" s="7">
        <f>IF(R1572&gt;0,RANK(R1572,(N1572:P1572,Q1572:AE1572)),0)</f>
        <v>0</v>
      </c>
      <c r="AI1572" s="7">
        <f>IF(T1572&gt;0,RANK(T1572,(N1572:P1572,Q1572:AE1572)),0)</f>
        <v>0</v>
      </c>
      <c r="AJ1572" s="7">
        <f>IF(S1572&gt;0,RANK(S1572,(N1572:P1572,Q1572:AE1572)),0)</f>
        <v>0</v>
      </c>
      <c r="AK1572" s="2">
        <f t="shared" si="593"/>
        <v>0</v>
      </c>
      <c r="AL1572" s="2">
        <f t="shared" si="594"/>
        <v>0</v>
      </c>
      <c r="AM1572" s="2">
        <f t="shared" si="595"/>
        <v>0</v>
      </c>
      <c r="AN1572" s="2">
        <f t="shared" si="596"/>
        <v>0</v>
      </c>
      <c r="AP1572" t="s">
        <v>192</v>
      </c>
      <c r="AQ1572" t="s">
        <v>2422</v>
      </c>
      <c r="AT1572" s="94">
        <v>37</v>
      </c>
      <c r="AU1572" s="96">
        <v>3</v>
      </c>
      <c r="AV1572" s="100">
        <f t="shared" si="597"/>
        <v>37003</v>
      </c>
      <c r="AX1572" s="7" t="s">
        <v>996</v>
      </c>
    </row>
    <row r="1573" spans="1:55" ht="13" hidden="1" customHeight="1" outlineLevel="1">
      <c r="A1573" t="s">
        <v>1347</v>
      </c>
      <c r="B1573" t="s">
        <v>2422</v>
      </c>
      <c r="C1573" s="1">
        <f t="shared" si="586"/>
        <v>4072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0</v>
      </c>
      <c r="G1573" s="1">
        <f t="shared" si="587"/>
        <v>524</v>
      </c>
      <c r="H1573" s="2">
        <f t="shared" si="588"/>
        <v>0.12868369351669942</v>
      </c>
      <c r="I1573" s="2"/>
      <c r="J1573" s="2">
        <f t="shared" si="589"/>
        <v>0.4356581532416503</v>
      </c>
      <c r="K1573" s="2">
        <f t="shared" si="590"/>
        <v>0.56434184675834975</v>
      </c>
      <c r="L1573" s="2">
        <f t="shared" si="591"/>
        <v>0</v>
      </c>
      <c r="M1573" s="2">
        <f t="shared" si="592"/>
        <v>-1.1102230246251565E-16</v>
      </c>
      <c r="N1573" s="58">
        <v>1774</v>
      </c>
      <c r="O1573" s="58">
        <v>2298</v>
      </c>
      <c r="P1573" s="58"/>
      <c r="Q1573" s="58"/>
      <c r="R1573" s="58"/>
      <c r="S1573" s="58"/>
      <c r="T1573" s="58"/>
      <c r="U1573" s="109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G1573" s="7">
        <f>IF(Q1573&gt;0,RANK(Q1573,(N1573:P1573,Q1573:AE1573)),0)</f>
        <v>0</v>
      </c>
      <c r="AH1573" s="7">
        <f>IF(R1573&gt;0,RANK(R1573,(N1573:P1573,Q1573:AE1573)),0)</f>
        <v>0</v>
      </c>
      <c r="AI1573" s="7">
        <f>IF(T1573&gt;0,RANK(T1573,(N1573:P1573,Q1573:AE1573)),0)</f>
        <v>0</v>
      </c>
      <c r="AJ1573" s="7">
        <f>IF(S1573&gt;0,RANK(S1573,(N1573:P1573,Q1573:AE1573)),0)</f>
        <v>0</v>
      </c>
      <c r="AK1573" s="2">
        <f t="shared" si="593"/>
        <v>0</v>
      </c>
      <c r="AL1573" s="2">
        <f t="shared" si="594"/>
        <v>0</v>
      </c>
      <c r="AM1573" s="2">
        <f t="shared" si="595"/>
        <v>0</v>
      </c>
      <c r="AN1573" s="2">
        <f t="shared" si="596"/>
        <v>0</v>
      </c>
      <c r="AP1573" t="s">
        <v>1347</v>
      </c>
      <c r="AQ1573" t="s">
        <v>2422</v>
      </c>
      <c r="AT1573" s="94">
        <v>37</v>
      </c>
      <c r="AU1573" s="96">
        <v>5</v>
      </c>
      <c r="AV1573" s="100">
        <f t="shared" si="597"/>
        <v>37005</v>
      </c>
      <c r="AX1573" s="7" t="s">
        <v>996</v>
      </c>
    </row>
    <row r="1574" spans="1:55" ht="13" hidden="1" customHeight="1" outlineLevel="1">
      <c r="A1574" t="s">
        <v>123</v>
      </c>
      <c r="B1574" t="s">
        <v>2422</v>
      </c>
      <c r="C1574" s="1">
        <f t="shared" si="586"/>
        <v>7241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>IF(P1574&gt;0,RANK(P1574,(N1574:P1574,Q1574:AE1574)),0)</f>
        <v>0</v>
      </c>
      <c r="G1574" s="1">
        <f t="shared" si="587"/>
        <v>1055</v>
      </c>
      <c r="H1574" s="2">
        <f t="shared" si="588"/>
        <v>0.14569810799613314</v>
      </c>
      <c r="I1574" s="2"/>
      <c r="J1574" s="2">
        <f t="shared" si="589"/>
        <v>0.57284905399806652</v>
      </c>
      <c r="K1574" s="2">
        <f t="shared" si="590"/>
        <v>0.42715094600193343</v>
      </c>
      <c r="L1574" s="2">
        <f t="shared" si="591"/>
        <v>0</v>
      </c>
      <c r="M1574" s="2">
        <f t="shared" si="592"/>
        <v>5.5511151231257827E-17</v>
      </c>
      <c r="N1574" s="58">
        <v>4148</v>
      </c>
      <c r="O1574" s="58">
        <v>3093</v>
      </c>
      <c r="P1574" s="58"/>
      <c r="Q1574" s="58"/>
      <c r="R1574" s="58"/>
      <c r="S1574" s="58"/>
      <c r="T1574" s="58"/>
      <c r="U1574" s="109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G1574" s="7">
        <f>IF(Q1574&gt;0,RANK(Q1574,(N1574:P1574,Q1574:AE1574)),0)</f>
        <v>0</v>
      </c>
      <c r="AH1574" s="7">
        <f>IF(R1574&gt;0,RANK(R1574,(N1574:P1574,Q1574:AE1574)),0)</f>
        <v>0</v>
      </c>
      <c r="AI1574" s="7">
        <f>IF(T1574&gt;0,RANK(T1574,(N1574:P1574,Q1574:AE1574)),0)</f>
        <v>0</v>
      </c>
      <c r="AJ1574" s="7">
        <f>IF(S1574&gt;0,RANK(S1574,(N1574:P1574,Q1574:AE1574)),0)</f>
        <v>0</v>
      </c>
      <c r="AK1574" s="2">
        <f t="shared" si="593"/>
        <v>0</v>
      </c>
      <c r="AL1574" s="2">
        <f t="shared" si="594"/>
        <v>0</v>
      </c>
      <c r="AM1574" s="2">
        <f t="shared" si="595"/>
        <v>0</v>
      </c>
      <c r="AN1574" s="2">
        <f t="shared" si="596"/>
        <v>0</v>
      </c>
      <c r="AP1574" t="s">
        <v>123</v>
      </c>
      <c r="AQ1574" t="s">
        <v>2422</v>
      </c>
      <c r="AT1574" s="94">
        <v>37</v>
      </c>
      <c r="AU1574" s="96">
        <v>7</v>
      </c>
      <c r="AV1574" s="100">
        <f t="shared" si="597"/>
        <v>37007</v>
      </c>
      <c r="AX1574" s="7" t="s">
        <v>996</v>
      </c>
    </row>
    <row r="1575" spans="1:55" ht="13" hidden="1" customHeight="1" outlineLevel="1">
      <c r="A1575" t="s">
        <v>16</v>
      </c>
      <c r="B1575" t="s">
        <v>2422</v>
      </c>
      <c r="C1575" s="1">
        <f t="shared" si="586"/>
        <v>9566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0</v>
      </c>
      <c r="G1575" s="1">
        <f t="shared" si="587"/>
        <v>2156</v>
      </c>
      <c r="H1575" s="2">
        <f t="shared" si="588"/>
        <v>0.22538155969057078</v>
      </c>
      <c r="I1575" s="2"/>
      <c r="J1575" s="2">
        <f t="shared" si="589"/>
        <v>0.38647292494250468</v>
      </c>
      <c r="K1575" s="2">
        <f t="shared" si="590"/>
        <v>0.61185448463307546</v>
      </c>
      <c r="L1575" s="2">
        <f t="shared" si="591"/>
        <v>0</v>
      </c>
      <c r="M1575" s="2">
        <f t="shared" si="592"/>
        <v>1.6725904244198064E-3</v>
      </c>
      <c r="N1575" s="58">
        <v>3697</v>
      </c>
      <c r="O1575" s="58">
        <v>5853</v>
      </c>
      <c r="P1575" s="58"/>
      <c r="Q1575" s="58"/>
      <c r="R1575" s="58"/>
      <c r="S1575" s="58"/>
      <c r="T1575" s="58"/>
      <c r="U1575" s="109">
        <v>16</v>
      </c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G1575" s="7">
        <f>IF(Q1575&gt;0,RANK(Q1575,(N1575:P1575,Q1575:AE1575)),0)</f>
        <v>0</v>
      </c>
      <c r="AH1575" s="7">
        <f>IF(R1575&gt;0,RANK(R1575,(N1575:P1575,Q1575:AE1575)),0)</f>
        <v>0</v>
      </c>
      <c r="AI1575" s="7">
        <f>IF(T1575&gt;0,RANK(T1575,(N1575:P1575,Q1575:AE1575)),0)</f>
        <v>0</v>
      </c>
      <c r="AJ1575" s="7">
        <f>IF(S1575&gt;0,RANK(S1575,(N1575:P1575,Q1575:AE1575)),0)</f>
        <v>0</v>
      </c>
      <c r="AK1575" s="2">
        <f t="shared" si="593"/>
        <v>0</v>
      </c>
      <c r="AL1575" s="2">
        <f t="shared" si="594"/>
        <v>0</v>
      </c>
      <c r="AM1575" s="2">
        <f t="shared" si="595"/>
        <v>0</v>
      </c>
      <c r="AN1575" s="2">
        <f t="shared" si="596"/>
        <v>0</v>
      </c>
      <c r="AP1575" t="s">
        <v>16</v>
      </c>
      <c r="AQ1575" t="s">
        <v>2422</v>
      </c>
      <c r="AT1575" s="94">
        <v>37</v>
      </c>
      <c r="AU1575" s="96">
        <v>9</v>
      </c>
      <c r="AV1575" s="100">
        <f t="shared" si="597"/>
        <v>37009</v>
      </c>
      <c r="AX1575" s="7" t="s">
        <v>996</v>
      </c>
    </row>
    <row r="1576" spans="1:55" ht="13" hidden="1" customHeight="1" outlineLevel="1">
      <c r="A1576" t="s">
        <v>190</v>
      </c>
      <c r="B1576" t="s">
        <v>2422</v>
      </c>
      <c r="C1576" s="1">
        <f t="shared" si="586"/>
        <v>5611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0</v>
      </c>
      <c r="G1576" s="1">
        <f t="shared" si="587"/>
        <v>2670</v>
      </c>
      <c r="H1576" s="2">
        <f t="shared" si="588"/>
        <v>0.4758510069506327</v>
      </c>
      <c r="I1576" s="2"/>
      <c r="J1576" s="2">
        <f t="shared" si="589"/>
        <v>0.26180716449830688</v>
      </c>
      <c r="K1576" s="2">
        <f t="shared" si="590"/>
        <v>0.73765817144893964</v>
      </c>
      <c r="L1576" s="2">
        <f t="shared" si="591"/>
        <v>0</v>
      </c>
      <c r="M1576" s="2">
        <f t="shared" si="592"/>
        <v>5.3466405275348627E-4</v>
      </c>
      <c r="N1576" s="58">
        <v>1469</v>
      </c>
      <c r="O1576" s="58">
        <v>4139</v>
      </c>
      <c r="P1576" s="58"/>
      <c r="Q1576" s="58"/>
      <c r="R1576" s="58"/>
      <c r="S1576" s="58"/>
      <c r="T1576" s="58"/>
      <c r="U1576" s="109">
        <v>3</v>
      </c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G1576" s="7">
        <f>IF(Q1576&gt;0,RANK(Q1576,(N1576:P1576,Q1576:AE1576)),0)</f>
        <v>0</v>
      </c>
      <c r="AH1576" s="7">
        <f>IF(R1576&gt;0,RANK(R1576,(N1576:P1576,Q1576:AE1576)),0)</f>
        <v>0</v>
      </c>
      <c r="AI1576" s="7">
        <f>IF(T1576&gt;0,RANK(T1576,(N1576:P1576,Q1576:AE1576)),0)</f>
        <v>0</v>
      </c>
      <c r="AJ1576" s="7">
        <f>IF(S1576&gt;0,RANK(S1576,(N1576:P1576,Q1576:AE1576)),0)</f>
        <v>0</v>
      </c>
      <c r="AK1576" s="2">
        <f t="shared" si="593"/>
        <v>0</v>
      </c>
      <c r="AL1576" s="2">
        <f t="shared" si="594"/>
        <v>0</v>
      </c>
      <c r="AM1576" s="2">
        <f t="shared" si="595"/>
        <v>0</v>
      </c>
      <c r="AN1576" s="2">
        <f t="shared" si="596"/>
        <v>0</v>
      </c>
      <c r="AP1576" t="s">
        <v>190</v>
      </c>
      <c r="AQ1576" t="s">
        <v>2422</v>
      </c>
      <c r="AT1576" s="94">
        <v>37</v>
      </c>
      <c r="AU1576" s="96">
        <v>11</v>
      </c>
      <c r="AV1576" s="100">
        <f t="shared" si="597"/>
        <v>37011</v>
      </c>
      <c r="AX1576" s="7" t="s">
        <v>996</v>
      </c>
    </row>
    <row r="1577" spans="1:55" ht="13" hidden="1" customHeight="1" outlineLevel="1">
      <c r="A1577" t="s">
        <v>340</v>
      </c>
      <c r="B1577" t="s">
        <v>2422</v>
      </c>
      <c r="C1577" s="1">
        <f t="shared" si="586"/>
        <v>12451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0</v>
      </c>
      <c r="G1577" s="1">
        <f t="shared" si="587"/>
        <v>2766</v>
      </c>
      <c r="H1577" s="2">
        <f t="shared" si="588"/>
        <v>0.22215083125853344</v>
      </c>
      <c r="I1577" s="2"/>
      <c r="J1577" s="2">
        <f t="shared" si="589"/>
        <v>0.38888442695365832</v>
      </c>
      <c r="K1577" s="2">
        <f t="shared" si="590"/>
        <v>0.61103525821219185</v>
      </c>
      <c r="L1577" s="2">
        <f t="shared" si="591"/>
        <v>0</v>
      </c>
      <c r="M1577" s="2">
        <f t="shared" si="592"/>
        <v>8.0314834149830538E-5</v>
      </c>
      <c r="N1577" s="58">
        <v>4842</v>
      </c>
      <c r="O1577" s="58">
        <v>7608</v>
      </c>
      <c r="P1577" s="58"/>
      <c r="Q1577" s="58"/>
      <c r="R1577" s="58"/>
      <c r="S1577" s="58"/>
      <c r="T1577" s="58"/>
      <c r="U1577" s="109">
        <v>1</v>
      </c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G1577" s="7">
        <f>IF(Q1577&gt;0,RANK(Q1577,(N1577:P1577,Q1577:AE1577)),0)</f>
        <v>0</v>
      </c>
      <c r="AH1577" s="7">
        <f>IF(R1577&gt;0,RANK(R1577,(N1577:P1577,Q1577:AE1577)),0)</f>
        <v>0</v>
      </c>
      <c r="AI1577" s="7">
        <f>IF(T1577&gt;0,RANK(T1577,(N1577:P1577,Q1577:AE1577)),0)</f>
        <v>0</v>
      </c>
      <c r="AJ1577" s="7">
        <f>IF(S1577&gt;0,RANK(S1577,(N1577:P1577,Q1577:AE1577)),0)</f>
        <v>0</v>
      </c>
      <c r="AK1577" s="2">
        <f t="shared" si="593"/>
        <v>0</v>
      </c>
      <c r="AL1577" s="2">
        <f t="shared" si="594"/>
        <v>0</v>
      </c>
      <c r="AM1577" s="2">
        <f t="shared" si="595"/>
        <v>0</v>
      </c>
      <c r="AN1577" s="2">
        <f t="shared" si="596"/>
        <v>0</v>
      </c>
      <c r="AP1577" t="s">
        <v>340</v>
      </c>
      <c r="AQ1577" t="s">
        <v>2422</v>
      </c>
      <c r="AT1577" s="94">
        <v>37</v>
      </c>
      <c r="AU1577" s="96">
        <v>13</v>
      </c>
      <c r="AV1577" s="100">
        <f t="shared" si="597"/>
        <v>37013</v>
      </c>
      <c r="AX1577" s="7" t="s">
        <v>996</v>
      </c>
    </row>
    <row r="1578" spans="1:55" ht="13" hidden="1" customHeight="1" outlineLevel="1">
      <c r="A1578" t="s">
        <v>2310</v>
      </c>
      <c r="B1578" t="s">
        <v>2422</v>
      </c>
      <c r="C1578" s="1">
        <f t="shared" si="586"/>
        <v>5814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587"/>
        <v>930</v>
      </c>
      <c r="H1578" s="2">
        <f t="shared" si="588"/>
        <v>0.15995872033023736</v>
      </c>
      <c r="I1578" s="2"/>
      <c r="J1578" s="2">
        <f t="shared" si="589"/>
        <v>0.57997936016511864</v>
      </c>
      <c r="K1578" s="2">
        <f t="shared" si="590"/>
        <v>0.4200206398348813</v>
      </c>
      <c r="L1578" s="2">
        <f t="shared" si="591"/>
        <v>0</v>
      </c>
      <c r="M1578" s="2">
        <f t="shared" si="592"/>
        <v>5.5511151231257827E-17</v>
      </c>
      <c r="N1578" s="58">
        <v>3372</v>
      </c>
      <c r="O1578" s="58">
        <v>2442</v>
      </c>
      <c r="P1578" s="58"/>
      <c r="Q1578" s="58"/>
      <c r="R1578" s="58"/>
      <c r="S1578" s="58"/>
      <c r="T1578" s="58"/>
      <c r="U1578" s="109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G1578" s="7">
        <f>IF(Q1578&gt;0,RANK(Q1578,(N1578:P1578,Q1578:AE1578)),0)</f>
        <v>0</v>
      </c>
      <c r="AH1578" s="7">
        <f>IF(R1578&gt;0,RANK(R1578,(N1578:P1578,Q1578:AE1578)),0)</f>
        <v>0</v>
      </c>
      <c r="AI1578" s="7">
        <f>IF(T1578&gt;0,RANK(T1578,(N1578:P1578,Q1578:AE1578)),0)</f>
        <v>0</v>
      </c>
      <c r="AJ1578" s="7">
        <f>IF(S1578&gt;0,RANK(S1578,(N1578:P1578,Q1578:AE1578)),0)</f>
        <v>0</v>
      </c>
      <c r="AK1578" s="2">
        <f t="shared" si="593"/>
        <v>0</v>
      </c>
      <c r="AL1578" s="2">
        <f t="shared" si="594"/>
        <v>0</v>
      </c>
      <c r="AM1578" s="2">
        <f t="shared" si="595"/>
        <v>0</v>
      </c>
      <c r="AN1578" s="2">
        <f t="shared" si="596"/>
        <v>0</v>
      </c>
      <c r="AP1578" t="s">
        <v>2310</v>
      </c>
      <c r="AQ1578" t="s">
        <v>2422</v>
      </c>
      <c r="AT1578" s="94">
        <v>37</v>
      </c>
      <c r="AU1578" s="96">
        <v>15</v>
      </c>
      <c r="AV1578" s="100">
        <f t="shared" si="597"/>
        <v>37015</v>
      </c>
      <c r="AX1578" s="7" t="s">
        <v>996</v>
      </c>
    </row>
    <row r="1579" spans="1:55" ht="13" hidden="1" customHeight="1" outlineLevel="1">
      <c r="A1579" t="s">
        <v>2372</v>
      </c>
      <c r="B1579" t="s">
        <v>2422</v>
      </c>
      <c r="C1579" s="1">
        <f t="shared" si="586"/>
        <v>8168</v>
      </c>
      <c r="D1579" s="7">
        <f>IF(N1579&gt;0, RANK(N1579,(N1579:P1579,Q1579:AE1579)),0)</f>
        <v>1</v>
      </c>
      <c r="E1579" s="7">
        <f>IF(O1579&gt;0,RANK(O1579,(N1579:P1579,Q1579:AE1579)),0)</f>
        <v>2</v>
      </c>
      <c r="F1579" s="7">
        <f>IF(P1579&gt;0,RANK(P1579,(N1579:P1579,Q1579:AE1579)),0)</f>
        <v>0</v>
      </c>
      <c r="G1579" s="1">
        <f t="shared" si="587"/>
        <v>52</v>
      </c>
      <c r="H1579" s="2">
        <f t="shared" si="588"/>
        <v>6.3663075416258569E-3</v>
      </c>
      <c r="I1579" s="2"/>
      <c r="J1579" s="2">
        <f t="shared" si="589"/>
        <v>0.50318315377081291</v>
      </c>
      <c r="K1579" s="2">
        <f t="shared" si="590"/>
        <v>0.49681684622918709</v>
      </c>
      <c r="L1579" s="2">
        <f t="shared" si="591"/>
        <v>0</v>
      </c>
      <c r="M1579" s="2">
        <f t="shared" si="592"/>
        <v>0</v>
      </c>
      <c r="N1579" s="58">
        <v>4110</v>
      </c>
      <c r="O1579" s="58">
        <v>4058</v>
      </c>
      <c r="P1579" s="58"/>
      <c r="Q1579" s="58"/>
      <c r="R1579" s="58"/>
      <c r="S1579" s="58"/>
      <c r="T1579" s="58"/>
      <c r="U1579" s="109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G1579" s="7">
        <f>IF(Q1579&gt;0,RANK(Q1579,(N1579:P1579,Q1579:AE1579)),0)</f>
        <v>0</v>
      </c>
      <c r="AH1579" s="7">
        <f>IF(R1579&gt;0,RANK(R1579,(N1579:P1579,Q1579:AE1579)),0)</f>
        <v>0</v>
      </c>
      <c r="AI1579" s="7">
        <f>IF(T1579&gt;0,RANK(T1579,(N1579:P1579,Q1579:AE1579)),0)</f>
        <v>0</v>
      </c>
      <c r="AJ1579" s="7">
        <f>IF(S1579&gt;0,RANK(S1579,(N1579:P1579,Q1579:AE1579)),0)</f>
        <v>0</v>
      </c>
      <c r="AK1579" s="2">
        <f t="shared" si="593"/>
        <v>0</v>
      </c>
      <c r="AL1579" s="2">
        <f t="shared" si="594"/>
        <v>0</v>
      </c>
      <c r="AM1579" s="2">
        <f t="shared" si="595"/>
        <v>0</v>
      </c>
      <c r="AN1579" s="2">
        <f t="shared" si="596"/>
        <v>0</v>
      </c>
      <c r="AP1579" t="s">
        <v>2372</v>
      </c>
      <c r="AQ1579" t="s">
        <v>2422</v>
      </c>
      <c r="AT1579" s="94">
        <v>37</v>
      </c>
      <c r="AU1579" s="96">
        <v>17</v>
      </c>
      <c r="AV1579" s="100">
        <f t="shared" si="597"/>
        <v>37017</v>
      </c>
      <c r="AX1579" s="7" t="s">
        <v>996</v>
      </c>
    </row>
    <row r="1580" spans="1:55" ht="13" hidden="1" customHeight="1" outlineLevel="1">
      <c r="A1580" t="s">
        <v>2246</v>
      </c>
      <c r="B1580" t="s">
        <v>2422</v>
      </c>
      <c r="C1580" s="1">
        <f t="shared" si="586"/>
        <v>16850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587"/>
        <v>1444</v>
      </c>
      <c r="H1580" s="2">
        <f t="shared" si="588"/>
        <v>8.5697329376854606E-2</v>
      </c>
      <c r="I1580" s="2"/>
      <c r="J1580" s="2">
        <f t="shared" si="589"/>
        <v>0.4571513353115727</v>
      </c>
      <c r="K1580" s="2">
        <f t="shared" si="590"/>
        <v>0.5428486646884273</v>
      </c>
      <c r="L1580" s="2">
        <f t="shared" si="591"/>
        <v>0</v>
      </c>
      <c r="M1580" s="2">
        <f t="shared" si="592"/>
        <v>0</v>
      </c>
      <c r="N1580" s="58">
        <v>7703</v>
      </c>
      <c r="O1580" s="58">
        <v>9147</v>
      </c>
      <c r="P1580" s="58"/>
      <c r="Q1580" s="58"/>
      <c r="R1580" s="58"/>
      <c r="S1580" s="58"/>
      <c r="T1580" s="58"/>
      <c r="U1580" s="109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G1580" s="7">
        <f>IF(Q1580&gt;0,RANK(Q1580,(N1580:P1580,Q1580:AE1580)),0)</f>
        <v>0</v>
      </c>
      <c r="AH1580" s="7">
        <f>IF(R1580&gt;0,RANK(R1580,(N1580:P1580,Q1580:AE1580)),0)</f>
        <v>0</v>
      </c>
      <c r="AI1580" s="7">
        <f>IF(T1580&gt;0,RANK(T1580,(N1580:P1580,Q1580:AE1580)),0)</f>
        <v>0</v>
      </c>
      <c r="AJ1580" s="7">
        <f>IF(S1580&gt;0,RANK(S1580,(N1580:P1580,Q1580:AE1580)),0)</f>
        <v>0</v>
      </c>
      <c r="AK1580" s="2">
        <f t="shared" si="593"/>
        <v>0</v>
      </c>
      <c r="AL1580" s="2">
        <f t="shared" si="594"/>
        <v>0</v>
      </c>
      <c r="AM1580" s="2">
        <f t="shared" si="595"/>
        <v>0</v>
      </c>
      <c r="AN1580" s="2">
        <f t="shared" si="596"/>
        <v>0</v>
      </c>
      <c r="AP1580" t="s">
        <v>2246</v>
      </c>
      <c r="AQ1580" t="s">
        <v>2422</v>
      </c>
      <c r="AT1580" s="94">
        <v>37</v>
      </c>
      <c r="AU1580" s="96">
        <v>19</v>
      </c>
      <c r="AV1580" s="100">
        <f t="shared" si="597"/>
        <v>37019</v>
      </c>
      <c r="AX1580" s="7" t="s">
        <v>996</v>
      </c>
    </row>
    <row r="1581" spans="1:55" ht="13" hidden="1" customHeight="1" outlineLevel="1">
      <c r="A1581" t="s">
        <v>2728</v>
      </c>
      <c r="B1581" t="s">
        <v>2422</v>
      </c>
      <c r="C1581" s="1">
        <f t="shared" si="586"/>
        <v>59011</v>
      </c>
      <c r="D1581" s="7">
        <f>IF(N1581&gt;0, RANK(N1581,(N1581:P1581,Q1581:AE1581)),0)</f>
        <v>1</v>
      </c>
      <c r="E1581" s="7">
        <f>IF(O1581&gt;0,RANK(O1581,(N1581:P1581,Q1581:AE1581)),0)</f>
        <v>2</v>
      </c>
      <c r="F1581" s="7">
        <f>IF(P1581&gt;0,RANK(P1581,(N1581:P1581,Q1581:AE1581)),0)</f>
        <v>0</v>
      </c>
      <c r="G1581" s="1">
        <f t="shared" si="587"/>
        <v>269</v>
      </c>
      <c r="H1581" s="2">
        <f t="shared" si="588"/>
        <v>4.5584721492603073E-3</v>
      </c>
      <c r="I1581" s="2"/>
      <c r="J1581" s="2">
        <f t="shared" si="589"/>
        <v>0.50227923607463021</v>
      </c>
      <c r="K1581" s="2">
        <f t="shared" si="590"/>
        <v>0.49772076392536985</v>
      </c>
      <c r="L1581" s="2">
        <f t="shared" si="591"/>
        <v>0</v>
      </c>
      <c r="M1581" s="2">
        <f t="shared" si="592"/>
        <v>-5.5511151231257827E-17</v>
      </c>
      <c r="N1581" s="58">
        <v>29640</v>
      </c>
      <c r="O1581" s="58">
        <v>29371</v>
      </c>
      <c r="P1581" s="58"/>
      <c r="Q1581" s="58"/>
      <c r="R1581" s="58"/>
      <c r="S1581" s="58"/>
      <c r="T1581" s="58"/>
      <c r="U1581" s="109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G1581" s="7">
        <f>IF(Q1581&gt;0,RANK(Q1581,(N1581:P1581,Q1581:AE1581)),0)</f>
        <v>0</v>
      </c>
      <c r="AH1581" s="7">
        <f>IF(R1581&gt;0,RANK(R1581,(N1581:P1581,Q1581:AE1581)),0)</f>
        <v>0</v>
      </c>
      <c r="AI1581" s="7">
        <f>IF(T1581&gt;0,RANK(T1581,(N1581:P1581,Q1581:AE1581)),0)</f>
        <v>0</v>
      </c>
      <c r="AJ1581" s="7">
        <f>IF(S1581&gt;0,RANK(S1581,(N1581:P1581,Q1581:AE1581)),0)</f>
        <v>0</v>
      </c>
      <c r="AK1581" s="2">
        <f t="shared" si="593"/>
        <v>0</v>
      </c>
      <c r="AL1581" s="2">
        <f t="shared" si="594"/>
        <v>0</v>
      </c>
      <c r="AM1581" s="2">
        <f t="shared" si="595"/>
        <v>0</v>
      </c>
      <c r="AN1581" s="2">
        <f t="shared" si="596"/>
        <v>0</v>
      </c>
      <c r="AP1581" t="s">
        <v>2728</v>
      </c>
      <c r="AQ1581" t="s">
        <v>2422</v>
      </c>
      <c r="AT1581" s="94">
        <v>37</v>
      </c>
      <c r="AU1581" s="96">
        <v>21</v>
      </c>
      <c r="AV1581" s="100">
        <f t="shared" si="597"/>
        <v>37021</v>
      </c>
      <c r="AX1581" s="7" t="s">
        <v>996</v>
      </c>
    </row>
    <row r="1582" spans="1:55" ht="13" hidden="1" customHeight="1" outlineLevel="1">
      <c r="A1582" t="s">
        <v>2746</v>
      </c>
      <c r="B1582" t="s">
        <v>2422</v>
      </c>
      <c r="C1582" s="1">
        <f t="shared" si="586"/>
        <v>24506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587"/>
        <v>3678</v>
      </c>
      <c r="H1582" s="2">
        <f t="shared" si="588"/>
        <v>0.15008569329960009</v>
      </c>
      <c r="I1582" s="2"/>
      <c r="J1582" s="2">
        <f t="shared" si="589"/>
        <v>0.42495715335019996</v>
      </c>
      <c r="K1582" s="2">
        <f t="shared" si="590"/>
        <v>0.5750428466498001</v>
      </c>
      <c r="L1582" s="2">
        <f t="shared" si="591"/>
        <v>0</v>
      </c>
      <c r="M1582" s="2">
        <f t="shared" si="592"/>
        <v>0</v>
      </c>
      <c r="N1582" s="58">
        <v>10414</v>
      </c>
      <c r="O1582" s="58">
        <v>14092</v>
      </c>
      <c r="P1582" s="58"/>
      <c r="Q1582" s="58"/>
      <c r="R1582" s="58"/>
      <c r="S1582" s="58"/>
      <c r="T1582" s="58"/>
      <c r="U1582" s="109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G1582" s="7">
        <f>IF(Q1582&gt;0,RANK(Q1582,(N1582:P1582,Q1582:AE1582)),0)</f>
        <v>0</v>
      </c>
      <c r="AH1582" s="7">
        <f>IF(R1582&gt;0,RANK(R1582,(N1582:P1582,Q1582:AE1582)),0)</f>
        <v>0</v>
      </c>
      <c r="AI1582" s="7">
        <f>IF(T1582&gt;0,RANK(T1582,(N1582:P1582,Q1582:AE1582)),0)</f>
        <v>0</v>
      </c>
      <c r="AJ1582" s="7">
        <f>IF(S1582&gt;0,RANK(S1582,(N1582:P1582,Q1582:AE1582)),0)</f>
        <v>0</v>
      </c>
      <c r="AK1582" s="2">
        <f t="shared" si="593"/>
        <v>0</v>
      </c>
      <c r="AL1582" s="2">
        <f t="shared" si="594"/>
        <v>0</v>
      </c>
      <c r="AM1582" s="2">
        <f t="shared" si="595"/>
        <v>0</v>
      </c>
      <c r="AN1582" s="2">
        <f t="shared" si="596"/>
        <v>0</v>
      </c>
      <c r="AP1582" t="s">
        <v>2746</v>
      </c>
      <c r="AQ1582" t="s">
        <v>2422</v>
      </c>
      <c r="AT1582" s="94">
        <v>37</v>
      </c>
      <c r="AU1582" s="96">
        <v>23</v>
      </c>
      <c r="AV1582" s="100">
        <f t="shared" si="597"/>
        <v>37023</v>
      </c>
      <c r="AX1582" s="7" t="s">
        <v>996</v>
      </c>
    </row>
    <row r="1583" spans="1:55" ht="13" hidden="1" customHeight="1" outlineLevel="1">
      <c r="A1583" t="s">
        <v>846</v>
      </c>
      <c r="B1583" t="s">
        <v>2422</v>
      </c>
      <c r="C1583" s="1">
        <f t="shared" si="586"/>
        <v>32344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587"/>
        <v>6986</v>
      </c>
      <c r="H1583" s="2">
        <f t="shared" si="588"/>
        <v>0.21599060103883255</v>
      </c>
      <c r="I1583" s="2"/>
      <c r="J1583" s="2">
        <f t="shared" si="589"/>
        <v>0.39082982933465249</v>
      </c>
      <c r="K1583" s="2">
        <f t="shared" si="590"/>
        <v>0.60682043037348499</v>
      </c>
      <c r="L1583" s="2">
        <f t="shared" si="591"/>
        <v>0</v>
      </c>
      <c r="M1583" s="2">
        <f t="shared" si="592"/>
        <v>2.3497402918625232E-3</v>
      </c>
      <c r="N1583" s="58">
        <v>12641</v>
      </c>
      <c r="O1583" s="58">
        <v>19627</v>
      </c>
      <c r="P1583" s="58"/>
      <c r="Q1583" s="58"/>
      <c r="R1583" s="58"/>
      <c r="S1583" s="58"/>
      <c r="T1583" s="58"/>
      <c r="U1583" s="109">
        <v>76</v>
      </c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G1583" s="7">
        <f>IF(Q1583&gt;0,RANK(Q1583,(N1583:P1583,Q1583:AE1583)),0)</f>
        <v>0</v>
      </c>
      <c r="AH1583" s="7">
        <f>IF(R1583&gt;0,RANK(R1583,(N1583:P1583,Q1583:AE1583)),0)</f>
        <v>0</v>
      </c>
      <c r="AI1583" s="7">
        <f>IF(T1583&gt;0,RANK(T1583,(N1583:P1583,Q1583:AE1583)),0)</f>
        <v>0</v>
      </c>
      <c r="AJ1583" s="7">
        <f>IF(S1583&gt;0,RANK(S1583,(N1583:P1583,Q1583:AE1583)),0)</f>
        <v>0</v>
      </c>
      <c r="AK1583" s="2">
        <f t="shared" si="593"/>
        <v>0</v>
      </c>
      <c r="AL1583" s="2">
        <f t="shared" si="594"/>
        <v>0</v>
      </c>
      <c r="AM1583" s="2">
        <f t="shared" si="595"/>
        <v>0</v>
      </c>
      <c r="AN1583" s="2">
        <f t="shared" si="596"/>
        <v>0</v>
      </c>
      <c r="AP1583" t="s">
        <v>846</v>
      </c>
      <c r="AQ1583" t="s">
        <v>2422</v>
      </c>
      <c r="AT1583" s="94">
        <v>37</v>
      </c>
      <c r="AU1583" s="96">
        <v>25</v>
      </c>
      <c r="AV1583" s="100">
        <f t="shared" si="597"/>
        <v>37025</v>
      </c>
      <c r="AX1583" s="7" t="s">
        <v>996</v>
      </c>
    </row>
    <row r="1584" spans="1:55" ht="13" hidden="1" customHeight="1" outlineLevel="1">
      <c r="A1584" t="s">
        <v>539</v>
      </c>
      <c r="B1584" t="s">
        <v>2422</v>
      </c>
      <c r="C1584" s="1">
        <f t="shared" si="586"/>
        <v>20756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0</v>
      </c>
      <c r="G1584" s="1">
        <f t="shared" si="587"/>
        <v>5165</v>
      </c>
      <c r="H1584" s="2">
        <f t="shared" si="588"/>
        <v>0.24884370784351512</v>
      </c>
      <c r="I1584" s="2"/>
      <c r="J1584" s="2">
        <f t="shared" si="589"/>
        <v>0.375313162459048</v>
      </c>
      <c r="K1584" s="2">
        <f t="shared" si="590"/>
        <v>0.62415687030256306</v>
      </c>
      <c r="L1584" s="2">
        <f t="shared" si="591"/>
        <v>0</v>
      </c>
      <c r="M1584" s="2">
        <f t="shared" si="592"/>
        <v>5.2996723838893978E-4</v>
      </c>
      <c r="N1584" s="58">
        <v>7790</v>
      </c>
      <c r="O1584" s="58">
        <v>12955</v>
      </c>
      <c r="P1584" s="58"/>
      <c r="Q1584" s="58"/>
      <c r="R1584" s="58"/>
      <c r="S1584" s="58"/>
      <c r="T1584" s="58"/>
      <c r="U1584" s="109">
        <v>11</v>
      </c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G1584" s="7">
        <f>IF(Q1584&gt;0,RANK(Q1584,(N1584:P1584,Q1584:AE1584)),0)</f>
        <v>0</v>
      </c>
      <c r="AH1584" s="7">
        <f>IF(R1584&gt;0,RANK(R1584,(N1584:P1584,Q1584:AE1584)),0)</f>
        <v>0</v>
      </c>
      <c r="AI1584" s="7">
        <f>IF(T1584&gt;0,RANK(T1584,(N1584:P1584,Q1584:AE1584)),0)</f>
        <v>0</v>
      </c>
      <c r="AJ1584" s="7">
        <f>IF(S1584&gt;0,RANK(S1584,(N1584:P1584,Q1584:AE1584)),0)</f>
        <v>0</v>
      </c>
      <c r="AK1584" s="2">
        <f t="shared" si="593"/>
        <v>0</v>
      </c>
      <c r="AL1584" s="2">
        <f t="shared" si="594"/>
        <v>0</v>
      </c>
      <c r="AM1584" s="2">
        <f t="shared" si="595"/>
        <v>0</v>
      </c>
      <c r="AN1584" s="2">
        <f t="shared" si="596"/>
        <v>0</v>
      </c>
      <c r="AP1584" t="s">
        <v>539</v>
      </c>
      <c r="AQ1584" t="s">
        <v>2422</v>
      </c>
      <c r="AT1584" s="94">
        <v>37</v>
      </c>
      <c r="AU1584" s="96">
        <v>27</v>
      </c>
      <c r="AV1584" s="100">
        <f t="shared" si="597"/>
        <v>37027</v>
      </c>
      <c r="AX1584" s="7" t="s">
        <v>996</v>
      </c>
    </row>
    <row r="1585" spans="1:50" ht="13" hidden="1" customHeight="1" outlineLevel="1">
      <c r="A1585" t="s">
        <v>1820</v>
      </c>
      <c r="B1585" t="s">
        <v>2422</v>
      </c>
      <c r="C1585" s="1">
        <f t="shared" si="586"/>
        <v>2027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0</v>
      </c>
      <c r="G1585" s="1">
        <f t="shared" si="587"/>
        <v>43</v>
      </c>
      <c r="H1585" s="2">
        <f t="shared" si="588"/>
        <v>2.1213616181549086E-2</v>
      </c>
      <c r="I1585" s="2"/>
      <c r="J1585" s="2">
        <f t="shared" si="589"/>
        <v>0.48939319190922548</v>
      </c>
      <c r="K1585" s="2">
        <f t="shared" si="590"/>
        <v>0.51060680809077452</v>
      </c>
      <c r="L1585" s="2">
        <f t="shared" si="591"/>
        <v>0</v>
      </c>
      <c r="M1585" s="2">
        <f t="shared" si="592"/>
        <v>0</v>
      </c>
      <c r="N1585" s="58">
        <v>992</v>
      </c>
      <c r="O1585" s="58">
        <v>1035</v>
      </c>
      <c r="P1585" s="58"/>
      <c r="Q1585" s="58"/>
      <c r="R1585" s="58"/>
      <c r="S1585" s="58"/>
      <c r="T1585" s="58"/>
      <c r="U1585" s="109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G1585" s="7">
        <f>IF(Q1585&gt;0,RANK(Q1585,(N1585:P1585,Q1585:AE1585)),0)</f>
        <v>0</v>
      </c>
      <c r="AH1585" s="7">
        <f>IF(R1585&gt;0,RANK(R1585,(N1585:P1585,Q1585:AE1585)),0)</f>
        <v>0</v>
      </c>
      <c r="AI1585" s="7">
        <f>IF(T1585&gt;0,RANK(T1585,(N1585:P1585,Q1585:AE1585)),0)</f>
        <v>0</v>
      </c>
      <c r="AJ1585" s="7">
        <f>IF(S1585&gt;0,RANK(S1585,(N1585:P1585,Q1585:AE1585)),0)</f>
        <v>0</v>
      </c>
      <c r="AK1585" s="2">
        <f t="shared" si="593"/>
        <v>0</v>
      </c>
      <c r="AL1585" s="2">
        <f t="shared" si="594"/>
        <v>0</v>
      </c>
      <c r="AM1585" s="2">
        <f t="shared" si="595"/>
        <v>0</v>
      </c>
      <c r="AN1585" s="2">
        <f t="shared" si="596"/>
        <v>0</v>
      </c>
      <c r="AP1585" t="s">
        <v>1820</v>
      </c>
      <c r="AQ1585" t="s">
        <v>2422</v>
      </c>
      <c r="AT1585" s="94">
        <v>37</v>
      </c>
      <c r="AU1585" s="96">
        <v>29</v>
      </c>
      <c r="AV1585" s="100">
        <f t="shared" si="597"/>
        <v>37029</v>
      </c>
      <c r="AX1585" s="7" t="s">
        <v>996</v>
      </c>
    </row>
    <row r="1586" spans="1:50" ht="13" hidden="1" customHeight="1" outlineLevel="1">
      <c r="A1586" t="s">
        <v>495</v>
      </c>
      <c r="B1586" t="s">
        <v>2422</v>
      </c>
      <c r="C1586" s="1">
        <f t="shared" si="586"/>
        <v>16461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0</v>
      </c>
      <c r="G1586" s="1">
        <f t="shared" si="587"/>
        <v>2450</v>
      </c>
      <c r="H1586" s="2">
        <f t="shared" si="588"/>
        <v>0.1488366441892959</v>
      </c>
      <c r="I1586" s="2"/>
      <c r="J1586" s="2">
        <f t="shared" si="589"/>
        <v>0.42555130308000727</v>
      </c>
      <c r="K1586" s="2">
        <f t="shared" si="590"/>
        <v>0.5743879472693032</v>
      </c>
      <c r="L1586" s="2">
        <f t="shared" si="591"/>
        <v>0</v>
      </c>
      <c r="M1586" s="2">
        <f t="shared" si="592"/>
        <v>6.0749650689473356E-5</v>
      </c>
      <c r="N1586" s="58">
        <v>7005</v>
      </c>
      <c r="O1586" s="58">
        <v>9455</v>
      </c>
      <c r="P1586" s="58"/>
      <c r="Q1586" s="58"/>
      <c r="R1586" s="58"/>
      <c r="S1586" s="58"/>
      <c r="T1586" s="58"/>
      <c r="U1586" s="109">
        <v>1</v>
      </c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G1586" s="7">
        <f>IF(Q1586&gt;0,RANK(Q1586,(N1586:P1586,Q1586:AE1586)),0)</f>
        <v>0</v>
      </c>
      <c r="AH1586" s="7">
        <f>IF(R1586&gt;0,RANK(R1586,(N1586:P1586,Q1586:AE1586)),0)</f>
        <v>0</v>
      </c>
      <c r="AI1586" s="7">
        <f>IF(T1586&gt;0,RANK(T1586,(N1586:P1586,Q1586:AE1586)),0)</f>
        <v>0</v>
      </c>
      <c r="AJ1586" s="7">
        <f>IF(S1586&gt;0,RANK(S1586,(N1586:P1586,Q1586:AE1586)),0)</f>
        <v>0</v>
      </c>
      <c r="AK1586" s="2">
        <f t="shared" si="593"/>
        <v>0</v>
      </c>
      <c r="AL1586" s="2">
        <f t="shared" si="594"/>
        <v>0</v>
      </c>
      <c r="AM1586" s="2">
        <f t="shared" si="595"/>
        <v>0</v>
      </c>
      <c r="AN1586" s="2">
        <f t="shared" si="596"/>
        <v>0</v>
      </c>
      <c r="AP1586" t="s">
        <v>495</v>
      </c>
      <c r="AQ1586" t="s">
        <v>2422</v>
      </c>
      <c r="AT1586" s="94">
        <v>37</v>
      </c>
      <c r="AU1586" s="96">
        <v>31</v>
      </c>
      <c r="AV1586" s="100">
        <f t="shared" si="597"/>
        <v>37031</v>
      </c>
      <c r="AX1586" s="7" t="s">
        <v>996</v>
      </c>
    </row>
    <row r="1587" spans="1:50" ht="13" hidden="1" customHeight="1" outlineLevel="1">
      <c r="A1587" t="s">
        <v>1213</v>
      </c>
      <c r="B1587" t="s">
        <v>2422</v>
      </c>
      <c r="C1587" s="1">
        <f t="shared" si="586"/>
        <v>6842</v>
      </c>
      <c r="D1587" s="7">
        <f>IF(N1587&gt;0, RANK(N1587,(N1587:P1587,Q1587:AE1587)),0)</f>
        <v>1</v>
      </c>
      <c r="E1587" s="7">
        <f>IF(O1587&gt;0,RANK(O1587,(N1587:P1587,Q1587:AE1587)),0)</f>
        <v>2</v>
      </c>
      <c r="F1587" s="7">
        <f>IF(P1587&gt;0,RANK(P1587,(N1587:P1587,Q1587:AE1587)),0)</f>
        <v>0</v>
      </c>
      <c r="G1587" s="1">
        <f t="shared" si="587"/>
        <v>220</v>
      </c>
      <c r="H1587" s="2">
        <f t="shared" si="588"/>
        <v>3.215434083601286E-2</v>
      </c>
      <c r="I1587" s="2"/>
      <c r="J1587" s="2">
        <f t="shared" si="589"/>
        <v>0.51607717041800638</v>
      </c>
      <c r="K1587" s="2">
        <f t="shared" si="590"/>
        <v>0.48392282958199356</v>
      </c>
      <c r="L1587" s="2">
        <f t="shared" si="591"/>
        <v>0</v>
      </c>
      <c r="M1587" s="2">
        <f t="shared" si="592"/>
        <v>5.5511151231257827E-17</v>
      </c>
      <c r="N1587" s="58">
        <v>3531</v>
      </c>
      <c r="O1587" s="58">
        <v>3311</v>
      </c>
      <c r="P1587" s="58"/>
      <c r="Q1587" s="58"/>
      <c r="R1587" s="58"/>
      <c r="S1587" s="58"/>
      <c r="T1587" s="58"/>
      <c r="U1587" s="109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G1587" s="7">
        <f>IF(Q1587&gt;0,RANK(Q1587,(N1587:P1587,Q1587:AE1587)),0)</f>
        <v>0</v>
      </c>
      <c r="AH1587" s="7">
        <f>IF(R1587&gt;0,RANK(R1587,(N1587:P1587,Q1587:AE1587)),0)</f>
        <v>0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si="593"/>
        <v>0</v>
      </c>
      <c r="AL1587" s="2">
        <f t="shared" si="594"/>
        <v>0</v>
      </c>
      <c r="AM1587" s="2">
        <f t="shared" si="595"/>
        <v>0</v>
      </c>
      <c r="AN1587" s="2">
        <f t="shared" si="596"/>
        <v>0</v>
      </c>
      <c r="AP1587" t="s">
        <v>1213</v>
      </c>
      <c r="AQ1587" t="s">
        <v>2422</v>
      </c>
      <c r="AT1587" s="94">
        <v>37</v>
      </c>
      <c r="AU1587" s="96">
        <v>33</v>
      </c>
      <c r="AV1587" s="100">
        <f t="shared" si="597"/>
        <v>37033</v>
      </c>
      <c r="AX1587" s="7" t="s">
        <v>996</v>
      </c>
    </row>
    <row r="1588" spans="1:50" ht="13" hidden="1" customHeight="1" outlineLevel="1">
      <c r="A1588" t="s">
        <v>1557</v>
      </c>
      <c r="B1588" t="s">
        <v>2422</v>
      </c>
      <c r="C1588" s="1">
        <f t="shared" si="586"/>
        <v>38796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0</v>
      </c>
      <c r="G1588" s="1">
        <f t="shared" si="587"/>
        <v>8839</v>
      </c>
      <c r="H1588" s="2">
        <f t="shared" si="588"/>
        <v>0.22783276626456336</v>
      </c>
      <c r="I1588" s="2"/>
      <c r="J1588" s="2">
        <f t="shared" si="589"/>
        <v>0.38416331580575319</v>
      </c>
      <c r="K1588" s="2">
        <f t="shared" si="590"/>
        <v>0.61199608207031653</v>
      </c>
      <c r="L1588" s="2">
        <f t="shared" si="591"/>
        <v>0</v>
      </c>
      <c r="M1588" s="2">
        <f t="shared" si="592"/>
        <v>3.8406021239303367E-3</v>
      </c>
      <c r="N1588" s="58">
        <v>14904</v>
      </c>
      <c r="O1588" s="58">
        <v>23743</v>
      </c>
      <c r="P1588" s="58"/>
      <c r="Q1588" s="58"/>
      <c r="R1588" s="58"/>
      <c r="S1588" s="58"/>
      <c r="T1588" s="58"/>
      <c r="U1588" s="109">
        <v>149</v>
      </c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G1588" s="7">
        <f>IF(Q1588&gt;0,RANK(Q1588,(N1588:P1588,Q1588:AE1588)),0)</f>
        <v>0</v>
      </c>
      <c r="AH1588" s="7">
        <f>IF(R1588&gt;0,RANK(R1588,(N1588:P1588,Q1588:AE1588)),0)</f>
        <v>0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593"/>
        <v>0</v>
      </c>
      <c r="AL1588" s="2">
        <f t="shared" si="594"/>
        <v>0</v>
      </c>
      <c r="AM1588" s="2">
        <f t="shared" si="595"/>
        <v>0</v>
      </c>
      <c r="AN1588" s="2">
        <f t="shared" si="596"/>
        <v>0</v>
      </c>
      <c r="AP1588" t="s">
        <v>1557</v>
      </c>
      <c r="AQ1588" t="s">
        <v>2422</v>
      </c>
      <c r="AT1588" s="94">
        <v>37</v>
      </c>
      <c r="AU1588" s="96">
        <v>35</v>
      </c>
      <c r="AV1588" s="100">
        <f t="shared" si="597"/>
        <v>37035</v>
      </c>
      <c r="AX1588" s="7" t="s">
        <v>996</v>
      </c>
    </row>
    <row r="1589" spans="1:50" ht="13" hidden="1" customHeight="1" outlineLevel="1">
      <c r="A1589" t="s">
        <v>703</v>
      </c>
      <c r="B1589" t="s">
        <v>2422</v>
      </c>
      <c r="C1589" s="1">
        <f t="shared" si="586"/>
        <v>14988</v>
      </c>
      <c r="D1589" s="7">
        <f>IF(N1589&gt;0, RANK(N1589,(N1589:P1589,Q1589:AE1589)),0)</f>
        <v>1</v>
      </c>
      <c r="E1589" s="7">
        <f>IF(O1589&gt;0,RANK(O1589,(N1589:P1589,Q1589:AE1589)),0)</f>
        <v>2</v>
      </c>
      <c r="F1589" s="7">
        <f>IF(P1589&gt;0,RANK(P1589,(N1589:P1589,Q1589:AE1589)),0)</f>
        <v>0</v>
      </c>
      <c r="G1589" s="1">
        <f t="shared" si="587"/>
        <v>902</v>
      </c>
      <c r="H1589" s="2">
        <f t="shared" si="588"/>
        <v>6.0181478516146247E-2</v>
      </c>
      <c r="I1589" s="2"/>
      <c r="J1589" s="2">
        <f t="shared" si="589"/>
        <v>0.53009073925807315</v>
      </c>
      <c r="K1589" s="2">
        <f t="shared" si="590"/>
        <v>0.46990926074192685</v>
      </c>
      <c r="L1589" s="2">
        <f t="shared" si="591"/>
        <v>0</v>
      </c>
      <c r="M1589" s="2">
        <f t="shared" si="592"/>
        <v>0</v>
      </c>
      <c r="N1589" s="58">
        <v>7945</v>
      </c>
      <c r="O1589" s="58">
        <v>7043</v>
      </c>
      <c r="P1589" s="58"/>
      <c r="Q1589" s="58"/>
      <c r="R1589" s="58"/>
      <c r="S1589" s="58"/>
      <c r="T1589" s="58"/>
      <c r="U1589" s="109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G1589" s="7">
        <f>IF(Q1589&gt;0,RANK(Q1589,(N1589:P1589,Q1589:AE1589)),0)</f>
        <v>0</v>
      </c>
      <c r="AH1589" s="7">
        <f>IF(R1589&gt;0,RANK(R1589,(N1589:P1589,Q1589:AE1589)),0)</f>
        <v>0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593"/>
        <v>0</v>
      </c>
      <c r="AL1589" s="2">
        <f t="shared" si="594"/>
        <v>0</v>
      </c>
      <c r="AM1589" s="2">
        <f t="shared" si="595"/>
        <v>0</v>
      </c>
      <c r="AN1589" s="2">
        <f t="shared" si="596"/>
        <v>0</v>
      </c>
      <c r="AP1589" t="s">
        <v>703</v>
      </c>
      <c r="AQ1589" t="s">
        <v>2422</v>
      </c>
      <c r="AT1589" s="94">
        <v>37</v>
      </c>
      <c r="AU1589" s="96">
        <v>37</v>
      </c>
      <c r="AV1589" s="100">
        <f t="shared" si="597"/>
        <v>37037</v>
      </c>
      <c r="AX1589" s="7" t="s">
        <v>996</v>
      </c>
    </row>
    <row r="1590" spans="1:50" ht="13" hidden="1" customHeight="1" outlineLevel="1">
      <c r="A1590" t="s">
        <v>1551</v>
      </c>
      <c r="B1590" t="s">
        <v>2422</v>
      </c>
      <c r="C1590" s="1">
        <f t="shared" si="586"/>
        <v>6675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0</v>
      </c>
      <c r="G1590" s="1">
        <f t="shared" si="587"/>
        <v>961</v>
      </c>
      <c r="H1590" s="2">
        <f t="shared" si="588"/>
        <v>0.14397003745318351</v>
      </c>
      <c r="I1590" s="2"/>
      <c r="J1590" s="2">
        <f t="shared" si="589"/>
        <v>0.42801498127340826</v>
      </c>
      <c r="K1590" s="2">
        <f t="shared" si="590"/>
        <v>0.5719850187265918</v>
      </c>
      <c r="L1590" s="2">
        <f t="shared" si="591"/>
        <v>0</v>
      </c>
      <c r="M1590" s="2">
        <f t="shared" si="592"/>
        <v>0</v>
      </c>
      <c r="N1590" s="58">
        <v>2857</v>
      </c>
      <c r="O1590" s="58">
        <v>3818</v>
      </c>
      <c r="P1590" s="58"/>
      <c r="Q1590" s="58"/>
      <c r="R1590" s="58"/>
      <c r="S1590" s="58"/>
      <c r="T1590" s="58"/>
      <c r="U1590" s="109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G1590" s="7">
        <f>IF(Q1590&gt;0,RANK(Q1590,(N1590:P1590,Q1590:AE1590)),0)</f>
        <v>0</v>
      </c>
      <c r="AH1590" s="7">
        <f>IF(R1590&gt;0,RANK(R1590,(N1590:P1590,Q1590:AE1590)),0)</f>
        <v>0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593"/>
        <v>0</v>
      </c>
      <c r="AL1590" s="2">
        <f t="shared" si="594"/>
        <v>0</v>
      </c>
      <c r="AM1590" s="2">
        <f t="shared" si="595"/>
        <v>0</v>
      </c>
      <c r="AN1590" s="2">
        <f t="shared" si="596"/>
        <v>0</v>
      </c>
      <c r="AP1590" t="s">
        <v>1551</v>
      </c>
      <c r="AQ1590" t="s">
        <v>2422</v>
      </c>
      <c r="AT1590" s="94">
        <v>37</v>
      </c>
      <c r="AU1590" s="96">
        <v>39</v>
      </c>
      <c r="AV1590" s="100">
        <f t="shared" si="597"/>
        <v>37039</v>
      </c>
      <c r="AX1590" s="7" t="s">
        <v>996</v>
      </c>
    </row>
    <row r="1591" spans="1:50" ht="13" hidden="1" customHeight="1" outlineLevel="1">
      <c r="A1591" t="s">
        <v>2002</v>
      </c>
      <c r="B1591" t="s">
        <v>2422</v>
      </c>
      <c r="C1591" s="1">
        <f t="shared" si="586"/>
        <v>3851</v>
      </c>
      <c r="D1591" s="7">
        <f>IF(N1591&gt;0, RANK(N1591,(N1591:P1591,Q1591:AE1591)),0)</f>
        <v>1</v>
      </c>
      <c r="E1591" s="7">
        <f>IF(O1591&gt;0,RANK(O1591,(N1591:P1591,Q1591:AE1591)),0)</f>
        <v>2</v>
      </c>
      <c r="F1591" s="7">
        <f>IF(P1591&gt;0,RANK(P1591,(N1591:P1591,Q1591:AE1591)),0)</f>
        <v>0</v>
      </c>
      <c r="G1591" s="1">
        <f t="shared" si="587"/>
        <v>101</v>
      </c>
      <c r="H1591" s="2">
        <f t="shared" si="588"/>
        <v>2.6226954037912229E-2</v>
      </c>
      <c r="I1591" s="2"/>
      <c r="J1591" s="2">
        <f t="shared" si="589"/>
        <v>0.51311347701895615</v>
      </c>
      <c r="K1591" s="2">
        <f t="shared" si="590"/>
        <v>0.4868865229810439</v>
      </c>
      <c r="L1591" s="2">
        <f t="shared" si="591"/>
        <v>0</v>
      </c>
      <c r="M1591" s="2">
        <f t="shared" si="592"/>
        <v>-5.5511151231257827E-17</v>
      </c>
      <c r="N1591" s="58">
        <v>1976</v>
      </c>
      <c r="O1591" s="58">
        <v>1875</v>
      </c>
      <c r="P1591" s="58"/>
      <c r="Q1591" s="58"/>
      <c r="R1591" s="58"/>
      <c r="S1591" s="58"/>
      <c r="T1591" s="58"/>
      <c r="U1591" s="109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G1591" s="7">
        <f>IF(Q1591&gt;0,RANK(Q1591,(N1591:P1591,Q1591:AE1591)),0)</f>
        <v>0</v>
      </c>
      <c r="AH1591" s="7">
        <f>IF(R1591&gt;0,RANK(R1591,(N1591:P1591,Q1591:AE1591)),0)</f>
        <v>0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593"/>
        <v>0</v>
      </c>
      <c r="AL1591" s="2">
        <f t="shared" si="594"/>
        <v>0</v>
      </c>
      <c r="AM1591" s="2">
        <f t="shared" si="595"/>
        <v>0</v>
      </c>
      <c r="AN1591" s="2">
        <f t="shared" si="596"/>
        <v>0</v>
      </c>
      <c r="AP1591" t="s">
        <v>2002</v>
      </c>
      <c r="AQ1591" t="s">
        <v>2422</v>
      </c>
      <c r="AT1591" s="94">
        <v>37</v>
      </c>
      <c r="AU1591" s="96">
        <v>41</v>
      </c>
      <c r="AV1591" s="100">
        <f t="shared" si="597"/>
        <v>37041</v>
      </c>
      <c r="AX1591" s="7" t="s">
        <v>996</v>
      </c>
    </row>
    <row r="1592" spans="1:50" ht="13" hidden="1" customHeight="1" outlineLevel="1">
      <c r="A1592" t="s">
        <v>2540</v>
      </c>
      <c r="B1592" t="s">
        <v>2422</v>
      </c>
      <c r="C1592" s="1">
        <f t="shared" si="586"/>
        <v>3787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0</v>
      </c>
      <c r="G1592" s="1">
        <f t="shared" ref="G1592:G1655" si="598">IF(C1592&gt;0,MAX(N1592:P1592)-LARGE(N1592:P1592,2),0)</f>
        <v>411</v>
      </c>
      <c r="H1592" s="2">
        <f t="shared" ref="H1592:H1655" si="599">IF(C1592&gt;0,G1592/C1592,0)</f>
        <v>0.10852917876947452</v>
      </c>
      <c r="I1592" s="2"/>
      <c r="J1592" s="2">
        <f t="shared" si="589"/>
        <v>0.44573541061526273</v>
      </c>
      <c r="K1592" s="2">
        <f t="shared" si="590"/>
        <v>0.55426458938473722</v>
      </c>
      <c r="L1592" s="2">
        <f t="shared" si="591"/>
        <v>0</v>
      </c>
      <c r="M1592" s="2">
        <f t="shared" si="592"/>
        <v>1.1102230246251565E-16</v>
      </c>
      <c r="N1592" s="58">
        <v>1688</v>
      </c>
      <c r="O1592" s="58">
        <v>2099</v>
      </c>
      <c r="P1592" s="58"/>
      <c r="Q1592" s="58"/>
      <c r="R1592" s="58"/>
      <c r="S1592" s="58"/>
      <c r="T1592" s="58"/>
      <c r="U1592" s="109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G1592" s="7">
        <f>IF(Q1592&gt;0,RANK(Q1592,(N1592:P1592,Q1592:AE1592)),0)</f>
        <v>0</v>
      </c>
      <c r="AH1592" s="7">
        <f>IF(R1592&gt;0,RANK(R1592,(N1592:P1592,Q1592:AE1592)),0)</f>
        <v>0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si="593"/>
        <v>0</v>
      </c>
      <c r="AL1592" s="2">
        <f t="shared" si="594"/>
        <v>0</v>
      </c>
      <c r="AM1592" s="2">
        <f t="shared" si="595"/>
        <v>0</v>
      </c>
      <c r="AN1592" s="2">
        <f t="shared" si="596"/>
        <v>0</v>
      </c>
      <c r="AP1592" t="s">
        <v>2540</v>
      </c>
      <c r="AQ1592" t="s">
        <v>2422</v>
      </c>
      <c r="AT1592" s="94">
        <v>37</v>
      </c>
      <c r="AU1592" s="96">
        <v>43</v>
      </c>
      <c r="AV1592" s="100">
        <f t="shared" si="597"/>
        <v>37043</v>
      </c>
      <c r="AX1592" s="7" t="s">
        <v>996</v>
      </c>
    </row>
    <row r="1593" spans="1:50" ht="13" hidden="1" customHeight="1" outlineLevel="1">
      <c r="A1593" t="s">
        <v>2045</v>
      </c>
      <c r="B1593" t="s">
        <v>2422</v>
      </c>
      <c r="C1593" s="1">
        <f t="shared" si="586"/>
        <v>24181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0</v>
      </c>
      <c r="G1593" s="1">
        <f t="shared" si="598"/>
        <v>1875</v>
      </c>
      <c r="H1593" s="2">
        <f t="shared" si="599"/>
        <v>7.7540217526156904E-2</v>
      </c>
      <c r="I1593" s="2"/>
      <c r="J1593" s="2">
        <f t="shared" si="589"/>
        <v>0.46122989123692154</v>
      </c>
      <c r="K1593" s="2">
        <f t="shared" si="590"/>
        <v>0.5387701087630784</v>
      </c>
      <c r="L1593" s="2">
        <f t="shared" si="591"/>
        <v>0</v>
      </c>
      <c r="M1593" s="2">
        <f t="shared" si="592"/>
        <v>1.1102230246251565E-16</v>
      </c>
      <c r="N1593" s="58">
        <v>11153</v>
      </c>
      <c r="O1593" s="58">
        <v>13028</v>
      </c>
      <c r="P1593" s="58"/>
      <c r="Q1593" s="58"/>
      <c r="R1593" s="58"/>
      <c r="S1593" s="58"/>
      <c r="T1593" s="58"/>
      <c r="U1593" s="109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G1593" s="7">
        <f>IF(Q1593&gt;0,RANK(Q1593,(N1593:P1593,Q1593:AE1593)),0)</f>
        <v>0</v>
      </c>
      <c r="AH1593" s="7">
        <f>IF(R1593&gt;0,RANK(R1593,(N1593:P1593,Q1593:AE1593)),0)</f>
        <v>0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593"/>
        <v>0</v>
      </c>
      <c r="AL1593" s="2">
        <f t="shared" si="594"/>
        <v>0</v>
      </c>
      <c r="AM1593" s="2">
        <f t="shared" si="595"/>
        <v>0</v>
      </c>
      <c r="AN1593" s="2">
        <f t="shared" si="596"/>
        <v>0</v>
      </c>
      <c r="AP1593" t="s">
        <v>2045</v>
      </c>
      <c r="AQ1593" t="s">
        <v>2422</v>
      </c>
      <c r="AT1593" s="94">
        <v>37</v>
      </c>
      <c r="AU1593" s="96">
        <v>45</v>
      </c>
      <c r="AV1593" s="100">
        <f t="shared" si="597"/>
        <v>37045</v>
      </c>
      <c r="AX1593" s="7" t="s">
        <v>996</v>
      </c>
    </row>
    <row r="1594" spans="1:50" ht="13" hidden="1" customHeight="1" outlineLevel="1">
      <c r="A1594" t="s">
        <v>2690</v>
      </c>
      <c r="B1594" t="s">
        <v>2422</v>
      </c>
      <c r="C1594" s="1">
        <f t="shared" si="586"/>
        <v>16330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0</v>
      </c>
      <c r="G1594" s="1">
        <f t="shared" si="598"/>
        <v>448</v>
      </c>
      <c r="H1594" s="2">
        <f t="shared" si="599"/>
        <v>2.7434170238824249E-2</v>
      </c>
      <c r="I1594" s="2"/>
      <c r="J1594" s="2">
        <f t="shared" si="589"/>
        <v>0.48628291488058789</v>
      </c>
      <c r="K1594" s="2">
        <f t="shared" si="590"/>
        <v>0.51371708511941216</v>
      </c>
      <c r="L1594" s="2">
        <f t="shared" si="591"/>
        <v>0</v>
      </c>
      <c r="M1594" s="2">
        <f t="shared" si="592"/>
        <v>0</v>
      </c>
      <c r="N1594" s="58">
        <v>7941</v>
      </c>
      <c r="O1594" s="58">
        <v>8389</v>
      </c>
      <c r="P1594" s="58"/>
      <c r="Q1594" s="58"/>
      <c r="R1594" s="58"/>
      <c r="S1594" s="58"/>
      <c r="T1594" s="58"/>
      <c r="U1594" s="109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G1594" s="7">
        <f>IF(Q1594&gt;0,RANK(Q1594,(N1594:P1594,Q1594:AE1594)),0)</f>
        <v>0</v>
      </c>
      <c r="AH1594" s="7">
        <f>IF(R1594&gt;0,RANK(R1594,(N1594:P1594,Q1594:AE1594)),0)</f>
        <v>0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593"/>
        <v>0</v>
      </c>
      <c r="AL1594" s="2">
        <f t="shared" si="594"/>
        <v>0</v>
      </c>
      <c r="AM1594" s="2">
        <f t="shared" si="595"/>
        <v>0</v>
      </c>
      <c r="AN1594" s="2">
        <f t="shared" si="596"/>
        <v>0</v>
      </c>
      <c r="AP1594" t="s">
        <v>2690</v>
      </c>
      <c r="AQ1594" t="s">
        <v>2422</v>
      </c>
      <c r="AT1594" s="94">
        <v>37</v>
      </c>
      <c r="AU1594" s="96">
        <v>47</v>
      </c>
      <c r="AV1594" s="100">
        <f t="shared" si="597"/>
        <v>37047</v>
      </c>
      <c r="AX1594" s="7" t="s">
        <v>996</v>
      </c>
    </row>
    <row r="1595" spans="1:50" ht="13" hidden="1" customHeight="1" outlineLevel="1">
      <c r="A1595" t="s">
        <v>1668</v>
      </c>
      <c r="B1595" t="s">
        <v>2422</v>
      </c>
      <c r="C1595" s="1">
        <f t="shared" si="586"/>
        <v>20071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0</v>
      </c>
      <c r="G1595" s="1">
        <f t="shared" si="598"/>
        <v>1289</v>
      </c>
      <c r="H1595" s="2">
        <f t="shared" si="599"/>
        <v>6.4222011857904437E-2</v>
      </c>
      <c r="I1595" s="2"/>
      <c r="J1595" s="2">
        <f t="shared" si="589"/>
        <v>0.46788899407104778</v>
      </c>
      <c r="K1595" s="2">
        <f t="shared" si="590"/>
        <v>0.53211100592895222</v>
      </c>
      <c r="L1595" s="2">
        <f t="shared" si="591"/>
        <v>0</v>
      </c>
      <c r="M1595" s="2">
        <f t="shared" si="592"/>
        <v>0</v>
      </c>
      <c r="N1595" s="58">
        <v>9391</v>
      </c>
      <c r="O1595" s="58">
        <v>10680</v>
      </c>
      <c r="P1595" s="58"/>
      <c r="Q1595" s="58"/>
      <c r="R1595" s="58"/>
      <c r="S1595" s="58"/>
      <c r="T1595" s="58"/>
      <c r="U1595" s="109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G1595" s="7">
        <f>IF(Q1595&gt;0,RANK(Q1595,(N1595:P1595,Q1595:AE1595)),0)</f>
        <v>0</v>
      </c>
      <c r="AH1595" s="7">
        <f>IF(R1595&gt;0,RANK(R1595,(N1595:P1595,Q1595:AE1595)),0)</f>
        <v>0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593"/>
        <v>0</v>
      </c>
      <c r="AL1595" s="2">
        <f t="shared" si="594"/>
        <v>0</v>
      </c>
      <c r="AM1595" s="2">
        <f t="shared" si="595"/>
        <v>0</v>
      </c>
      <c r="AN1595" s="2">
        <f t="shared" si="596"/>
        <v>0</v>
      </c>
      <c r="AP1595" t="s">
        <v>1668</v>
      </c>
      <c r="AQ1595" t="s">
        <v>2422</v>
      </c>
      <c r="AT1595" s="94">
        <v>37</v>
      </c>
      <c r="AU1595" s="96">
        <v>49</v>
      </c>
      <c r="AV1595" s="100">
        <f t="shared" si="597"/>
        <v>37049</v>
      </c>
      <c r="AX1595" s="7" t="s">
        <v>996</v>
      </c>
    </row>
    <row r="1596" spans="1:50" ht="13" hidden="1" customHeight="1" outlineLevel="1">
      <c r="A1596" t="s">
        <v>2570</v>
      </c>
      <c r="B1596" t="s">
        <v>2422</v>
      </c>
      <c r="C1596" s="1">
        <f t="shared" si="586"/>
        <v>50399</v>
      </c>
      <c r="D1596" s="7">
        <f>IF(N1596&gt;0, RANK(N1596,(N1596:P1596,Q1596:AE1596)),0)</f>
        <v>1</v>
      </c>
      <c r="E1596" s="7">
        <f>IF(O1596&gt;0,RANK(O1596,(N1596:P1596,Q1596:AE1596)),0)</f>
        <v>2</v>
      </c>
      <c r="F1596" s="7">
        <f>IF(P1596&gt;0,RANK(P1596,(N1596:P1596,Q1596:AE1596)),0)</f>
        <v>0</v>
      </c>
      <c r="G1596" s="1">
        <f t="shared" si="598"/>
        <v>2429</v>
      </c>
      <c r="H1596" s="2">
        <f t="shared" si="599"/>
        <v>4.8195400702394892E-2</v>
      </c>
      <c r="I1596" s="2"/>
      <c r="J1596" s="2">
        <f t="shared" si="589"/>
        <v>0.52251036726919187</v>
      </c>
      <c r="K1596" s="2">
        <f t="shared" si="590"/>
        <v>0.47431496656679695</v>
      </c>
      <c r="L1596" s="2">
        <f t="shared" si="591"/>
        <v>0</v>
      </c>
      <c r="M1596" s="2">
        <f t="shared" si="592"/>
        <v>3.1746661640111862E-3</v>
      </c>
      <c r="N1596" s="58">
        <v>26334</v>
      </c>
      <c r="O1596" s="58">
        <v>23905</v>
      </c>
      <c r="P1596" s="58"/>
      <c r="Q1596" s="58"/>
      <c r="R1596" s="58"/>
      <c r="S1596" s="58"/>
      <c r="T1596" s="58"/>
      <c r="U1596" s="109">
        <v>160</v>
      </c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G1596" s="7">
        <f>IF(Q1596&gt;0,RANK(Q1596,(N1596:P1596,Q1596:AE1596)),0)</f>
        <v>0</v>
      </c>
      <c r="AH1596" s="7">
        <f>IF(R1596&gt;0,RANK(R1596,(N1596:P1596,Q1596:AE1596)),0)</f>
        <v>0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593"/>
        <v>0</v>
      </c>
      <c r="AL1596" s="2">
        <f t="shared" si="594"/>
        <v>0</v>
      </c>
      <c r="AM1596" s="2">
        <f t="shared" si="595"/>
        <v>0</v>
      </c>
      <c r="AN1596" s="2">
        <f t="shared" si="596"/>
        <v>0</v>
      </c>
      <c r="AP1596" t="s">
        <v>2570</v>
      </c>
      <c r="AQ1596" t="s">
        <v>2422</v>
      </c>
      <c r="AT1596" s="94">
        <v>37</v>
      </c>
      <c r="AU1596" s="96">
        <v>51</v>
      </c>
      <c r="AV1596" s="100">
        <f t="shared" si="597"/>
        <v>37051</v>
      </c>
      <c r="AX1596" s="7" t="s">
        <v>996</v>
      </c>
    </row>
    <row r="1597" spans="1:50" ht="13" hidden="1" customHeight="1" outlineLevel="1">
      <c r="A1597" t="s">
        <v>322</v>
      </c>
      <c r="B1597" t="s">
        <v>2422</v>
      </c>
      <c r="C1597" s="1">
        <f t="shared" si="586"/>
        <v>3709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0</v>
      </c>
      <c r="G1597" s="1">
        <f t="shared" si="598"/>
        <v>336</v>
      </c>
      <c r="H1597" s="2">
        <f t="shared" si="599"/>
        <v>9.059045564842276E-2</v>
      </c>
      <c r="I1597" s="2"/>
      <c r="J1597" s="2">
        <f t="shared" si="589"/>
        <v>0.45456996495012131</v>
      </c>
      <c r="K1597" s="2">
        <f t="shared" si="590"/>
        <v>0.54516042059854408</v>
      </c>
      <c r="L1597" s="2">
        <f t="shared" si="591"/>
        <v>0</v>
      </c>
      <c r="M1597" s="2">
        <f t="shared" si="592"/>
        <v>2.6961445133455442E-4</v>
      </c>
      <c r="N1597" s="58">
        <v>1686</v>
      </c>
      <c r="O1597" s="58">
        <v>2022</v>
      </c>
      <c r="P1597" s="58"/>
      <c r="Q1597" s="58"/>
      <c r="R1597" s="58"/>
      <c r="S1597" s="58"/>
      <c r="T1597" s="58"/>
      <c r="U1597" s="109">
        <v>1</v>
      </c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G1597" s="7">
        <f>IF(Q1597&gt;0,RANK(Q1597,(N1597:P1597,Q1597:AE1597)),0)</f>
        <v>0</v>
      </c>
      <c r="AH1597" s="7">
        <f>IF(R1597&gt;0,RANK(R1597,(N1597:P1597,Q1597:AE1597)),0)</f>
        <v>0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593"/>
        <v>0</v>
      </c>
      <c r="AL1597" s="2">
        <f t="shared" si="594"/>
        <v>0</v>
      </c>
      <c r="AM1597" s="2">
        <f t="shared" si="595"/>
        <v>0</v>
      </c>
      <c r="AN1597" s="2">
        <f t="shared" si="596"/>
        <v>0</v>
      </c>
      <c r="AP1597" t="s">
        <v>322</v>
      </c>
      <c r="AQ1597" t="s">
        <v>2422</v>
      </c>
      <c r="AT1597" s="94">
        <v>37</v>
      </c>
      <c r="AU1597" s="96">
        <v>53</v>
      </c>
      <c r="AV1597" s="100">
        <f t="shared" si="597"/>
        <v>37053</v>
      </c>
      <c r="AX1597" s="7" t="s">
        <v>996</v>
      </c>
    </row>
    <row r="1598" spans="1:50" ht="13" hidden="1" customHeight="1" outlineLevel="1">
      <c r="A1598" t="s">
        <v>1759</v>
      </c>
      <c r="B1598" t="s">
        <v>2422</v>
      </c>
      <c r="C1598" s="1">
        <f t="shared" si="586"/>
        <v>7888</v>
      </c>
      <c r="D1598" s="7">
        <f>IF(N1598&gt;0, RANK(N1598,(N1598:P1598,Q1598:AE1598)),0)</f>
        <v>1</v>
      </c>
      <c r="E1598" s="7">
        <f>IF(O1598&gt;0,RANK(O1598,(N1598:P1598,Q1598:AE1598)),0)</f>
        <v>2</v>
      </c>
      <c r="F1598" s="7">
        <f>IF(P1598&gt;0,RANK(P1598,(N1598:P1598,Q1598:AE1598)),0)</f>
        <v>0</v>
      </c>
      <c r="G1598" s="1">
        <f t="shared" si="598"/>
        <v>73</v>
      </c>
      <c r="H1598" s="2">
        <f t="shared" si="599"/>
        <v>9.2545638945233273E-3</v>
      </c>
      <c r="I1598" s="2"/>
      <c r="J1598" s="2">
        <f t="shared" si="589"/>
        <v>0.50456389452332662</v>
      </c>
      <c r="K1598" s="2">
        <f t="shared" si="590"/>
        <v>0.49530933062880322</v>
      </c>
      <c r="L1598" s="2">
        <f t="shared" si="591"/>
        <v>0</v>
      </c>
      <c r="M1598" s="2">
        <f t="shared" si="592"/>
        <v>1.2677484787015914E-4</v>
      </c>
      <c r="N1598" s="58">
        <v>3980</v>
      </c>
      <c r="O1598" s="58">
        <v>3907</v>
      </c>
      <c r="P1598" s="58"/>
      <c r="Q1598" s="58"/>
      <c r="R1598" s="58"/>
      <c r="S1598" s="58"/>
      <c r="T1598" s="58"/>
      <c r="U1598" s="109">
        <v>1</v>
      </c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G1598" s="7">
        <f>IF(Q1598&gt;0,RANK(Q1598,(N1598:P1598,Q1598:AE1598)),0)</f>
        <v>0</v>
      </c>
      <c r="AH1598" s="7">
        <f>IF(R1598&gt;0,RANK(R1598,(N1598:P1598,Q1598:AE1598)),0)</f>
        <v>0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593"/>
        <v>0</v>
      </c>
      <c r="AL1598" s="2">
        <f t="shared" si="594"/>
        <v>0</v>
      </c>
      <c r="AM1598" s="2">
        <f t="shared" si="595"/>
        <v>0</v>
      </c>
      <c r="AN1598" s="2">
        <f t="shared" si="596"/>
        <v>0</v>
      </c>
      <c r="AP1598" t="s">
        <v>1759</v>
      </c>
      <c r="AQ1598" t="s">
        <v>2422</v>
      </c>
      <c r="AT1598" s="94">
        <v>37</v>
      </c>
      <c r="AU1598" s="96">
        <v>55</v>
      </c>
      <c r="AV1598" s="100">
        <f t="shared" si="597"/>
        <v>37055</v>
      </c>
      <c r="AX1598" s="7" t="s">
        <v>996</v>
      </c>
    </row>
    <row r="1599" spans="1:50" ht="13" hidden="1" customHeight="1" outlineLevel="1">
      <c r="A1599" t="s">
        <v>1066</v>
      </c>
      <c r="B1599" t="s">
        <v>2422</v>
      </c>
      <c r="C1599" s="1">
        <f t="shared" si="586"/>
        <v>37946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598"/>
        <v>12039</v>
      </c>
      <c r="H1599" s="2">
        <f t="shared" si="599"/>
        <v>0.31726664207031047</v>
      </c>
      <c r="I1599" s="2"/>
      <c r="J1599" s="2">
        <f t="shared" si="589"/>
        <v>0.34135350234543826</v>
      </c>
      <c r="K1599" s="2">
        <f t="shared" si="590"/>
        <v>0.65862014441574868</v>
      </c>
      <c r="L1599" s="2">
        <f t="shared" si="591"/>
        <v>0</v>
      </c>
      <c r="M1599" s="2">
        <f t="shared" si="592"/>
        <v>2.6353238813059399E-5</v>
      </c>
      <c r="N1599" s="58">
        <v>12953</v>
      </c>
      <c r="O1599" s="58">
        <v>24992</v>
      </c>
      <c r="P1599" s="58"/>
      <c r="Q1599" s="58"/>
      <c r="R1599" s="58"/>
      <c r="S1599" s="58"/>
      <c r="T1599" s="58"/>
      <c r="U1599" s="109">
        <v>1</v>
      </c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G1599" s="7">
        <f>IF(Q1599&gt;0,RANK(Q1599,(N1599:P1599,Q1599:AE1599)),0)</f>
        <v>0</v>
      </c>
      <c r="AH1599" s="7">
        <f>IF(R1599&gt;0,RANK(R1599,(N1599:P1599,Q1599:AE1599)),0)</f>
        <v>0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593"/>
        <v>0</v>
      </c>
      <c r="AL1599" s="2">
        <f t="shared" si="594"/>
        <v>0</v>
      </c>
      <c r="AM1599" s="2">
        <f t="shared" si="595"/>
        <v>0</v>
      </c>
      <c r="AN1599" s="2">
        <f t="shared" si="596"/>
        <v>0</v>
      </c>
      <c r="AP1599" t="s">
        <v>1066</v>
      </c>
      <c r="AQ1599" t="s">
        <v>2422</v>
      </c>
      <c r="AT1599" s="94">
        <v>37</v>
      </c>
      <c r="AU1599" s="96">
        <v>57</v>
      </c>
      <c r="AV1599" s="100">
        <f t="shared" si="597"/>
        <v>37057</v>
      </c>
      <c r="AX1599" s="7" t="s">
        <v>996</v>
      </c>
    </row>
    <row r="1600" spans="1:50" ht="13" hidden="1" customHeight="1" outlineLevel="1">
      <c r="A1600" t="s">
        <v>1760</v>
      </c>
      <c r="B1600" t="s">
        <v>2422</v>
      </c>
      <c r="C1600" s="1">
        <f t="shared" si="586"/>
        <v>10263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0</v>
      </c>
      <c r="G1600" s="1">
        <f t="shared" si="598"/>
        <v>4141</v>
      </c>
      <c r="H1600" s="2">
        <f t="shared" si="599"/>
        <v>0.40348825879372502</v>
      </c>
      <c r="I1600" s="2"/>
      <c r="J1600" s="2">
        <f t="shared" si="589"/>
        <v>0.29825587060313746</v>
      </c>
      <c r="K1600" s="2">
        <f t="shared" si="590"/>
        <v>0.70174412939686248</v>
      </c>
      <c r="L1600" s="2">
        <f t="shared" si="591"/>
        <v>0</v>
      </c>
      <c r="M1600" s="2">
        <f t="shared" si="592"/>
        <v>0</v>
      </c>
      <c r="N1600" s="58">
        <v>3061</v>
      </c>
      <c r="O1600" s="58">
        <v>7202</v>
      </c>
      <c r="P1600" s="58"/>
      <c r="Q1600" s="58"/>
      <c r="R1600" s="58"/>
      <c r="S1600" s="58"/>
      <c r="T1600" s="58"/>
      <c r="U1600" s="109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G1600" s="7">
        <f>IF(Q1600&gt;0,RANK(Q1600,(N1600:P1600,Q1600:AE1600)),0)</f>
        <v>0</v>
      </c>
      <c r="AH1600" s="7">
        <f>IF(R1600&gt;0,RANK(R1600,(N1600:P1600,Q1600:AE1600)),0)</f>
        <v>0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593"/>
        <v>0</v>
      </c>
      <c r="AL1600" s="2">
        <f t="shared" si="594"/>
        <v>0</v>
      </c>
      <c r="AM1600" s="2">
        <f t="shared" si="595"/>
        <v>0</v>
      </c>
      <c r="AN1600" s="2">
        <f t="shared" si="596"/>
        <v>0</v>
      </c>
      <c r="AP1600" t="s">
        <v>1760</v>
      </c>
      <c r="AQ1600" t="s">
        <v>2422</v>
      </c>
      <c r="AT1600" s="94">
        <v>37</v>
      </c>
      <c r="AU1600" s="96">
        <v>59</v>
      </c>
      <c r="AV1600" s="100">
        <f t="shared" si="597"/>
        <v>37059</v>
      </c>
      <c r="AX1600" s="7" t="s">
        <v>996</v>
      </c>
    </row>
    <row r="1601" spans="1:50" ht="13" hidden="1" customHeight="1" outlineLevel="1">
      <c r="A1601" t="s">
        <v>1761</v>
      </c>
      <c r="B1601" t="s">
        <v>2422</v>
      </c>
      <c r="C1601" s="1">
        <f t="shared" si="586"/>
        <v>11898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0</v>
      </c>
      <c r="G1601" s="1">
        <f t="shared" si="598"/>
        <v>1638</v>
      </c>
      <c r="H1601" s="2">
        <f t="shared" si="599"/>
        <v>0.13767019667170954</v>
      </c>
      <c r="I1601" s="2"/>
      <c r="J1601" s="2">
        <f t="shared" si="589"/>
        <v>0.43116490166414523</v>
      </c>
      <c r="K1601" s="2">
        <f t="shared" si="590"/>
        <v>0.56883509833585477</v>
      </c>
      <c r="L1601" s="2">
        <f t="shared" si="591"/>
        <v>0</v>
      </c>
      <c r="M1601" s="2">
        <f t="shared" si="592"/>
        <v>0</v>
      </c>
      <c r="N1601" s="58">
        <v>5130</v>
      </c>
      <c r="O1601" s="58">
        <v>6768</v>
      </c>
      <c r="P1601" s="58"/>
      <c r="Q1601" s="58"/>
      <c r="R1601" s="58"/>
      <c r="S1601" s="58"/>
      <c r="T1601" s="58"/>
      <c r="U1601" s="109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G1601" s="7">
        <f>IF(Q1601&gt;0,RANK(Q1601,(N1601:P1601,Q1601:AE1601)),0)</f>
        <v>0</v>
      </c>
      <c r="AH1601" s="7">
        <f>IF(R1601&gt;0,RANK(R1601,(N1601:P1601,Q1601:AE1601)),0)</f>
        <v>0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593"/>
        <v>0</v>
      </c>
      <c r="AL1601" s="2">
        <f t="shared" si="594"/>
        <v>0</v>
      </c>
      <c r="AM1601" s="2">
        <f t="shared" si="595"/>
        <v>0</v>
      </c>
      <c r="AN1601" s="2">
        <f t="shared" si="596"/>
        <v>0</v>
      </c>
      <c r="AP1601" t="s">
        <v>1761</v>
      </c>
      <c r="AQ1601" t="s">
        <v>2422</v>
      </c>
      <c r="AT1601" s="94">
        <v>37</v>
      </c>
      <c r="AU1601" s="96">
        <v>61</v>
      </c>
      <c r="AV1601" s="100">
        <f t="shared" si="597"/>
        <v>37061</v>
      </c>
      <c r="AX1601" s="7" t="s">
        <v>996</v>
      </c>
    </row>
    <row r="1602" spans="1:50" ht="13" hidden="1" customHeight="1" outlineLevel="1">
      <c r="A1602" t="s">
        <v>2058</v>
      </c>
      <c r="B1602" t="s">
        <v>2422</v>
      </c>
      <c r="C1602" s="1">
        <f t="shared" si="586"/>
        <v>64984</v>
      </c>
      <c r="D1602" s="7">
        <f>IF(N1602&gt;0, RANK(N1602,(N1602:P1602,Q1602:AE1602)),0)</f>
        <v>1</v>
      </c>
      <c r="E1602" s="7">
        <f>IF(O1602&gt;0,RANK(O1602,(N1602:P1602,Q1602:AE1602)),0)</f>
        <v>2</v>
      </c>
      <c r="F1602" s="7">
        <f>IF(P1602&gt;0,RANK(P1602,(N1602:P1602,Q1602:AE1602)),0)</f>
        <v>0</v>
      </c>
      <c r="G1602" s="1">
        <f t="shared" si="598"/>
        <v>17643</v>
      </c>
      <c r="H1602" s="2">
        <f t="shared" si="599"/>
        <v>0.2714975994090853</v>
      </c>
      <c r="I1602" s="2"/>
      <c r="J1602" s="2">
        <f t="shared" si="589"/>
        <v>0.63574110550289298</v>
      </c>
      <c r="K1602" s="2">
        <f t="shared" si="590"/>
        <v>0.36424350609380773</v>
      </c>
      <c r="L1602" s="2">
        <f t="shared" si="591"/>
        <v>0</v>
      </c>
      <c r="M1602" s="2">
        <f t="shared" si="592"/>
        <v>1.5388403299287923E-5</v>
      </c>
      <c r="N1602" s="58">
        <v>41313</v>
      </c>
      <c r="O1602" s="58">
        <v>23670</v>
      </c>
      <c r="P1602" s="58"/>
      <c r="Q1602" s="58"/>
      <c r="R1602" s="58"/>
      <c r="S1602" s="58"/>
      <c r="T1602" s="58"/>
      <c r="U1602" s="109">
        <v>1</v>
      </c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G1602" s="7">
        <f>IF(Q1602&gt;0,RANK(Q1602,(N1602:P1602,Q1602:AE1602)),0)</f>
        <v>0</v>
      </c>
      <c r="AH1602" s="7">
        <f>IF(R1602&gt;0,RANK(R1602,(N1602:P1602,Q1602:AE1602)),0)</f>
        <v>0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593"/>
        <v>0</v>
      </c>
      <c r="AL1602" s="2">
        <f t="shared" si="594"/>
        <v>0</v>
      </c>
      <c r="AM1602" s="2">
        <f t="shared" si="595"/>
        <v>0</v>
      </c>
      <c r="AN1602" s="2">
        <f t="shared" si="596"/>
        <v>0</v>
      </c>
      <c r="AP1602" t="s">
        <v>2058</v>
      </c>
      <c r="AQ1602" t="s">
        <v>2422</v>
      </c>
      <c r="AT1602" s="94">
        <v>37</v>
      </c>
      <c r="AU1602" s="96">
        <v>63</v>
      </c>
      <c r="AV1602" s="100">
        <f t="shared" si="597"/>
        <v>37063</v>
      </c>
      <c r="AX1602" s="7" t="s">
        <v>996</v>
      </c>
    </row>
    <row r="1603" spans="1:50" ht="13" hidden="1" customHeight="1" outlineLevel="1">
      <c r="A1603" t="s">
        <v>1479</v>
      </c>
      <c r="B1603" t="s">
        <v>2422</v>
      </c>
      <c r="C1603" s="1">
        <f t="shared" ref="C1603:C1634" si="600">SUM(N1603:AE1603)</f>
        <v>18619</v>
      </c>
      <c r="D1603" s="7">
        <f>IF(N1603&gt;0, RANK(N1603,(N1603:P1603,Q1603:AE1603)),0)</f>
        <v>1</v>
      </c>
      <c r="E1603" s="7">
        <f>IF(O1603&gt;0,RANK(O1603,(N1603:P1603,Q1603:AE1603)),0)</f>
        <v>2</v>
      </c>
      <c r="F1603" s="7">
        <f>IF(P1603&gt;0,RANK(P1603,(N1603:P1603,Q1603:AE1603)),0)</f>
        <v>0</v>
      </c>
      <c r="G1603" s="1">
        <f t="shared" si="598"/>
        <v>2438</v>
      </c>
      <c r="H1603" s="2">
        <f t="shared" si="599"/>
        <v>0.13094151135936408</v>
      </c>
      <c r="I1603" s="2"/>
      <c r="J1603" s="2">
        <f t="shared" ref="J1603:J1634" si="601">IF($C1603=0,"-",N1603/$C1603)</f>
        <v>0.56539019281379232</v>
      </c>
      <c r="K1603" s="2">
        <f t="shared" ref="K1603:K1634" si="602">IF($C1603=0,"-",O1603/$C1603)</f>
        <v>0.43444868145442828</v>
      </c>
      <c r="L1603" s="2">
        <f t="shared" ref="L1603:L1634" si="603">IF($C1603=0,"-",P1603/$C1603)</f>
        <v>0</v>
      </c>
      <c r="M1603" s="2">
        <f t="shared" ref="M1603:M1634" si="604">IF(C1603=0,"-",(1-J1603-K1603-L1603))</f>
        <v>1.6112573177939904E-4</v>
      </c>
      <c r="N1603" s="58">
        <v>10527</v>
      </c>
      <c r="O1603" s="58">
        <v>8089</v>
      </c>
      <c r="P1603" s="58"/>
      <c r="Q1603" s="58"/>
      <c r="R1603" s="58"/>
      <c r="S1603" s="58"/>
      <c r="T1603" s="58"/>
      <c r="U1603" s="109">
        <v>3</v>
      </c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G1603" s="7">
        <f>IF(Q1603&gt;0,RANK(Q1603,(N1603:P1603,Q1603:AE1603)),0)</f>
        <v>0</v>
      </c>
      <c r="AH1603" s="7">
        <f>IF(R1603&gt;0,RANK(R1603,(N1603:P1603,Q1603:AE1603)),0)</f>
        <v>0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ref="AK1603:AK1634" si="605">IF($C1603=0,"-",Q1603/$C1603)</f>
        <v>0</v>
      </c>
      <c r="AL1603" s="2">
        <f t="shared" ref="AL1603:AL1634" si="606">IF($C1603=0,"-",R1603/$C1603)</f>
        <v>0</v>
      </c>
      <c r="AM1603" s="2">
        <f t="shared" ref="AM1603:AM1634" si="607">IF($C1603=0,"-",T1603/$C1603)</f>
        <v>0</v>
      </c>
      <c r="AN1603" s="2">
        <f t="shared" ref="AN1603:AN1634" si="608">IF($C1603=0,"-",S1603/$C1603)</f>
        <v>0</v>
      </c>
      <c r="AP1603" t="s">
        <v>1479</v>
      </c>
      <c r="AQ1603" t="s">
        <v>2422</v>
      </c>
      <c r="AT1603" s="94">
        <v>37</v>
      </c>
      <c r="AU1603" s="96">
        <v>65</v>
      </c>
      <c r="AV1603" s="100">
        <f t="shared" si="597"/>
        <v>37065</v>
      </c>
      <c r="AX1603" s="7" t="s">
        <v>996</v>
      </c>
    </row>
    <row r="1604" spans="1:50" ht="13" hidden="1" customHeight="1" outlineLevel="1">
      <c r="A1604" t="s">
        <v>1072</v>
      </c>
      <c r="B1604" t="s">
        <v>2422</v>
      </c>
      <c r="C1604" s="1">
        <f t="shared" si="600"/>
        <v>89580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0</v>
      </c>
      <c r="G1604" s="1">
        <f t="shared" si="598"/>
        <v>3400</v>
      </c>
      <c r="H1604" s="2">
        <f t="shared" si="599"/>
        <v>3.7954900647465956E-2</v>
      </c>
      <c r="I1604" s="2"/>
      <c r="J1604" s="2">
        <f t="shared" si="601"/>
        <v>0.48087742799732081</v>
      </c>
      <c r="K1604" s="2">
        <f t="shared" si="602"/>
        <v>0.51883232864478679</v>
      </c>
      <c r="L1604" s="2">
        <f t="shared" si="603"/>
        <v>0</v>
      </c>
      <c r="M1604" s="2">
        <f t="shared" si="604"/>
        <v>2.9024335789240574E-4</v>
      </c>
      <c r="N1604" s="58">
        <v>43077</v>
      </c>
      <c r="O1604" s="58">
        <v>46477</v>
      </c>
      <c r="P1604" s="58"/>
      <c r="Q1604" s="58"/>
      <c r="R1604" s="58"/>
      <c r="S1604" s="58"/>
      <c r="T1604" s="58"/>
      <c r="U1604" s="109">
        <v>26</v>
      </c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G1604" s="7">
        <f>IF(Q1604&gt;0,RANK(Q1604,(N1604:P1604,Q1604:AE1604)),0)</f>
        <v>0</v>
      </c>
      <c r="AH1604" s="7">
        <f>IF(R1604&gt;0,RANK(R1604,(N1604:P1604,Q1604:AE1604)),0)</f>
        <v>0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05"/>
        <v>0</v>
      </c>
      <c r="AL1604" s="2">
        <f t="shared" si="606"/>
        <v>0</v>
      </c>
      <c r="AM1604" s="2">
        <f t="shared" si="607"/>
        <v>0</v>
      </c>
      <c r="AN1604" s="2">
        <f t="shared" si="608"/>
        <v>0</v>
      </c>
      <c r="AP1604" t="s">
        <v>1072</v>
      </c>
      <c r="AQ1604" t="s">
        <v>2422</v>
      </c>
      <c r="AT1604" s="94">
        <v>37</v>
      </c>
      <c r="AU1604" s="96">
        <v>67</v>
      </c>
      <c r="AV1604" s="100">
        <f t="shared" si="597"/>
        <v>37067</v>
      </c>
      <c r="AX1604" s="7" t="s">
        <v>996</v>
      </c>
    </row>
    <row r="1605" spans="1:50" ht="13" hidden="1" customHeight="1" outlineLevel="1">
      <c r="A1605" t="s">
        <v>1534</v>
      </c>
      <c r="B1605" t="s">
        <v>2422</v>
      </c>
      <c r="C1605" s="1">
        <f t="shared" si="600"/>
        <v>11811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si="598"/>
        <v>957</v>
      </c>
      <c r="H1605" s="2">
        <f t="shared" si="599"/>
        <v>8.1026162052324102E-2</v>
      </c>
      <c r="I1605" s="2"/>
      <c r="J1605" s="2">
        <f t="shared" si="601"/>
        <v>0.45948691897383792</v>
      </c>
      <c r="K1605" s="2">
        <f t="shared" si="602"/>
        <v>0.54051308102616202</v>
      </c>
      <c r="L1605" s="2">
        <f t="shared" si="603"/>
        <v>0</v>
      </c>
      <c r="M1605" s="2">
        <f t="shared" si="604"/>
        <v>0</v>
      </c>
      <c r="N1605" s="58">
        <v>5427</v>
      </c>
      <c r="O1605" s="58">
        <v>6384</v>
      </c>
      <c r="P1605" s="58"/>
      <c r="Q1605" s="58"/>
      <c r="R1605" s="58"/>
      <c r="S1605" s="58"/>
      <c r="T1605" s="58"/>
      <c r="U1605" s="109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G1605" s="7">
        <f>IF(Q1605&gt;0,RANK(Q1605,(N1605:P1605,Q1605:AE1605)),0)</f>
        <v>0</v>
      </c>
      <c r="AH1605" s="7">
        <f>IF(R1605&gt;0,RANK(R1605,(N1605:P1605,Q1605:AE1605)),0)</f>
        <v>0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05"/>
        <v>0</v>
      </c>
      <c r="AL1605" s="2">
        <f t="shared" si="606"/>
        <v>0</v>
      </c>
      <c r="AM1605" s="2">
        <f t="shared" si="607"/>
        <v>0</v>
      </c>
      <c r="AN1605" s="2">
        <f t="shared" si="608"/>
        <v>0</v>
      </c>
      <c r="AP1605" t="s">
        <v>1534</v>
      </c>
      <c r="AQ1605" t="s">
        <v>2422</v>
      </c>
      <c r="AT1605" s="94">
        <v>37</v>
      </c>
      <c r="AU1605" s="96">
        <v>69</v>
      </c>
      <c r="AV1605" s="100">
        <f t="shared" si="597"/>
        <v>37069</v>
      </c>
      <c r="AX1605" s="7" t="s">
        <v>996</v>
      </c>
    </row>
    <row r="1606" spans="1:50" ht="13" hidden="1" customHeight="1" outlineLevel="1">
      <c r="A1606" t="s">
        <v>2363</v>
      </c>
      <c r="B1606" t="s">
        <v>2422</v>
      </c>
      <c r="C1606" s="1">
        <f t="shared" si="600"/>
        <v>46797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0</v>
      </c>
      <c r="G1606" s="1">
        <f t="shared" si="598"/>
        <v>13127</v>
      </c>
      <c r="H1606" s="2">
        <f t="shared" si="599"/>
        <v>0.28050943436545078</v>
      </c>
      <c r="I1606" s="2"/>
      <c r="J1606" s="2">
        <f t="shared" si="601"/>
        <v>0.35974528281727464</v>
      </c>
      <c r="K1606" s="2">
        <f t="shared" si="602"/>
        <v>0.64025471718272542</v>
      </c>
      <c r="L1606" s="2">
        <f t="shared" si="603"/>
        <v>0</v>
      </c>
      <c r="M1606" s="2">
        <f t="shared" si="604"/>
        <v>-1.1102230246251565E-16</v>
      </c>
      <c r="N1606" s="58">
        <v>16835</v>
      </c>
      <c r="O1606" s="58">
        <v>29962</v>
      </c>
      <c r="P1606" s="58"/>
      <c r="Q1606" s="58"/>
      <c r="R1606" s="58"/>
      <c r="S1606" s="58"/>
      <c r="T1606" s="58"/>
      <c r="U1606" s="109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G1606" s="7">
        <f>IF(Q1606&gt;0,RANK(Q1606,(N1606:P1606,Q1606:AE1606)),0)</f>
        <v>0</v>
      </c>
      <c r="AH1606" s="7">
        <f>IF(R1606&gt;0,RANK(R1606,(N1606:P1606,Q1606:AE1606)),0)</f>
        <v>0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05"/>
        <v>0</v>
      </c>
      <c r="AL1606" s="2">
        <f t="shared" si="606"/>
        <v>0</v>
      </c>
      <c r="AM1606" s="2">
        <f t="shared" si="607"/>
        <v>0</v>
      </c>
      <c r="AN1606" s="2">
        <f t="shared" si="608"/>
        <v>0</v>
      </c>
      <c r="AP1606" t="s">
        <v>2363</v>
      </c>
      <c r="AQ1606" t="s">
        <v>2422</v>
      </c>
      <c r="AT1606" s="94">
        <v>37</v>
      </c>
      <c r="AU1606" s="96">
        <v>71</v>
      </c>
      <c r="AV1606" s="100">
        <f t="shared" si="597"/>
        <v>37071</v>
      </c>
      <c r="AX1606" s="7" t="s">
        <v>996</v>
      </c>
    </row>
    <row r="1607" spans="1:50" ht="13" hidden="1" customHeight="1" outlineLevel="1">
      <c r="A1607" t="s">
        <v>2047</v>
      </c>
      <c r="B1607" t="s">
        <v>2422</v>
      </c>
      <c r="C1607" s="1">
        <f t="shared" si="600"/>
        <v>2790</v>
      </c>
      <c r="D1607" s="7">
        <f>IF(N1607&gt;0, RANK(N1607,(N1607:P1607,Q1607:AE1607)),0)</f>
        <v>1</v>
      </c>
      <c r="E1607" s="7">
        <f>IF(O1607&gt;0,RANK(O1607,(N1607:P1607,Q1607:AE1607)),0)</f>
        <v>2</v>
      </c>
      <c r="F1607" s="7">
        <f>IF(P1607&gt;0,RANK(P1607,(N1607:P1607,Q1607:AE1607)),0)</f>
        <v>0</v>
      </c>
      <c r="G1607" s="1">
        <f t="shared" si="598"/>
        <v>610</v>
      </c>
      <c r="H1607" s="2">
        <f t="shared" si="599"/>
        <v>0.21863799283154123</v>
      </c>
      <c r="I1607" s="2"/>
      <c r="J1607" s="2">
        <f t="shared" si="601"/>
        <v>0.60896057347670252</v>
      </c>
      <c r="K1607" s="2">
        <f t="shared" si="602"/>
        <v>0.39032258064516129</v>
      </c>
      <c r="L1607" s="2">
        <f t="shared" si="603"/>
        <v>0</v>
      </c>
      <c r="M1607" s="2">
        <f t="shared" si="604"/>
        <v>7.1684587813619638E-4</v>
      </c>
      <c r="N1607" s="58">
        <v>1699</v>
      </c>
      <c r="O1607" s="58">
        <v>1089</v>
      </c>
      <c r="P1607" s="58"/>
      <c r="Q1607" s="58"/>
      <c r="R1607" s="58"/>
      <c r="S1607" s="58"/>
      <c r="T1607" s="58"/>
      <c r="U1607" s="109">
        <v>2</v>
      </c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G1607" s="7">
        <f>IF(Q1607&gt;0,RANK(Q1607,(N1607:P1607,Q1607:AE1607)),0)</f>
        <v>0</v>
      </c>
      <c r="AH1607" s="7">
        <f>IF(R1607&gt;0,RANK(R1607,(N1607:P1607,Q1607:AE1607)),0)</f>
        <v>0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05"/>
        <v>0</v>
      </c>
      <c r="AL1607" s="2">
        <f t="shared" si="606"/>
        <v>0</v>
      </c>
      <c r="AM1607" s="2">
        <f t="shared" si="607"/>
        <v>0</v>
      </c>
      <c r="AN1607" s="2">
        <f t="shared" si="608"/>
        <v>0</v>
      </c>
      <c r="AP1607" t="s">
        <v>2047</v>
      </c>
      <c r="AQ1607" t="s">
        <v>2422</v>
      </c>
      <c r="AT1607" s="94">
        <v>37</v>
      </c>
      <c r="AU1607" s="96">
        <v>73</v>
      </c>
      <c r="AV1607" s="100">
        <f t="shared" si="597"/>
        <v>37073</v>
      </c>
      <c r="AX1607" s="7" t="s">
        <v>996</v>
      </c>
    </row>
    <row r="1608" spans="1:50" ht="13" hidden="1" customHeight="1" outlineLevel="1">
      <c r="A1608" t="s">
        <v>937</v>
      </c>
      <c r="B1608" t="s">
        <v>2422</v>
      </c>
      <c r="C1608" s="1">
        <f t="shared" si="600"/>
        <v>3610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0</v>
      </c>
      <c r="G1608" s="1">
        <f t="shared" si="598"/>
        <v>1052</v>
      </c>
      <c r="H1608" s="2">
        <f t="shared" si="599"/>
        <v>0.29141274238227149</v>
      </c>
      <c r="I1608" s="2"/>
      <c r="J1608" s="2">
        <f t="shared" si="601"/>
        <v>0.35429362880886428</v>
      </c>
      <c r="K1608" s="2">
        <f t="shared" si="602"/>
        <v>0.64570637119113572</v>
      </c>
      <c r="L1608" s="2">
        <f t="shared" si="603"/>
        <v>0</v>
      </c>
      <c r="M1608" s="2">
        <f t="shared" si="604"/>
        <v>0</v>
      </c>
      <c r="N1608" s="58">
        <v>1279</v>
      </c>
      <c r="O1608" s="58">
        <v>2331</v>
      </c>
      <c r="P1608" s="58"/>
      <c r="Q1608" s="58"/>
      <c r="R1608" s="58"/>
      <c r="S1608" s="58"/>
      <c r="T1608" s="58"/>
      <c r="U1608" s="109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G1608" s="7">
        <f>IF(Q1608&gt;0,RANK(Q1608,(N1608:P1608,Q1608:AE1608)),0)</f>
        <v>0</v>
      </c>
      <c r="AH1608" s="7">
        <f>IF(R1608&gt;0,RANK(R1608,(N1608:P1608,Q1608:AE1608)),0)</f>
        <v>0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05"/>
        <v>0</v>
      </c>
      <c r="AL1608" s="2">
        <f t="shared" si="606"/>
        <v>0</v>
      </c>
      <c r="AM1608" s="2">
        <f t="shared" si="607"/>
        <v>0</v>
      </c>
      <c r="AN1608" s="2">
        <f t="shared" si="608"/>
        <v>0</v>
      </c>
      <c r="AP1608" t="s">
        <v>937</v>
      </c>
      <c r="AQ1608" t="s">
        <v>2422</v>
      </c>
      <c r="AT1608" s="94">
        <v>37</v>
      </c>
      <c r="AU1608" s="96">
        <v>75</v>
      </c>
      <c r="AV1608" s="100">
        <f t="shared" si="597"/>
        <v>37075</v>
      </c>
      <c r="AX1608" s="7" t="s">
        <v>996</v>
      </c>
    </row>
    <row r="1609" spans="1:50" ht="13" hidden="1" customHeight="1" outlineLevel="1">
      <c r="A1609" t="s">
        <v>1874</v>
      </c>
      <c r="B1609" t="s">
        <v>2422</v>
      </c>
      <c r="C1609" s="1">
        <f t="shared" si="600"/>
        <v>10709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598"/>
        <v>41</v>
      </c>
      <c r="H1609" s="2">
        <f t="shared" si="599"/>
        <v>3.8285554206741994E-3</v>
      </c>
      <c r="I1609" s="2"/>
      <c r="J1609" s="2">
        <f t="shared" si="601"/>
        <v>0.49780558408815018</v>
      </c>
      <c r="K1609" s="2">
        <f t="shared" si="602"/>
        <v>0.50163413950882441</v>
      </c>
      <c r="L1609" s="2">
        <f t="shared" si="603"/>
        <v>0</v>
      </c>
      <c r="M1609" s="2">
        <f t="shared" si="604"/>
        <v>5.6027640302547255E-4</v>
      </c>
      <c r="N1609" s="58">
        <v>5331</v>
      </c>
      <c r="O1609" s="58">
        <v>5372</v>
      </c>
      <c r="P1609" s="58"/>
      <c r="Q1609" s="58"/>
      <c r="R1609" s="58"/>
      <c r="S1609" s="58"/>
      <c r="T1609" s="58"/>
      <c r="U1609" s="109">
        <v>6</v>
      </c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G1609" s="7">
        <f>IF(Q1609&gt;0,RANK(Q1609,(N1609:P1609,Q1609:AE1609)),0)</f>
        <v>0</v>
      </c>
      <c r="AH1609" s="7">
        <f>IF(R1609&gt;0,RANK(R1609,(N1609:P1609,Q1609:AE1609)),0)</f>
        <v>0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05"/>
        <v>0</v>
      </c>
      <c r="AL1609" s="2">
        <f t="shared" si="606"/>
        <v>0</v>
      </c>
      <c r="AM1609" s="2">
        <f t="shared" si="607"/>
        <v>0</v>
      </c>
      <c r="AN1609" s="2">
        <f t="shared" si="608"/>
        <v>0</v>
      </c>
      <c r="AP1609" t="s">
        <v>1874</v>
      </c>
      <c r="AQ1609" t="s">
        <v>2422</v>
      </c>
      <c r="AT1609" s="94">
        <v>37</v>
      </c>
      <c r="AU1609" s="96">
        <v>77</v>
      </c>
      <c r="AV1609" s="100">
        <f t="shared" si="597"/>
        <v>37077</v>
      </c>
      <c r="AX1609" s="7" t="s">
        <v>996</v>
      </c>
    </row>
    <row r="1610" spans="1:50" ht="13" hidden="1" customHeight="1" outlineLevel="1">
      <c r="A1610" t="s">
        <v>1525</v>
      </c>
      <c r="B1610" t="s">
        <v>2422</v>
      </c>
      <c r="C1610" s="1">
        <f t="shared" si="600"/>
        <v>4965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0</v>
      </c>
      <c r="G1610" s="1">
        <f t="shared" si="598"/>
        <v>753</v>
      </c>
      <c r="H1610" s="2">
        <f t="shared" si="599"/>
        <v>0.15166163141993957</v>
      </c>
      <c r="I1610" s="2"/>
      <c r="J1610" s="2">
        <f t="shared" si="601"/>
        <v>0.4241691842900302</v>
      </c>
      <c r="K1610" s="2">
        <f t="shared" si="602"/>
        <v>0.57583081570996975</v>
      </c>
      <c r="L1610" s="2">
        <f t="shared" si="603"/>
        <v>0</v>
      </c>
      <c r="M1610" s="2">
        <f t="shared" si="604"/>
        <v>1.1102230246251565E-16</v>
      </c>
      <c r="N1610" s="58">
        <v>2106</v>
      </c>
      <c r="O1610" s="58">
        <v>2859</v>
      </c>
      <c r="P1610" s="58"/>
      <c r="Q1610" s="58"/>
      <c r="R1610" s="58"/>
      <c r="S1610" s="58"/>
      <c r="T1610" s="58"/>
      <c r="U1610" s="109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G1610" s="7">
        <f>IF(Q1610&gt;0,RANK(Q1610,(N1610:P1610,Q1610:AE1610)),0)</f>
        <v>0</v>
      </c>
      <c r="AH1610" s="7">
        <f>IF(R1610&gt;0,RANK(R1610,(N1610:P1610,Q1610:AE1610)),0)</f>
        <v>0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05"/>
        <v>0</v>
      </c>
      <c r="AL1610" s="2">
        <f t="shared" si="606"/>
        <v>0</v>
      </c>
      <c r="AM1610" s="2">
        <f t="shared" si="607"/>
        <v>0</v>
      </c>
      <c r="AN1610" s="2">
        <f t="shared" si="608"/>
        <v>0</v>
      </c>
      <c r="AP1610" t="s">
        <v>1525</v>
      </c>
      <c r="AQ1610" t="s">
        <v>2422</v>
      </c>
      <c r="AT1610" s="94">
        <v>37</v>
      </c>
      <c r="AU1610" s="96">
        <v>79</v>
      </c>
      <c r="AV1610" s="100">
        <f t="shared" si="597"/>
        <v>37079</v>
      </c>
      <c r="AX1610" s="7" t="s">
        <v>996</v>
      </c>
    </row>
    <row r="1611" spans="1:50" ht="13" hidden="1" customHeight="1" outlineLevel="1">
      <c r="A1611" t="s">
        <v>2024</v>
      </c>
      <c r="B1611" t="s">
        <v>2422</v>
      </c>
      <c r="C1611" s="1">
        <f t="shared" si="600"/>
        <v>118169</v>
      </c>
      <c r="D1611" s="7">
        <f>IF(N1611&gt;0, RANK(N1611,(N1611:P1611,Q1611:AE1611)),0)</f>
        <v>1</v>
      </c>
      <c r="E1611" s="7">
        <f>IF(O1611&gt;0,RANK(O1611,(N1611:P1611,Q1611:AE1611)),0)</f>
        <v>2</v>
      </c>
      <c r="F1611" s="7">
        <f>IF(P1611&gt;0,RANK(P1611,(N1611:P1611,Q1611:AE1611)),0)</f>
        <v>0</v>
      </c>
      <c r="G1611" s="1">
        <f t="shared" si="598"/>
        <v>6109</v>
      </c>
      <c r="H1611" s="2">
        <f t="shared" si="599"/>
        <v>5.1697145613485769E-2</v>
      </c>
      <c r="I1611" s="2"/>
      <c r="J1611" s="2">
        <f t="shared" si="601"/>
        <v>0.52584857280674291</v>
      </c>
      <c r="K1611" s="2">
        <f t="shared" si="602"/>
        <v>0.47415142719325709</v>
      </c>
      <c r="L1611" s="2">
        <f t="shared" si="603"/>
        <v>0</v>
      </c>
      <c r="M1611" s="2">
        <f t="shared" si="604"/>
        <v>0</v>
      </c>
      <c r="N1611" s="58">
        <v>62139</v>
      </c>
      <c r="O1611" s="58">
        <v>56030</v>
      </c>
      <c r="P1611" s="58"/>
      <c r="Q1611" s="58"/>
      <c r="R1611" s="58"/>
      <c r="S1611" s="58"/>
      <c r="T1611" s="58"/>
      <c r="U1611" s="109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G1611" s="7">
        <f>IF(Q1611&gt;0,RANK(Q1611,(N1611:P1611,Q1611:AE1611)),0)</f>
        <v>0</v>
      </c>
      <c r="AH1611" s="7">
        <f>IF(R1611&gt;0,RANK(R1611,(N1611:P1611,Q1611:AE1611)),0)</f>
        <v>0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05"/>
        <v>0</v>
      </c>
      <c r="AL1611" s="2">
        <f t="shared" si="606"/>
        <v>0</v>
      </c>
      <c r="AM1611" s="2">
        <f t="shared" si="607"/>
        <v>0</v>
      </c>
      <c r="AN1611" s="2">
        <f t="shared" si="608"/>
        <v>0</v>
      </c>
      <c r="AP1611" t="s">
        <v>2024</v>
      </c>
      <c r="AQ1611" t="s">
        <v>2422</v>
      </c>
      <c r="AT1611" s="94">
        <v>37</v>
      </c>
      <c r="AU1611" s="96">
        <v>81</v>
      </c>
      <c r="AV1611" s="100">
        <f t="shared" si="597"/>
        <v>37081</v>
      </c>
      <c r="AX1611" s="7" t="s">
        <v>996</v>
      </c>
    </row>
    <row r="1612" spans="1:50" ht="13" hidden="1" customHeight="1" outlineLevel="1">
      <c r="A1612" t="s">
        <v>1884</v>
      </c>
      <c r="B1612" t="s">
        <v>2422</v>
      </c>
      <c r="C1612" s="1">
        <f t="shared" si="600"/>
        <v>15152</v>
      </c>
      <c r="D1612" s="7">
        <f>IF(N1612&gt;0, RANK(N1612,(N1612:P1612,Q1612:AE1612)),0)</f>
        <v>1</v>
      </c>
      <c r="E1612" s="7">
        <f>IF(O1612&gt;0,RANK(O1612,(N1612:P1612,Q1612:AE1612)),0)</f>
        <v>2</v>
      </c>
      <c r="F1612" s="7">
        <f>IF(P1612&gt;0,RANK(P1612,(N1612:P1612,Q1612:AE1612)),0)</f>
        <v>0</v>
      </c>
      <c r="G1612" s="1">
        <f t="shared" si="598"/>
        <v>716</v>
      </c>
      <c r="H1612" s="2">
        <f t="shared" si="599"/>
        <v>4.7254487856388597E-2</v>
      </c>
      <c r="I1612" s="2"/>
      <c r="J1612" s="2">
        <f t="shared" si="601"/>
        <v>0.52362724392819426</v>
      </c>
      <c r="K1612" s="2">
        <f t="shared" si="602"/>
        <v>0.47637275607180568</v>
      </c>
      <c r="L1612" s="2">
        <f t="shared" si="603"/>
        <v>0</v>
      </c>
      <c r="M1612" s="2">
        <f t="shared" si="604"/>
        <v>5.5511151231257827E-17</v>
      </c>
      <c r="N1612" s="58">
        <v>7934</v>
      </c>
      <c r="O1612" s="58">
        <v>7218</v>
      </c>
      <c r="P1612" s="58"/>
      <c r="Q1612" s="58"/>
      <c r="R1612" s="58"/>
      <c r="S1612" s="58"/>
      <c r="T1612" s="58"/>
      <c r="U1612" s="109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G1612" s="7">
        <f>IF(Q1612&gt;0,RANK(Q1612,(N1612:P1612,Q1612:AE1612)),0)</f>
        <v>0</v>
      </c>
      <c r="AH1612" s="7">
        <f>IF(R1612&gt;0,RANK(R1612,(N1612:P1612,Q1612:AE1612)),0)</f>
        <v>0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605"/>
        <v>0</v>
      </c>
      <c r="AL1612" s="2">
        <f t="shared" si="606"/>
        <v>0</v>
      </c>
      <c r="AM1612" s="2">
        <f t="shared" si="607"/>
        <v>0</v>
      </c>
      <c r="AN1612" s="2">
        <f t="shared" si="608"/>
        <v>0</v>
      </c>
      <c r="AP1612" t="s">
        <v>1884</v>
      </c>
      <c r="AQ1612" t="s">
        <v>2422</v>
      </c>
      <c r="AT1612" s="94">
        <v>37</v>
      </c>
      <c r="AU1612" s="96">
        <v>83</v>
      </c>
      <c r="AV1612" s="100">
        <f t="shared" si="597"/>
        <v>37083</v>
      </c>
      <c r="AX1612" s="7" t="s">
        <v>996</v>
      </c>
    </row>
    <row r="1613" spans="1:50" ht="13" hidden="1" customHeight="1" outlineLevel="1">
      <c r="A1613" t="s">
        <v>942</v>
      </c>
      <c r="B1613" t="s">
        <v>2422</v>
      </c>
      <c r="C1613" s="1">
        <f t="shared" si="600"/>
        <v>16616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0</v>
      </c>
      <c r="G1613" s="1">
        <f t="shared" si="598"/>
        <v>3517</v>
      </c>
      <c r="H1613" s="2">
        <f t="shared" si="599"/>
        <v>0.21166345690900337</v>
      </c>
      <c r="I1613" s="2"/>
      <c r="J1613" s="2">
        <f t="shared" si="601"/>
        <v>0.3940779971112181</v>
      </c>
      <c r="K1613" s="2">
        <f t="shared" si="602"/>
        <v>0.6057414540202215</v>
      </c>
      <c r="L1613" s="2">
        <f t="shared" si="603"/>
        <v>0</v>
      </c>
      <c r="M1613" s="2">
        <f t="shared" si="604"/>
        <v>1.8054886856044838E-4</v>
      </c>
      <c r="N1613" s="58">
        <v>6548</v>
      </c>
      <c r="O1613" s="58">
        <v>10065</v>
      </c>
      <c r="P1613" s="58"/>
      <c r="Q1613" s="58"/>
      <c r="R1613" s="58"/>
      <c r="S1613" s="58"/>
      <c r="T1613" s="58"/>
      <c r="U1613" s="109">
        <v>3</v>
      </c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G1613" s="7">
        <f>IF(Q1613&gt;0,RANK(Q1613,(N1613:P1613,Q1613:AE1613)),0)</f>
        <v>0</v>
      </c>
      <c r="AH1613" s="7">
        <f>IF(R1613&gt;0,RANK(R1613,(N1613:P1613,Q1613:AE1613)),0)</f>
        <v>0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05"/>
        <v>0</v>
      </c>
      <c r="AL1613" s="2">
        <f t="shared" si="606"/>
        <v>0</v>
      </c>
      <c r="AM1613" s="2">
        <f t="shared" si="607"/>
        <v>0</v>
      </c>
      <c r="AN1613" s="2">
        <f t="shared" si="608"/>
        <v>0</v>
      </c>
      <c r="AP1613" t="s">
        <v>942</v>
      </c>
      <c r="AQ1613" t="s">
        <v>2422</v>
      </c>
      <c r="AT1613" s="94">
        <v>37</v>
      </c>
      <c r="AU1613" s="96">
        <v>85</v>
      </c>
      <c r="AV1613" s="100">
        <f t="shared" si="597"/>
        <v>37085</v>
      </c>
      <c r="AX1613" s="7" t="s">
        <v>996</v>
      </c>
    </row>
    <row r="1614" spans="1:50" ht="13" hidden="1" customHeight="1" outlineLevel="1">
      <c r="A1614" t="s">
        <v>1975</v>
      </c>
      <c r="B1614" t="s">
        <v>2422</v>
      </c>
      <c r="C1614" s="1">
        <f t="shared" si="600"/>
        <v>15555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598"/>
        <v>108</v>
      </c>
      <c r="H1614" s="2">
        <f t="shared" si="599"/>
        <v>6.9431051108968175E-3</v>
      </c>
      <c r="I1614" s="2"/>
      <c r="J1614" s="2">
        <f t="shared" si="601"/>
        <v>0.49643201542912246</v>
      </c>
      <c r="K1614" s="2">
        <f t="shared" si="602"/>
        <v>0.50337512054001932</v>
      </c>
      <c r="L1614" s="2">
        <f t="shared" si="603"/>
        <v>0</v>
      </c>
      <c r="M1614" s="2">
        <f t="shared" si="604"/>
        <v>1.9286403085827519E-4</v>
      </c>
      <c r="N1614" s="58">
        <v>7722</v>
      </c>
      <c r="O1614" s="58">
        <v>7830</v>
      </c>
      <c r="P1614" s="58"/>
      <c r="Q1614" s="58"/>
      <c r="R1614" s="58"/>
      <c r="S1614" s="58"/>
      <c r="T1614" s="58"/>
      <c r="U1614" s="109">
        <v>3</v>
      </c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G1614" s="7">
        <f>IF(Q1614&gt;0,RANK(Q1614,(N1614:P1614,Q1614:AE1614)),0)</f>
        <v>0</v>
      </c>
      <c r="AH1614" s="7">
        <f>IF(R1614&gt;0,RANK(R1614,(N1614:P1614,Q1614:AE1614)),0)</f>
        <v>0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605"/>
        <v>0</v>
      </c>
      <c r="AL1614" s="2">
        <f t="shared" si="606"/>
        <v>0</v>
      </c>
      <c r="AM1614" s="2">
        <f t="shared" si="607"/>
        <v>0</v>
      </c>
      <c r="AN1614" s="2">
        <f t="shared" si="608"/>
        <v>0</v>
      </c>
      <c r="AP1614" t="s">
        <v>1975</v>
      </c>
      <c r="AQ1614" t="s">
        <v>2422</v>
      </c>
      <c r="AT1614" s="94">
        <v>37</v>
      </c>
      <c r="AU1614" s="96">
        <v>87</v>
      </c>
      <c r="AV1614" s="100">
        <f t="shared" si="597"/>
        <v>37087</v>
      </c>
      <c r="AX1614" s="7" t="s">
        <v>996</v>
      </c>
    </row>
    <row r="1615" spans="1:50" ht="13" hidden="1" customHeight="1" outlineLevel="1">
      <c r="A1615" t="s">
        <v>1225</v>
      </c>
      <c r="B1615" t="s">
        <v>2422</v>
      </c>
      <c r="C1615" s="1">
        <f t="shared" si="600"/>
        <v>24016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598"/>
        <v>3970</v>
      </c>
      <c r="H1615" s="2">
        <f t="shared" si="599"/>
        <v>0.16530646235842772</v>
      </c>
      <c r="I1615" s="2"/>
      <c r="J1615" s="2">
        <f t="shared" si="601"/>
        <v>0.41734676882078614</v>
      </c>
      <c r="K1615" s="2">
        <f t="shared" si="602"/>
        <v>0.58265323117921386</v>
      </c>
      <c r="L1615" s="2">
        <f t="shared" si="603"/>
        <v>0</v>
      </c>
      <c r="M1615" s="2">
        <f t="shared" si="604"/>
        <v>0</v>
      </c>
      <c r="N1615" s="58">
        <v>10023</v>
      </c>
      <c r="O1615" s="58">
        <v>13993</v>
      </c>
      <c r="P1615" s="58"/>
      <c r="Q1615" s="58"/>
      <c r="R1615" s="58"/>
      <c r="S1615" s="58"/>
      <c r="T1615" s="58"/>
      <c r="U1615" s="109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G1615" s="7">
        <f>IF(Q1615&gt;0,RANK(Q1615,(N1615:P1615,Q1615:AE1615)),0)</f>
        <v>0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605"/>
        <v>0</v>
      </c>
      <c r="AL1615" s="2">
        <f t="shared" si="606"/>
        <v>0</v>
      </c>
      <c r="AM1615" s="2">
        <f t="shared" si="607"/>
        <v>0</v>
      </c>
      <c r="AN1615" s="2">
        <f t="shared" si="608"/>
        <v>0</v>
      </c>
      <c r="AP1615" t="s">
        <v>1225</v>
      </c>
      <c r="AQ1615" t="s">
        <v>2422</v>
      </c>
      <c r="AT1615" s="94">
        <v>37</v>
      </c>
      <c r="AU1615" s="96">
        <v>89</v>
      </c>
      <c r="AV1615" s="100">
        <f t="shared" si="597"/>
        <v>37089</v>
      </c>
      <c r="AX1615" s="7" t="s">
        <v>996</v>
      </c>
    </row>
    <row r="1616" spans="1:50" ht="13" hidden="1" customHeight="1" outlineLevel="1">
      <c r="A1616" t="s">
        <v>1707</v>
      </c>
      <c r="B1616" t="s">
        <v>2422</v>
      </c>
      <c r="C1616" s="1">
        <f t="shared" si="600"/>
        <v>7007</v>
      </c>
      <c r="D1616" s="7">
        <f>IF(N1616&gt;0, RANK(N1616,(N1616:P1616,Q1616:AE1616)),0)</f>
        <v>1</v>
      </c>
      <c r="E1616" s="7">
        <f>IF(O1616&gt;0,RANK(O1616,(N1616:P1616,Q1616:AE1616)),0)</f>
        <v>2</v>
      </c>
      <c r="F1616" s="7">
        <f>IF(P1616&gt;0,RANK(P1616,(N1616:P1616,Q1616:AE1616)),0)</f>
        <v>0</v>
      </c>
      <c r="G1616" s="1">
        <f t="shared" si="598"/>
        <v>1469</v>
      </c>
      <c r="H1616" s="2">
        <f t="shared" si="599"/>
        <v>0.20964749536178107</v>
      </c>
      <c r="I1616" s="2"/>
      <c r="J1616" s="2">
        <f t="shared" si="601"/>
        <v>0.60482374768089053</v>
      </c>
      <c r="K1616" s="2">
        <f t="shared" si="602"/>
        <v>0.39517625231910947</v>
      </c>
      <c r="L1616" s="2">
        <f t="shared" si="603"/>
        <v>0</v>
      </c>
      <c r="M1616" s="2">
        <f t="shared" si="604"/>
        <v>0</v>
      </c>
      <c r="N1616" s="58">
        <v>4238</v>
      </c>
      <c r="O1616" s="58">
        <v>2769</v>
      </c>
      <c r="P1616" s="58"/>
      <c r="Q1616" s="58"/>
      <c r="R1616" s="58"/>
      <c r="S1616" s="58"/>
      <c r="T1616" s="58"/>
      <c r="U1616" s="109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G1616" s="7">
        <f>IF(Q1616&gt;0,RANK(Q1616,(N1616:P1616,Q1616:AE1616)),0)</f>
        <v>0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05"/>
        <v>0</v>
      </c>
      <c r="AL1616" s="2">
        <f t="shared" si="606"/>
        <v>0</v>
      </c>
      <c r="AM1616" s="2">
        <f t="shared" si="607"/>
        <v>0</v>
      </c>
      <c r="AN1616" s="2">
        <f t="shared" si="608"/>
        <v>0</v>
      </c>
      <c r="AP1616" t="s">
        <v>1707</v>
      </c>
      <c r="AQ1616" t="s">
        <v>2422</v>
      </c>
      <c r="AT1616" s="94">
        <v>37</v>
      </c>
      <c r="AU1616" s="96">
        <v>91</v>
      </c>
      <c r="AV1616" s="100">
        <f t="shared" si="597"/>
        <v>37091</v>
      </c>
      <c r="AX1616" s="7" t="s">
        <v>996</v>
      </c>
    </row>
    <row r="1617" spans="1:50" ht="13" hidden="1" customHeight="1" outlineLevel="1">
      <c r="A1617" t="s">
        <v>2806</v>
      </c>
      <c r="B1617" t="s">
        <v>2422</v>
      </c>
      <c r="C1617" s="1">
        <f t="shared" si="600"/>
        <v>5329</v>
      </c>
      <c r="D1617" s="7">
        <f>IF(N1617&gt;0, RANK(N1617,(N1617:P1617,Q1617:AE1617)),0)</f>
        <v>1</v>
      </c>
      <c r="E1617" s="7">
        <f>IF(O1617&gt;0,RANK(O1617,(N1617:P1617,Q1617:AE1617)),0)</f>
        <v>2</v>
      </c>
      <c r="F1617" s="7">
        <f>IF(P1617&gt;0,RANK(P1617,(N1617:P1617,Q1617:AE1617)),0)</f>
        <v>0</v>
      </c>
      <c r="G1617" s="1">
        <f t="shared" si="598"/>
        <v>1020</v>
      </c>
      <c r="H1617" s="2">
        <f t="shared" si="599"/>
        <v>0.19140551698254832</v>
      </c>
      <c r="I1617" s="2"/>
      <c r="J1617" s="2">
        <f t="shared" si="601"/>
        <v>0.59560893225745914</v>
      </c>
      <c r="K1617" s="2">
        <f t="shared" si="602"/>
        <v>0.40420341527491088</v>
      </c>
      <c r="L1617" s="2">
        <f t="shared" si="603"/>
        <v>0</v>
      </c>
      <c r="M1617" s="2">
        <f t="shared" si="604"/>
        <v>1.876524676299729E-4</v>
      </c>
      <c r="N1617" s="58">
        <v>3174</v>
      </c>
      <c r="O1617" s="58">
        <v>2154</v>
      </c>
      <c r="P1617" s="58"/>
      <c r="Q1617" s="58"/>
      <c r="R1617" s="58"/>
      <c r="S1617" s="58"/>
      <c r="T1617" s="58"/>
      <c r="U1617" s="109">
        <v>1</v>
      </c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G1617" s="7">
        <f>IF(Q1617&gt;0,RANK(Q1617,(N1617:P1617,Q1617:AE1617)),0)</f>
        <v>0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05"/>
        <v>0</v>
      </c>
      <c r="AL1617" s="2">
        <f t="shared" si="606"/>
        <v>0</v>
      </c>
      <c r="AM1617" s="2">
        <f t="shared" si="607"/>
        <v>0</v>
      </c>
      <c r="AN1617" s="2">
        <f t="shared" si="608"/>
        <v>0</v>
      </c>
      <c r="AP1617" t="s">
        <v>2806</v>
      </c>
      <c r="AQ1617" t="s">
        <v>2422</v>
      </c>
      <c r="AT1617" s="94">
        <v>37</v>
      </c>
      <c r="AU1617" s="96">
        <v>93</v>
      </c>
      <c r="AV1617" s="100">
        <f t="shared" si="597"/>
        <v>37093</v>
      </c>
      <c r="AX1617" s="7" t="s">
        <v>996</v>
      </c>
    </row>
    <row r="1618" spans="1:50" ht="13" hidden="1" customHeight="1" outlineLevel="1">
      <c r="A1618" t="s">
        <v>901</v>
      </c>
      <c r="B1618" t="s">
        <v>2422</v>
      </c>
      <c r="C1618" s="1">
        <f t="shared" si="600"/>
        <v>1795</v>
      </c>
      <c r="D1618" s="7">
        <f>IF(N1618&gt;0, RANK(N1618,(N1618:P1618,Q1618:AE1618)),0)</f>
        <v>1</v>
      </c>
      <c r="E1618" s="7">
        <f>IF(O1618&gt;0,RANK(O1618,(N1618:P1618,Q1618:AE1618)),0)</f>
        <v>2</v>
      </c>
      <c r="F1618" s="7">
        <f>IF(P1618&gt;0,RANK(P1618,(N1618:P1618,Q1618:AE1618)),0)</f>
        <v>0</v>
      </c>
      <c r="G1618" s="1">
        <f t="shared" si="598"/>
        <v>55</v>
      </c>
      <c r="H1618" s="2">
        <f t="shared" si="599"/>
        <v>3.0640668523676879E-2</v>
      </c>
      <c r="I1618" s="2"/>
      <c r="J1618" s="2">
        <f t="shared" si="601"/>
        <v>0.51532033426183843</v>
      </c>
      <c r="K1618" s="2">
        <f t="shared" si="602"/>
        <v>0.48467966573816157</v>
      </c>
      <c r="L1618" s="2">
        <f t="shared" si="603"/>
        <v>0</v>
      </c>
      <c r="M1618" s="2">
        <f t="shared" si="604"/>
        <v>0</v>
      </c>
      <c r="N1618" s="58">
        <v>925</v>
      </c>
      <c r="O1618" s="58">
        <v>870</v>
      </c>
      <c r="P1618" s="58"/>
      <c r="Q1618" s="58"/>
      <c r="R1618" s="58"/>
      <c r="S1618" s="58"/>
      <c r="T1618" s="58"/>
      <c r="U1618" s="109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G1618" s="7">
        <f>IF(Q1618&gt;0,RANK(Q1618,(N1618:P1618,Q1618:AE1618)),0)</f>
        <v>0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605"/>
        <v>0</v>
      </c>
      <c r="AL1618" s="2">
        <f t="shared" si="606"/>
        <v>0</v>
      </c>
      <c r="AM1618" s="2">
        <f t="shared" si="607"/>
        <v>0</v>
      </c>
      <c r="AN1618" s="2">
        <f t="shared" si="608"/>
        <v>0</v>
      </c>
      <c r="AP1618" t="s">
        <v>901</v>
      </c>
      <c r="AQ1618" t="s">
        <v>2422</v>
      </c>
      <c r="AT1618" s="94">
        <v>37</v>
      </c>
      <c r="AU1618" s="96">
        <v>95</v>
      </c>
      <c r="AV1618" s="100">
        <f t="shared" si="597"/>
        <v>37095</v>
      </c>
      <c r="AX1618" s="7" t="s">
        <v>996</v>
      </c>
    </row>
    <row r="1619" spans="1:50" ht="13" hidden="1" customHeight="1" outlineLevel="1">
      <c r="A1619" t="s">
        <v>1348</v>
      </c>
      <c r="B1619" t="s">
        <v>2422</v>
      </c>
      <c r="C1619" s="1">
        <f t="shared" si="600"/>
        <v>29671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0</v>
      </c>
      <c r="G1619" s="1">
        <f t="shared" si="598"/>
        <v>5301</v>
      </c>
      <c r="H1619" s="2">
        <f t="shared" si="599"/>
        <v>0.1786592969566243</v>
      </c>
      <c r="I1619" s="2"/>
      <c r="J1619" s="2">
        <f t="shared" si="601"/>
        <v>0.40945704560008089</v>
      </c>
      <c r="K1619" s="2">
        <f t="shared" si="602"/>
        <v>0.5881163425567052</v>
      </c>
      <c r="L1619" s="2">
        <f t="shared" si="603"/>
        <v>0</v>
      </c>
      <c r="M1619" s="2">
        <f t="shared" si="604"/>
        <v>2.4266118432139105E-3</v>
      </c>
      <c r="N1619" s="58">
        <v>12149</v>
      </c>
      <c r="O1619" s="58">
        <v>17450</v>
      </c>
      <c r="P1619" s="58"/>
      <c r="Q1619" s="58"/>
      <c r="R1619" s="58"/>
      <c r="S1619" s="58"/>
      <c r="T1619" s="58"/>
      <c r="U1619" s="109">
        <v>72</v>
      </c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G1619" s="7">
        <f>IF(Q1619&gt;0,RANK(Q1619,(N1619:P1619,Q1619:AE1619)),0)</f>
        <v>0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605"/>
        <v>0</v>
      </c>
      <c r="AL1619" s="2">
        <f t="shared" si="606"/>
        <v>0</v>
      </c>
      <c r="AM1619" s="2">
        <f t="shared" si="607"/>
        <v>0</v>
      </c>
      <c r="AN1619" s="2">
        <f t="shared" si="608"/>
        <v>0</v>
      </c>
      <c r="AP1619" t="s">
        <v>1348</v>
      </c>
      <c r="AQ1619" t="s">
        <v>2422</v>
      </c>
      <c r="AT1619" s="94">
        <v>37</v>
      </c>
      <c r="AU1619" s="96">
        <v>97</v>
      </c>
      <c r="AV1619" s="100">
        <f t="shared" si="597"/>
        <v>37097</v>
      </c>
      <c r="AX1619" s="7" t="s">
        <v>996</v>
      </c>
    </row>
    <row r="1620" spans="1:50" ht="13" hidden="1" customHeight="1" outlineLevel="1">
      <c r="A1620" t="s">
        <v>934</v>
      </c>
      <c r="B1620" t="s">
        <v>2422</v>
      </c>
      <c r="C1620" s="1">
        <f t="shared" si="600"/>
        <v>8822</v>
      </c>
      <c r="D1620" s="7">
        <f>IF(N1620&gt;0, RANK(N1620,(N1620:P1620,Q1620:AE1620)),0)</f>
        <v>1</v>
      </c>
      <c r="E1620" s="7">
        <f>IF(O1620&gt;0,RANK(O1620,(N1620:P1620,Q1620:AE1620)),0)</f>
        <v>2</v>
      </c>
      <c r="F1620" s="7">
        <f>IF(P1620&gt;0,RANK(P1620,(N1620:P1620,Q1620:AE1620)),0)</f>
        <v>0</v>
      </c>
      <c r="G1620" s="1">
        <f t="shared" si="598"/>
        <v>372</v>
      </c>
      <c r="H1620" s="2">
        <f t="shared" si="599"/>
        <v>4.2167309000226708E-2</v>
      </c>
      <c r="I1620" s="2"/>
      <c r="J1620" s="2">
        <f t="shared" si="601"/>
        <v>0.5210836545001134</v>
      </c>
      <c r="K1620" s="2">
        <f t="shared" si="602"/>
        <v>0.47891634549988665</v>
      </c>
      <c r="L1620" s="2">
        <f t="shared" si="603"/>
        <v>0</v>
      </c>
      <c r="M1620" s="2">
        <f t="shared" si="604"/>
        <v>-5.5511151231257827E-17</v>
      </c>
      <c r="N1620" s="58">
        <v>4597</v>
      </c>
      <c r="O1620" s="58">
        <v>4225</v>
      </c>
      <c r="P1620" s="58"/>
      <c r="Q1620" s="58"/>
      <c r="R1620" s="58"/>
      <c r="S1620" s="58"/>
      <c r="T1620" s="58"/>
      <c r="U1620" s="109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G1620" s="7">
        <f>IF(Q1620&gt;0,RANK(Q1620,(N1620:P1620,Q1620:AE1620)),0)</f>
        <v>0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05"/>
        <v>0</v>
      </c>
      <c r="AL1620" s="2">
        <f t="shared" si="606"/>
        <v>0</v>
      </c>
      <c r="AM1620" s="2">
        <f t="shared" si="607"/>
        <v>0</v>
      </c>
      <c r="AN1620" s="2">
        <f t="shared" si="608"/>
        <v>0</v>
      </c>
      <c r="AP1620" t="s">
        <v>934</v>
      </c>
      <c r="AQ1620" t="s">
        <v>2422</v>
      </c>
      <c r="AT1620" s="94">
        <v>37</v>
      </c>
      <c r="AU1620" s="96">
        <v>99</v>
      </c>
      <c r="AV1620" s="100">
        <f t="shared" si="597"/>
        <v>37099</v>
      </c>
      <c r="AX1620" s="7" t="s">
        <v>996</v>
      </c>
    </row>
    <row r="1621" spans="1:50" ht="13" hidden="1" customHeight="1" outlineLevel="1">
      <c r="A1621" t="s">
        <v>1948</v>
      </c>
      <c r="B1621" t="s">
        <v>2422</v>
      </c>
      <c r="C1621" s="1">
        <f t="shared" si="600"/>
        <v>24040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0</v>
      </c>
      <c r="G1621" s="1">
        <f t="shared" si="598"/>
        <v>8018</v>
      </c>
      <c r="H1621" s="2">
        <f t="shared" si="599"/>
        <v>0.33352745424292846</v>
      </c>
      <c r="I1621" s="2"/>
      <c r="J1621" s="2">
        <f t="shared" si="601"/>
        <v>0.3332362728785358</v>
      </c>
      <c r="K1621" s="2">
        <f t="shared" si="602"/>
        <v>0.66676372712146426</v>
      </c>
      <c r="L1621" s="2">
        <f t="shared" si="603"/>
        <v>0</v>
      </c>
      <c r="M1621" s="2">
        <f t="shared" si="604"/>
        <v>-1.1102230246251565E-16</v>
      </c>
      <c r="N1621" s="58">
        <v>8011</v>
      </c>
      <c r="O1621" s="58">
        <v>16029</v>
      </c>
      <c r="P1621" s="58"/>
      <c r="Q1621" s="58"/>
      <c r="R1621" s="58"/>
      <c r="S1621" s="58"/>
      <c r="T1621" s="58"/>
      <c r="U1621" s="109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G1621" s="7">
        <f>IF(Q1621&gt;0,RANK(Q1621,(N1621:P1621,Q1621:AE1621)),0)</f>
        <v>0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05"/>
        <v>0</v>
      </c>
      <c r="AL1621" s="2">
        <f t="shared" si="606"/>
        <v>0</v>
      </c>
      <c r="AM1621" s="2">
        <f t="shared" si="607"/>
        <v>0</v>
      </c>
      <c r="AN1621" s="2">
        <f t="shared" si="608"/>
        <v>0</v>
      </c>
      <c r="AP1621" t="s">
        <v>1948</v>
      </c>
      <c r="AQ1621" t="s">
        <v>2422</v>
      </c>
      <c r="AT1621" s="94">
        <v>37</v>
      </c>
      <c r="AU1621" s="96">
        <v>101</v>
      </c>
      <c r="AV1621" s="100">
        <f t="shared" si="597"/>
        <v>37101</v>
      </c>
      <c r="AX1621" s="7" t="s">
        <v>996</v>
      </c>
    </row>
    <row r="1622" spans="1:50" ht="13" hidden="1" customHeight="1" outlineLevel="1">
      <c r="A1622" t="s">
        <v>554</v>
      </c>
      <c r="B1622" t="s">
        <v>2422</v>
      </c>
      <c r="C1622" s="1">
        <f t="shared" si="600"/>
        <v>3377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0</v>
      </c>
      <c r="G1622" s="1">
        <f t="shared" si="598"/>
        <v>115</v>
      </c>
      <c r="H1622" s="2">
        <f t="shared" si="599"/>
        <v>3.4053893988747412E-2</v>
      </c>
      <c r="I1622" s="2"/>
      <c r="J1622" s="2">
        <f t="shared" si="601"/>
        <v>0.48297305300562632</v>
      </c>
      <c r="K1622" s="2">
        <f t="shared" si="602"/>
        <v>0.51702694699437368</v>
      </c>
      <c r="L1622" s="2">
        <f t="shared" si="603"/>
        <v>0</v>
      </c>
      <c r="M1622" s="2">
        <f t="shared" si="604"/>
        <v>0</v>
      </c>
      <c r="N1622" s="58">
        <v>1631</v>
      </c>
      <c r="O1622" s="58">
        <v>1746</v>
      </c>
      <c r="P1622" s="58"/>
      <c r="Q1622" s="58"/>
      <c r="R1622" s="58"/>
      <c r="S1622" s="58"/>
      <c r="T1622" s="58"/>
      <c r="U1622" s="109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G1622" s="7">
        <f>IF(Q1622&gt;0,RANK(Q1622,(N1622:P1622,Q1622:AE1622)),0)</f>
        <v>0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05"/>
        <v>0</v>
      </c>
      <c r="AL1622" s="2">
        <f t="shared" si="606"/>
        <v>0</v>
      </c>
      <c r="AM1622" s="2">
        <f t="shared" si="607"/>
        <v>0</v>
      </c>
      <c r="AN1622" s="2">
        <f t="shared" si="608"/>
        <v>0</v>
      </c>
      <c r="AP1622" t="s">
        <v>554</v>
      </c>
      <c r="AQ1622" t="s">
        <v>2422</v>
      </c>
      <c r="AT1622" s="94">
        <v>37</v>
      </c>
      <c r="AU1622" s="96">
        <v>103</v>
      </c>
      <c r="AV1622" s="100">
        <f t="shared" si="597"/>
        <v>37103</v>
      </c>
      <c r="AX1622" s="7" t="s">
        <v>996</v>
      </c>
    </row>
    <row r="1623" spans="1:50" ht="13" hidden="1" customHeight="1" outlineLevel="1">
      <c r="A1623" t="s">
        <v>2498</v>
      </c>
      <c r="B1623" t="s">
        <v>2422</v>
      </c>
      <c r="C1623" s="1">
        <f t="shared" si="600"/>
        <v>10908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598"/>
        <v>2052</v>
      </c>
      <c r="H1623" s="2">
        <f t="shared" si="599"/>
        <v>0.18811881188118812</v>
      </c>
      <c r="I1623" s="2"/>
      <c r="J1623" s="2">
        <f t="shared" si="601"/>
        <v>0.40594059405940597</v>
      </c>
      <c r="K1623" s="2">
        <f t="shared" si="602"/>
        <v>0.59405940594059403</v>
      </c>
      <c r="L1623" s="2">
        <f t="shared" si="603"/>
        <v>0</v>
      </c>
      <c r="M1623" s="2">
        <f t="shared" si="604"/>
        <v>0</v>
      </c>
      <c r="N1623" s="58">
        <v>4428</v>
      </c>
      <c r="O1623" s="58">
        <v>6480</v>
      </c>
      <c r="P1623" s="58"/>
      <c r="Q1623" s="58"/>
      <c r="R1623" s="58"/>
      <c r="S1623" s="58"/>
      <c r="T1623" s="58"/>
      <c r="U1623" s="109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G1623" s="7">
        <f>IF(Q1623&gt;0,RANK(Q1623,(N1623:P1623,Q1623:AE1623)),0)</f>
        <v>0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05"/>
        <v>0</v>
      </c>
      <c r="AL1623" s="2">
        <f t="shared" si="606"/>
        <v>0</v>
      </c>
      <c r="AM1623" s="2">
        <f t="shared" si="607"/>
        <v>0</v>
      </c>
      <c r="AN1623" s="2">
        <f t="shared" si="608"/>
        <v>0</v>
      </c>
      <c r="AP1623" t="s">
        <v>2498</v>
      </c>
      <c r="AQ1623" t="s">
        <v>2422</v>
      </c>
      <c r="AT1623" s="94">
        <v>37</v>
      </c>
      <c r="AU1623" s="96">
        <v>105</v>
      </c>
      <c r="AV1623" s="100">
        <f t="shared" si="597"/>
        <v>37105</v>
      </c>
      <c r="AX1623" s="7" t="s">
        <v>996</v>
      </c>
    </row>
    <row r="1624" spans="1:50" ht="13" hidden="1" customHeight="1" outlineLevel="1">
      <c r="A1624" t="s">
        <v>1854</v>
      </c>
      <c r="B1624" t="s">
        <v>2422</v>
      </c>
      <c r="C1624" s="1">
        <f t="shared" si="600"/>
        <v>16167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598"/>
        <v>3478</v>
      </c>
      <c r="H1624" s="2">
        <f t="shared" si="599"/>
        <v>0.21512958495701121</v>
      </c>
      <c r="I1624" s="2"/>
      <c r="J1624" s="2">
        <f t="shared" si="601"/>
        <v>0.39228057153460755</v>
      </c>
      <c r="K1624" s="2">
        <f t="shared" si="602"/>
        <v>0.60741015649161878</v>
      </c>
      <c r="L1624" s="2">
        <f t="shared" si="603"/>
        <v>0</v>
      </c>
      <c r="M1624" s="2">
        <f t="shared" si="604"/>
        <v>3.0927197377361715E-4</v>
      </c>
      <c r="N1624" s="58">
        <v>6342</v>
      </c>
      <c r="O1624" s="58">
        <v>9820</v>
      </c>
      <c r="P1624" s="58"/>
      <c r="Q1624" s="58"/>
      <c r="R1624" s="58"/>
      <c r="S1624" s="58"/>
      <c r="T1624" s="58"/>
      <c r="U1624" s="109">
        <v>5</v>
      </c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G1624" s="7">
        <f>IF(Q1624&gt;0,RANK(Q1624,(N1624:P1624,Q1624:AE1624)),0)</f>
        <v>0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05"/>
        <v>0</v>
      </c>
      <c r="AL1624" s="2">
        <f t="shared" si="606"/>
        <v>0</v>
      </c>
      <c r="AM1624" s="2">
        <f t="shared" si="607"/>
        <v>0</v>
      </c>
      <c r="AN1624" s="2">
        <f t="shared" si="608"/>
        <v>0</v>
      </c>
      <c r="AP1624" t="s">
        <v>1854</v>
      </c>
      <c r="AQ1624" t="s">
        <v>2422</v>
      </c>
      <c r="AT1624" s="94">
        <v>37</v>
      </c>
      <c r="AU1624" s="96">
        <v>107</v>
      </c>
      <c r="AV1624" s="100">
        <f t="shared" si="597"/>
        <v>37107</v>
      </c>
      <c r="AX1624" s="7" t="s">
        <v>996</v>
      </c>
    </row>
    <row r="1625" spans="1:50" ht="13" hidden="1" customHeight="1" outlineLevel="1">
      <c r="A1625" t="s">
        <v>1794</v>
      </c>
      <c r="B1625" t="s">
        <v>2422</v>
      </c>
      <c r="C1625" s="1">
        <f t="shared" si="600"/>
        <v>18222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0</v>
      </c>
      <c r="G1625" s="1">
        <f t="shared" si="598"/>
        <v>4080</v>
      </c>
      <c r="H1625" s="2">
        <f t="shared" si="599"/>
        <v>0.22390516957523873</v>
      </c>
      <c r="I1625" s="2"/>
      <c r="J1625" s="2">
        <f t="shared" si="601"/>
        <v>0.38804741521238062</v>
      </c>
      <c r="K1625" s="2">
        <f t="shared" si="602"/>
        <v>0.61195258478761938</v>
      </c>
      <c r="L1625" s="2">
        <f t="shared" si="603"/>
        <v>0</v>
      </c>
      <c r="M1625" s="2">
        <f t="shared" si="604"/>
        <v>0</v>
      </c>
      <c r="N1625" s="58">
        <v>7071</v>
      </c>
      <c r="O1625" s="58">
        <v>11151</v>
      </c>
      <c r="P1625" s="58"/>
      <c r="Q1625" s="58"/>
      <c r="R1625" s="58"/>
      <c r="S1625" s="58"/>
      <c r="T1625" s="58"/>
      <c r="U1625" s="109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G1625" s="7">
        <f>IF(Q1625&gt;0,RANK(Q1625,(N1625:P1625,Q1625:AE1625)),0)</f>
        <v>0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05"/>
        <v>0</v>
      </c>
      <c r="AL1625" s="2">
        <f t="shared" si="606"/>
        <v>0</v>
      </c>
      <c r="AM1625" s="2">
        <f t="shared" si="607"/>
        <v>0</v>
      </c>
      <c r="AN1625" s="2">
        <f t="shared" si="608"/>
        <v>0</v>
      </c>
      <c r="AP1625" t="s">
        <v>1794</v>
      </c>
      <c r="AQ1625" t="s">
        <v>2422</v>
      </c>
      <c r="AT1625" s="94">
        <v>37</v>
      </c>
      <c r="AU1625" s="96">
        <v>109</v>
      </c>
      <c r="AV1625" s="100">
        <f t="shared" ref="AV1625:AV1670" si="609">1000*AT1625+AU1625</f>
        <v>37109</v>
      </c>
      <c r="AX1625" s="7" t="s">
        <v>996</v>
      </c>
    </row>
    <row r="1626" spans="1:50" ht="13" hidden="1" customHeight="1" outlineLevel="1">
      <c r="A1626" t="s">
        <v>434</v>
      </c>
      <c r="B1626" t="s">
        <v>2422</v>
      </c>
      <c r="C1626" s="1">
        <f t="shared" si="600"/>
        <v>10255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0</v>
      </c>
      <c r="G1626" s="1">
        <f t="shared" si="598"/>
        <v>2361</v>
      </c>
      <c r="H1626" s="2">
        <f t="shared" si="599"/>
        <v>0.23022915650901998</v>
      </c>
      <c r="I1626" s="2"/>
      <c r="J1626" s="2">
        <f t="shared" si="601"/>
        <v>0.38488542174549001</v>
      </c>
      <c r="K1626" s="2">
        <f t="shared" si="602"/>
        <v>0.61511457825450999</v>
      </c>
      <c r="L1626" s="2">
        <f t="shared" si="603"/>
        <v>0</v>
      </c>
      <c r="M1626" s="2">
        <f t="shared" si="604"/>
        <v>0</v>
      </c>
      <c r="N1626" s="58">
        <v>3947</v>
      </c>
      <c r="O1626" s="58">
        <v>6308</v>
      </c>
      <c r="P1626" s="58"/>
      <c r="Q1626" s="58"/>
      <c r="R1626" s="58"/>
      <c r="S1626" s="58"/>
      <c r="T1626" s="58"/>
      <c r="U1626" s="109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G1626" s="7">
        <f>IF(Q1626&gt;0,RANK(Q1626,(N1626:P1626,Q1626:AE1626)),0)</f>
        <v>0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05"/>
        <v>0</v>
      </c>
      <c r="AL1626" s="2">
        <f t="shared" si="606"/>
        <v>0</v>
      </c>
      <c r="AM1626" s="2">
        <f t="shared" si="607"/>
        <v>0</v>
      </c>
      <c r="AN1626" s="2">
        <f t="shared" si="608"/>
        <v>0</v>
      </c>
      <c r="AP1626" t="s">
        <v>434</v>
      </c>
      <c r="AQ1626" t="s">
        <v>2422</v>
      </c>
      <c r="AT1626" s="94">
        <v>37</v>
      </c>
      <c r="AU1626" s="96">
        <v>111</v>
      </c>
      <c r="AV1626" s="100">
        <f t="shared" si="609"/>
        <v>37111</v>
      </c>
      <c r="AX1626" s="7" t="s">
        <v>996</v>
      </c>
    </row>
    <row r="1627" spans="1:50" ht="13" hidden="1" customHeight="1" outlineLevel="1">
      <c r="A1627" t="s">
        <v>2394</v>
      </c>
      <c r="B1627" t="s">
        <v>2422</v>
      </c>
      <c r="C1627" s="1">
        <f t="shared" si="600"/>
        <v>8712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0</v>
      </c>
      <c r="G1627" s="1">
        <f t="shared" si="598"/>
        <v>414</v>
      </c>
      <c r="H1627" s="2">
        <f t="shared" si="599"/>
        <v>4.7520661157024795E-2</v>
      </c>
      <c r="I1627" s="2"/>
      <c r="J1627" s="2">
        <f t="shared" si="601"/>
        <v>0.4762396694214876</v>
      </c>
      <c r="K1627" s="2">
        <f t="shared" si="602"/>
        <v>0.52376033057851235</v>
      </c>
      <c r="L1627" s="2">
        <f t="shared" si="603"/>
        <v>0</v>
      </c>
      <c r="M1627" s="2">
        <f t="shared" si="604"/>
        <v>0</v>
      </c>
      <c r="N1627" s="58">
        <v>4149</v>
      </c>
      <c r="O1627" s="58">
        <v>4563</v>
      </c>
      <c r="P1627" s="58"/>
      <c r="Q1627" s="58"/>
      <c r="R1627" s="58"/>
      <c r="S1627" s="58"/>
      <c r="T1627" s="58"/>
      <c r="U1627" s="109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G1627" s="7">
        <f>IF(Q1627&gt;0,RANK(Q1627,(N1627:P1627,Q1627:AE1627)),0)</f>
        <v>0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05"/>
        <v>0</v>
      </c>
      <c r="AL1627" s="2">
        <f t="shared" si="606"/>
        <v>0</v>
      </c>
      <c r="AM1627" s="2">
        <f t="shared" si="607"/>
        <v>0</v>
      </c>
      <c r="AN1627" s="2">
        <f t="shared" si="608"/>
        <v>0</v>
      </c>
      <c r="AP1627" t="s">
        <v>2394</v>
      </c>
      <c r="AQ1627" t="s">
        <v>2422</v>
      </c>
      <c r="AT1627" s="94">
        <v>37</v>
      </c>
      <c r="AU1627" s="96">
        <v>113</v>
      </c>
      <c r="AV1627" s="100">
        <f t="shared" si="609"/>
        <v>37113</v>
      </c>
      <c r="AX1627" s="7" t="s">
        <v>996</v>
      </c>
    </row>
    <row r="1628" spans="1:50" ht="13" hidden="1" customHeight="1" outlineLevel="1">
      <c r="A1628" t="s">
        <v>2395</v>
      </c>
      <c r="B1628" t="s">
        <v>2422</v>
      </c>
      <c r="C1628" s="1">
        <f t="shared" si="600"/>
        <v>7464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0</v>
      </c>
      <c r="G1628" s="1">
        <f t="shared" si="598"/>
        <v>338</v>
      </c>
      <c r="H1628" s="2">
        <f t="shared" si="599"/>
        <v>4.5284030010718117E-2</v>
      </c>
      <c r="I1628" s="2"/>
      <c r="J1628" s="2">
        <f t="shared" si="601"/>
        <v>0.47735798499464094</v>
      </c>
      <c r="K1628" s="2">
        <f t="shared" si="602"/>
        <v>0.52264201500535901</v>
      </c>
      <c r="L1628" s="2">
        <f t="shared" si="603"/>
        <v>0</v>
      </c>
      <c r="M1628" s="2">
        <f t="shared" si="604"/>
        <v>0</v>
      </c>
      <c r="N1628" s="58">
        <v>3563</v>
      </c>
      <c r="O1628" s="58">
        <v>3901</v>
      </c>
      <c r="P1628" s="58"/>
      <c r="Q1628" s="58"/>
      <c r="R1628" s="58"/>
      <c r="S1628" s="58"/>
      <c r="T1628" s="58"/>
      <c r="U1628" s="109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G1628" s="7">
        <f>IF(Q1628&gt;0,RANK(Q1628,(N1628:P1628,Q1628:AE1628)),0)</f>
        <v>0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05"/>
        <v>0</v>
      </c>
      <c r="AL1628" s="2">
        <f t="shared" si="606"/>
        <v>0</v>
      </c>
      <c r="AM1628" s="2">
        <f t="shared" si="607"/>
        <v>0</v>
      </c>
      <c r="AN1628" s="2">
        <f t="shared" si="608"/>
        <v>0</v>
      </c>
      <c r="AP1628" t="s">
        <v>2395</v>
      </c>
      <c r="AQ1628" t="s">
        <v>2422</v>
      </c>
      <c r="AT1628" s="94">
        <v>37</v>
      </c>
      <c r="AU1628" s="96">
        <v>115</v>
      </c>
      <c r="AV1628" s="100">
        <f t="shared" si="609"/>
        <v>37115</v>
      </c>
      <c r="AX1628" s="7" t="s">
        <v>996</v>
      </c>
    </row>
    <row r="1629" spans="1:50" ht="13" hidden="1" customHeight="1" outlineLevel="1">
      <c r="A1629" t="s">
        <v>2634</v>
      </c>
      <c r="B1629" t="s">
        <v>2422</v>
      </c>
      <c r="C1629" s="1">
        <f t="shared" si="600"/>
        <v>7095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0</v>
      </c>
      <c r="G1629" s="1">
        <f t="shared" si="598"/>
        <v>1013</v>
      </c>
      <c r="H1629" s="2">
        <f t="shared" si="599"/>
        <v>0.14277660324171951</v>
      </c>
      <c r="I1629" s="2"/>
      <c r="J1629" s="2">
        <f t="shared" si="601"/>
        <v>0.42861169837914026</v>
      </c>
      <c r="K1629" s="2">
        <f t="shared" si="602"/>
        <v>0.57138830162085974</v>
      </c>
      <c r="L1629" s="2">
        <f t="shared" si="603"/>
        <v>0</v>
      </c>
      <c r="M1629" s="2">
        <f t="shared" si="604"/>
        <v>0</v>
      </c>
      <c r="N1629" s="58">
        <v>3041</v>
      </c>
      <c r="O1629" s="58">
        <v>4054</v>
      </c>
      <c r="P1629" s="58"/>
      <c r="Q1629" s="58"/>
      <c r="R1629" s="58"/>
      <c r="S1629" s="58"/>
      <c r="T1629" s="58"/>
      <c r="U1629" s="109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G1629" s="7">
        <f>IF(Q1629&gt;0,RANK(Q1629,(N1629:P1629,Q1629:AE1629)),0)</f>
        <v>0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05"/>
        <v>0</v>
      </c>
      <c r="AL1629" s="2">
        <f t="shared" si="606"/>
        <v>0</v>
      </c>
      <c r="AM1629" s="2">
        <f t="shared" si="607"/>
        <v>0</v>
      </c>
      <c r="AN1629" s="2">
        <f t="shared" si="608"/>
        <v>0</v>
      </c>
      <c r="AP1629" t="s">
        <v>2634</v>
      </c>
      <c r="AQ1629" t="s">
        <v>2422</v>
      </c>
      <c r="AT1629" s="94">
        <v>37</v>
      </c>
      <c r="AU1629" s="96">
        <v>117</v>
      </c>
      <c r="AV1629" s="100">
        <f t="shared" si="609"/>
        <v>37117</v>
      </c>
      <c r="AX1629" s="7" t="s">
        <v>996</v>
      </c>
    </row>
    <row r="1630" spans="1:50" ht="13" hidden="1" customHeight="1" outlineLevel="1">
      <c r="A1630" t="s">
        <v>2450</v>
      </c>
      <c r="B1630" t="s">
        <v>2422</v>
      </c>
      <c r="C1630" s="1">
        <f t="shared" si="600"/>
        <v>179086</v>
      </c>
      <c r="D1630" s="7">
        <f>IF(N1630&gt;0, RANK(N1630,(N1630:P1630,Q1630:AE1630)),0)</f>
        <v>1</v>
      </c>
      <c r="E1630" s="7">
        <f>IF(O1630&gt;0,RANK(O1630,(N1630:P1630,Q1630:AE1630)),0)</f>
        <v>2</v>
      </c>
      <c r="F1630" s="7">
        <f>IF(P1630&gt;0,RANK(P1630,(N1630:P1630,Q1630:AE1630)),0)</f>
        <v>0</v>
      </c>
      <c r="G1630" s="1">
        <f t="shared" si="598"/>
        <v>29442</v>
      </c>
      <c r="H1630" s="2">
        <f t="shared" si="599"/>
        <v>0.16440146075070078</v>
      </c>
      <c r="I1630" s="2"/>
      <c r="J1630" s="2">
        <f t="shared" si="601"/>
        <v>0.58220073037535036</v>
      </c>
      <c r="K1630" s="2">
        <f t="shared" si="602"/>
        <v>0.41779926962464958</v>
      </c>
      <c r="L1630" s="2">
        <f t="shared" si="603"/>
        <v>0</v>
      </c>
      <c r="M1630" s="2">
        <f t="shared" si="604"/>
        <v>5.5511151231257827E-17</v>
      </c>
      <c r="N1630" s="58">
        <v>104264</v>
      </c>
      <c r="O1630" s="58">
        <v>74822</v>
      </c>
      <c r="P1630" s="58"/>
      <c r="Q1630" s="58"/>
      <c r="R1630" s="58"/>
      <c r="S1630" s="58"/>
      <c r="T1630" s="58"/>
      <c r="U1630" s="109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G1630" s="7">
        <f>IF(Q1630&gt;0,RANK(Q1630,(N1630:P1630,Q1630:AE1630)),0)</f>
        <v>0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05"/>
        <v>0</v>
      </c>
      <c r="AL1630" s="2">
        <f t="shared" si="606"/>
        <v>0</v>
      </c>
      <c r="AM1630" s="2">
        <f t="shared" si="607"/>
        <v>0</v>
      </c>
      <c r="AN1630" s="2">
        <f t="shared" si="608"/>
        <v>0</v>
      </c>
      <c r="AP1630" t="s">
        <v>2450</v>
      </c>
      <c r="AQ1630" t="s">
        <v>2422</v>
      </c>
      <c r="AT1630" s="94">
        <v>37</v>
      </c>
      <c r="AU1630" s="96">
        <v>119</v>
      </c>
      <c r="AV1630" s="100">
        <f t="shared" si="609"/>
        <v>37119</v>
      </c>
      <c r="AX1630" s="7" t="s">
        <v>996</v>
      </c>
    </row>
    <row r="1631" spans="1:50" ht="13" hidden="1" customHeight="1" outlineLevel="1">
      <c r="A1631" t="s">
        <v>886</v>
      </c>
      <c r="B1631" t="s">
        <v>2422</v>
      </c>
      <c r="C1631" s="1">
        <f t="shared" si="600"/>
        <v>5482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598"/>
        <v>2720</v>
      </c>
      <c r="H1631" s="2">
        <f t="shared" si="599"/>
        <v>0.49616928128420285</v>
      </c>
      <c r="I1631" s="2"/>
      <c r="J1631" s="2">
        <f t="shared" si="601"/>
        <v>0.25191535935789855</v>
      </c>
      <c r="K1631" s="2">
        <f t="shared" si="602"/>
        <v>0.74808464064210145</v>
      </c>
      <c r="L1631" s="2">
        <f t="shared" si="603"/>
        <v>0</v>
      </c>
      <c r="M1631" s="2">
        <f t="shared" si="604"/>
        <v>0</v>
      </c>
      <c r="N1631" s="58">
        <v>1381</v>
      </c>
      <c r="O1631" s="58">
        <v>4101</v>
      </c>
      <c r="P1631" s="58"/>
      <c r="Q1631" s="58"/>
      <c r="R1631" s="58"/>
      <c r="S1631" s="58"/>
      <c r="T1631" s="58"/>
      <c r="U1631" s="109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G1631" s="7">
        <f>IF(Q1631&gt;0,RANK(Q1631,(N1631:P1631,Q1631:AE1631)),0)</f>
        <v>0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05"/>
        <v>0</v>
      </c>
      <c r="AL1631" s="2">
        <f t="shared" si="606"/>
        <v>0</v>
      </c>
      <c r="AM1631" s="2">
        <f t="shared" si="607"/>
        <v>0</v>
      </c>
      <c r="AN1631" s="2">
        <f t="shared" si="608"/>
        <v>0</v>
      </c>
      <c r="AP1631" t="s">
        <v>886</v>
      </c>
      <c r="AQ1631" t="s">
        <v>2422</v>
      </c>
      <c r="AT1631" s="94">
        <v>37</v>
      </c>
      <c r="AU1631" s="96">
        <v>121</v>
      </c>
      <c r="AV1631" s="100">
        <f t="shared" si="609"/>
        <v>37121</v>
      </c>
      <c r="AX1631" s="7" t="s">
        <v>996</v>
      </c>
    </row>
    <row r="1632" spans="1:50" ht="13" hidden="1" customHeight="1" outlineLevel="1">
      <c r="A1632" t="s">
        <v>1639</v>
      </c>
      <c r="B1632" t="s">
        <v>2422</v>
      </c>
      <c r="C1632" s="1">
        <f t="shared" si="600"/>
        <v>7543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0</v>
      </c>
      <c r="G1632" s="1">
        <f t="shared" si="598"/>
        <v>593</v>
      </c>
      <c r="H1632" s="2">
        <f t="shared" si="599"/>
        <v>7.8615935304255605E-2</v>
      </c>
      <c r="I1632" s="2"/>
      <c r="J1632" s="2">
        <f t="shared" si="601"/>
        <v>0.4606920323478722</v>
      </c>
      <c r="K1632" s="2">
        <f t="shared" si="602"/>
        <v>0.53930796765212785</v>
      </c>
      <c r="L1632" s="2">
        <f t="shared" si="603"/>
        <v>0</v>
      </c>
      <c r="M1632" s="2">
        <f t="shared" si="604"/>
        <v>-1.1102230246251565E-16</v>
      </c>
      <c r="N1632" s="58">
        <v>3475</v>
      </c>
      <c r="O1632" s="58">
        <v>4068</v>
      </c>
      <c r="P1632" s="58"/>
      <c r="Q1632" s="58"/>
      <c r="R1632" s="58"/>
      <c r="S1632" s="58"/>
      <c r="T1632" s="58"/>
      <c r="U1632" s="109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G1632" s="7">
        <f>IF(Q1632&gt;0,RANK(Q1632,(N1632:P1632,Q1632:AE1632)),0)</f>
        <v>0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05"/>
        <v>0</v>
      </c>
      <c r="AL1632" s="2">
        <f t="shared" si="606"/>
        <v>0</v>
      </c>
      <c r="AM1632" s="2">
        <f t="shared" si="607"/>
        <v>0</v>
      </c>
      <c r="AN1632" s="2">
        <f t="shared" si="608"/>
        <v>0</v>
      </c>
      <c r="AP1632" t="s">
        <v>1639</v>
      </c>
      <c r="AQ1632" t="s">
        <v>2422</v>
      </c>
      <c r="AT1632" s="94">
        <v>37</v>
      </c>
      <c r="AU1632" s="96">
        <v>123</v>
      </c>
      <c r="AV1632" s="100">
        <f t="shared" si="609"/>
        <v>37123</v>
      </c>
      <c r="AX1632" s="7" t="s">
        <v>996</v>
      </c>
    </row>
    <row r="1633" spans="1:50" ht="13" hidden="1" customHeight="1" outlineLevel="1">
      <c r="A1633" t="s">
        <v>1956</v>
      </c>
      <c r="B1633" t="s">
        <v>2422</v>
      </c>
      <c r="C1633" s="1">
        <f t="shared" si="600"/>
        <v>22151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598"/>
        <v>3543</v>
      </c>
      <c r="H1633" s="2">
        <f t="shared" si="599"/>
        <v>0.15994763216107624</v>
      </c>
      <c r="I1633" s="2"/>
      <c r="J1633" s="2">
        <f t="shared" si="601"/>
        <v>0.42002618391946189</v>
      </c>
      <c r="K1633" s="2">
        <f t="shared" si="602"/>
        <v>0.57997381608053811</v>
      </c>
      <c r="L1633" s="2">
        <f t="shared" si="603"/>
        <v>0</v>
      </c>
      <c r="M1633" s="2">
        <f t="shared" si="604"/>
        <v>0</v>
      </c>
      <c r="N1633" s="58">
        <v>9304</v>
      </c>
      <c r="O1633" s="58">
        <v>12847</v>
      </c>
      <c r="P1633" s="58"/>
      <c r="Q1633" s="58"/>
      <c r="R1633" s="58"/>
      <c r="S1633" s="58"/>
      <c r="T1633" s="58"/>
      <c r="U1633" s="109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G1633" s="7">
        <f>IF(Q1633&gt;0,RANK(Q1633,(N1633:P1633,Q1633:AE1633)),0)</f>
        <v>0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05"/>
        <v>0</v>
      </c>
      <c r="AL1633" s="2">
        <f t="shared" si="606"/>
        <v>0</v>
      </c>
      <c r="AM1633" s="2">
        <f t="shared" si="607"/>
        <v>0</v>
      </c>
      <c r="AN1633" s="2">
        <f t="shared" si="608"/>
        <v>0</v>
      </c>
      <c r="AP1633" t="s">
        <v>1956</v>
      </c>
      <c r="AQ1633" t="s">
        <v>2422</v>
      </c>
      <c r="AT1633" s="94">
        <v>37</v>
      </c>
      <c r="AU1633" s="96">
        <v>125</v>
      </c>
      <c r="AV1633" s="100">
        <f t="shared" si="609"/>
        <v>37125</v>
      </c>
      <c r="AX1633" s="7" t="s">
        <v>996</v>
      </c>
    </row>
    <row r="1634" spans="1:50" ht="13" hidden="1" customHeight="1" outlineLevel="1">
      <c r="A1634" t="s">
        <v>1855</v>
      </c>
      <c r="B1634" t="s">
        <v>2422</v>
      </c>
      <c r="C1634" s="1">
        <f t="shared" si="600"/>
        <v>23192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0</v>
      </c>
      <c r="G1634" s="1">
        <f t="shared" si="598"/>
        <v>6102</v>
      </c>
      <c r="H1634" s="2">
        <f t="shared" si="599"/>
        <v>0.26310796826491895</v>
      </c>
      <c r="I1634" s="2"/>
      <c r="J1634" s="2">
        <f t="shared" si="601"/>
        <v>0.36844601586754055</v>
      </c>
      <c r="K1634" s="2">
        <f t="shared" si="602"/>
        <v>0.63155398413245945</v>
      </c>
      <c r="L1634" s="2">
        <f t="shared" si="603"/>
        <v>0</v>
      </c>
      <c r="M1634" s="2">
        <f t="shared" si="604"/>
        <v>0</v>
      </c>
      <c r="N1634" s="58">
        <v>8545</v>
      </c>
      <c r="O1634" s="58">
        <v>14647</v>
      </c>
      <c r="P1634" s="58"/>
      <c r="Q1634" s="58"/>
      <c r="R1634" s="58"/>
      <c r="S1634" s="58"/>
      <c r="T1634" s="58"/>
      <c r="U1634" s="109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G1634" s="7">
        <f>IF(Q1634&gt;0,RANK(Q1634,(N1634:P1634,Q1634:AE1634)),0)</f>
        <v>0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05"/>
        <v>0</v>
      </c>
      <c r="AL1634" s="2">
        <f t="shared" si="606"/>
        <v>0</v>
      </c>
      <c r="AM1634" s="2">
        <f t="shared" si="607"/>
        <v>0</v>
      </c>
      <c r="AN1634" s="2">
        <f t="shared" si="608"/>
        <v>0</v>
      </c>
      <c r="AP1634" t="s">
        <v>1855</v>
      </c>
      <c r="AQ1634" t="s">
        <v>2422</v>
      </c>
      <c r="AT1634" s="94">
        <v>37</v>
      </c>
      <c r="AU1634" s="96">
        <v>127</v>
      </c>
      <c r="AV1634" s="100">
        <f t="shared" si="609"/>
        <v>37127</v>
      </c>
      <c r="AX1634" s="7" t="s">
        <v>996</v>
      </c>
    </row>
    <row r="1635" spans="1:50" ht="13" hidden="1" customHeight="1" outlineLevel="1">
      <c r="A1635" t="s">
        <v>2158</v>
      </c>
      <c r="B1635" t="s">
        <v>2422</v>
      </c>
      <c r="C1635" s="1">
        <f t="shared" ref="C1635:C1671" si="610">SUM(N1635:AE1635)</f>
        <v>35814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598"/>
        <v>400</v>
      </c>
      <c r="H1635" s="2">
        <f t="shared" si="599"/>
        <v>1.1168816663874462E-2</v>
      </c>
      <c r="I1635" s="2"/>
      <c r="J1635" s="2">
        <f t="shared" ref="J1635:J1671" si="611">IF($C1635=0,"-",N1635/$C1635)</f>
        <v>0.49435974758474338</v>
      </c>
      <c r="K1635" s="2">
        <f t="shared" ref="K1635:K1671" si="612">IF($C1635=0,"-",O1635/$C1635)</f>
        <v>0.50552856424861781</v>
      </c>
      <c r="L1635" s="2">
        <f t="shared" ref="L1635:L1671" si="613">IF($C1635=0,"-",P1635/$C1635)</f>
        <v>0</v>
      </c>
      <c r="M1635" s="2">
        <f t="shared" ref="M1635:M1666" si="614">IF(C1635=0,"-",(1-J1635-K1635-L1635))</f>
        <v>1.1168816663875702E-4</v>
      </c>
      <c r="N1635" s="58">
        <v>17705</v>
      </c>
      <c r="O1635" s="58">
        <v>18105</v>
      </c>
      <c r="P1635" s="58"/>
      <c r="Q1635" s="58"/>
      <c r="R1635" s="58"/>
      <c r="S1635" s="58"/>
      <c r="T1635" s="58"/>
      <c r="U1635" s="109">
        <v>4</v>
      </c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G1635" s="7">
        <f>IF(Q1635&gt;0,RANK(Q1635,(N1635:P1635,Q1635:AE1635)),0)</f>
        <v>0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ref="AK1635:AK1671" si="615">IF($C1635=0,"-",Q1635/$C1635)</f>
        <v>0</v>
      </c>
      <c r="AL1635" s="2">
        <f t="shared" ref="AL1635:AL1671" si="616">IF($C1635=0,"-",R1635/$C1635)</f>
        <v>0</v>
      </c>
      <c r="AM1635" s="2">
        <f t="shared" ref="AM1635:AM1671" si="617">IF($C1635=0,"-",T1635/$C1635)</f>
        <v>0</v>
      </c>
      <c r="AN1635" s="2">
        <f t="shared" ref="AN1635:AN1671" si="618">IF($C1635=0,"-",S1635/$C1635)</f>
        <v>0</v>
      </c>
      <c r="AP1635" t="s">
        <v>2158</v>
      </c>
      <c r="AQ1635" t="s">
        <v>2422</v>
      </c>
      <c r="AT1635" s="94">
        <v>37</v>
      </c>
      <c r="AU1635" s="96">
        <v>129</v>
      </c>
      <c r="AV1635" s="100">
        <f t="shared" si="609"/>
        <v>37129</v>
      </c>
      <c r="AX1635" s="7" t="s">
        <v>996</v>
      </c>
    </row>
    <row r="1636" spans="1:50" ht="13" hidden="1" customHeight="1" outlineLevel="1">
      <c r="A1636" t="s">
        <v>693</v>
      </c>
      <c r="B1636" t="s">
        <v>2422</v>
      </c>
      <c r="C1636" s="1">
        <f t="shared" si="610"/>
        <v>7547</v>
      </c>
      <c r="D1636" s="7">
        <f>IF(N1636&gt;0, RANK(N1636,(N1636:P1636,Q1636:AE1636)),0)</f>
        <v>1</v>
      </c>
      <c r="E1636" s="7">
        <f>IF(O1636&gt;0,RANK(O1636,(N1636:P1636,Q1636:AE1636)),0)</f>
        <v>2</v>
      </c>
      <c r="F1636" s="7">
        <f>IF(P1636&gt;0,RANK(P1636,(N1636:P1636,Q1636:AE1636)),0)</f>
        <v>0</v>
      </c>
      <c r="G1636" s="1">
        <f t="shared" si="598"/>
        <v>1521</v>
      </c>
      <c r="H1636" s="2">
        <f t="shared" si="599"/>
        <v>0.20153703458327812</v>
      </c>
      <c r="I1636" s="2"/>
      <c r="J1636" s="2">
        <f t="shared" si="611"/>
        <v>0.60076851729163905</v>
      </c>
      <c r="K1636" s="2">
        <f t="shared" si="612"/>
        <v>0.39923148270836095</v>
      </c>
      <c r="L1636" s="2">
        <f t="shared" si="613"/>
        <v>0</v>
      </c>
      <c r="M1636" s="2">
        <f t="shared" si="614"/>
        <v>0</v>
      </c>
      <c r="N1636" s="58">
        <v>4534</v>
      </c>
      <c r="O1636" s="58">
        <v>3013</v>
      </c>
      <c r="P1636" s="58"/>
      <c r="Q1636" s="58"/>
      <c r="R1636" s="58"/>
      <c r="S1636" s="58"/>
      <c r="T1636" s="58"/>
      <c r="U1636" s="109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G1636" s="7">
        <f>IF(Q1636&gt;0,RANK(Q1636,(N1636:P1636,Q1636:AE1636)),0)</f>
        <v>0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15"/>
        <v>0</v>
      </c>
      <c r="AL1636" s="2">
        <f t="shared" si="616"/>
        <v>0</v>
      </c>
      <c r="AM1636" s="2">
        <f t="shared" si="617"/>
        <v>0</v>
      </c>
      <c r="AN1636" s="2">
        <f t="shared" si="618"/>
        <v>0</v>
      </c>
      <c r="AP1636" t="s">
        <v>693</v>
      </c>
      <c r="AQ1636" t="s">
        <v>2422</v>
      </c>
      <c r="AT1636" s="94">
        <v>37</v>
      </c>
      <c r="AU1636" s="96">
        <v>131</v>
      </c>
      <c r="AV1636" s="100">
        <f t="shared" si="609"/>
        <v>37131</v>
      </c>
      <c r="AX1636" s="7" t="s">
        <v>996</v>
      </c>
    </row>
    <row r="1637" spans="1:50" ht="13" hidden="1" customHeight="1" outlineLevel="1">
      <c r="A1637" t="s">
        <v>568</v>
      </c>
      <c r="B1637" t="s">
        <v>2422</v>
      </c>
      <c r="C1637" s="1">
        <f t="shared" si="610"/>
        <v>19256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0</v>
      </c>
      <c r="G1637" s="1">
        <f t="shared" si="598"/>
        <v>4133</v>
      </c>
      <c r="H1637" s="2">
        <f t="shared" si="599"/>
        <v>0.21463439966763606</v>
      </c>
      <c r="I1637" s="2"/>
      <c r="J1637" s="2">
        <f t="shared" si="611"/>
        <v>0.39026796842542583</v>
      </c>
      <c r="K1637" s="2">
        <f t="shared" si="612"/>
        <v>0.60490236809306186</v>
      </c>
      <c r="L1637" s="2">
        <f t="shared" si="613"/>
        <v>0</v>
      </c>
      <c r="M1637" s="2">
        <f t="shared" si="614"/>
        <v>4.8296634815123696E-3</v>
      </c>
      <c r="N1637" s="58">
        <v>7515</v>
      </c>
      <c r="O1637" s="58">
        <v>11648</v>
      </c>
      <c r="P1637" s="58"/>
      <c r="Q1637" s="58"/>
      <c r="R1637" s="58"/>
      <c r="S1637" s="58"/>
      <c r="T1637" s="58"/>
      <c r="U1637" s="109">
        <v>93</v>
      </c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G1637" s="7">
        <f>IF(Q1637&gt;0,RANK(Q1637,(N1637:P1637,Q1637:AE1637)),0)</f>
        <v>0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15"/>
        <v>0</v>
      </c>
      <c r="AL1637" s="2">
        <f t="shared" si="616"/>
        <v>0</v>
      </c>
      <c r="AM1637" s="2">
        <f t="shared" si="617"/>
        <v>0</v>
      </c>
      <c r="AN1637" s="2">
        <f t="shared" si="618"/>
        <v>0</v>
      </c>
      <c r="AP1637" t="s">
        <v>568</v>
      </c>
      <c r="AQ1637" t="s">
        <v>2422</v>
      </c>
      <c r="AT1637" s="94">
        <v>37</v>
      </c>
      <c r="AU1637" s="96">
        <v>133</v>
      </c>
      <c r="AV1637" s="100">
        <f t="shared" si="609"/>
        <v>37133</v>
      </c>
      <c r="AX1637" s="7" t="s">
        <v>996</v>
      </c>
    </row>
    <row r="1638" spans="1:50" ht="13" hidden="1" customHeight="1" outlineLevel="1">
      <c r="A1638" t="s">
        <v>466</v>
      </c>
      <c r="B1638" t="s">
        <v>2422</v>
      </c>
      <c r="C1638" s="1">
        <f t="shared" si="610"/>
        <v>37772</v>
      </c>
      <c r="D1638" s="7">
        <f>IF(N1638&gt;0, RANK(N1638,(N1638:P1638,Q1638:AE1638)),0)</f>
        <v>1</v>
      </c>
      <c r="E1638" s="7">
        <f>IF(O1638&gt;0,RANK(O1638,(N1638:P1638,Q1638:AE1638)),0)</f>
        <v>2</v>
      </c>
      <c r="F1638" s="7">
        <f>IF(P1638&gt;0,RANK(P1638,(N1638:P1638,Q1638:AE1638)),0)</f>
        <v>0</v>
      </c>
      <c r="G1638" s="1">
        <f t="shared" si="598"/>
        <v>16245</v>
      </c>
      <c r="H1638" s="2">
        <f t="shared" si="599"/>
        <v>0.43008048289738432</v>
      </c>
      <c r="I1638" s="2"/>
      <c r="J1638" s="2">
        <f t="shared" si="611"/>
        <v>0.71473578311977126</v>
      </c>
      <c r="K1638" s="2">
        <f t="shared" si="612"/>
        <v>0.28465530022238694</v>
      </c>
      <c r="L1638" s="2">
        <f t="shared" si="613"/>
        <v>0</v>
      </c>
      <c r="M1638" s="2">
        <f t="shared" si="614"/>
        <v>6.0891665784179594E-4</v>
      </c>
      <c r="N1638" s="58">
        <v>26997</v>
      </c>
      <c r="O1638" s="58">
        <v>10752</v>
      </c>
      <c r="P1638" s="58"/>
      <c r="Q1638" s="58"/>
      <c r="R1638" s="58"/>
      <c r="S1638" s="58"/>
      <c r="T1638" s="58"/>
      <c r="U1638" s="109">
        <v>23</v>
      </c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G1638" s="7">
        <f>IF(Q1638&gt;0,RANK(Q1638,(N1638:P1638,Q1638:AE1638)),0)</f>
        <v>0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15"/>
        <v>0</v>
      </c>
      <c r="AL1638" s="2">
        <f t="shared" si="616"/>
        <v>0</v>
      </c>
      <c r="AM1638" s="2">
        <f t="shared" si="617"/>
        <v>0</v>
      </c>
      <c r="AN1638" s="2">
        <f t="shared" si="618"/>
        <v>0</v>
      </c>
      <c r="AP1638" t="s">
        <v>466</v>
      </c>
      <c r="AQ1638" t="s">
        <v>2422</v>
      </c>
      <c r="AT1638" s="94">
        <v>37</v>
      </c>
      <c r="AU1638" s="96">
        <v>135</v>
      </c>
      <c r="AV1638" s="100">
        <f t="shared" si="609"/>
        <v>37135</v>
      </c>
      <c r="AX1638" s="7" t="s">
        <v>996</v>
      </c>
    </row>
    <row r="1639" spans="1:50" ht="13" hidden="1" customHeight="1" outlineLevel="1">
      <c r="A1639" t="s">
        <v>2536</v>
      </c>
      <c r="B1639" t="s">
        <v>2422</v>
      </c>
      <c r="C1639" s="1">
        <f t="shared" si="610"/>
        <v>4468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0</v>
      </c>
      <c r="G1639" s="1">
        <f t="shared" si="598"/>
        <v>204</v>
      </c>
      <c r="H1639" s="2">
        <f t="shared" si="599"/>
        <v>4.5658012533572066E-2</v>
      </c>
      <c r="I1639" s="2"/>
      <c r="J1639" s="2">
        <f t="shared" si="611"/>
        <v>0.47717099373321398</v>
      </c>
      <c r="K1639" s="2">
        <f t="shared" si="612"/>
        <v>0.52282900626678608</v>
      </c>
      <c r="L1639" s="2">
        <f t="shared" si="613"/>
        <v>0</v>
      </c>
      <c r="M1639" s="2">
        <f t="shared" si="614"/>
        <v>-1.1102230246251565E-16</v>
      </c>
      <c r="N1639" s="58">
        <v>2132</v>
      </c>
      <c r="O1639" s="58">
        <v>2336</v>
      </c>
      <c r="P1639" s="58"/>
      <c r="Q1639" s="58"/>
      <c r="R1639" s="58"/>
      <c r="S1639" s="58"/>
      <c r="T1639" s="58"/>
      <c r="U1639" s="109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G1639" s="7">
        <f>IF(Q1639&gt;0,RANK(Q1639,(N1639:P1639,Q1639:AE1639)),0)</f>
        <v>0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15"/>
        <v>0</v>
      </c>
      <c r="AL1639" s="2">
        <f t="shared" si="616"/>
        <v>0</v>
      </c>
      <c r="AM1639" s="2">
        <f t="shared" si="617"/>
        <v>0</v>
      </c>
      <c r="AN1639" s="2">
        <f t="shared" si="618"/>
        <v>0</v>
      </c>
      <c r="AP1639" t="s">
        <v>2536</v>
      </c>
      <c r="AQ1639" t="s">
        <v>2422</v>
      </c>
      <c r="AT1639" s="94">
        <v>37</v>
      </c>
      <c r="AU1639" s="96">
        <v>137</v>
      </c>
      <c r="AV1639" s="100">
        <f t="shared" si="609"/>
        <v>37137</v>
      </c>
      <c r="AX1639" s="7" t="s">
        <v>996</v>
      </c>
    </row>
    <row r="1640" spans="1:50" ht="13" hidden="1" customHeight="1" outlineLevel="1">
      <c r="A1640" t="s">
        <v>1286</v>
      </c>
      <c r="B1640" t="s">
        <v>2422</v>
      </c>
      <c r="C1640" s="1">
        <f t="shared" si="610"/>
        <v>7602</v>
      </c>
      <c r="D1640" s="7">
        <f>IF(N1640&gt;0, RANK(N1640,(N1640:P1640,Q1640:AE1640)),0)</f>
        <v>1</v>
      </c>
      <c r="E1640" s="7">
        <f>IF(O1640&gt;0,RANK(O1640,(N1640:P1640,Q1640:AE1640)),0)</f>
        <v>2</v>
      </c>
      <c r="F1640" s="7">
        <f>IF(P1640&gt;0,RANK(P1640,(N1640:P1640,Q1640:AE1640)),0)</f>
        <v>0</v>
      </c>
      <c r="G1640" s="1">
        <f t="shared" si="598"/>
        <v>982</v>
      </c>
      <c r="H1640" s="2">
        <f t="shared" si="599"/>
        <v>0.12917653249144961</v>
      </c>
      <c r="I1640" s="2"/>
      <c r="J1640" s="2">
        <f t="shared" si="611"/>
        <v>0.56458826624572478</v>
      </c>
      <c r="K1640" s="2">
        <f t="shared" si="612"/>
        <v>0.43541173375427517</v>
      </c>
      <c r="L1640" s="2">
        <f t="shared" si="613"/>
        <v>0</v>
      </c>
      <c r="M1640" s="2">
        <f t="shared" si="614"/>
        <v>5.5511151231257827E-17</v>
      </c>
      <c r="N1640" s="58">
        <v>4292</v>
      </c>
      <c r="O1640" s="58">
        <v>3310</v>
      </c>
      <c r="P1640" s="58"/>
      <c r="Q1640" s="58"/>
      <c r="R1640" s="58"/>
      <c r="S1640" s="58"/>
      <c r="T1640" s="58"/>
      <c r="U1640" s="109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G1640" s="7">
        <f>IF(Q1640&gt;0,RANK(Q1640,(N1640:P1640,Q1640:AE1640)),0)</f>
        <v>0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15"/>
        <v>0</v>
      </c>
      <c r="AL1640" s="2">
        <f t="shared" si="616"/>
        <v>0</v>
      </c>
      <c r="AM1640" s="2">
        <f t="shared" si="617"/>
        <v>0</v>
      </c>
      <c r="AN1640" s="2">
        <f t="shared" si="618"/>
        <v>0</v>
      </c>
      <c r="AP1640" t="s">
        <v>1286</v>
      </c>
      <c r="AQ1640" t="s">
        <v>2422</v>
      </c>
      <c r="AT1640" s="94">
        <v>37</v>
      </c>
      <c r="AU1640" s="96">
        <v>139</v>
      </c>
      <c r="AV1640" s="100">
        <f t="shared" si="609"/>
        <v>37139</v>
      </c>
      <c r="AX1640" s="7" t="s">
        <v>996</v>
      </c>
    </row>
    <row r="1641" spans="1:50" ht="13" hidden="1" customHeight="1" outlineLevel="1">
      <c r="A1641" t="s">
        <v>1280</v>
      </c>
      <c r="B1641" t="s">
        <v>2422</v>
      </c>
      <c r="C1641" s="1">
        <f t="shared" si="610"/>
        <v>9355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0</v>
      </c>
      <c r="G1641" s="1">
        <f t="shared" si="598"/>
        <v>357</v>
      </c>
      <c r="H1641" s="2">
        <f t="shared" si="599"/>
        <v>3.8161411010154994E-2</v>
      </c>
      <c r="I1641" s="2"/>
      <c r="J1641" s="2">
        <f t="shared" si="611"/>
        <v>0.48091929449492249</v>
      </c>
      <c r="K1641" s="2">
        <f t="shared" si="612"/>
        <v>0.51908070550507746</v>
      </c>
      <c r="L1641" s="2">
        <f t="shared" si="613"/>
        <v>0</v>
      </c>
      <c r="M1641" s="2">
        <f t="shared" si="614"/>
        <v>0</v>
      </c>
      <c r="N1641" s="58">
        <v>4499</v>
      </c>
      <c r="O1641" s="58">
        <v>4856</v>
      </c>
      <c r="P1641" s="58"/>
      <c r="Q1641" s="58"/>
      <c r="R1641" s="58"/>
      <c r="S1641" s="58"/>
      <c r="T1641" s="58"/>
      <c r="U1641" s="109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G1641" s="7">
        <f>IF(Q1641&gt;0,RANK(Q1641,(N1641:P1641,Q1641:AE1641)),0)</f>
        <v>0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15"/>
        <v>0</v>
      </c>
      <c r="AL1641" s="2">
        <f t="shared" si="616"/>
        <v>0</v>
      </c>
      <c r="AM1641" s="2">
        <f t="shared" si="617"/>
        <v>0</v>
      </c>
      <c r="AN1641" s="2">
        <f t="shared" si="618"/>
        <v>0</v>
      </c>
      <c r="AP1641" t="s">
        <v>1280</v>
      </c>
      <c r="AQ1641" t="s">
        <v>2422</v>
      </c>
      <c r="AT1641" s="94">
        <v>37</v>
      </c>
      <c r="AU1641" s="96">
        <v>141</v>
      </c>
      <c r="AV1641" s="100">
        <f t="shared" si="609"/>
        <v>37141</v>
      </c>
      <c r="AX1641" s="7" t="s">
        <v>996</v>
      </c>
    </row>
    <row r="1642" spans="1:50" ht="13" hidden="1" customHeight="1" outlineLevel="1">
      <c r="A1642" t="s">
        <v>1767</v>
      </c>
      <c r="B1642" t="s">
        <v>2422</v>
      </c>
      <c r="C1642" s="1">
        <f t="shared" si="610"/>
        <v>3066</v>
      </c>
      <c r="D1642" s="7">
        <f>IF(N1642&gt;0, RANK(N1642,(N1642:P1642,Q1642:AE1642)),0)</f>
        <v>1</v>
      </c>
      <c r="E1642" s="7">
        <f>IF(O1642&gt;0,RANK(O1642,(N1642:P1642,Q1642:AE1642)),0)</f>
        <v>2</v>
      </c>
      <c r="F1642" s="7">
        <f>IF(P1642&gt;0,RANK(P1642,(N1642:P1642,Q1642:AE1642)),0)</f>
        <v>0</v>
      </c>
      <c r="G1642" s="1">
        <f t="shared" si="598"/>
        <v>38</v>
      </c>
      <c r="H1642" s="2">
        <f t="shared" si="599"/>
        <v>1.2393998695368558E-2</v>
      </c>
      <c r="I1642" s="2"/>
      <c r="J1642" s="2">
        <f t="shared" si="611"/>
        <v>0.50619699934768425</v>
      </c>
      <c r="K1642" s="2">
        <f t="shared" si="612"/>
        <v>0.49380300065231569</v>
      </c>
      <c r="L1642" s="2">
        <f t="shared" si="613"/>
        <v>0</v>
      </c>
      <c r="M1642" s="2">
        <f t="shared" si="614"/>
        <v>5.5511151231257827E-17</v>
      </c>
      <c r="N1642" s="58">
        <v>1552</v>
      </c>
      <c r="O1642" s="58">
        <v>1514</v>
      </c>
      <c r="P1642" s="58"/>
      <c r="Q1642" s="58"/>
      <c r="R1642" s="58"/>
      <c r="S1642" s="58"/>
      <c r="T1642" s="58"/>
      <c r="U1642" s="109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G1642" s="7">
        <f>IF(Q1642&gt;0,RANK(Q1642,(N1642:P1642,Q1642:AE1642)),0)</f>
        <v>0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15"/>
        <v>0</v>
      </c>
      <c r="AL1642" s="2">
        <f t="shared" si="616"/>
        <v>0</v>
      </c>
      <c r="AM1642" s="2">
        <f t="shared" si="617"/>
        <v>0</v>
      </c>
      <c r="AN1642" s="2">
        <f t="shared" si="618"/>
        <v>0</v>
      </c>
      <c r="AP1642" t="s">
        <v>1767</v>
      </c>
      <c r="AQ1642" t="s">
        <v>2422</v>
      </c>
      <c r="AT1642" s="94">
        <v>37</v>
      </c>
      <c r="AU1642" s="96">
        <v>143</v>
      </c>
      <c r="AV1642" s="100">
        <f t="shared" si="609"/>
        <v>37143</v>
      </c>
      <c r="AX1642" s="7" t="s">
        <v>996</v>
      </c>
    </row>
    <row r="1643" spans="1:50" ht="13" hidden="1" customHeight="1" outlineLevel="1">
      <c r="A1643" t="s">
        <v>1269</v>
      </c>
      <c r="B1643" t="s">
        <v>2422</v>
      </c>
      <c r="C1643" s="1">
        <f t="shared" si="610"/>
        <v>8571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0</v>
      </c>
      <c r="G1643" s="1">
        <f t="shared" si="598"/>
        <v>2133</v>
      </c>
      <c r="H1643" s="2">
        <f t="shared" si="599"/>
        <v>0.24886244312215611</v>
      </c>
      <c r="I1643" s="2"/>
      <c r="J1643" s="2">
        <f t="shared" si="611"/>
        <v>0.37556877843892195</v>
      </c>
      <c r="K1643" s="2">
        <f t="shared" si="612"/>
        <v>0.62443122156107811</v>
      </c>
      <c r="L1643" s="2">
        <f t="shared" si="613"/>
        <v>0</v>
      </c>
      <c r="M1643" s="2">
        <f t="shared" si="614"/>
        <v>0</v>
      </c>
      <c r="N1643" s="58">
        <v>3219</v>
      </c>
      <c r="O1643" s="58">
        <v>5352</v>
      </c>
      <c r="P1643" s="58"/>
      <c r="Q1643" s="58"/>
      <c r="R1643" s="58"/>
      <c r="S1643" s="58"/>
      <c r="T1643" s="58"/>
      <c r="U1643" s="109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G1643" s="7">
        <f>IF(Q1643&gt;0,RANK(Q1643,(N1643:P1643,Q1643:AE1643)),0)</f>
        <v>0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15"/>
        <v>0</v>
      </c>
      <c r="AL1643" s="2">
        <f t="shared" si="616"/>
        <v>0</v>
      </c>
      <c r="AM1643" s="2">
        <f t="shared" si="617"/>
        <v>0</v>
      </c>
      <c r="AN1643" s="2">
        <f t="shared" si="618"/>
        <v>0</v>
      </c>
      <c r="AP1643" t="s">
        <v>1269</v>
      </c>
      <c r="AQ1643" t="s">
        <v>2422</v>
      </c>
      <c r="AT1643" s="94">
        <v>37</v>
      </c>
      <c r="AU1643" s="96">
        <v>145</v>
      </c>
      <c r="AV1643" s="100">
        <f t="shared" si="609"/>
        <v>37145</v>
      </c>
      <c r="AX1643" s="7" t="s">
        <v>996</v>
      </c>
    </row>
    <row r="1644" spans="1:50" ht="13" hidden="1" customHeight="1" outlineLevel="1">
      <c r="A1644" t="s">
        <v>1935</v>
      </c>
      <c r="B1644" t="s">
        <v>2422</v>
      </c>
      <c r="C1644" s="1">
        <f t="shared" si="610"/>
        <v>31592</v>
      </c>
      <c r="D1644" s="7">
        <f>IF(N1644&gt;0, RANK(N1644,(N1644:P1644,Q1644:AE1644)),0)</f>
        <v>1</v>
      </c>
      <c r="E1644" s="7">
        <f>IF(O1644&gt;0,RANK(O1644,(N1644:P1644,Q1644:AE1644)),0)</f>
        <v>2</v>
      </c>
      <c r="F1644" s="7">
        <f>IF(P1644&gt;0,RANK(P1644,(N1644:P1644,Q1644:AE1644)),0)</f>
        <v>0</v>
      </c>
      <c r="G1644" s="1">
        <f t="shared" si="598"/>
        <v>364</v>
      </c>
      <c r="H1644" s="2">
        <f t="shared" si="599"/>
        <v>1.1521904279564447E-2</v>
      </c>
      <c r="I1644" s="2"/>
      <c r="J1644" s="2">
        <f t="shared" si="611"/>
        <v>0.50576095213978223</v>
      </c>
      <c r="K1644" s="2">
        <f t="shared" si="612"/>
        <v>0.49423904786021777</v>
      </c>
      <c r="L1644" s="2">
        <f t="shared" si="613"/>
        <v>0</v>
      </c>
      <c r="M1644" s="2">
        <f t="shared" si="614"/>
        <v>0</v>
      </c>
      <c r="N1644" s="58">
        <v>15978</v>
      </c>
      <c r="O1644" s="58">
        <v>15614</v>
      </c>
      <c r="P1644" s="58"/>
      <c r="Q1644" s="58"/>
      <c r="R1644" s="58"/>
      <c r="S1644" s="58"/>
      <c r="T1644" s="58"/>
      <c r="U1644" s="109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G1644" s="7">
        <f>IF(Q1644&gt;0,RANK(Q1644,(N1644:P1644,Q1644:AE1644)),0)</f>
        <v>0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si="615"/>
        <v>0</v>
      </c>
      <c r="AL1644" s="2">
        <f t="shared" si="616"/>
        <v>0</v>
      </c>
      <c r="AM1644" s="2">
        <f t="shared" si="617"/>
        <v>0</v>
      </c>
      <c r="AN1644" s="2">
        <f t="shared" si="618"/>
        <v>0</v>
      </c>
      <c r="AP1644" t="s">
        <v>1935</v>
      </c>
      <c r="AQ1644" t="s">
        <v>2422</v>
      </c>
      <c r="AT1644" s="94">
        <v>37</v>
      </c>
      <c r="AU1644" s="96">
        <v>147</v>
      </c>
      <c r="AV1644" s="100">
        <f t="shared" si="609"/>
        <v>37147</v>
      </c>
      <c r="AX1644" s="7" t="s">
        <v>996</v>
      </c>
    </row>
    <row r="1645" spans="1:50" ht="13" hidden="1" customHeight="1" outlineLevel="1">
      <c r="A1645" t="s">
        <v>373</v>
      </c>
      <c r="B1645" t="s">
        <v>2422</v>
      </c>
      <c r="C1645" s="1">
        <f t="shared" si="610"/>
        <v>5466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0</v>
      </c>
      <c r="G1645" s="1">
        <f t="shared" si="598"/>
        <v>536</v>
      </c>
      <c r="H1645" s="2">
        <f t="shared" si="599"/>
        <v>9.806073911452616E-2</v>
      </c>
      <c r="I1645" s="2"/>
      <c r="J1645" s="2">
        <f t="shared" si="611"/>
        <v>0.45096963044273691</v>
      </c>
      <c r="K1645" s="2">
        <f t="shared" si="612"/>
        <v>0.54903036955726303</v>
      </c>
      <c r="L1645" s="2">
        <f t="shared" si="613"/>
        <v>0</v>
      </c>
      <c r="M1645" s="2">
        <f t="shared" si="614"/>
        <v>1.1102230246251565E-16</v>
      </c>
      <c r="N1645" s="58">
        <v>2465</v>
      </c>
      <c r="O1645" s="58">
        <v>3001</v>
      </c>
      <c r="P1645" s="58"/>
      <c r="Q1645" s="58"/>
      <c r="R1645" s="58"/>
      <c r="S1645" s="58"/>
      <c r="T1645" s="58"/>
      <c r="U1645" s="109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G1645" s="7">
        <f>IF(Q1645&gt;0,RANK(Q1645,(N1645:P1645,Q1645:AE1645)),0)</f>
        <v>0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15"/>
        <v>0</v>
      </c>
      <c r="AL1645" s="2">
        <f t="shared" si="616"/>
        <v>0</v>
      </c>
      <c r="AM1645" s="2">
        <f t="shared" si="617"/>
        <v>0</v>
      </c>
      <c r="AN1645" s="2">
        <f t="shared" si="618"/>
        <v>0</v>
      </c>
      <c r="AP1645" t="s">
        <v>373</v>
      </c>
      <c r="AQ1645" t="s">
        <v>2422</v>
      </c>
      <c r="AT1645" s="94">
        <v>37</v>
      </c>
      <c r="AU1645" s="96">
        <v>149</v>
      </c>
      <c r="AV1645" s="100">
        <f t="shared" si="609"/>
        <v>37149</v>
      </c>
      <c r="AX1645" s="7" t="s">
        <v>996</v>
      </c>
    </row>
    <row r="1646" spans="1:50" ht="13" hidden="1" customHeight="1" outlineLevel="1">
      <c r="A1646" t="s">
        <v>1809</v>
      </c>
      <c r="B1646" t="s">
        <v>2422</v>
      </c>
      <c r="C1646" s="1">
        <f t="shared" si="610"/>
        <v>30576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598"/>
        <v>12127</v>
      </c>
      <c r="H1646" s="2">
        <f t="shared" si="599"/>
        <v>0.39661826268969125</v>
      </c>
      <c r="I1646" s="2"/>
      <c r="J1646" s="2">
        <f t="shared" si="611"/>
        <v>0.30167451596023026</v>
      </c>
      <c r="K1646" s="2">
        <f t="shared" si="612"/>
        <v>0.69829277864992145</v>
      </c>
      <c r="L1646" s="2">
        <f t="shared" si="613"/>
        <v>0</v>
      </c>
      <c r="M1646" s="2">
        <f t="shared" si="614"/>
        <v>3.2705389848231015E-5</v>
      </c>
      <c r="N1646" s="58">
        <v>9224</v>
      </c>
      <c r="O1646" s="58">
        <v>21351</v>
      </c>
      <c r="P1646" s="58"/>
      <c r="Q1646" s="58"/>
      <c r="R1646" s="58"/>
      <c r="S1646" s="58"/>
      <c r="T1646" s="58"/>
      <c r="U1646" s="109">
        <v>1</v>
      </c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G1646" s="7">
        <f>IF(Q1646&gt;0,RANK(Q1646,(N1646:P1646,Q1646:AE1646)),0)</f>
        <v>0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15"/>
        <v>0</v>
      </c>
      <c r="AL1646" s="2">
        <f t="shared" si="616"/>
        <v>0</v>
      </c>
      <c r="AM1646" s="2">
        <f t="shared" si="617"/>
        <v>0</v>
      </c>
      <c r="AN1646" s="2">
        <f t="shared" si="618"/>
        <v>0</v>
      </c>
      <c r="AP1646" t="s">
        <v>1809</v>
      </c>
      <c r="AQ1646" t="s">
        <v>2422</v>
      </c>
      <c r="AT1646" s="94">
        <v>37</v>
      </c>
      <c r="AU1646" s="96">
        <v>151</v>
      </c>
      <c r="AV1646" s="100">
        <f t="shared" si="609"/>
        <v>37151</v>
      </c>
      <c r="AX1646" s="7" t="s">
        <v>996</v>
      </c>
    </row>
    <row r="1647" spans="1:50" ht="13" hidden="1" customHeight="1" outlineLevel="1">
      <c r="A1647" t="s">
        <v>1619</v>
      </c>
      <c r="B1647" t="s">
        <v>2422</v>
      </c>
      <c r="C1647" s="1">
        <f t="shared" si="610"/>
        <v>12726</v>
      </c>
      <c r="D1647" s="7">
        <f>IF(N1647&gt;0, RANK(N1647,(N1647:P1647,Q1647:AE1647)),0)</f>
        <v>1</v>
      </c>
      <c r="E1647" s="7">
        <f>IF(O1647&gt;0,RANK(O1647,(N1647:P1647,Q1647:AE1647)),0)</f>
        <v>2</v>
      </c>
      <c r="F1647" s="7">
        <f>IF(P1647&gt;0,RANK(P1647,(N1647:P1647,Q1647:AE1647)),0)</f>
        <v>0</v>
      </c>
      <c r="G1647" s="1">
        <f t="shared" si="598"/>
        <v>1223</v>
      </c>
      <c r="H1647" s="2">
        <f t="shared" si="599"/>
        <v>9.6102467389596102E-2</v>
      </c>
      <c r="I1647" s="2"/>
      <c r="J1647" s="2">
        <f t="shared" si="611"/>
        <v>0.54801194405154796</v>
      </c>
      <c r="K1647" s="2">
        <f t="shared" si="612"/>
        <v>0.45190947666195191</v>
      </c>
      <c r="L1647" s="2">
        <f t="shared" si="613"/>
        <v>0</v>
      </c>
      <c r="M1647" s="2">
        <f t="shared" si="614"/>
        <v>7.8579286500124468E-5</v>
      </c>
      <c r="N1647" s="58">
        <v>6974</v>
      </c>
      <c r="O1647" s="58">
        <v>5751</v>
      </c>
      <c r="P1647" s="58"/>
      <c r="Q1647" s="58"/>
      <c r="R1647" s="58"/>
      <c r="S1647" s="58"/>
      <c r="T1647" s="58"/>
      <c r="U1647" s="109">
        <v>1</v>
      </c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G1647" s="7">
        <f>IF(Q1647&gt;0,RANK(Q1647,(N1647:P1647,Q1647:AE1647)),0)</f>
        <v>0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si="615"/>
        <v>0</v>
      </c>
      <c r="AL1647" s="2">
        <f t="shared" si="616"/>
        <v>0</v>
      </c>
      <c r="AM1647" s="2">
        <f t="shared" si="617"/>
        <v>0</v>
      </c>
      <c r="AN1647" s="2">
        <f t="shared" si="618"/>
        <v>0</v>
      </c>
      <c r="AP1647" t="s">
        <v>1619</v>
      </c>
      <c r="AQ1647" t="s">
        <v>2422</v>
      </c>
      <c r="AT1647" s="94">
        <v>37</v>
      </c>
      <c r="AU1647" s="96">
        <v>153</v>
      </c>
      <c r="AV1647" s="100">
        <f t="shared" si="609"/>
        <v>37153</v>
      </c>
      <c r="AX1647" s="7" t="s">
        <v>996</v>
      </c>
    </row>
    <row r="1648" spans="1:50" ht="13" hidden="1" customHeight="1" outlineLevel="1">
      <c r="A1648" t="s">
        <v>976</v>
      </c>
      <c r="B1648" t="s">
        <v>2422</v>
      </c>
      <c r="C1648" s="1">
        <f t="shared" si="610"/>
        <v>26543</v>
      </c>
      <c r="D1648" s="7">
        <f>IF(N1648&gt;0, RANK(N1648,(N1648:P1648,Q1648:AE1648)),0)</f>
        <v>1</v>
      </c>
      <c r="E1648" s="7">
        <f>IF(O1648&gt;0,RANK(O1648,(N1648:P1648,Q1648:AE1648)),0)</f>
        <v>2</v>
      </c>
      <c r="F1648" s="7">
        <f>IF(P1648&gt;0,RANK(P1648,(N1648:P1648,Q1648:AE1648)),0)</f>
        <v>0</v>
      </c>
      <c r="G1648" s="1">
        <f t="shared" si="598"/>
        <v>5945</v>
      </c>
      <c r="H1648" s="2">
        <f t="shared" si="599"/>
        <v>0.22397618957917342</v>
      </c>
      <c r="I1648" s="2"/>
      <c r="J1648" s="2">
        <f t="shared" si="611"/>
        <v>0.61198809478958671</v>
      </c>
      <c r="K1648" s="2">
        <f t="shared" si="612"/>
        <v>0.38801190521041329</v>
      </c>
      <c r="L1648" s="2">
        <f t="shared" si="613"/>
        <v>0</v>
      </c>
      <c r="M1648" s="2">
        <f t="shared" si="614"/>
        <v>0</v>
      </c>
      <c r="N1648" s="58">
        <v>16244</v>
      </c>
      <c r="O1648" s="58">
        <v>10299</v>
      </c>
      <c r="P1648" s="58"/>
      <c r="Q1648" s="58"/>
      <c r="R1648" s="58"/>
      <c r="S1648" s="58"/>
      <c r="T1648" s="58"/>
      <c r="U1648" s="109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G1648" s="7">
        <f>IF(Q1648&gt;0,RANK(Q1648,(N1648:P1648,Q1648:AE1648)),0)</f>
        <v>0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15"/>
        <v>0</v>
      </c>
      <c r="AL1648" s="2">
        <f t="shared" si="616"/>
        <v>0</v>
      </c>
      <c r="AM1648" s="2">
        <f t="shared" si="617"/>
        <v>0</v>
      </c>
      <c r="AN1648" s="2">
        <f t="shared" si="618"/>
        <v>0</v>
      </c>
      <c r="AP1648" t="s">
        <v>976</v>
      </c>
      <c r="AQ1648" t="s">
        <v>2422</v>
      </c>
      <c r="AT1648" s="94">
        <v>37</v>
      </c>
      <c r="AU1648" s="96">
        <v>155</v>
      </c>
      <c r="AV1648" s="100">
        <f t="shared" si="609"/>
        <v>37155</v>
      </c>
      <c r="AX1648" s="7" t="s">
        <v>996</v>
      </c>
    </row>
    <row r="1649" spans="1:50" ht="13" hidden="1" customHeight="1" outlineLevel="1">
      <c r="A1649" t="s">
        <v>1417</v>
      </c>
      <c r="B1649" t="s">
        <v>2422</v>
      </c>
      <c r="C1649" s="1">
        <f t="shared" si="610"/>
        <v>23652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0</v>
      </c>
      <c r="G1649" s="1">
        <f t="shared" si="598"/>
        <v>5464</v>
      </c>
      <c r="H1649" s="2">
        <f t="shared" si="599"/>
        <v>0.23101640453238625</v>
      </c>
      <c r="I1649" s="2"/>
      <c r="J1649" s="2">
        <f t="shared" si="611"/>
        <v>0.38440723828851681</v>
      </c>
      <c r="K1649" s="2">
        <f t="shared" si="612"/>
        <v>0.61542364282090312</v>
      </c>
      <c r="L1649" s="2">
        <f t="shared" si="613"/>
        <v>0</v>
      </c>
      <c r="M1649" s="2">
        <f t="shared" si="614"/>
        <v>1.6911889058002227E-4</v>
      </c>
      <c r="N1649" s="58">
        <v>9092</v>
      </c>
      <c r="O1649" s="58">
        <v>14556</v>
      </c>
      <c r="P1649" s="58"/>
      <c r="Q1649" s="58"/>
      <c r="R1649" s="58"/>
      <c r="S1649" s="58"/>
      <c r="T1649" s="58"/>
      <c r="U1649" s="109">
        <v>4</v>
      </c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G1649" s="7">
        <f>IF(Q1649&gt;0,RANK(Q1649,(N1649:P1649,Q1649:AE1649)),0)</f>
        <v>0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15"/>
        <v>0</v>
      </c>
      <c r="AL1649" s="2">
        <f t="shared" si="616"/>
        <v>0</v>
      </c>
      <c r="AM1649" s="2">
        <f t="shared" si="617"/>
        <v>0</v>
      </c>
      <c r="AN1649" s="2">
        <f t="shared" si="618"/>
        <v>0</v>
      </c>
      <c r="AP1649" t="s">
        <v>1417</v>
      </c>
      <c r="AQ1649" t="s">
        <v>2422</v>
      </c>
      <c r="AT1649" s="94">
        <v>37</v>
      </c>
      <c r="AU1649" s="96">
        <v>157</v>
      </c>
      <c r="AV1649" s="100">
        <f t="shared" si="609"/>
        <v>37157</v>
      </c>
      <c r="AX1649" s="7" t="s">
        <v>996</v>
      </c>
    </row>
    <row r="1650" spans="1:50" ht="13" hidden="1" customHeight="1" outlineLevel="1">
      <c r="A1650" t="s">
        <v>1453</v>
      </c>
      <c r="B1650" t="s">
        <v>2422</v>
      </c>
      <c r="C1650" s="1">
        <f t="shared" si="610"/>
        <v>32470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0</v>
      </c>
      <c r="G1650" s="1">
        <f t="shared" si="598"/>
        <v>6846</v>
      </c>
      <c r="H1650" s="2">
        <f t="shared" si="599"/>
        <v>0.21084077610101631</v>
      </c>
      <c r="I1650" s="2"/>
      <c r="J1650" s="2">
        <f t="shared" si="611"/>
        <v>0.39457961194949182</v>
      </c>
      <c r="K1650" s="2">
        <f t="shared" si="612"/>
        <v>0.60542038805050813</v>
      </c>
      <c r="L1650" s="2">
        <f t="shared" si="613"/>
        <v>0</v>
      </c>
      <c r="M1650" s="2">
        <f t="shared" si="614"/>
        <v>1.1102230246251565E-16</v>
      </c>
      <c r="N1650" s="58">
        <v>12812</v>
      </c>
      <c r="O1650" s="58">
        <v>19658</v>
      </c>
      <c r="P1650" s="58"/>
      <c r="Q1650" s="58"/>
      <c r="R1650" s="58"/>
      <c r="S1650" s="58"/>
      <c r="T1650" s="58"/>
      <c r="U1650" s="109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G1650" s="7">
        <f>IF(Q1650&gt;0,RANK(Q1650,(N1650:P1650,Q1650:AE1650)),0)</f>
        <v>0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si="615"/>
        <v>0</v>
      </c>
      <c r="AL1650" s="2">
        <f t="shared" si="616"/>
        <v>0</v>
      </c>
      <c r="AM1650" s="2">
        <f t="shared" si="617"/>
        <v>0</v>
      </c>
      <c r="AN1650" s="2">
        <f t="shared" si="618"/>
        <v>0</v>
      </c>
      <c r="AP1650" t="s">
        <v>1453</v>
      </c>
      <c r="AQ1650" t="s">
        <v>2422</v>
      </c>
      <c r="AT1650" s="94">
        <v>37</v>
      </c>
      <c r="AU1650" s="96">
        <v>159</v>
      </c>
      <c r="AV1650" s="100">
        <f t="shared" si="609"/>
        <v>37159</v>
      </c>
      <c r="AX1650" s="7" t="s">
        <v>996</v>
      </c>
    </row>
    <row r="1651" spans="1:50" ht="13" hidden="1" customHeight="1" outlineLevel="1">
      <c r="A1651" t="s">
        <v>1295</v>
      </c>
      <c r="B1651" t="s">
        <v>2422</v>
      </c>
      <c r="C1651" s="1">
        <f t="shared" si="610"/>
        <v>16603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0</v>
      </c>
      <c r="G1651" s="1">
        <f t="shared" si="598"/>
        <v>3305</v>
      </c>
      <c r="H1651" s="2">
        <f t="shared" si="599"/>
        <v>0.19906041076913811</v>
      </c>
      <c r="I1651" s="2"/>
      <c r="J1651" s="2">
        <f t="shared" si="611"/>
        <v>0.40046979461543092</v>
      </c>
      <c r="K1651" s="2">
        <f t="shared" si="612"/>
        <v>0.59953020538456903</v>
      </c>
      <c r="L1651" s="2">
        <f t="shared" si="613"/>
        <v>0</v>
      </c>
      <c r="M1651" s="2">
        <f t="shared" si="614"/>
        <v>0</v>
      </c>
      <c r="N1651" s="58">
        <v>6649</v>
      </c>
      <c r="O1651" s="58">
        <v>9954</v>
      </c>
      <c r="P1651" s="58"/>
      <c r="Q1651" s="58"/>
      <c r="R1651" s="58"/>
      <c r="S1651" s="58"/>
      <c r="T1651" s="58"/>
      <c r="U1651" s="109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G1651" s="7">
        <f>IF(Q1651&gt;0,RANK(Q1651,(N1651:P1651,Q1651:AE1651)),0)</f>
        <v>0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si="615"/>
        <v>0</v>
      </c>
      <c r="AL1651" s="2">
        <f t="shared" si="616"/>
        <v>0</v>
      </c>
      <c r="AM1651" s="2">
        <f t="shared" si="617"/>
        <v>0</v>
      </c>
      <c r="AN1651" s="2">
        <f t="shared" si="618"/>
        <v>0</v>
      </c>
      <c r="AP1651" t="s">
        <v>1295</v>
      </c>
      <c r="AQ1651" t="s">
        <v>2422</v>
      </c>
      <c r="AT1651" s="94">
        <v>37</v>
      </c>
      <c r="AU1651" s="96">
        <v>161</v>
      </c>
      <c r="AV1651" s="100">
        <f t="shared" si="609"/>
        <v>37161</v>
      </c>
      <c r="AX1651" s="7" t="s">
        <v>996</v>
      </c>
    </row>
    <row r="1652" spans="1:50" ht="13" hidden="1" customHeight="1" outlineLevel="1">
      <c r="A1652" t="s">
        <v>476</v>
      </c>
      <c r="B1652" t="s">
        <v>2422</v>
      </c>
      <c r="C1652" s="1">
        <f t="shared" si="610"/>
        <v>17493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0</v>
      </c>
      <c r="G1652" s="1">
        <f t="shared" si="598"/>
        <v>1661</v>
      </c>
      <c r="H1652" s="2">
        <f t="shared" si="599"/>
        <v>9.4952266620934089E-2</v>
      </c>
      <c r="I1652" s="2"/>
      <c r="J1652" s="2">
        <f t="shared" si="611"/>
        <v>0.45252386668953298</v>
      </c>
      <c r="K1652" s="2">
        <f t="shared" si="612"/>
        <v>0.54747613331046707</v>
      </c>
      <c r="L1652" s="2">
        <f t="shared" si="613"/>
        <v>0</v>
      </c>
      <c r="M1652" s="2">
        <f t="shared" si="614"/>
        <v>-1.1102230246251565E-16</v>
      </c>
      <c r="N1652" s="58">
        <v>7916</v>
      </c>
      <c r="O1652" s="58">
        <v>9577</v>
      </c>
      <c r="P1652" s="58"/>
      <c r="Q1652" s="58"/>
      <c r="R1652" s="58"/>
      <c r="S1652" s="58"/>
      <c r="T1652" s="58"/>
      <c r="U1652" s="109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G1652" s="7">
        <f>IF(Q1652&gt;0,RANK(Q1652,(N1652:P1652,Q1652:AE1652)),0)</f>
        <v>0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15"/>
        <v>0</v>
      </c>
      <c r="AL1652" s="2">
        <f t="shared" si="616"/>
        <v>0</v>
      </c>
      <c r="AM1652" s="2">
        <f t="shared" si="617"/>
        <v>0</v>
      </c>
      <c r="AN1652" s="2">
        <f t="shared" si="618"/>
        <v>0</v>
      </c>
      <c r="AP1652" t="s">
        <v>476</v>
      </c>
      <c r="AQ1652" t="s">
        <v>2422</v>
      </c>
      <c r="AT1652" s="94">
        <v>37</v>
      </c>
      <c r="AU1652" s="96">
        <v>163</v>
      </c>
      <c r="AV1652" s="100">
        <f t="shared" si="609"/>
        <v>37163</v>
      </c>
      <c r="AX1652" s="7" t="s">
        <v>996</v>
      </c>
    </row>
    <row r="1653" spans="1:50" ht="13" hidden="1" customHeight="1" outlineLevel="1">
      <c r="A1653" t="s">
        <v>1932</v>
      </c>
      <c r="B1653" t="s">
        <v>2422</v>
      </c>
      <c r="C1653" s="1">
        <f t="shared" si="610"/>
        <v>6654</v>
      </c>
      <c r="D1653" s="7">
        <f>IF(N1653&gt;0, RANK(N1653,(N1653:P1653,Q1653:AE1653)),0)</f>
        <v>1</v>
      </c>
      <c r="E1653" s="7">
        <f>IF(O1653&gt;0,RANK(O1653,(N1653:P1653,Q1653:AE1653)),0)</f>
        <v>2</v>
      </c>
      <c r="F1653" s="7">
        <f>IF(P1653&gt;0,RANK(P1653,(N1653:P1653,Q1653:AE1653)),0)</f>
        <v>0</v>
      </c>
      <c r="G1653" s="1">
        <f t="shared" si="598"/>
        <v>920</v>
      </c>
      <c r="H1653" s="2">
        <f t="shared" si="599"/>
        <v>0.13826269912834385</v>
      </c>
      <c r="I1653" s="2"/>
      <c r="J1653" s="2">
        <f t="shared" si="611"/>
        <v>0.56898106402164117</v>
      </c>
      <c r="K1653" s="2">
        <f t="shared" si="612"/>
        <v>0.43071836489329729</v>
      </c>
      <c r="L1653" s="2">
        <f t="shared" si="613"/>
        <v>0</v>
      </c>
      <c r="M1653" s="2">
        <f t="shared" si="614"/>
        <v>3.0057108506154062E-4</v>
      </c>
      <c r="N1653" s="58">
        <v>3786</v>
      </c>
      <c r="O1653" s="58">
        <v>2866</v>
      </c>
      <c r="P1653" s="58"/>
      <c r="Q1653" s="58"/>
      <c r="R1653" s="58"/>
      <c r="S1653" s="58"/>
      <c r="T1653" s="58"/>
      <c r="U1653" s="109">
        <v>2</v>
      </c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G1653" s="7">
        <f>IF(Q1653&gt;0,RANK(Q1653,(N1653:P1653,Q1653:AE1653)),0)</f>
        <v>0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15"/>
        <v>0</v>
      </c>
      <c r="AL1653" s="2">
        <f t="shared" si="616"/>
        <v>0</v>
      </c>
      <c r="AM1653" s="2">
        <f t="shared" si="617"/>
        <v>0</v>
      </c>
      <c r="AN1653" s="2">
        <f t="shared" si="618"/>
        <v>0</v>
      </c>
      <c r="AP1653" t="s">
        <v>1932</v>
      </c>
      <c r="AQ1653" t="s">
        <v>2422</v>
      </c>
      <c r="AT1653" s="94">
        <v>37</v>
      </c>
      <c r="AU1653" s="96">
        <v>165</v>
      </c>
      <c r="AV1653" s="100">
        <f t="shared" si="609"/>
        <v>37165</v>
      </c>
      <c r="AX1653" s="7" t="s">
        <v>996</v>
      </c>
    </row>
    <row r="1654" spans="1:50" ht="13" hidden="1" customHeight="1" outlineLevel="1">
      <c r="A1654" t="s">
        <v>1279</v>
      </c>
      <c r="B1654" t="s">
        <v>2422</v>
      </c>
      <c r="C1654" s="1">
        <f t="shared" si="610"/>
        <v>18199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0</v>
      </c>
      <c r="G1654" s="1">
        <f t="shared" si="598"/>
        <v>5563</v>
      </c>
      <c r="H1654" s="2">
        <f t="shared" si="599"/>
        <v>0.3056761360514314</v>
      </c>
      <c r="I1654" s="2"/>
      <c r="J1654" s="2">
        <f t="shared" si="611"/>
        <v>0.3471619319742843</v>
      </c>
      <c r="K1654" s="2">
        <f t="shared" si="612"/>
        <v>0.65283806802571565</v>
      </c>
      <c r="L1654" s="2">
        <f t="shared" si="613"/>
        <v>0</v>
      </c>
      <c r="M1654" s="2">
        <f t="shared" si="614"/>
        <v>1.1102230246251565E-16</v>
      </c>
      <c r="N1654" s="58">
        <v>6318</v>
      </c>
      <c r="O1654" s="58">
        <v>11881</v>
      </c>
      <c r="P1654" s="58"/>
      <c r="Q1654" s="58"/>
      <c r="R1654" s="58"/>
      <c r="S1654" s="58"/>
      <c r="T1654" s="58"/>
      <c r="U1654" s="109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G1654" s="7">
        <f>IF(Q1654&gt;0,RANK(Q1654,(N1654:P1654,Q1654:AE1654)),0)</f>
        <v>0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15"/>
        <v>0</v>
      </c>
      <c r="AL1654" s="2">
        <f t="shared" si="616"/>
        <v>0</v>
      </c>
      <c r="AM1654" s="2">
        <f t="shared" si="617"/>
        <v>0</v>
      </c>
      <c r="AN1654" s="2">
        <f t="shared" si="618"/>
        <v>0</v>
      </c>
      <c r="AP1654" t="s">
        <v>1279</v>
      </c>
      <c r="AQ1654" t="s">
        <v>2422</v>
      </c>
      <c r="AT1654" s="94">
        <v>37</v>
      </c>
      <c r="AU1654" s="96">
        <v>167</v>
      </c>
      <c r="AV1654" s="100">
        <f t="shared" si="609"/>
        <v>37167</v>
      </c>
      <c r="AX1654" s="7" t="s">
        <v>996</v>
      </c>
    </row>
    <row r="1655" spans="1:50" ht="13" hidden="1" customHeight="1" outlineLevel="1">
      <c r="A1655" t="s">
        <v>972</v>
      </c>
      <c r="B1655" t="s">
        <v>2422</v>
      </c>
      <c r="C1655" s="1">
        <f t="shared" si="610"/>
        <v>14044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0</v>
      </c>
      <c r="G1655" s="1">
        <f t="shared" si="598"/>
        <v>4390</v>
      </c>
      <c r="H1655" s="2">
        <f t="shared" si="599"/>
        <v>0.31258900598120193</v>
      </c>
      <c r="I1655" s="2"/>
      <c r="J1655" s="2">
        <f t="shared" si="611"/>
        <v>0.34370549700939901</v>
      </c>
      <c r="K1655" s="2">
        <f t="shared" si="612"/>
        <v>0.65629450299060099</v>
      </c>
      <c r="L1655" s="2">
        <f t="shared" si="613"/>
        <v>0</v>
      </c>
      <c r="M1655" s="2">
        <f t="shared" si="614"/>
        <v>0</v>
      </c>
      <c r="N1655" s="58">
        <v>4827</v>
      </c>
      <c r="O1655" s="58">
        <v>9217</v>
      </c>
      <c r="P1655" s="58"/>
      <c r="Q1655" s="58"/>
      <c r="R1655" s="58"/>
      <c r="S1655" s="58"/>
      <c r="T1655" s="58"/>
      <c r="U1655" s="109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G1655" s="7">
        <f>IF(Q1655&gt;0,RANK(Q1655,(N1655:P1655,Q1655:AE1655)),0)</f>
        <v>0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15"/>
        <v>0</v>
      </c>
      <c r="AL1655" s="2">
        <f t="shared" si="616"/>
        <v>0</v>
      </c>
      <c r="AM1655" s="2">
        <f t="shared" si="617"/>
        <v>0</v>
      </c>
      <c r="AN1655" s="2">
        <f t="shared" si="618"/>
        <v>0</v>
      </c>
      <c r="AP1655" t="s">
        <v>972</v>
      </c>
      <c r="AQ1655" t="s">
        <v>2422</v>
      </c>
      <c r="AT1655" s="94">
        <v>37</v>
      </c>
      <c r="AU1655" s="96">
        <v>169</v>
      </c>
      <c r="AV1655" s="100">
        <f t="shared" si="609"/>
        <v>37169</v>
      </c>
      <c r="AX1655" s="7" t="s">
        <v>996</v>
      </c>
    </row>
    <row r="1656" spans="1:50" ht="13" hidden="1" customHeight="1" outlineLevel="1">
      <c r="A1656" t="s">
        <v>1324</v>
      </c>
      <c r="B1656" t="s">
        <v>2422</v>
      </c>
      <c r="C1656" s="1">
        <f t="shared" si="610"/>
        <v>17662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0</v>
      </c>
      <c r="G1656" s="1">
        <f t="shared" ref="G1656:G1671" si="619">IF(C1656&gt;0,MAX(N1656:P1656)-LARGE(N1656:P1656,2),0)</f>
        <v>4544</v>
      </c>
      <c r="H1656" s="2">
        <f t="shared" ref="H1656:H1671" si="620">IF(C1656&gt;0,G1656/C1656,0)</f>
        <v>0.25727550673762883</v>
      </c>
      <c r="I1656" s="2"/>
      <c r="J1656" s="2">
        <f t="shared" si="611"/>
        <v>0.37136224663118561</v>
      </c>
      <c r="K1656" s="2">
        <f t="shared" si="612"/>
        <v>0.62863775336881444</v>
      </c>
      <c r="L1656" s="2">
        <f t="shared" si="613"/>
        <v>0</v>
      </c>
      <c r="M1656" s="2">
        <f t="shared" si="614"/>
        <v>-1.1102230246251565E-16</v>
      </c>
      <c r="N1656" s="58">
        <v>6559</v>
      </c>
      <c r="O1656" s="58">
        <v>11103</v>
      </c>
      <c r="P1656" s="58"/>
      <c r="Q1656" s="58"/>
      <c r="R1656" s="58"/>
      <c r="S1656" s="58"/>
      <c r="T1656" s="58"/>
      <c r="U1656" s="109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G1656" s="7">
        <f>IF(Q1656&gt;0,RANK(Q1656,(N1656:P1656,Q1656:AE1656)),0)</f>
        <v>0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15"/>
        <v>0</v>
      </c>
      <c r="AL1656" s="2">
        <f t="shared" si="616"/>
        <v>0</v>
      </c>
      <c r="AM1656" s="2">
        <f t="shared" si="617"/>
        <v>0</v>
      </c>
      <c r="AN1656" s="2">
        <f t="shared" si="618"/>
        <v>0</v>
      </c>
      <c r="AP1656" t="s">
        <v>1324</v>
      </c>
      <c r="AQ1656" t="s">
        <v>2422</v>
      </c>
      <c r="AT1656" s="94">
        <v>37</v>
      </c>
      <c r="AU1656" s="96">
        <v>171</v>
      </c>
      <c r="AV1656" s="100">
        <f t="shared" si="609"/>
        <v>37171</v>
      </c>
      <c r="AX1656" s="7" t="s">
        <v>996</v>
      </c>
    </row>
    <row r="1657" spans="1:50" ht="13" hidden="1" customHeight="1" outlineLevel="1">
      <c r="A1657" t="s">
        <v>756</v>
      </c>
      <c r="B1657" t="s">
        <v>2422</v>
      </c>
      <c r="C1657" s="1">
        <f t="shared" si="610"/>
        <v>3722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19"/>
        <v>280</v>
      </c>
      <c r="H1657" s="2">
        <f t="shared" si="620"/>
        <v>7.522837184309511E-2</v>
      </c>
      <c r="I1657" s="2"/>
      <c r="J1657" s="2">
        <f t="shared" si="611"/>
        <v>0.46238581407845242</v>
      </c>
      <c r="K1657" s="2">
        <f t="shared" si="612"/>
        <v>0.53761418592154753</v>
      </c>
      <c r="L1657" s="2">
        <f t="shared" si="613"/>
        <v>0</v>
      </c>
      <c r="M1657" s="2">
        <f t="shared" si="614"/>
        <v>0</v>
      </c>
      <c r="N1657" s="58">
        <v>1721</v>
      </c>
      <c r="O1657" s="58">
        <v>2001</v>
      </c>
      <c r="P1657" s="58"/>
      <c r="Q1657" s="58"/>
      <c r="R1657" s="58"/>
      <c r="S1657" s="58"/>
      <c r="T1657" s="58"/>
      <c r="U1657" s="109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G1657" s="7">
        <f>IF(Q1657&gt;0,RANK(Q1657,(N1657:P1657,Q1657:AE1657)),0)</f>
        <v>0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15"/>
        <v>0</v>
      </c>
      <c r="AL1657" s="2">
        <f t="shared" si="616"/>
        <v>0</v>
      </c>
      <c r="AM1657" s="2">
        <f t="shared" si="617"/>
        <v>0</v>
      </c>
      <c r="AN1657" s="2">
        <f t="shared" si="618"/>
        <v>0</v>
      </c>
      <c r="AP1657" t="s">
        <v>756</v>
      </c>
      <c r="AQ1657" t="s">
        <v>2422</v>
      </c>
      <c r="AT1657" s="94">
        <v>37</v>
      </c>
      <c r="AU1657" s="96">
        <v>173</v>
      </c>
      <c r="AV1657" s="100">
        <f t="shared" si="609"/>
        <v>37173</v>
      </c>
      <c r="AX1657" s="7" t="s">
        <v>996</v>
      </c>
    </row>
    <row r="1658" spans="1:50" ht="13" hidden="1" customHeight="1" outlineLevel="1">
      <c r="A1658" t="s">
        <v>2581</v>
      </c>
      <c r="B1658" t="s">
        <v>2422</v>
      </c>
      <c r="C1658" s="1">
        <f t="shared" si="610"/>
        <v>10476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0</v>
      </c>
      <c r="G1658" s="1">
        <f t="shared" si="619"/>
        <v>846</v>
      </c>
      <c r="H1658" s="2">
        <f t="shared" si="620"/>
        <v>8.0756013745704472E-2</v>
      </c>
      <c r="I1658" s="2"/>
      <c r="J1658" s="2">
        <f t="shared" si="611"/>
        <v>0.45943108056510118</v>
      </c>
      <c r="K1658" s="2">
        <f t="shared" si="612"/>
        <v>0.54018709431080569</v>
      </c>
      <c r="L1658" s="2">
        <f t="shared" si="613"/>
        <v>0</v>
      </c>
      <c r="M1658" s="2">
        <f t="shared" si="614"/>
        <v>3.8182512409312697E-4</v>
      </c>
      <c r="N1658" s="58">
        <v>4813</v>
      </c>
      <c r="O1658" s="58">
        <v>5659</v>
      </c>
      <c r="P1658" s="58"/>
      <c r="Q1658" s="58"/>
      <c r="R1658" s="58"/>
      <c r="S1658" s="58"/>
      <c r="T1658" s="58"/>
      <c r="U1658" s="109">
        <v>4</v>
      </c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G1658" s="7">
        <f>IF(Q1658&gt;0,RANK(Q1658,(N1658:P1658,Q1658:AE1658)),0)</f>
        <v>0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15"/>
        <v>0</v>
      </c>
      <c r="AL1658" s="2">
        <f t="shared" si="616"/>
        <v>0</v>
      </c>
      <c r="AM1658" s="2">
        <f t="shared" si="617"/>
        <v>0</v>
      </c>
      <c r="AN1658" s="2">
        <f t="shared" si="618"/>
        <v>0</v>
      </c>
      <c r="AP1658" t="s">
        <v>2581</v>
      </c>
      <c r="AQ1658" t="s">
        <v>2422</v>
      </c>
      <c r="AT1658" s="94">
        <v>37</v>
      </c>
      <c r="AU1658" s="96">
        <v>175</v>
      </c>
      <c r="AV1658" s="100">
        <f t="shared" si="609"/>
        <v>37175</v>
      </c>
      <c r="AX1658" s="7" t="s">
        <v>996</v>
      </c>
    </row>
    <row r="1659" spans="1:50" ht="13" hidden="1" customHeight="1" outlineLevel="1">
      <c r="A1659" t="s">
        <v>2756</v>
      </c>
      <c r="B1659" t="s">
        <v>2422</v>
      </c>
      <c r="C1659" s="1">
        <f t="shared" si="610"/>
        <v>1321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19"/>
        <v>69</v>
      </c>
      <c r="H1659" s="2">
        <f t="shared" si="620"/>
        <v>5.2233156699470096E-2</v>
      </c>
      <c r="I1659" s="2"/>
      <c r="J1659" s="2">
        <f t="shared" si="611"/>
        <v>0.47388342165026492</v>
      </c>
      <c r="K1659" s="2">
        <f t="shared" si="612"/>
        <v>0.52611657834973502</v>
      </c>
      <c r="L1659" s="2">
        <f t="shared" si="613"/>
        <v>0</v>
      </c>
      <c r="M1659" s="2">
        <f t="shared" si="614"/>
        <v>0</v>
      </c>
      <c r="N1659" s="58">
        <v>626</v>
      </c>
      <c r="O1659" s="58">
        <v>695</v>
      </c>
      <c r="P1659" s="58"/>
      <c r="Q1659" s="58"/>
      <c r="R1659" s="58"/>
      <c r="S1659" s="58"/>
      <c r="T1659" s="58"/>
      <c r="U1659" s="109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G1659" s="7">
        <f>IF(Q1659&gt;0,RANK(Q1659,(N1659:P1659,Q1659:AE1659)),0)</f>
        <v>0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15"/>
        <v>0</v>
      </c>
      <c r="AL1659" s="2">
        <f t="shared" si="616"/>
        <v>0</v>
      </c>
      <c r="AM1659" s="2">
        <f t="shared" si="617"/>
        <v>0</v>
      </c>
      <c r="AN1659" s="2">
        <f t="shared" si="618"/>
        <v>0</v>
      </c>
      <c r="AP1659" t="s">
        <v>2756</v>
      </c>
      <c r="AQ1659" t="s">
        <v>2422</v>
      </c>
      <c r="AT1659" s="94">
        <v>37</v>
      </c>
      <c r="AU1659" s="96">
        <v>177</v>
      </c>
      <c r="AV1659" s="100">
        <f t="shared" si="609"/>
        <v>37177</v>
      </c>
      <c r="AX1659" s="7" t="s">
        <v>996</v>
      </c>
    </row>
    <row r="1660" spans="1:50" ht="13" hidden="1" customHeight="1" outlineLevel="1">
      <c r="A1660" t="s">
        <v>1683</v>
      </c>
      <c r="B1660" t="s">
        <v>2422</v>
      </c>
      <c r="C1660" s="1">
        <f t="shared" si="610"/>
        <v>24925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0</v>
      </c>
      <c r="G1660" s="1">
        <f t="shared" si="619"/>
        <v>6729</v>
      </c>
      <c r="H1660" s="2">
        <f t="shared" si="620"/>
        <v>0.26996990972918755</v>
      </c>
      <c r="I1660" s="2"/>
      <c r="J1660" s="2">
        <f t="shared" si="611"/>
        <v>0.36501504513540622</v>
      </c>
      <c r="K1660" s="2">
        <f t="shared" si="612"/>
        <v>0.63498495486459383</v>
      </c>
      <c r="L1660" s="2">
        <f t="shared" si="613"/>
        <v>0</v>
      </c>
      <c r="M1660" s="2">
        <f t="shared" si="614"/>
        <v>0</v>
      </c>
      <c r="N1660" s="58">
        <v>9098</v>
      </c>
      <c r="O1660" s="58">
        <v>15827</v>
      </c>
      <c r="P1660" s="58"/>
      <c r="Q1660" s="58"/>
      <c r="R1660" s="58"/>
      <c r="S1660" s="58"/>
      <c r="T1660" s="58"/>
      <c r="U1660" s="109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G1660" s="7">
        <f>IF(Q1660&gt;0,RANK(Q1660,(N1660:P1660,Q1660:AE1660)),0)</f>
        <v>0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15"/>
        <v>0</v>
      </c>
      <c r="AL1660" s="2">
        <f t="shared" si="616"/>
        <v>0</v>
      </c>
      <c r="AM1660" s="2">
        <f t="shared" si="617"/>
        <v>0</v>
      </c>
      <c r="AN1660" s="2">
        <f t="shared" si="618"/>
        <v>0</v>
      </c>
      <c r="AP1660" t="s">
        <v>1683</v>
      </c>
      <c r="AQ1660" t="s">
        <v>2422</v>
      </c>
      <c r="AT1660" s="94">
        <v>37</v>
      </c>
      <c r="AU1660" s="96">
        <v>179</v>
      </c>
      <c r="AV1660" s="100">
        <f t="shared" si="609"/>
        <v>37179</v>
      </c>
      <c r="AX1660" s="7" t="s">
        <v>996</v>
      </c>
    </row>
    <row r="1661" spans="1:50" ht="13" hidden="1" customHeight="1" outlineLevel="1">
      <c r="A1661" t="s">
        <v>1843</v>
      </c>
      <c r="B1661" t="s">
        <v>2422</v>
      </c>
      <c r="C1661" s="1">
        <f t="shared" si="610"/>
        <v>11322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0</v>
      </c>
      <c r="G1661" s="1">
        <f t="shared" si="619"/>
        <v>159</v>
      </c>
      <c r="H1661" s="2">
        <f t="shared" si="620"/>
        <v>1.4043455219925808E-2</v>
      </c>
      <c r="I1661" s="2"/>
      <c r="J1661" s="2">
        <f t="shared" si="611"/>
        <v>0.49293411058116943</v>
      </c>
      <c r="K1661" s="2">
        <f t="shared" si="612"/>
        <v>0.50697756580109521</v>
      </c>
      <c r="L1661" s="2">
        <f t="shared" si="613"/>
        <v>0</v>
      </c>
      <c r="M1661" s="2">
        <f t="shared" si="614"/>
        <v>8.8323617735364124E-5</v>
      </c>
      <c r="N1661" s="58">
        <v>5581</v>
      </c>
      <c r="O1661" s="58">
        <v>5740</v>
      </c>
      <c r="P1661" s="58"/>
      <c r="Q1661" s="58"/>
      <c r="R1661" s="58"/>
      <c r="S1661" s="58"/>
      <c r="T1661" s="58"/>
      <c r="U1661" s="109">
        <v>1</v>
      </c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G1661" s="7">
        <f>IF(Q1661&gt;0,RANK(Q1661,(N1661:P1661,Q1661:AE1661)),0)</f>
        <v>0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15"/>
        <v>0</v>
      </c>
      <c r="AL1661" s="2">
        <f t="shared" si="616"/>
        <v>0</v>
      </c>
      <c r="AM1661" s="2">
        <f t="shared" si="617"/>
        <v>0</v>
      </c>
      <c r="AN1661" s="2">
        <f t="shared" si="618"/>
        <v>0</v>
      </c>
      <c r="AP1661" t="s">
        <v>1843</v>
      </c>
      <c r="AQ1661" t="s">
        <v>2422</v>
      </c>
      <c r="AT1661" s="94">
        <v>37</v>
      </c>
      <c r="AU1661" s="96">
        <v>181</v>
      </c>
      <c r="AV1661" s="100">
        <f t="shared" si="609"/>
        <v>37181</v>
      </c>
      <c r="AX1661" s="7" t="s">
        <v>996</v>
      </c>
    </row>
    <row r="1662" spans="1:50" ht="13" hidden="1" customHeight="1" outlineLevel="1">
      <c r="A1662" t="s">
        <v>2694</v>
      </c>
      <c r="B1662" t="s">
        <v>2422</v>
      </c>
      <c r="C1662" s="1">
        <f t="shared" si="610"/>
        <v>152018</v>
      </c>
      <c r="D1662" s="7">
        <f>IF(N1662&gt;0, RANK(N1662,(N1662:P1662,Q1662:AE1662)),0)</f>
        <v>1</v>
      </c>
      <c r="E1662" s="7">
        <f>IF(O1662&gt;0,RANK(O1662,(N1662:P1662,Q1662:AE1662)),0)</f>
        <v>2</v>
      </c>
      <c r="F1662" s="7">
        <f>IF(P1662&gt;0,RANK(P1662,(N1662:P1662,Q1662:AE1662)),0)</f>
        <v>0</v>
      </c>
      <c r="G1662" s="1">
        <f t="shared" si="619"/>
        <v>19256</v>
      </c>
      <c r="H1662" s="2">
        <f t="shared" si="620"/>
        <v>0.12666921022510491</v>
      </c>
      <c r="I1662" s="2"/>
      <c r="J1662" s="2">
        <f t="shared" si="611"/>
        <v>0.56332144877580281</v>
      </c>
      <c r="K1662" s="2">
        <f t="shared" si="612"/>
        <v>0.43665223855069796</v>
      </c>
      <c r="L1662" s="2">
        <f t="shared" si="613"/>
        <v>0</v>
      </c>
      <c r="M1662" s="2">
        <f t="shared" si="614"/>
        <v>2.6312673499229167E-5</v>
      </c>
      <c r="N1662" s="58">
        <v>85635</v>
      </c>
      <c r="O1662" s="58">
        <v>66379</v>
      </c>
      <c r="P1662" s="58"/>
      <c r="Q1662" s="58"/>
      <c r="R1662" s="58"/>
      <c r="S1662" s="58"/>
      <c r="T1662" s="58"/>
      <c r="U1662" s="109">
        <v>4</v>
      </c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G1662" s="7">
        <f>IF(Q1662&gt;0,RANK(Q1662,(N1662:P1662,Q1662:AE1662)),0)</f>
        <v>0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15"/>
        <v>0</v>
      </c>
      <c r="AL1662" s="2">
        <f t="shared" si="616"/>
        <v>0</v>
      </c>
      <c r="AM1662" s="2">
        <f t="shared" si="617"/>
        <v>0</v>
      </c>
      <c r="AN1662" s="2">
        <f t="shared" si="618"/>
        <v>0</v>
      </c>
      <c r="AP1662" t="s">
        <v>2694</v>
      </c>
      <c r="AQ1662" t="s">
        <v>2422</v>
      </c>
      <c r="AT1662" s="94">
        <v>37</v>
      </c>
      <c r="AU1662" s="96">
        <v>183</v>
      </c>
      <c r="AV1662" s="100">
        <f t="shared" si="609"/>
        <v>37183</v>
      </c>
      <c r="AX1662" s="7" t="s">
        <v>996</v>
      </c>
    </row>
    <row r="1663" spans="1:50" ht="13" hidden="1" customHeight="1" outlineLevel="1">
      <c r="A1663" t="s">
        <v>1037</v>
      </c>
      <c r="B1663" t="s">
        <v>2422</v>
      </c>
      <c r="C1663" s="1">
        <f t="shared" si="610"/>
        <v>6642</v>
      </c>
      <c r="D1663" s="7">
        <f>IF(N1663&gt;0, RANK(N1663,(N1663:P1663,Q1663:AE1663)),0)</f>
        <v>1</v>
      </c>
      <c r="E1663" s="7">
        <f>IF(O1663&gt;0,RANK(O1663,(N1663:P1663,Q1663:AE1663)),0)</f>
        <v>2</v>
      </c>
      <c r="F1663" s="7">
        <f>IF(P1663&gt;0,RANK(P1663,(N1663:P1663,Q1663:AE1663)),0)</f>
        <v>0</v>
      </c>
      <c r="G1663" s="1">
        <f t="shared" si="619"/>
        <v>1616</v>
      </c>
      <c r="H1663" s="2">
        <f t="shared" si="620"/>
        <v>0.24330021077988559</v>
      </c>
      <c r="I1663" s="2"/>
      <c r="J1663" s="2">
        <f t="shared" si="611"/>
        <v>0.62165010538994281</v>
      </c>
      <c r="K1663" s="2">
        <f t="shared" si="612"/>
        <v>0.37834989461005719</v>
      </c>
      <c r="L1663" s="2">
        <f t="shared" si="613"/>
        <v>0</v>
      </c>
      <c r="M1663" s="2">
        <f t="shared" si="614"/>
        <v>0</v>
      </c>
      <c r="N1663" s="58">
        <v>4129</v>
      </c>
      <c r="O1663" s="58">
        <v>2513</v>
      </c>
      <c r="P1663" s="58"/>
      <c r="Q1663" s="58"/>
      <c r="R1663" s="58"/>
      <c r="S1663" s="58"/>
      <c r="T1663" s="58"/>
      <c r="U1663" s="109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G1663" s="7">
        <f>IF(Q1663&gt;0,RANK(Q1663,(N1663:P1663,Q1663:AE1663)),0)</f>
        <v>0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15"/>
        <v>0</v>
      </c>
      <c r="AL1663" s="2">
        <f t="shared" si="616"/>
        <v>0</v>
      </c>
      <c r="AM1663" s="2">
        <f t="shared" si="617"/>
        <v>0</v>
      </c>
      <c r="AN1663" s="2">
        <f t="shared" si="618"/>
        <v>0</v>
      </c>
      <c r="AP1663" t="s">
        <v>1037</v>
      </c>
      <c r="AQ1663" t="s">
        <v>2422</v>
      </c>
      <c r="AT1663" s="94">
        <v>37</v>
      </c>
      <c r="AU1663" s="96">
        <v>185</v>
      </c>
      <c r="AV1663" s="100">
        <f t="shared" si="609"/>
        <v>37185</v>
      </c>
      <c r="AX1663" s="7" t="s">
        <v>996</v>
      </c>
    </row>
    <row r="1664" spans="1:50" ht="13" hidden="1" customHeight="1" outlineLevel="1">
      <c r="A1664" t="s">
        <v>1242</v>
      </c>
      <c r="B1664" t="s">
        <v>2422</v>
      </c>
      <c r="C1664" s="1">
        <f t="shared" si="610"/>
        <v>4242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0</v>
      </c>
      <c r="G1664" s="1">
        <f t="shared" si="619"/>
        <v>204</v>
      </c>
      <c r="H1664" s="2">
        <f t="shared" si="620"/>
        <v>4.8090523338048093E-2</v>
      </c>
      <c r="I1664" s="2"/>
      <c r="J1664" s="2">
        <f t="shared" si="611"/>
        <v>0.47595473833097596</v>
      </c>
      <c r="K1664" s="2">
        <f t="shared" si="612"/>
        <v>0.5240452616690241</v>
      </c>
      <c r="L1664" s="2">
        <f t="shared" si="613"/>
        <v>0</v>
      </c>
      <c r="M1664" s="2">
        <f t="shared" si="614"/>
        <v>0</v>
      </c>
      <c r="N1664" s="58">
        <v>2019</v>
      </c>
      <c r="O1664" s="58">
        <v>2223</v>
      </c>
      <c r="P1664" s="58"/>
      <c r="Q1664" s="58"/>
      <c r="R1664" s="58"/>
      <c r="S1664" s="58"/>
      <c r="T1664" s="58"/>
      <c r="U1664" s="109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G1664" s="7">
        <f>IF(Q1664&gt;0,RANK(Q1664,(N1664:P1664,Q1664:AE1664)),0)</f>
        <v>0</v>
      </c>
      <c r="AH1664" s="7">
        <f>IF(R1664&gt;0,RANK(R1664,(N1664:P1664,Q1664:AE1664)),0)</f>
        <v>0</v>
      </c>
      <c r="AI1664" s="7">
        <f>IF(T1664&gt;0,RANK(T1664,(N1664:P1664,Q1664:AE1664)),0)</f>
        <v>0</v>
      </c>
      <c r="AJ1664" s="7">
        <f>IF(S1664&gt;0,RANK(S1664,(N1664:P1664,Q1664:AE1664)),0)</f>
        <v>0</v>
      </c>
      <c r="AK1664" s="2">
        <f t="shared" si="615"/>
        <v>0</v>
      </c>
      <c r="AL1664" s="2">
        <f t="shared" si="616"/>
        <v>0</v>
      </c>
      <c r="AM1664" s="2">
        <f t="shared" si="617"/>
        <v>0</v>
      </c>
      <c r="AN1664" s="2">
        <f t="shared" si="618"/>
        <v>0</v>
      </c>
      <c r="AP1664" t="s">
        <v>1242</v>
      </c>
      <c r="AQ1664" t="s">
        <v>2422</v>
      </c>
      <c r="AT1664" s="94">
        <v>37</v>
      </c>
      <c r="AU1664" s="96">
        <v>187</v>
      </c>
      <c r="AV1664" s="100">
        <f t="shared" si="609"/>
        <v>37187</v>
      </c>
      <c r="AX1664" s="7" t="s">
        <v>996</v>
      </c>
    </row>
    <row r="1665" spans="1:50" ht="13" hidden="1" customHeight="1" outlineLevel="1">
      <c r="A1665" t="s">
        <v>2578</v>
      </c>
      <c r="B1665" t="s">
        <v>2422</v>
      </c>
      <c r="C1665" s="1">
        <f t="shared" si="610"/>
        <v>14871</v>
      </c>
      <c r="D1665" s="7">
        <f>IF(N1665&gt;0, RANK(N1665,(N1665:P1665,Q1665:AE1665)),0)</f>
        <v>1</v>
      </c>
      <c r="E1665" s="7">
        <f>IF(O1665&gt;0,RANK(O1665,(N1665:P1665,Q1665:AE1665)),0)</f>
        <v>2</v>
      </c>
      <c r="F1665" s="7">
        <f>IF(P1665&gt;0,RANK(P1665,(N1665:P1665,Q1665:AE1665)),0)</f>
        <v>0</v>
      </c>
      <c r="G1665" s="1">
        <f t="shared" si="619"/>
        <v>917</v>
      </c>
      <c r="H1665" s="2">
        <f t="shared" si="620"/>
        <v>6.1663640642861943E-2</v>
      </c>
      <c r="I1665" s="2"/>
      <c r="J1665" s="2">
        <f t="shared" si="611"/>
        <v>0.53076457534799271</v>
      </c>
      <c r="K1665" s="2">
        <f t="shared" si="612"/>
        <v>0.46910093470513081</v>
      </c>
      <c r="L1665" s="2">
        <f t="shared" si="613"/>
        <v>0</v>
      </c>
      <c r="M1665" s="2">
        <f t="shared" si="614"/>
        <v>1.3448994687648153E-4</v>
      </c>
      <c r="N1665" s="58">
        <v>7893</v>
      </c>
      <c r="O1665" s="58">
        <v>6976</v>
      </c>
      <c r="P1665" s="58"/>
      <c r="Q1665" s="58"/>
      <c r="R1665" s="58"/>
      <c r="S1665" s="58"/>
      <c r="T1665" s="58"/>
      <c r="U1665" s="109">
        <v>2</v>
      </c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G1665" s="7">
        <f>IF(Q1665&gt;0,RANK(Q1665,(N1665:P1665,Q1665:AE1665)),0)</f>
        <v>0</v>
      </c>
      <c r="AH1665" s="7">
        <f>IF(R1665&gt;0,RANK(R1665,(N1665:P1665,Q1665:AE1665)),0)</f>
        <v>0</v>
      </c>
      <c r="AI1665" s="7">
        <f>IF(T1665&gt;0,RANK(T1665,(N1665:P1665,Q1665:AE1665)),0)</f>
        <v>0</v>
      </c>
      <c r="AJ1665" s="7">
        <f>IF(S1665&gt;0,RANK(S1665,(N1665:P1665,Q1665:AE1665)),0)</f>
        <v>0</v>
      </c>
      <c r="AK1665" s="2">
        <f t="shared" si="615"/>
        <v>0</v>
      </c>
      <c r="AL1665" s="2">
        <f t="shared" si="616"/>
        <v>0</v>
      </c>
      <c r="AM1665" s="2">
        <f t="shared" si="617"/>
        <v>0</v>
      </c>
      <c r="AN1665" s="2">
        <f t="shared" si="618"/>
        <v>0</v>
      </c>
      <c r="AP1665" t="s">
        <v>2578</v>
      </c>
      <c r="AQ1665" t="s">
        <v>2422</v>
      </c>
      <c r="AT1665" s="94">
        <v>37</v>
      </c>
      <c r="AU1665" s="96">
        <v>189</v>
      </c>
      <c r="AV1665" s="100">
        <f t="shared" si="609"/>
        <v>37189</v>
      </c>
      <c r="AX1665" s="7" t="s">
        <v>996</v>
      </c>
    </row>
    <row r="1666" spans="1:50" ht="13" hidden="1" customHeight="1" outlineLevel="1">
      <c r="A1666" t="s">
        <v>394</v>
      </c>
      <c r="B1666" t="s">
        <v>2422</v>
      </c>
      <c r="C1666" s="1">
        <f t="shared" si="610"/>
        <v>24757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19"/>
        <v>5587</v>
      </c>
      <c r="H1666" s="2">
        <f t="shared" si="620"/>
        <v>0.22567354687563113</v>
      </c>
      <c r="I1666" s="2"/>
      <c r="J1666" s="2">
        <f t="shared" si="611"/>
        <v>0.38716322656218444</v>
      </c>
      <c r="K1666" s="2">
        <f t="shared" si="612"/>
        <v>0.61283677343781562</v>
      </c>
      <c r="L1666" s="2">
        <f t="shared" si="613"/>
        <v>0</v>
      </c>
      <c r="M1666" s="2">
        <f t="shared" si="614"/>
        <v>-1.1102230246251565E-16</v>
      </c>
      <c r="N1666" s="58">
        <v>9585</v>
      </c>
      <c r="O1666" s="58">
        <v>15172</v>
      </c>
      <c r="P1666" s="58"/>
      <c r="Q1666" s="58"/>
      <c r="R1666" s="58"/>
      <c r="S1666" s="58"/>
      <c r="T1666" s="58"/>
      <c r="U1666" s="109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G1666" s="7">
        <f>IF(Q1666&gt;0,RANK(Q1666,(N1666:P1666,Q1666:AE1666)),0)</f>
        <v>0</v>
      </c>
      <c r="AH1666" s="7">
        <f>IF(R1666&gt;0,RANK(R1666,(N1666:P1666,Q1666:AE1666)),0)</f>
        <v>0</v>
      </c>
      <c r="AI1666" s="7">
        <f>IF(T1666&gt;0,RANK(T1666,(N1666:P1666,Q1666:AE1666)),0)</f>
        <v>0</v>
      </c>
      <c r="AJ1666" s="7">
        <f>IF(S1666&gt;0,RANK(S1666,(N1666:P1666,Q1666:AE1666)),0)</f>
        <v>0</v>
      </c>
      <c r="AK1666" s="2">
        <f t="shared" si="615"/>
        <v>0</v>
      </c>
      <c r="AL1666" s="2">
        <f t="shared" si="616"/>
        <v>0</v>
      </c>
      <c r="AM1666" s="2">
        <f t="shared" si="617"/>
        <v>0</v>
      </c>
      <c r="AN1666" s="2">
        <f t="shared" si="618"/>
        <v>0</v>
      </c>
      <c r="AP1666" t="s">
        <v>394</v>
      </c>
      <c r="AQ1666" t="s">
        <v>2422</v>
      </c>
      <c r="AT1666" s="94">
        <v>37</v>
      </c>
      <c r="AU1666" s="96">
        <v>191</v>
      </c>
      <c r="AV1666" s="100">
        <f t="shared" si="609"/>
        <v>37191</v>
      </c>
      <c r="AX1666" s="7" t="s">
        <v>996</v>
      </c>
    </row>
    <row r="1667" spans="1:50" ht="13" hidden="1" customHeight="1" outlineLevel="1">
      <c r="A1667" t="s">
        <v>1840</v>
      </c>
      <c r="B1667" t="s">
        <v>2422</v>
      </c>
      <c r="C1667" s="1">
        <f t="shared" si="610"/>
        <v>20201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19"/>
        <v>7443</v>
      </c>
      <c r="H1667" s="2">
        <f t="shared" si="620"/>
        <v>0.36844710657888224</v>
      </c>
      <c r="I1667" s="2"/>
      <c r="J1667" s="2">
        <f t="shared" si="611"/>
        <v>0.31577644671055888</v>
      </c>
      <c r="K1667" s="2">
        <f t="shared" si="612"/>
        <v>0.68422355328944107</v>
      </c>
      <c r="L1667" s="2">
        <f t="shared" si="613"/>
        <v>0</v>
      </c>
      <c r="M1667" s="2">
        <f>IF(C1667=0,"-",(1-J1667-K1667-L1667))</f>
        <v>1.1102230246251565E-16</v>
      </c>
      <c r="N1667" s="58">
        <v>6379</v>
      </c>
      <c r="O1667" s="58">
        <v>13822</v>
      </c>
      <c r="P1667" s="58"/>
      <c r="Q1667" s="58"/>
      <c r="R1667" s="58"/>
      <c r="S1667" s="58"/>
      <c r="T1667" s="58"/>
      <c r="U1667" s="109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G1667" s="7">
        <f>IF(Q1667&gt;0,RANK(Q1667,(N1667:P1667,Q1667:AE1667)),0)</f>
        <v>0</v>
      </c>
      <c r="AH1667" s="7">
        <f>IF(R1667&gt;0,RANK(R1667,(N1667:P1667,Q1667:AE1667)),0)</f>
        <v>0</v>
      </c>
      <c r="AI1667" s="7">
        <f>IF(T1667&gt;0,RANK(T1667,(N1667:P1667,Q1667:AE1667)),0)</f>
        <v>0</v>
      </c>
      <c r="AJ1667" s="7">
        <f>IF(S1667&gt;0,RANK(S1667,(N1667:P1667,Q1667:AE1667)),0)</f>
        <v>0</v>
      </c>
      <c r="AK1667" s="2">
        <f t="shared" si="615"/>
        <v>0</v>
      </c>
      <c r="AL1667" s="2">
        <f t="shared" si="616"/>
        <v>0</v>
      </c>
      <c r="AM1667" s="2">
        <f t="shared" si="617"/>
        <v>0</v>
      </c>
      <c r="AN1667" s="2">
        <f t="shared" si="618"/>
        <v>0</v>
      </c>
      <c r="AP1667" t="s">
        <v>1840</v>
      </c>
      <c r="AQ1667" t="s">
        <v>2422</v>
      </c>
      <c r="AT1667" s="94">
        <v>37</v>
      </c>
      <c r="AU1667" s="96">
        <v>193</v>
      </c>
      <c r="AV1667" s="100">
        <f t="shared" si="609"/>
        <v>37193</v>
      </c>
      <c r="AX1667" s="7" t="s">
        <v>996</v>
      </c>
    </row>
    <row r="1668" spans="1:50" ht="13" hidden="1" customHeight="1" outlineLevel="1">
      <c r="A1668" t="s">
        <v>1988</v>
      </c>
      <c r="B1668" t="s">
        <v>2422</v>
      </c>
      <c r="C1668" s="1">
        <f t="shared" si="610"/>
        <v>18895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19"/>
        <v>2143</v>
      </c>
      <c r="H1668" s="2">
        <f t="shared" si="620"/>
        <v>0.11341624768457263</v>
      </c>
      <c r="I1668" s="2"/>
      <c r="J1668" s="2">
        <f t="shared" si="611"/>
        <v>0.4432918761577137</v>
      </c>
      <c r="K1668" s="2">
        <f t="shared" si="612"/>
        <v>0.5567081238422863</v>
      </c>
      <c r="L1668" s="2">
        <f t="shared" si="613"/>
        <v>0</v>
      </c>
      <c r="M1668" s="2">
        <f>IF(C1668=0,"-",(1-J1668-K1668-L1668))</f>
        <v>0</v>
      </c>
      <c r="N1668" s="58">
        <v>8376</v>
      </c>
      <c r="O1668" s="58">
        <v>10519</v>
      </c>
      <c r="P1668" s="58"/>
      <c r="Q1668" s="58"/>
      <c r="R1668" s="58"/>
      <c r="S1668" s="58"/>
      <c r="T1668" s="58"/>
      <c r="U1668" s="109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G1668" s="7">
        <f>IF(Q1668&gt;0,RANK(Q1668,(N1668:P1668,Q1668:AE1668)),0)</f>
        <v>0</v>
      </c>
      <c r="AH1668" s="7">
        <f>IF(R1668&gt;0,RANK(R1668,(N1668:P1668,Q1668:AE1668)),0)</f>
        <v>0</v>
      </c>
      <c r="AI1668" s="7">
        <f>IF(T1668&gt;0,RANK(T1668,(N1668:P1668,Q1668:AE1668)),0)</f>
        <v>0</v>
      </c>
      <c r="AJ1668" s="7">
        <f>IF(S1668&gt;0,RANK(S1668,(N1668:P1668,Q1668:AE1668)),0)</f>
        <v>0</v>
      </c>
      <c r="AK1668" s="2">
        <f t="shared" si="615"/>
        <v>0</v>
      </c>
      <c r="AL1668" s="2">
        <f t="shared" si="616"/>
        <v>0</v>
      </c>
      <c r="AM1668" s="2">
        <f t="shared" si="617"/>
        <v>0</v>
      </c>
      <c r="AN1668" s="2">
        <f t="shared" si="618"/>
        <v>0</v>
      </c>
      <c r="AP1668" t="s">
        <v>1988</v>
      </c>
      <c r="AQ1668" t="s">
        <v>2422</v>
      </c>
      <c r="AT1668" s="94">
        <v>37</v>
      </c>
      <c r="AU1668" s="96">
        <v>195</v>
      </c>
      <c r="AV1668" s="100">
        <f t="shared" si="609"/>
        <v>37195</v>
      </c>
      <c r="AX1668" s="7" t="s">
        <v>996</v>
      </c>
    </row>
    <row r="1669" spans="1:50" ht="13" hidden="1" customHeight="1" outlineLevel="1">
      <c r="A1669" t="s">
        <v>1596</v>
      </c>
      <c r="B1669" t="s">
        <v>2422</v>
      </c>
      <c r="C1669" s="1">
        <f t="shared" si="610"/>
        <v>9855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si="619"/>
        <v>4885</v>
      </c>
      <c r="H1669" s="2">
        <f t="shared" si="620"/>
        <v>0.49568746829020799</v>
      </c>
      <c r="I1669" s="2"/>
      <c r="J1669" s="2">
        <f t="shared" si="611"/>
        <v>0.25215626585489598</v>
      </c>
      <c r="K1669" s="2">
        <f t="shared" si="612"/>
        <v>0.74784373414510397</v>
      </c>
      <c r="L1669" s="2">
        <f t="shared" si="613"/>
        <v>0</v>
      </c>
      <c r="M1669" s="2">
        <f>IF(C1669=0,"-",(1-J1669-K1669-L1669))</f>
        <v>1.1102230246251565E-16</v>
      </c>
      <c r="N1669" s="58">
        <v>2485</v>
      </c>
      <c r="O1669" s="58">
        <v>7370</v>
      </c>
      <c r="P1669" s="58"/>
      <c r="Q1669" s="58"/>
      <c r="R1669" s="58"/>
      <c r="S1669" s="58"/>
      <c r="T1669" s="58"/>
      <c r="U1669" s="109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G1669" s="7">
        <f>IF(Q1669&gt;0,RANK(Q1669,(N1669:P1669,Q1669:AE1669)),0)</f>
        <v>0</v>
      </c>
      <c r="AH1669" s="7">
        <f>IF(R1669&gt;0,RANK(R1669,(N1669:P1669,Q1669:AE1669)),0)</f>
        <v>0</v>
      </c>
      <c r="AI1669" s="7">
        <f>IF(T1669&gt;0,RANK(T1669,(N1669:P1669,Q1669:AE1669)),0)</f>
        <v>0</v>
      </c>
      <c r="AJ1669" s="7">
        <f>IF(S1669&gt;0,RANK(S1669,(N1669:P1669,Q1669:AE1669)),0)</f>
        <v>0</v>
      </c>
      <c r="AK1669" s="2">
        <f t="shared" si="615"/>
        <v>0</v>
      </c>
      <c r="AL1669" s="2">
        <f t="shared" si="616"/>
        <v>0</v>
      </c>
      <c r="AM1669" s="2">
        <f t="shared" si="617"/>
        <v>0</v>
      </c>
      <c r="AN1669" s="2">
        <f t="shared" si="618"/>
        <v>0</v>
      </c>
      <c r="AP1669" t="s">
        <v>1596</v>
      </c>
      <c r="AQ1669" t="s">
        <v>2422</v>
      </c>
      <c r="AT1669" s="94">
        <v>37</v>
      </c>
      <c r="AU1669" s="96">
        <v>197</v>
      </c>
      <c r="AV1669" s="100">
        <f t="shared" si="609"/>
        <v>37197</v>
      </c>
      <c r="AX1669" s="7" t="s">
        <v>996</v>
      </c>
    </row>
    <row r="1670" spans="1:50" ht="13" hidden="1" customHeight="1" outlineLevel="1">
      <c r="A1670" t="s">
        <v>1118</v>
      </c>
      <c r="B1670" t="s">
        <v>2422</v>
      </c>
      <c r="C1670" s="1">
        <f t="shared" si="610"/>
        <v>8163</v>
      </c>
      <c r="D1670" s="7">
        <f>IF(N1670&gt;0, RANK(N1670,(N1670:P1670,Q1670:AE1670)),0)</f>
        <v>2</v>
      </c>
      <c r="E1670" s="7">
        <f>IF(O1670&gt;0,RANK(O1670,(N1670:P1670,Q1670:AE1670)),0)</f>
        <v>1</v>
      </c>
      <c r="F1670" s="7">
        <f>IF(P1670&gt;0,RANK(P1670,(N1670:P1670,Q1670:AE1670)),0)</f>
        <v>0</v>
      </c>
      <c r="G1670" s="1">
        <f t="shared" si="619"/>
        <v>1379</v>
      </c>
      <c r="H1670" s="2">
        <f t="shared" si="620"/>
        <v>0.16893299032218548</v>
      </c>
      <c r="I1670" s="2"/>
      <c r="J1670" s="2">
        <f t="shared" si="611"/>
        <v>0.41553350483890727</v>
      </c>
      <c r="K1670" s="2">
        <f t="shared" si="612"/>
        <v>0.58446649516109273</v>
      </c>
      <c r="L1670" s="2">
        <f t="shared" si="613"/>
        <v>0</v>
      </c>
      <c r="M1670" s="2">
        <f>IF(C1670=0,"-",(1-J1670-K1670-L1670))</f>
        <v>0</v>
      </c>
      <c r="N1670" s="58">
        <v>3392</v>
      </c>
      <c r="O1670" s="58">
        <v>4771</v>
      </c>
      <c r="P1670" s="58"/>
      <c r="Q1670" s="58"/>
      <c r="R1670" s="58"/>
      <c r="S1670" s="58"/>
      <c r="T1670" s="58"/>
      <c r="U1670" s="109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G1670" s="7">
        <f>IF(Q1670&gt;0,RANK(Q1670,(N1670:P1670,Q1670:AE1670)),0)</f>
        <v>0</v>
      </c>
      <c r="AH1670" s="7">
        <f>IF(R1670&gt;0,RANK(R1670,(N1670:P1670,Q1670:AE1670)),0)</f>
        <v>0</v>
      </c>
      <c r="AI1670" s="7">
        <f>IF(T1670&gt;0,RANK(T1670,(N1670:P1670,Q1670:AE1670)),0)</f>
        <v>0</v>
      </c>
      <c r="AJ1670" s="7">
        <f>IF(S1670&gt;0,RANK(S1670,(N1670:P1670,Q1670:AE1670)),0)</f>
        <v>0</v>
      </c>
      <c r="AK1670" s="2">
        <f t="shared" si="615"/>
        <v>0</v>
      </c>
      <c r="AL1670" s="2">
        <f t="shared" si="616"/>
        <v>0</v>
      </c>
      <c r="AM1670" s="2">
        <f t="shared" si="617"/>
        <v>0</v>
      </c>
      <c r="AN1670" s="2">
        <f t="shared" si="618"/>
        <v>0</v>
      </c>
      <c r="AP1670" t="s">
        <v>1118</v>
      </c>
      <c r="AQ1670" t="s">
        <v>2422</v>
      </c>
      <c r="AT1670" s="94">
        <v>37</v>
      </c>
      <c r="AU1670" s="96">
        <v>199</v>
      </c>
      <c r="AV1670" s="100">
        <f t="shared" si="609"/>
        <v>37199</v>
      </c>
      <c r="AX1670" s="7" t="s">
        <v>996</v>
      </c>
    </row>
    <row r="1671" spans="1:50" ht="13" customHeight="1" collapsed="1">
      <c r="A1671" t="s">
        <v>1945</v>
      </c>
      <c r="B1671" t="s">
        <v>15</v>
      </c>
      <c r="C1671" s="1">
        <f t="shared" si="610"/>
        <v>2070585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si="619"/>
        <v>106758</v>
      </c>
      <c r="H1671" s="2">
        <f t="shared" si="620"/>
        <v>5.1559341925108124E-2</v>
      </c>
      <c r="I1671" s="2"/>
      <c r="J1671" s="2">
        <f t="shared" si="611"/>
        <v>0.47405588275777133</v>
      </c>
      <c r="K1671" s="2">
        <f t="shared" si="612"/>
        <v>0.52561522468287947</v>
      </c>
      <c r="L1671" s="2">
        <f t="shared" si="613"/>
        <v>0</v>
      </c>
      <c r="M1671" s="2">
        <f>IF(C1671=0,"-",(1-J1671-K1671-L1671))</f>
        <v>3.2889255934920314E-4</v>
      </c>
      <c r="N1671" s="58">
        <f>SUM(N1571:N1670)</f>
        <v>981573</v>
      </c>
      <c r="O1671" s="3">
        <v>1088331</v>
      </c>
      <c r="P1671" s="58"/>
      <c r="Q1671" s="58"/>
      <c r="R1671" s="58"/>
      <c r="S1671" s="58"/>
      <c r="T1671" s="58"/>
      <c r="U1671" s="58">
        <f>SUM(U1571:U1670)</f>
        <v>681</v>
      </c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>
        <f>SUM(AE1571:AE1670)</f>
        <v>0</v>
      </c>
      <c r="AG1671" s="7">
        <f>IF(Q1671&gt;0,RANK(Q1671,(N1671:P1671,Q1671:AE1671)),0)</f>
        <v>0</v>
      </c>
      <c r="AH1671" s="7">
        <f>IF(R1671&gt;0,RANK(R1671,(N1671:P1671,Q1671:AE1671)),0)</f>
        <v>0</v>
      </c>
      <c r="AI1671" s="7">
        <f>IF(T1671&gt;0,RANK(T1671,(N1671:P1671,Q1671:AE1671)),0)</f>
        <v>0</v>
      </c>
      <c r="AJ1671" s="7">
        <f>IF(S1671&gt;0,RANK(S1671,(N1671:P1671,Q1671:AE1671)),0)</f>
        <v>0</v>
      </c>
      <c r="AK1671" s="2">
        <f t="shared" si="615"/>
        <v>0</v>
      </c>
      <c r="AL1671" s="2">
        <f t="shared" si="616"/>
        <v>0</v>
      </c>
      <c r="AM1671" s="2">
        <f t="shared" si="617"/>
        <v>0</v>
      </c>
      <c r="AN1671" s="2">
        <f t="shared" si="618"/>
        <v>0</v>
      </c>
      <c r="AP1671" t="s">
        <v>1945</v>
      </c>
      <c r="AQ1671" t="s">
        <v>15</v>
      </c>
      <c r="AT1671" s="94">
        <v>37</v>
      </c>
      <c r="AU1671" s="96"/>
      <c r="AV1671" s="94">
        <v>37</v>
      </c>
      <c r="AX1671" s="7" t="s">
        <v>775</v>
      </c>
    </row>
    <row r="1672" spans="1:50" ht="13" customHeight="1">
      <c r="C1672" s="1"/>
      <c r="E1672" s="7"/>
      <c r="F1672" s="7"/>
      <c r="I1672" s="2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G1672" s="7"/>
      <c r="AH1672" s="7"/>
      <c r="AI1672" s="7"/>
      <c r="AJ1672" s="7"/>
      <c r="AT1672" s="94"/>
      <c r="AU1672" s="96"/>
      <c r="AV1672" s="100"/>
    </row>
    <row r="1673" spans="1:50" ht="13" hidden="1" customHeight="1" outlineLevel="1">
      <c r="A1673" t="s">
        <v>607</v>
      </c>
      <c r="B1673" t="s">
        <v>2365</v>
      </c>
      <c r="C1673" s="1">
        <f t="shared" ref="C1673:C1704" si="621">SUM(N1673:AE1673)</f>
        <v>3833</v>
      </c>
      <c r="D1673" s="7">
        <f>IF(N1673&gt;0, RANK(N1673,(N1673:P1673,Q1673:AE1673)),0)</f>
        <v>1</v>
      </c>
      <c r="E1673" s="7">
        <f>IF(O1673&gt;0,RANK(O1673,(N1673:P1673,Q1673:AE1673)),0)</f>
        <v>2</v>
      </c>
      <c r="F1673" s="7">
        <f>IF(P1673&gt;0,RANK(P1673,(N1673:P1673,Q1673:AE1673)),0)</f>
        <v>0</v>
      </c>
      <c r="G1673" s="1">
        <f t="shared" ref="G1673:G1702" si="622">IF(C1673&gt;0,MAX(N1673:P1673)-LARGE(N1673:P1673,2),0)</f>
        <v>2363</v>
      </c>
      <c r="H1673" s="2">
        <f t="shared" ref="H1673:H1702" si="623">IF(C1673&gt;0,G1673/C1673,0)</f>
        <v>0.61648839029480829</v>
      </c>
      <c r="I1673" s="2"/>
      <c r="J1673" s="2">
        <f t="shared" ref="J1673:J1704" si="624">IF($C1673=0,"-",N1673/$C1673)</f>
        <v>0.80824419514740409</v>
      </c>
      <c r="K1673" s="2">
        <f t="shared" ref="K1673:K1704" si="625">IF($C1673=0,"-",O1673/$C1673)</f>
        <v>0.19175580485259588</v>
      </c>
      <c r="L1673" s="2">
        <f t="shared" ref="L1673:L1704" si="626">IF($C1673=0,"-",P1673/$C1673)</f>
        <v>0</v>
      </c>
      <c r="M1673" s="2">
        <f t="shared" ref="M1673:M1704" si="627">IF(C1673=0,"-",(1-J1673-K1673-L1673))</f>
        <v>2.7755575615628914E-17</v>
      </c>
      <c r="N1673" s="58">
        <v>3098</v>
      </c>
      <c r="O1673" s="58">
        <v>735</v>
      </c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IF(T1673&gt;0,RANK(T1673,(N1673:P1673,Q1673:AE1673)),0)</f>
        <v>0</v>
      </c>
      <c r="AJ1673" s="7">
        <f>IF(S1673&gt;0,RANK(S1673,(N1673:P1673,Q1673:AE1673)),0)</f>
        <v>0</v>
      </c>
      <c r="AK1673" s="2">
        <f t="shared" ref="AK1673:AK1704" si="628">IF($C1673=0,"-",Q1673/$C1673)</f>
        <v>0</v>
      </c>
      <c r="AL1673" s="2">
        <f t="shared" ref="AL1673:AL1704" si="629">IF($C1673=0,"-",R1673/$C1673)</f>
        <v>0</v>
      </c>
      <c r="AM1673" s="2">
        <f t="shared" ref="AM1673:AM1704" si="630">IF($C1673=0,"-",T1673/$C1673)</f>
        <v>0</v>
      </c>
      <c r="AN1673" s="2">
        <f t="shared" ref="AN1673:AN1704" si="631">IF($C1673=0,"-",S1673/$C1673)</f>
        <v>0</v>
      </c>
      <c r="AP1673" t="s">
        <v>607</v>
      </c>
      <c r="AQ1673" t="s">
        <v>2365</v>
      </c>
      <c r="AR1673" s="1"/>
      <c r="AS1673" s="1"/>
      <c r="AT1673" s="94">
        <v>40</v>
      </c>
      <c r="AU1673" s="96">
        <v>1</v>
      </c>
      <c r="AV1673" s="100">
        <f t="shared" ref="AV1673:AV1735" si="632">1000*AT1673+AU1673</f>
        <v>40001</v>
      </c>
      <c r="AW1673" s="1"/>
      <c r="AX1673" s="7" t="s">
        <v>996</v>
      </c>
    </row>
    <row r="1674" spans="1:50" ht="13" hidden="1" customHeight="1" outlineLevel="1">
      <c r="A1674" t="s">
        <v>866</v>
      </c>
      <c r="B1674" t="s">
        <v>2365</v>
      </c>
      <c r="C1674" s="1">
        <f t="shared" si="621"/>
        <v>2633</v>
      </c>
      <c r="D1674" s="7">
        <f>IF(N1674&gt;0, RANK(N1674,(N1674:P1674,Q1674:AE1674)),0)</f>
        <v>1</v>
      </c>
      <c r="E1674" s="7">
        <f>IF(O1674&gt;0,RANK(O1674,(N1674:P1674,Q1674:AE1674)),0)</f>
        <v>2</v>
      </c>
      <c r="F1674" s="7">
        <f>IF(P1674&gt;0,RANK(P1674,(N1674:P1674,Q1674:AE1674)),0)</f>
        <v>0</v>
      </c>
      <c r="G1674" s="1">
        <f t="shared" si="622"/>
        <v>1823</v>
      </c>
      <c r="H1674" s="2">
        <f t="shared" si="623"/>
        <v>0.69236612229396122</v>
      </c>
      <c r="I1674" s="2"/>
      <c r="J1674" s="2">
        <f t="shared" si="624"/>
        <v>0.84618306114698061</v>
      </c>
      <c r="K1674" s="2">
        <f t="shared" si="625"/>
        <v>0.15381693885301936</v>
      </c>
      <c r="L1674" s="2">
        <f t="shared" si="626"/>
        <v>0</v>
      </c>
      <c r="M1674" s="2">
        <f t="shared" si="627"/>
        <v>2.7755575615628914E-17</v>
      </c>
      <c r="N1674" s="58">
        <v>2228</v>
      </c>
      <c r="O1674" s="58">
        <v>405</v>
      </c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IF(T1674&gt;0,RANK(T1674,(N1674:P1674,Q1674:AE1674)),0)</f>
        <v>0</v>
      </c>
      <c r="AJ1674" s="7">
        <f>IF(S1674&gt;0,RANK(S1674,(N1674:P1674,Q1674:AE1674)),0)</f>
        <v>0</v>
      </c>
      <c r="AK1674" s="2">
        <f t="shared" si="628"/>
        <v>0</v>
      </c>
      <c r="AL1674" s="2">
        <f t="shared" si="629"/>
        <v>0</v>
      </c>
      <c r="AM1674" s="2">
        <f t="shared" si="630"/>
        <v>0</v>
      </c>
      <c r="AN1674" s="2">
        <f t="shared" si="631"/>
        <v>0</v>
      </c>
      <c r="AP1674" t="s">
        <v>866</v>
      </c>
      <c r="AQ1674" t="s">
        <v>2365</v>
      </c>
      <c r="AR1674" s="1"/>
      <c r="AS1674" s="1"/>
      <c r="AT1674" s="94">
        <v>40</v>
      </c>
      <c r="AU1674" s="96">
        <v>3</v>
      </c>
      <c r="AV1674" s="100">
        <f t="shared" si="632"/>
        <v>40003</v>
      </c>
      <c r="AW1674" s="1"/>
      <c r="AX1674" s="7" t="s">
        <v>996</v>
      </c>
    </row>
    <row r="1675" spans="1:50" ht="13" hidden="1" customHeight="1" outlineLevel="1">
      <c r="A1675" t="s">
        <v>1576</v>
      </c>
      <c r="B1675" t="s">
        <v>2365</v>
      </c>
      <c r="C1675" s="1">
        <f t="shared" si="621"/>
        <v>3549</v>
      </c>
      <c r="D1675" s="7">
        <f>IF(N1675&gt;0, RANK(N1675,(N1675:P1675,Q1675:AE1675)),0)</f>
        <v>1</v>
      </c>
      <c r="E1675" s="7">
        <f>IF(O1675&gt;0,RANK(O1675,(N1675:P1675,Q1675:AE1675)),0)</f>
        <v>2</v>
      </c>
      <c r="F1675" s="7">
        <f>IF(P1675&gt;0,RANK(P1675,(N1675:P1675,Q1675:AE1675)),0)</f>
        <v>0</v>
      </c>
      <c r="G1675" s="1">
        <f t="shared" si="622"/>
        <v>2855</v>
      </c>
      <c r="H1675" s="2">
        <f t="shared" si="623"/>
        <v>0.80445195829811211</v>
      </c>
      <c r="I1675" s="2"/>
      <c r="J1675" s="2">
        <f t="shared" si="624"/>
        <v>0.90222597914905611</v>
      </c>
      <c r="K1675" s="2">
        <f t="shared" si="625"/>
        <v>9.777402085094393E-2</v>
      </c>
      <c r="L1675" s="2">
        <f t="shared" si="626"/>
        <v>0</v>
      </c>
      <c r="M1675" s="2">
        <f t="shared" si="627"/>
        <v>-4.163336342344337E-17</v>
      </c>
      <c r="N1675" s="58">
        <v>3202</v>
      </c>
      <c r="O1675" s="58">
        <v>347</v>
      </c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IF(T1675&gt;0,RANK(T1675,(N1675:P1675,Q1675:AE1675)),0)</f>
        <v>0</v>
      </c>
      <c r="AJ1675" s="7">
        <f>IF(S1675&gt;0,RANK(S1675,(N1675:P1675,Q1675:AE1675)),0)</f>
        <v>0</v>
      </c>
      <c r="AK1675" s="2">
        <f t="shared" si="628"/>
        <v>0</v>
      </c>
      <c r="AL1675" s="2">
        <f t="shared" si="629"/>
        <v>0</v>
      </c>
      <c r="AM1675" s="2">
        <f t="shared" si="630"/>
        <v>0</v>
      </c>
      <c r="AN1675" s="2">
        <f t="shared" si="631"/>
        <v>0</v>
      </c>
      <c r="AP1675" t="s">
        <v>1576</v>
      </c>
      <c r="AQ1675" t="s">
        <v>2365</v>
      </c>
      <c r="AR1675" s="1"/>
      <c r="AS1675" s="1"/>
      <c r="AT1675" s="94">
        <v>40</v>
      </c>
      <c r="AU1675" s="96">
        <v>5</v>
      </c>
      <c r="AV1675" s="100">
        <f t="shared" si="632"/>
        <v>40005</v>
      </c>
      <c r="AW1675" s="1"/>
      <c r="AX1675" s="7" t="s">
        <v>996</v>
      </c>
    </row>
    <row r="1676" spans="1:50" ht="13" hidden="1" customHeight="1" outlineLevel="1">
      <c r="A1676" t="s">
        <v>739</v>
      </c>
      <c r="B1676" t="s">
        <v>2365</v>
      </c>
      <c r="C1676" s="1">
        <f t="shared" si="621"/>
        <v>2270</v>
      </c>
      <c r="D1676" s="7">
        <f>IF(N1676&gt;0, RANK(N1676,(N1676:P1676,Q1676:AE1676)),0)</f>
        <v>1</v>
      </c>
      <c r="E1676" s="7">
        <f>IF(O1676&gt;0,RANK(O1676,(N1676:P1676,Q1676:AE1676)),0)</f>
        <v>2</v>
      </c>
      <c r="F1676" s="7">
        <f>IF(P1676&gt;0,RANK(P1676,(N1676:P1676,Q1676:AE1676)),0)</f>
        <v>0</v>
      </c>
      <c r="G1676" s="1">
        <f t="shared" si="622"/>
        <v>732</v>
      </c>
      <c r="H1676" s="2">
        <f t="shared" si="623"/>
        <v>0.32246696035242289</v>
      </c>
      <c r="I1676" s="2"/>
      <c r="J1676" s="2">
        <f t="shared" si="624"/>
        <v>0.66123348017621142</v>
      </c>
      <c r="K1676" s="2">
        <f t="shared" si="625"/>
        <v>0.33876651982378853</v>
      </c>
      <c r="L1676" s="2">
        <f t="shared" si="626"/>
        <v>0</v>
      </c>
      <c r="M1676" s="2">
        <f t="shared" si="627"/>
        <v>5.5511151231257827E-17</v>
      </c>
      <c r="N1676" s="58">
        <v>1501</v>
      </c>
      <c r="O1676" s="58">
        <v>769</v>
      </c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IF(T1676&gt;0,RANK(T1676,(N1676:P1676,Q1676:AE1676)),0)</f>
        <v>0</v>
      </c>
      <c r="AJ1676" s="7">
        <f>IF(S1676&gt;0,RANK(S1676,(N1676:P1676,Q1676:AE1676)),0)</f>
        <v>0</v>
      </c>
      <c r="AK1676" s="2">
        <f t="shared" si="628"/>
        <v>0</v>
      </c>
      <c r="AL1676" s="2">
        <f t="shared" si="629"/>
        <v>0</v>
      </c>
      <c r="AM1676" s="2">
        <f t="shared" si="630"/>
        <v>0</v>
      </c>
      <c r="AN1676" s="2">
        <f t="shared" si="631"/>
        <v>0</v>
      </c>
      <c r="AP1676" t="s">
        <v>739</v>
      </c>
      <c r="AQ1676" t="s">
        <v>2365</v>
      </c>
      <c r="AR1676" s="1"/>
      <c r="AS1676" s="1"/>
      <c r="AT1676" s="94">
        <v>40</v>
      </c>
      <c r="AU1676" s="96">
        <v>7</v>
      </c>
      <c r="AV1676" s="100">
        <f t="shared" si="632"/>
        <v>40007</v>
      </c>
      <c r="AW1676" s="1"/>
      <c r="AX1676" s="7" t="s">
        <v>996</v>
      </c>
    </row>
    <row r="1677" spans="1:50" ht="13" hidden="1" customHeight="1" outlineLevel="1">
      <c r="A1677" t="s">
        <v>977</v>
      </c>
      <c r="B1677" t="s">
        <v>2365</v>
      </c>
      <c r="C1677" s="1">
        <f t="shared" si="621"/>
        <v>5545</v>
      </c>
      <c r="D1677" s="7">
        <f>IF(N1677&gt;0, RANK(N1677,(N1677:P1677,Q1677:AE1677)),0)</f>
        <v>1</v>
      </c>
      <c r="E1677" s="7">
        <f>IF(O1677&gt;0,RANK(O1677,(N1677:P1677,Q1677:AE1677)),0)</f>
        <v>2</v>
      </c>
      <c r="F1677" s="7">
        <f>IF(P1677&gt;0,RANK(P1677,(N1677:P1677,Q1677:AE1677)),0)</f>
        <v>0</v>
      </c>
      <c r="G1677" s="1">
        <f t="shared" si="622"/>
        <v>4175</v>
      </c>
      <c r="H1677" s="2">
        <f t="shared" si="623"/>
        <v>0.75293056807935077</v>
      </c>
      <c r="I1677" s="2"/>
      <c r="J1677" s="2">
        <f t="shared" si="624"/>
        <v>0.87646528403967539</v>
      </c>
      <c r="K1677" s="2">
        <f t="shared" si="625"/>
        <v>0.12353471596032461</v>
      </c>
      <c r="L1677" s="2">
        <f t="shared" si="626"/>
        <v>0</v>
      </c>
      <c r="M1677" s="2">
        <f t="shared" si="627"/>
        <v>0</v>
      </c>
      <c r="N1677" s="58">
        <v>4860</v>
      </c>
      <c r="O1677" s="58">
        <v>685</v>
      </c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G1677" s="7">
        <f>IF(Q1677&gt;0,RANK(Q1677,(N1677:P1677,Q1677:AE1677)),0)</f>
        <v>0</v>
      </c>
      <c r="AH1677" s="7">
        <f>IF(R1677&gt;0,RANK(R1677,(N1677:P1677,Q1677:AE1677)),0)</f>
        <v>0</v>
      </c>
      <c r="AI1677" s="7">
        <f>IF(T1677&gt;0,RANK(T1677,(N1677:P1677,Q1677:AE1677)),0)</f>
        <v>0</v>
      </c>
      <c r="AJ1677" s="7">
        <f>IF(S1677&gt;0,RANK(S1677,(N1677:P1677,Q1677:AE1677)),0)</f>
        <v>0</v>
      </c>
      <c r="AK1677" s="2">
        <f t="shared" si="628"/>
        <v>0</v>
      </c>
      <c r="AL1677" s="2">
        <f t="shared" si="629"/>
        <v>0</v>
      </c>
      <c r="AM1677" s="2">
        <f t="shared" si="630"/>
        <v>0</v>
      </c>
      <c r="AN1677" s="2">
        <f t="shared" si="631"/>
        <v>0</v>
      </c>
      <c r="AP1677" t="s">
        <v>977</v>
      </c>
      <c r="AQ1677" t="s">
        <v>2365</v>
      </c>
      <c r="AR1677" s="1"/>
      <c r="AS1677" s="1"/>
      <c r="AT1677" s="94">
        <v>40</v>
      </c>
      <c r="AU1677" s="96">
        <v>9</v>
      </c>
      <c r="AV1677" s="100">
        <f t="shared" si="632"/>
        <v>40009</v>
      </c>
      <c r="AW1677" s="1"/>
      <c r="AX1677" s="7" t="s">
        <v>996</v>
      </c>
    </row>
    <row r="1678" spans="1:50" ht="13" hidden="1" customHeight="1" outlineLevel="1">
      <c r="A1678" t="s">
        <v>591</v>
      </c>
      <c r="B1678" t="s">
        <v>2365</v>
      </c>
      <c r="C1678" s="1">
        <f t="shared" si="621"/>
        <v>4457</v>
      </c>
      <c r="D1678" s="7">
        <f>IF(N1678&gt;0, RANK(N1678,(N1678:P1678,Q1678:AE1678)),0)</f>
        <v>1</v>
      </c>
      <c r="E1678" s="7">
        <f>IF(O1678&gt;0,RANK(O1678,(N1678:P1678,Q1678:AE1678)),0)</f>
        <v>2</v>
      </c>
      <c r="F1678" s="7">
        <f>IF(P1678&gt;0,RANK(P1678,(N1678:P1678,Q1678:AE1678)),0)</f>
        <v>0</v>
      </c>
      <c r="G1678" s="1">
        <f t="shared" si="622"/>
        <v>2801</v>
      </c>
      <c r="H1678" s="2">
        <f t="shared" si="623"/>
        <v>0.62844962979582675</v>
      </c>
      <c r="I1678" s="2"/>
      <c r="J1678" s="2">
        <f t="shared" si="624"/>
        <v>0.81422481489791343</v>
      </c>
      <c r="K1678" s="2">
        <f t="shared" si="625"/>
        <v>0.1857751851020866</v>
      </c>
      <c r="L1678" s="2">
        <f t="shared" si="626"/>
        <v>0</v>
      </c>
      <c r="M1678" s="2">
        <f t="shared" si="627"/>
        <v>-2.7755575615628914E-17</v>
      </c>
      <c r="N1678" s="58">
        <v>3629</v>
      </c>
      <c r="O1678" s="58">
        <v>828</v>
      </c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G1678" s="7">
        <f>IF(Q1678&gt;0,RANK(Q1678,(N1678:P1678,Q1678:AE1678)),0)</f>
        <v>0</v>
      </c>
      <c r="AH1678" s="7">
        <f>IF(R1678&gt;0,RANK(R1678,(N1678:P1678,Q1678:AE1678)),0)</f>
        <v>0</v>
      </c>
      <c r="AI1678" s="7">
        <f>IF(T1678&gt;0,RANK(T1678,(N1678:P1678,Q1678:AE1678)),0)</f>
        <v>0</v>
      </c>
      <c r="AJ1678" s="7">
        <f>IF(S1678&gt;0,RANK(S1678,(N1678:P1678,Q1678:AE1678)),0)</f>
        <v>0</v>
      </c>
      <c r="AK1678" s="2">
        <f t="shared" si="628"/>
        <v>0</v>
      </c>
      <c r="AL1678" s="2">
        <f t="shared" si="629"/>
        <v>0</v>
      </c>
      <c r="AM1678" s="2">
        <f t="shared" si="630"/>
        <v>0</v>
      </c>
      <c r="AN1678" s="2">
        <f t="shared" si="631"/>
        <v>0</v>
      </c>
      <c r="AP1678" t="s">
        <v>591</v>
      </c>
      <c r="AQ1678" t="s">
        <v>2365</v>
      </c>
      <c r="AR1678" s="1"/>
      <c r="AS1678" s="1"/>
      <c r="AT1678" s="94">
        <v>40</v>
      </c>
      <c r="AU1678" s="96">
        <v>11</v>
      </c>
      <c r="AV1678" s="100">
        <f t="shared" si="632"/>
        <v>40011</v>
      </c>
      <c r="AW1678" s="1"/>
      <c r="AX1678" s="7" t="s">
        <v>996</v>
      </c>
    </row>
    <row r="1679" spans="1:50" ht="13" hidden="1" customHeight="1" outlineLevel="1">
      <c r="A1679" t="s">
        <v>1712</v>
      </c>
      <c r="B1679" t="s">
        <v>2365</v>
      </c>
      <c r="C1679" s="1">
        <f t="shared" si="621"/>
        <v>7654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0</v>
      </c>
      <c r="G1679" s="1">
        <f t="shared" si="622"/>
        <v>5828</v>
      </c>
      <c r="H1679" s="2">
        <f t="shared" si="623"/>
        <v>0.761431931016462</v>
      </c>
      <c r="I1679" s="2"/>
      <c r="J1679" s="2">
        <f t="shared" si="624"/>
        <v>0.88071596550823095</v>
      </c>
      <c r="K1679" s="2">
        <f t="shared" si="625"/>
        <v>0.11928403449176901</v>
      </c>
      <c r="L1679" s="2">
        <f t="shared" si="626"/>
        <v>0</v>
      </c>
      <c r="M1679" s="2">
        <f t="shared" si="627"/>
        <v>4.163336342344337E-17</v>
      </c>
      <c r="N1679" s="58">
        <v>6741</v>
      </c>
      <c r="O1679" s="58">
        <v>913</v>
      </c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G1679" s="7">
        <f>IF(Q1679&gt;0,RANK(Q1679,(N1679:P1679,Q1679:AE1679)),0)</f>
        <v>0</v>
      </c>
      <c r="AH1679" s="7">
        <f>IF(R1679&gt;0,RANK(R1679,(N1679:P1679,Q1679:AE1679)),0)</f>
        <v>0</v>
      </c>
      <c r="AI1679" s="7">
        <f>IF(T1679&gt;0,RANK(T1679,(N1679:P1679,Q1679:AE1679)),0)</f>
        <v>0</v>
      </c>
      <c r="AJ1679" s="7">
        <f>IF(S1679&gt;0,RANK(S1679,(N1679:P1679,Q1679:AE1679)),0)</f>
        <v>0</v>
      </c>
      <c r="AK1679" s="2">
        <f t="shared" si="628"/>
        <v>0</v>
      </c>
      <c r="AL1679" s="2">
        <f t="shared" si="629"/>
        <v>0</v>
      </c>
      <c r="AM1679" s="2">
        <f t="shared" si="630"/>
        <v>0</v>
      </c>
      <c r="AN1679" s="2">
        <f t="shared" si="631"/>
        <v>0</v>
      </c>
      <c r="AP1679" t="s">
        <v>1712</v>
      </c>
      <c r="AQ1679" t="s">
        <v>2365</v>
      </c>
      <c r="AR1679" s="1"/>
      <c r="AS1679" s="1"/>
      <c r="AT1679" s="94">
        <v>40</v>
      </c>
      <c r="AU1679" s="96">
        <v>13</v>
      </c>
      <c r="AV1679" s="100">
        <f t="shared" si="632"/>
        <v>40013</v>
      </c>
      <c r="AW1679" s="1"/>
      <c r="AX1679" s="7" t="s">
        <v>996</v>
      </c>
    </row>
    <row r="1680" spans="1:50" ht="13" hidden="1" customHeight="1" outlineLevel="1">
      <c r="A1680" t="s">
        <v>2739</v>
      </c>
      <c r="B1680" t="s">
        <v>2365</v>
      </c>
      <c r="C1680" s="1">
        <f t="shared" si="621"/>
        <v>8182</v>
      </c>
      <c r="D1680" s="7">
        <f>IF(N1680&gt;0, RANK(N1680,(N1680:P1680,Q1680:AE1680)),0)</f>
        <v>1</v>
      </c>
      <c r="E1680" s="7">
        <f>IF(O1680&gt;0,RANK(O1680,(N1680:P1680,Q1680:AE1680)),0)</f>
        <v>2</v>
      </c>
      <c r="F1680" s="7">
        <f>IF(P1680&gt;0,RANK(P1680,(N1680:P1680,Q1680:AE1680)),0)</f>
        <v>0</v>
      </c>
      <c r="G1680" s="1">
        <f t="shared" si="622"/>
        <v>6180</v>
      </c>
      <c r="H1680" s="2">
        <f t="shared" si="623"/>
        <v>0.75531654852114394</v>
      </c>
      <c r="I1680" s="2"/>
      <c r="J1680" s="2">
        <f t="shared" si="624"/>
        <v>0.87765827426057197</v>
      </c>
      <c r="K1680" s="2">
        <f t="shared" si="625"/>
        <v>0.12234172573942802</v>
      </c>
      <c r="L1680" s="2">
        <f t="shared" si="626"/>
        <v>0</v>
      </c>
      <c r="M1680" s="2">
        <f t="shared" si="627"/>
        <v>1.3877787807814457E-17</v>
      </c>
      <c r="N1680" s="58">
        <v>7181</v>
      </c>
      <c r="O1680" s="58">
        <v>1001</v>
      </c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G1680" s="7">
        <f>IF(Q1680&gt;0,RANK(Q1680,(N1680:P1680,Q1680:AE1680)),0)</f>
        <v>0</v>
      </c>
      <c r="AH1680" s="7">
        <f>IF(R1680&gt;0,RANK(R1680,(N1680:P1680,Q1680:AE1680)),0)</f>
        <v>0</v>
      </c>
      <c r="AI1680" s="7">
        <f>IF(T1680&gt;0,RANK(T1680,(N1680:P1680,Q1680:AE1680)),0)</f>
        <v>0</v>
      </c>
      <c r="AJ1680" s="7">
        <f>IF(S1680&gt;0,RANK(S1680,(N1680:P1680,Q1680:AE1680)),0)</f>
        <v>0</v>
      </c>
      <c r="AK1680" s="2">
        <f t="shared" si="628"/>
        <v>0</v>
      </c>
      <c r="AL1680" s="2">
        <f t="shared" si="629"/>
        <v>0</v>
      </c>
      <c r="AM1680" s="2">
        <f t="shared" si="630"/>
        <v>0</v>
      </c>
      <c r="AN1680" s="2">
        <f t="shared" si="631"/>
        <v>0</v>
      </c>
      <c r="AP1680" t="s">
        <v>2739</v>
      </c>
      <c r="AQ1680" t="s">
        <v>2365</v>
      </c>
      <c r="AR1680" s="1"/>
      <c r="AS1680" s="1"/>
      <c r="AT1680" s="94">
        <v>40</v>
      </c>
      <c r="AU1680" s="96">
        <v>15</v>
      </c>
      <c r="AV1680" s="100">
        <f t="shared" si="632"/>
        <v>40015</v>
      </c>
      <c r="AW1680" s="1"/>
      <c r="AX1680" s="7" t="s">
        <v>996</v>
      </c>
    </row>
    <row r="1681" spans="1:50" ht="13" hidden="1" customHeight="1" outlineLevel="1">
      <c r="A1681" t="s">
        <v>670</v>
      </c>
      <c r="B1681" t="s">
        <v>2365</v>
      </c>
      <c r="C1681" s="1">
        <f t="shared" si="621"/>
        <v>21126</v>
      </c>
      <c r="D1681" s="7">
        <f>IF(N1681&gt;0, RANK(N1681,(N1681:P1681,Q1681:AE1681)),0)</f>
        <v>1</v>
      </c>
      <c r="E1681" s="7">
        <f>IF(O1681&gt;0,RANK(O1681,(N1681:P1681,Q1681:AE1681)),0)</f>
        <v>2</v>
      </c>
      <c r="F1681" s="7">
        <f>IF(P1681&gt;0,RANK(P1681,(N1681:P1681,Q1681:AE1681)),0)</f>
        <v>0</v>
      </c>
      <c r="G1681" s="1">
        <f t="shared" si="622"/>
        <v>12360</v>
      </c>
      <c r="H1681" s="2">
        <f t="shared" si="623"/>
        <v>0.58506106219823917</v>
      </c>
      <c r="I1681" s="2"/>
      <c r="J1681" s="2">
        <f t="shared" si="624"/>
        <v>0.79253053109911953</v>
      </c>
      <c r="K1681" s="2">
        <f t="shared" si="625"/>
        <v>0.20746946890088044</v>
      </c>
      <c r="L1681" s="2">
        <f t="shared" si="626"/>
        <v>0</v>
      </c>
      <c r="M1681" s="2">
        <f t="shared" si="627"/>
        <v>2.7755575615628914E-17</v>
      </c>
      <c r="N1681" s="58">
        <v>16743</v>
      </c>
      <c r="O1681" s="58">
        <v>4383</v>
      </c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G1681" s="7">
        <f>IF(Q1681&gt;0,RANK(Q1681,(N1681:P1681,Q1681:AE1681)),0)</f>
        <v>0</v>
      </c>
      <c r="AH1681" s="7">
        <f>IF(R1681&gt;0,RANK(R1681,(N1681:P1681,Q1681:AE1681)),0)</f>
        <v>0</v>
      </c>
      <c r="AI1681" s="7">
        <f>IF(T1681&gt;0,RANK(T1681,(N1681:P1681,Q1681:AE1681)),0)</f>
        <v>0</v>
      </c>
      <c r="AJ1681" s="7">
        <f>IF(S1681&gt;0,RANK(S1681,(N1681:P1681,Q1681:AE1681)),0)</f>
        <v>0</v>
      </c>
      <c r="AK1681" s="2">
        <f t="shared" si="628"/>
        <v>0</v>
      </c>
      <c r="AL1681" s="2">
        <f t="shared" si="629"/>
        <v>0</v>
      </c>
      <c r="AM1681" s="2">
        <f t="shared" si="630"/>
        <v>0</v>
      </c>
      <c r="AN1681" s="2">
        <f t="shared" si="631"/>
        <v>0</v>
      </c>
      <c r="AP1681" t="s">
        <v>670</v>
      </c>
      <c r="AQ1681" t="s">
        <v>2365</v>
      </c>
      <c r="AR1681" s="1"/>
      <c r="AT1681" s="94">
        <v>40</v>
      </c>
      <c r="AU1681" s="96">
        <v>17</v>
      </c>
      <c r="AV1681" s="100">
        <f t="shared" si="632"/>
        <v>40017</v>
      </c>
      <c r="AX1681" s="7" t="s">
        <v>996</v>
      </c>
    </row>
    <row r="1682" spans="1:50" ht="13" hidden="1" customHeight="1" outlineLevel="1">
      <c r="A1682" t="s">
        <v>138</v>
      </c>
      <c r="B1682" t="s">
        <v>2365</v>
      </c>
      <c r="C1682" s="1">
        <f t="shared" si="621"/>
        <v>11971</v>
      </c>
      <c r="D1682" s="7">
        <f>IF(N1682&gt;0, RANK(N1682,(N1682:P1682,Q1682:AE1682)),0)</f>
        <v>1</v>
      </c>
      <c r="E1682" s="7">
        <f>IF(O1682&gt;0,RANK(O1682,(N1682:P1682,Q1682:AE1682)),0)</f>
        <v>2</v>
      </c>
      <c r="F1682" s="7">
        <f>IF(P1682&gt;0,RANK(P1682,(N1682:P1682,Q1682:AE1682)),0)</f>
        <v>0</v>
      </c>
      <c r="G1682" s="1">
        <f t="shared" si="622"/>
        <v>8655</v>
      </c>
      <c r="H1682" s="2">
        <f t="shared" si="623"/>
        <v>0.72299724333806703</v>
      </c>
      <c r="I1682" s="2"/>
      <c r="J1682" s="2">
        <f t="shared" si="624"/>
        <v>0.86149862166903346</v>
      </c>
      <c r="K1682" s="2">
        <f t="shared" si="625"/>
        <v>0.13850137833096651</v>
      </c>
      <c r="L1682" s="2">
        <f t="shared" si="626"/>
        <v>0</v>
      </c>
      <c r="M1682" s="2">
        <f t="shared" si="627"/>
        <v>2.7755575615628914E-17</v>
      </c>
      <c r="N1682" s="58">
        <v>10313</v>
      </c>
      <c r="O1682" s="58">
        <v>1658</v>
      </c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G1682" s="7">
        <f>IF(Q1682&gt;0,RANK(Q1682,(N1682:P1682,Q1682:AE1682)),0)</f>
        <v>0</v>
      </c>
      <c r="AH1682" s="7">
        <f>IF(R1682&gt;0,RANK(R1682,(N1682:P1682,Q1682:AE1682)),0)</f>
        <v>0</v>
      </c>
      <c r="AI1682" s="7">
        <f>IF(T1682&gt;0,RANK(T1682,(N1682:P1682,Q1682:AE1682)),0)</f>
        <v>0</v>
      </c>
      <c r="AJ1682" s="7">
        <f>IF(S1682&gt;0,RANK(S1682,(N1682:P1682,Q1682:AE1682)),0)</f>
        <v>0</v>
      </c>
      <c r="AK1682" s="2">
        <f t="shared" si="628"/>
        <v>0</v>
      </c>
      <c r="AL1682" s="2">
        <f t="shared" si="629"/>
        <v>0</v>
      </c>
      <c r="AM1682" s="2">
        <f t="shared" si="630"/>
        <v>0</v>
      </c>
      <c r="AN1682" s="2">
        <f t="shared" si="631"/>
        <v>0</v>
      </c>
      <c r="AP1682" t="s">
        <v>138</v>
      </c>
      <c r="AQ1682" t="s">
        <v>2365</v>
      </c>
      <c r="AR1682" s="1"/>
      <c r="AT1682" s="94">
        <v>40</v>
      </c>
      <c r="AU1682" s="96">
        <v>19</v>
      </c>
      <c r="AV1682" s="100">
        <f t="shared" si="632"/>
        <v>40019</v>
      </c>
      <c r="AX1682" s="7" t="s">
        <v>996</v>
      </c>
    </row>
    <row r="1683" spans="1:50" ht="13" hidden="1" customHeight="1" outlineLevel="1">
      <c r="A1683" t="s">
        <v>1551</v>
      </c>
      <c r="B1683" t="s">
        <v>2365</v>
      </c>
      <c r="C1683" s="1">
        <f t="shared" si="621"/>
        <v>9514</v>
      </c>
      <c r="D1683" s="7">
        <f>IF(N1683&gt;0, RANK(N1683,(N1683:P1683,Q1683:AE1683)),0)</f>
        <v>1</v>
      </c>
      <c r="E1683" s="7">
        <f>IF(O1683&gt;0,RANK(O1683,(N1683:P1683,Q1683:AE1683)),0)</f>
        <v>2</v>
      </c>
      <c r="F1683" s="7">
        <f>IF(P1683&gt;0,RANK(P1683,(N1683:P1683,Q1683:AE1683)),0)</f>
        <v>0</v>
      </c>
      <c r="G1683" s="1">
        <f t="shared" si="622"/>
        <v>6504</v>
      </c>
      <c r="H1683" s="2">
        <f t="shared" si="623"/>
        <v>0.68362413285684254</v>
      </c>
      <c r="I1683" s="2"/>
      <c r="J1683" s="2">
        <f t="shared" si="624"/>
        <v>0.84181206642842132</v>
      </c>
      <c r="K1683" s="2">
        <f t="shared" si="625"/>
        <v>0.15818793357157873</v>
      </c>
      <c r="L1683" s="2">
        <f t="shared" si="626"/>
        <v>0</v>
      </c>
      <c r="M1683" s="2">
        <f t="shared" si="627"/>
        <v>-5.5511151231257827E-17</v>
      </c>
      <c r="N1683" s="58">
        <v>8009</v>
      </c>
      <c r="O1683" s="58">
        <v>1505</v>
      </c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G1683" s="7">
        <f>IF(Q1683&gt;0,RANK(Q1683,(N1683:P1683,Q1683:AE1683)),0)</f>
        <v>0</v>
      </c>
      <c r="AH1683" s="7">
        <f>IF(R1683&gt;0,RANK(R1683,(N1683:P1683,Q1683:AE1683)),0)</f>
        <v>0</v>
      </c>
      <c r="AI1683" s="7">
        <f>IF(T1683&gt;0,RANK(T1683,(N1683:P1683,Q1683:AE1683)),0)</f>
        <v>0</v>
      </c>
      <c r="AJ1683" s="7">
        <f>IF(S1683&gt;0,RANK(S1683,(N1683:P1683,Q1683:AE1683)),0)</f>
        <v>0</v>
      </c>
      <c r="AK1683" s="2">
        <f t="shared" si="628"/>
        <v>0</v>
      </c>
      <c r="AL1683" s="2">
        <f t="shared" si="629"/>
        <v>0</v>
      </c>
      <c r="AM1683" s="2">
        <f t="shared" si="630"/>
        <v>0</v>
      </c>
      <c r="AN1683" s="2">
        <f t="shared" si="631"/>
        <v>0</v>
      </c>
      <c r="AP1683" t="s">
        <v>1551</v>
      </c>
      <c r="AQ1683" t="s">
        <v>2365</v>
      </c>
      <c r="AR1683" s="1"/>
      <c r="AT1683" s="94">
        <v>40</v>
      </c>
      <c r="AU1683" s="96">
        <v>21</v>
      </c>
      <c r="AV1683" s="100">
        <f t="shared" si="632"/>
        <v>40021</v>
      </c>
      <c r="AX1683" s="7" t="s">
        <v>996</v>
      </c>
    </row>
    <row r="1684" spans="1:50" ht="13" hidden="1" customHeight="1" outlineLevel="1">
      <c r="A1684" t="s">
        <v>2546</v>
      </c>
      <c r="B1684" t="s">
        <v>2365</v>
      </c>
      <c r="C1684" s="1">
        <f t="shared" si="621"/>
        <v>4690</v>
      </c>
      <c r="D1684" s="7">
        <f>IF(N1684&gt;0, RANK(N1684,(N1684:P1684,Q1684:AE1684)),0)</f>
        <v>1</v>
      </c>
      <c r="E1684" s="7">
        <f>IF(O1684&gt;0,RANK(O1684,(N1684:P1684,Q1684:AE1684)),0)</f>
        <v>2</v>
      </c>
      <c r="F1684" s="7">
        <f>IF(P1684&gt;0,RANK(P1684,(N1684:P1684,Q1684:AE1684)),0)</f>
        <v>0</v>
      </c>
      <c r="G1684" s="1">
        <f t="shared" si="622"/>
        <v>3764</v>
      </c>
      <c r="H1684" s="2">
        <f t="shared" si="623"/>
        <v>0.80255863539445627</v>
      </c>
      <c r="I1684" s="2"/>
      <c r="J1684" s="2">
        <f t="shared" si="624"/>
        <v>0.90127931769722813</v>
      </c>
      <c r="K1684" s="2">
        <f t="shared" si="625"/>
        <v>9.8720682302771853E-2</v>
      </c>
      <c r="L1684" s="2">
        <f t="shared" si="626"/>
        <v>0</v>
      </c>
      <c r="M1684" s="2">
        <f t="shared" si="627"/>
        <v>1.3877787807814457E-17</v>
      </c>
      <c r="N1684" s="58">
        <v>4227</v>
      </c>
      <c r="O1684" s="58">
        <v>463</v>
      </c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G1684" s="7">
        <f>IF(Q1684&gt;0,RANK(Q1684,(N1684:P1684,Q1684:AE1684)),0)</f>
        <v>0</v>
      </c>
      <c r="AH1684" s="7">
        <f>IF(R1684&gt;0,RANK(R1684,(N1684:P1684,Q1684:AE1684)),0)</f>
        <v>0</v>
      </c>
      <c r="AI1684" s="7">
        <f>IF(T1684&gt;0,RANK(T1684,(N1684:P1684,Q1684:AE1684)),0)</f>
        <v>0</v>
      </c>
      <c r="AJ1684" s="7">
        <f>IF(S1684&gt;0,RANK(S1684,(N1684:P1684,Q1684:AE1684)),0)</f>
        <v>0</v>
      </c>
      <c r="AK1684" s="2">
        <f t="shared" si="628"/>
        <v>0</v>
      </c>
      <c r="AL1684" s="2">
        <f t="shared" si="629"/>
        <v>0</v>
      </c>
      <c r="AM1684" s="2">
        <f t="shared" si="630"/>
        <v>0</v>
      </c>
      <c r="AN1684" s="2">
        <f t="shared" si="631"/>
        <v>0</v>
      </c>
      <c r="AP1684" t="s">
        <v>2546</v>
      </c>
      <c r="AQ1684" t="s">
        <v>2365</v>
      </c>
      <c r="AR1684" s="1"/>
      <c r="AT1684" s="94">
        <v>40</v>
      </c>
      <c r="AU1684" s="96">
        <v>23</v>
      </c>
      <c r="AV1684" s="100">
        <f t="shared" si="632"/>
        <v>40023</v>
      </c>
      <c r="AX1684" s="7" t="s">
        <v>996</v>
      </c>
    </row>
    <row r="1685" spans="1:50" ht="13" hidden="1" customHeight="1" outlineLevel="1">
      <c r="A1685" t="s">
        <v>683</v>
      </c>
      <c r="B1685" t="s">
        <v>2365</v>
      </c>
      <c r="C1685" s="1">
        <f t="shared" si="621"/>
        <v>1334</v>
      </c>
      <c r="D1685" s="7">
        <f>IF(N1685&gt;0, RANK(N1685,(N1685:P1685,Q1685:AE1685)),0)</f>
        <v>1</v>
      </c>
      <c r="E1685" s="7">
        <f>IF(O1685&gt;0,RANK(O1685,(N1685:P1685,Q1685:AE1685)),0)</f>
        <v>2</v>
      </c>
      <c r="F1685" s="7">
        <f>IF(P1685&gt;0,RANK(P1685,(N1685:P1685,Q1685:AE1685)),0)</f>
        <v>0</v>
      </c>
      <c r="G1685" s="1">
        <f t="shared" si="622"/>
        <v>562</v>
      </c>
      <c r="H1685" s="2">
        <f t="shared" si="623"/>
        <v>0.42128935532233885</v>
      </c>
      <c r="I1685" s="2"/>
      <c r="J1685" s="2">
        <f t="shared" si="624"/>
        <v>0.71064467766116945</v>
      </c>
      <c r="K1685" s="2">
        <f t="shared" si="625"/>
        <v>0.2893553223388306</v>
      </c>
      <c r="L1685" s="2">
        <f t="shared" si="626"/>
        <v>0</v>
      </c>
      <c r="M1685" s="2">
        <f t="shared" si="627"/>
        <v>-5.5511151231257827E-17</v>
      </c>
      <c r="N1685" s="58">
        <v>948</v>
      </c>
      <c r="O1685" s="58">
        <v>386</v>
      </c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G1685" s="7">
        <f>IF(Q1685&gt;0,RANK(Q1685,(N1685:P1685,Q1685:AE1685)),0)</f>
        <v>0</v>
      </c>
      <c r="AH1685" s="7">
        <f>IF(R1685&gt;0,RANK(R1685,(N1685:P1685,Q1685:AE1685)),0)</f>
        <v>0</v>
      </c>
      <c r="AI1685" s="7">
        <f>IF(T1685&gt;0,RANK(T1685,(N1685:P1685,Q1685:AE1685)),0)</f>
        <v>0</v>
      </c>
      <c r="AJ1685" s="7">
        <f>IF(S1685&gt;0,RANK(S1685,(N1685:P1685,Q1685:AE1685)),0)</f>
        <v>0</v>
      </c>
      <c r="AK1685" s="2">
        <f t="shared" si="628"/>
        <v>0</v>
      </c>
      <c r="AL1685" s="2">
        <f t="shared" si="629"/>
        <v>0</v>
      </c>
      <c r="AM1685" s="2">
        <f t="shared" si="630"/>
        <v>0</v>
      </c>
      <c r="AN1685" s="2">
        <f t="shared" si="631"/>
        <v>0</v>
      </c>
      <c r="AP1685" t="s">
        <v>683</v>
      </c>
      <c r="AQ1685" t="s">
        <v>2365</v>
      </c>
      <c r="AT1685" s="94">
        <v>40</v>
      </c>
      <c r="AU1685" s="96">
        <v>25</v>
      </c>
      <c r="AV1685" s="100">
        <f t="shared" si="632"/>
        <v>40025</v>
      </c>
      <c r="AX1685" s="7" t="s">
        <v>996</v>
      </c>
    </row>
    <row r="1686" spans="1:50" ht="13" hidden="1" customHeight="1" outlineLevel="1">
      <c r="A1686" t="s">
        <v>2045</v>
      </c>
      <c r="B1686" t="s">
        <v>2365</v>
      </c>
      <c r="C1686" s="1">
        <f t="shared" si="621"/>
        <v>45619</v>
      </c>
      <c r="D1686" s="7">
        <f>IF(N1686&gt;0, RANK(N1686,(N1686:P1686,Q1686:AE1686)),0)</f>
        <v>1</v>
      </c>
      <c r="E1686" s="7">
        <f>IF(O1686&gt;0,RANK(O1686,(N1686:P1686,Q1686:AE1686)),0)</f>
        <v>2</v>
      </c>
      <c r="F1686" s="7">
        <f>IF(P1686&gt;0,RANK(P1686,(N1686:P1686,Q1686:AE1686)),0)</f>
        <v>0</v>
      </c>
      <c r="G1686" s="1">
        <f t="shared" si="622"/>
        <v>27691</v>
      </c>
      <c r="H1686" s="2">
        <f t="shared" si="623"/>
        <v>0.60700585282448105</v>
      </c>
      <c r="I1686" s="2"/>
      <c r="J1686" s="2">
        <f t="shared" si="624"/>
        <v>0.80350292641224053</v>
      </c>
      <c r="K1686" s="2">
        <f t="shared" si="625"/>
        <v>0.19649707358775947</v>
      </c>
      <c r="L1686" s="2">
        <f t="shared" si="626"/>
        <v>0</v>
      </c>
      <c r="M1686" s="2">
        <f t="shared" si="627"/>
        <v>0</v>
      </c>
      <c r="N1686" s="58">
        <v>36655</v>
      </c>
      <c r="O1686" s="58">
        <v>8964</v>
      </c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G1686" s="7">
        <f>IF(Q1686&gt;0,RANK(Q1686,(N1686:P1686,Q1686:AE1686)),0)</f>
        <v>0</v>
      </c>
      <c r="AH1686" s="7">
        <f>IF(R1686&gt;0,RANK(R1686,(N1686:P1686,Q1686:AE1686)),0)</f>
        <v>0</v>
      </c>
      <c r="AI1686" s="7">
        <f>IF(T1686&gt;0,RANK(T1686,(N1686:P1686,Q1686:AE1686)),0)</f>
        <v>0</v>
      </c>
      <c r="AJ1686" s="7">
        <f>IF(S1686&gt;0,RANK(S1686,(N1686:P1686,Q1686:AE1686)),0)</f>
        <v>0</v>
      </c>
      <c r="AK1686" s="2">
        <f t="shared" si="628"/>
        <v>0</v>
      </c>
      <c r="AL1686" s="2">
        <f t="shared" si="629"/>
        <v>0</v>
      </c>
      <c r="AM1686" s="2">
        <f t="shared" si="630"/>
        <v>0</v>
      </c>
      <c r="AN1686" s="2">
        <f t="shared" si="631"/>
        <v>0</v>
      </c>
      <c r="AP1686" t="s">
        <v>2045</v>
      </c>
      <c r="AQ1686" t="s">
        <v>2365</v>
      </c>
      <c r="AT1686" s="94">
        <v>40</v>
      </c>
      <c r="AU1686" s="96">
        <v>27</v>
      </c>
      <c r="AV1686" s="100">
        <f t="shared" si="632"/>
        <v>40027</v>
      </c>
      <c r="AX1686" s="7" t="s">
        <v>996</v>
      </c>
    </row>
    <row r="1687" spans="1:50" ht="13" hidden="1" customHeight="1" outlineLevel="1">
      <c r="A1687" t="s">
        <v>2342</v>
      </c>
      <c r="B1687" t="s">
        <v>2365</v>
      </c>
      <c r="C1687" s="1">
        <f t="shared" si="621"/>
        <v>2034</v>
      </c>
      <c r="D1687" s="7">
        <f>IF(N1687&gt;0, RANK(N1687,(N1687:P1687,Q1687:AE1687)),0)</f>
        <v>1</v>
      </c>
      <c r="E1687" s="7">
        <f>IF(O1687&gt;0,RANK(O1687,(N1687:P1687,Q1687:AE1687)),0)</f>
        <v>2</v>
      </c>
      <c r="F1687" s="7">
        <f>IF(P1687&gt;0,RANK(P1687,(N1687:P1687,Q1687:AE1687)),0)</f>
        <v>0</v>
      </c>
      <c r="G1687" s="1">
        <f t="shared" si="622"/>
        <v>1662</v>
      </c>
      <c r="H1687" s="2">
        <f t="shared" si="623"/>
        <v>0.81710914454277284</v>
      </c>
      <c r="I1687" s="2"/>
      <c r="J1687" s="2">
        <f t="shared" si="624"/>
        <v>0.90855457227138647</v>
      </c>
      <c r="K1687" s="2">
        <f t="shared" si="625"/>
        <v>9.1445427728613568E-2</v>
      </c>
      <c r="L1687" s="2">
        <f t="shared" si="626"/>
        <v>0</v>
      </c>
      <c r="M1687" s="2">
        <f t="shared" si="627"/>
        <v>-4.163336342344337E-17</v>
      </c>
      <c r="N1687" s="58">
        <v>1848</v>
      </c>
      <c r="O1687" s="58">
        <v>186</v>
      </c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G1687" s="7">
        <f>IF(Q1687&gt;0,RANK(Q1687,(N1687:P1687,Q1687:AE1687)),0)</f>
        <v>0</v>
      </c>
      <c r="AH1687" s="7">
        <f>IF(R1687&gt;0,RANK(R1687,(N1687:P1687,Q1687:AE1687)),0)</f>
        <v>0</v>
      </c>
      <c r="AI1687" s="7">
        <f>IF(T1687&gt;0,RANK(T1687,(N1687:P1687,Q1687:AE1687)),0)</f>
        <v>0</v>
      </c>
      <c r="AJ1687" s="7">
        <f>IF(S1687&gt;0,RANK(S1687,(N1687:P1687,Q1687:AE1687)),0)</f>
        <v>0</v>
      </c>
      <c r="AK1687" s="2">
        <f t="shared" si="628"/>
        <v>0</v>
      </c>
      <c r="AL1687" s="2">
        <f t="shared" si="629"/>
        <v>0</v>
      </c>
      <c r="AM1687" s="2">
        <f t="shared" si="630"/>
        <v>0</v>
      </c>
      <c r="AN1687" s="2">
        <f t="shared" si="631"/>
        <v>0</v>
      </c>
      <c r="AP1687" t="s">
        <v>2342</v>
      </c>
      <c r="AQ1687" t="s">
        <v>2365</v>
      </c>
      <c r="AT1687" s="94">
        <v>40</v>
      </c>
      <c r="AU1687" s="96">
        <v>29</v>
      </c>
      <c r="AV1687" s="100">
        <f t="shared" si="632"/>
        <v>40029</v>
      </c>
      <c r="AX1687" s="7" t="s">
        <v>996</v>
      </c>
    </row>
    <row r="1688" spans="1:50" ht="13" hidden="1" customHeight="1" outlineLevel="1">
      <c r="A1688" t="s">
        <v>104</v>
      </c>
      <c r="B1688" t="s">
        <v>2365</v>
      </c>
      <c r="C1688" s="1">
        <f t="shared" si="621"/>
        <v>21083</v>
      </c>
      <c r="D1688" s="7">
        <f>IF(N1688&gt;0, RANK(N1688,(N1688:P1688,Q1688:AE1688)),0)</f>
        <v>1</v>
      </c>
      <c r="E1688" s="7">
        <f>IF(O1688&gt;0,RANK(O1688,(N1688:P1688,Q1688:AE1688)),0)</f>
        <v>2</v>
      </c>
      <c r="F1688" s="7">
        <f>IF(P1688&gt;0,RANK(P1688,(N1688:P1688,Q1688:AE1688)),0)</f>
        <v>0</v>
      </c>
      <c r="G1688" s="1">
        <f t="shared" si="622"/>
        <v>11789</v>
      </c>
      <c r="H1688" s="2">
        <f t="shared" si="623"/>
        <v>0.55917089598254521</v>
      </c>
      <c r="I1688" s="2"/>
      <c r="J1688" s="2">
        <f t="shared" si="624"/>
        <v>0.77958544799127261</v>
      </c>
      <c r="K1688" s="2">
        <f t="shared" si="625"/>
        <v>0.22041455200872742</v>
      </c>
      <c r="L1688" s="2">
        <f t="shared" si="626"/>
        <v>0</v>
      </c>
      <c r="M1688" s="2">
        <f t="shared" si="627"/>
        <v>-2.7755575615628914E-17</v>
      </c>
      <c r="N1688" s="58">
        <v>16436</v>
      </c>
      <c r="O1688" s="58">
        <v>4647</v>
      </c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0</v>
      </c>
      <c r="AK1688" s="2">
        <f t="shared" si="628"/>
        <v>0</v>
      </c>
      <c r="AL1688" s="2">
        <f t="shared" si="629"/>
        <v>0</v>
      </c>
      <c r="AM1688" s="2">
        <f t="shared" si="630"/>
        <v>0</v>
      </c>
      <c r="AN1688" s="2">
        <f t="shared" si="631"/>
        <v>0</v>
      </c>
      <c r="AP1688" t="s">
        <v>104</v>
      </c>
      <c r="AQ1688" t="s">
        <v>2365</v>
      </c>
      <c r="AT1688" s="94">
        <v>40</v>
      </c>
      <c r="AU1688" s="96">
        <v>31</v>
      </c>
      <c r="AV1688" s="100">
        <f t="shared" si="632"/>
        <v>40031</v>
      </c>
      <c r="AX1688" s="7" t="s">
        <v>996</v>
      </c>
    </row>
    <row r="1689" spans="1:50" ht="13" hidden="1" customHeight="1" outlineLevel="1">
      <c r="A1689" t="s">
        <v>1129</v>
      </c>
      <c r="B1689" t="s">
        <v>2365</v>
      </c>
      <c r="C1689" s="1">
        <f t="shared" si="621"/>
        <v>2212</v>
      </c>
      <c r="D1689" s="7">
        <f>IF(N1689&gt;0, RANK(N1689,(N1689:P1689,Q1689:AE1689)),0)</f>
        <v>1</v>
      </c>
      <c r="E1689" s="7">
        <f>IF(O1689&gt;0,RANK(O1689,(N1689:P1689,Q1689:AE1689)),0)</f>
        <v>2</v>
      </c>
      <c r="F1689" s="7">
        <f>IF(P1689&gt;0,RANK(P1689,(N1689:P1689,Q1689:AE1689)),0)</f>
        <v>0</v>
      </c>
      <c r="G1689" s="1">
        <f t="shared" si="622"/>
        <v>1662</v>
      </c>
      <c r="H1689" s="2">
        <f t="shared" si="623"/>
        <v>0.75135623869801083</v>
      </c>
      <c r="I1689" s="2"/>
      <c r="J1689" s="2">
        <f t="shared" si="624"/>
        <v>0.87567811934900541</v>
      </c>
      <c r="K1689" s="2">
        <f t="shared" si="625"/>
        <v>0.12432188065099457</v>
      </c>
      <c r="L1689" s="2">
        <f t="shared" si="626"/>
        <v>0</v>
      </c>
      <c r="M1689" s="2">
        <f t="shared" si="627"/>
        <v>1.3877787807814457E-17</v>
      </c>
      <c r="N1689" s="58">
        <v>1937</v>
      </c>
      <c r="O1689" s="58">
        <v>275</v>
      </c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G1689" s="7">
        <f>IF(Q1689&gt;0,RANK(Q1689,(N1689:P1689,Q1689:AE1689)),0)</f>
        <v>0</v>
      </c>
      <c r="AH1689" s="7">
        <f>IF(R1689&gt;0,RANK(R1689,(N1689:P1689,Q1689:AE1689)),0)</f>
        <v>0</v>
      </c>
      <c r="AI1689" s="7">
        <f>IF(T1689&gt;0,RANK(T1689,(N1689:P1689,Q1689:AE1689)),0)</f>
        <v>0</v>
      </c>
      <c r="AJ1689" s="7">
        <f>IF(S1689&gt;0,RANK(S1689,(N1689:P1689,Q1689:AE1689)),0)</f>
        <v>0</v>
      </c>
      <c r="AK1689" s="2">
        <f t="shared" si="628"/>
        <v>0</v>
      </c>
      <c r="AL1689" s="2">
        <f t="shared" si="629"/>
        <v>0</v>
      </c>
      <c r="AM1689" s="2">
        <f t="shared" si="630"/>
        <v>0</v>
      </c>
      <c r="AN1689" s="2">
        <f t="shared" si="631"/>
        <v>0</v>
      </c>
      <c r="AP1689" t="s">
        <v>1129</v>
      </c>
      <c r="AQ1689" t="s">
        <v>2365</v>
      </c>
      <c r="AT1689" s="94">
        <v>40</v>
      </c>
      <c r="AU1689" s="96">
        <v>33</v>
      </c>
      <c r="AV1689" s="100">
        <f t="shared" si="632"/>
        <v>40033</v>
      </c>
      <c r="AX1689" s="7" t="s">
        <v>996</v>
      </c>
    </row>
    <row r="1690" spans="1:50" ht="13" hidden="1" customHeight="1" outlineLevel="1">
      <c r="A1690" t="s">
        <v>932</v>
      </c>
      <c r="B1690" t="s">
        <v>2365</v>
      </c>
      <c r="C1690" s="1">
        <f t="shared" si="621"/>
        <v>4232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0</v>
      </c>
      <c r="G1690" s="1">
        <f t="shared" si="622"/>
        <v>3110</v>
      </c>
      <c r="H1690" s="2">
        <f t="shared" si="623"/>
        <v>0.73487712665406424</v>
      </c>
      <c r="I1690" s="2"/>
      <c r="J1690" s="2">
        <f t="shared" si="624"/>
        <v>0.86743856332703217</v>
      </c>
      <c r="K1690" s="2">
        <f t="shared" si="625"/>
        <v>0.13256143667296785</v>
      </c>
      <c r="L1690" s="2">
        <f t="shared" si="626"/>
        <v>0</v>
      </c>
      <c r="M1690" s="2">
        <f t="shared" si="627"/>
        <v>-2.7755575615628914E-17</v>
      </c>
      <c r="N1690" s="58">
        <v>3671</v>
      </c>
      <c r="O1690" s="58">
        <v>561</v>
      </c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0</v>
      </c>
      <c r="AK1690" s="2">
        <f t="shared" si="628"/>
        <v>0</v>
      </c>
      <c r="AL1690" s="2">
        <f t="shared" si="629"/>
        <v>0</v>
      </c>
      <c r="AM1690" s="2">
        <f t="shared" si="630"/>
        <v>0</v>
      </c>
      <c r="AN1690" s="2">
        <f t="shared" si="631"/>
        <v>0</v>
      </c>
      <c r="AP1690" t="s">
        <v>932</v>
      </c>
      <c r="AQ1690" t="s">
        <v>2365</v>
      </c>
      <c r="AT1690" s="94">
        <v>40</v>
      </c>
      <c r="AU1690" s="96">
        <v>35</v>
      </c>
      <c r="AV1690" s="100">
        <f t="shared" si="632"/>
        <v>40035</v>
      </c>
      <c r="AX1690" s="7" t="s">
        <v>996</v>
      </c>
    </row>
    <row r="1691" spans="1:50" ht="13" hidden="1" customHeight="1" outlineLevel="1">
      <c r="A1691" t="s">
        <v>1423</v>
      </c>
      <c r="B1691" t="s">
        <v>2365</v>
      </c>
      <c r="C1691" s="1">
        <f t="shared" si="621"/>
        <v>14214</v>
      </c>
      <c r="D1691" s="7">
        <f>IF(N1691&gt;0, RANK(N1691,(N1691:P1691,Q1691:AE1691)),0)</f>
        <v>1</v>
      </c>
      <c r="E1691" s="7">
        <f>IF(O1691&gt;0,RANK(O1691,(N1691:P1691,Q1691:AE1691)),0)</f>
        <v>2</v>
      </c>
      <c r="F1691" s="7">
        <f>IF(P1691&gt;0,RANK(P1691,(N1691:P1691,Q1691:AE1691)),0)</f>
        <v>0</v>
      </c>
      <c r="G1691" s="1">
        <f t="shared" si="622"/>
        <v>9590</v>
      </c>
      <c r="H1691" s="2">
        <f t="shared" si="623"/>
        <v>0.67468692838046995</v>
      </c>
      <c r="I1691" s="2"/>
      <c r="J1691" s="2">
        <f t="shared" si="624"/>
        <v>0.83734346419023498</v>
      </c>
      <c r="K1691" s="2">
        <f t="shared" si="625"/>
        <v>0.16265653580976502</v>
      </c>
      <c r="L1691" s="2">
        <f t="shared" si="626"/>
        <v>0</v>
      </c>
      <c r="M1691" s="2">
        <f t="shared" si="627"/>
        <v>0</v>
      </c>
      <c r="N1691" s="58">
        <v>11902</v>
      </c>
      <c r="O1691" s="58">
        <v>2312</v>
      </c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G1691" s="7">
        <f>IF(Q1691&gt;0,RANK(Q1691,(N1691:P1691,Q1691:AE1691)),0)</f>
        <v>0</v>
      </c>
      <c r="AH1691" s="7">
        <f>IF(R1691&gt;0,RANK(R1691,(N1691:P1691,Q1691:AE1691)),0)</f>
        <v>0</v>
      </c>
      <c r="AI1691" s="7">
        <f>IF(T1691&gt;0,RANK(T1691,(N1691:P1691,Q1691:AE1691)),0)</f>
        <v>0</v>
      </c>
      <c r="AJ1691" s="7">
        <f>IF(S1691&gt;0,RANK(S1691,(N1691:P1691,Q1691:AE1691)),0)</f>
        <v>0</v>
      </c>
      <c r="AK1691" s="2">
        <f t="shared" si="628"/>
        <v>0</v>
      </c>
      <c r="AL1691" s="2">
        <f t="shared" si="629"/>
        <v>0</v>
      </c>
      <c r="AM1691" s="2">
        <f t="shared" si="630"/>
        <v>0</v>
      </c>
      <c r="AN1691" s="2">
        <f t="shared" si="631"/>
        <v>0</v>
      </c>
      <c r="AP1691" t="s">
        <v>1423</v>
      </c>
      <c r="AQ1691" t="s">
        <v>2365</v>
      </c>
      <c r="AT1691" s="94">
        <v>40</v>
      </c>
      <c r="AU1691" s="96">
        <v>37</v>
      </c>
      <c r="AV1691" s="100">
        <f t="shared" si="632"/>
        <v>40037</v>
      </c>
      <c r="AX1691" s="7" t="s">
        <v>996</v>
      </c>
    </row>
    <row r="1692" spans="1:50" ht="13" hidden="1" customHeight="1" outlineLevel="1">
      <c r="A1692" t="s">
        <v>2361</v>
      </c>
      <c r="B1692" t="s">
        <v>2365</v>
      </c>
      <c r="C1692" s="1">
        <f t="shared" si="621"/>
        <v>8449</v>
      </c>
      <c r="D1692" s="7">
        <f>IF(N1692&gt;0, RANK(N1692,(N1692:P1692,Q1692:AE1692)),0)</f>
        <v>1</v>
      </c>
      <c r="E1692" s="7">
        <f>IF(O1692&gt;0,RANK(O1692,(N1692:P1692,Q1692:AE1692)),0)</f>
        <v>2</v>
      </c>
      <c r="F1692" s="7">
        <f>IF(P1692&gt;0,RANK(P1692,(N1692:P1692,Q1692:AE1692)),0)</f>
        <v>0</v>
      </c>
      <c r="G1692" s="1">
        <f t="shared" si="622"/>
        <v>6235</v>
      </c>
      <c r="H1692" s="2">
        <f t="shared" si="623"/>
        <v>0.73795715469286305</v>
      </c>
      <c r="I1692" s="2"/>
      <c r="J1692" s="2">
        <f t="shared" si="624"/>
        <v>0.86897857734643158</v>
      </c>
      <c r="K1692" s="2">
        <f t="shared" si="625"/>
        <v>0.13102142265356848</v>
      </c>
      <c r="L1692" s="2">
        <f t="shared" si="626"/>
        <v>0</v>
      </c>
      <c r="M1692" s="2">
        <f t="shared" si="627"/>
        <v>-5.5511151231257827E-17</v>
      </c>
      <c r="N1692" s="58">
        <v>7342</v>
      </c>
      <c r="O1692" s="58">
        <v>1107</v>
      </c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G1692" s="7">
        <f>IF(Q1692&gt;0,RANK(Q1692,(N1692:P1692,Q1692:AE1692)),0)</f>
        <v>0</v>
      </c>
      <c r="AH1692" s="7">
        <f>IF(R1692&gt;0,RANK(R1692,(N1692:P1692,Q1692:AE1692)),0)</f>
        <v>0</v>
      </c>
      <c r="AI1692" s="7">
        <f>IF(T1692&gt;0,RANK(T1692,(N1692:P1692,Q1692:AE1692)),0)</f>
        <v>0</v>
      </c>
      <c r="AJ1692" s="7">
        <f>IF(S1692&gt;0,RANK(S1692,(N1692:P1692,Q1692:AE1692)),0)</f>
        <v>0</v>
      </c>
      <c r="AK1692" s="2">
        <f t="shared" si="628"/>
        <v>0</v>
      </c>
      <c r="AL1692" s="2">
        <f t="shared" si="629"/>
        <v>0</v>
      </c>
      <c r="AM1692" s="2">
        <f t="shared" si="630"/>
        <v>0</v>
      </c>
      <c r="AN1692" s="2">
        <f t="shared" si="631"/>
        <v>0</v>
      </c>
      <c r="AP1692" t="s">
        <v>2361</v>
      </c>
      <c r="AQ1692" t="s">
        <v>2365</v>
      </c>
      <c r="AT1692" s="94">
        <v>40</v>
      </c>
      <c r="AU1692" s="96">
        <v>39</v>
      </c>
      <c r="AV1692" s="100">
        <f t="shared" si="632"/>
        <v>40039</v>
      </c>
      <c r="AX1692" s="7" t="s">
        <v>996</v>
      </c>
    </row>
    <row r="1693" spans="1:50" ht="13" hidden="1" customHeight="1" outlineLevel="1">
      <c r="A1693" t="s">
        <v>1785</v>
      </c>
      <c r="B1693" t="s">
        <v>2365</v>
      </c>
      <c r="C1693" s="1">
        <f t="shared" si="621"/>
        <v>7129</v>
      </c>
      <c r="D1693" s="7">
        <f>IF(N1693&gt;0, RANK(N1693,(N1693:P1693,Q1693:AE1693)),0)</f>
        <v>1</v>
      </c>
      <c r="E1693" s="7">
        <f>IF(O1693&gt;0,RANK(O1693,(N1693:P1693,Q1693:AE1693)),0)</f>
        <v>2</v>
      </c>
      <c r="F1693" s="7">
        <f>IF(P1693&gt;0,RANK(P1693,(N1693:P1693,Q1693:AE1693)),0)</f>
        <v>0</v>
      </c>
      <c r="G1693" s="1">
        <f t="shared" si="622"/>
        <v>4087</v>
      </c>
      <c r="H1693" s="2">
        <f t="shared" si="623"/>
        <v>0.5732921868424744</v>
      </c>
      <c r="I1693" s="2"/>
      <c r="J1693" s="2">
        <f t="shared" si="624"/>
        <v>0.78664609342123715</v>
      </c>
      <c r="K1693" s="2">
        <f t="shared" si="625"/>
        <v>0.2133539065787628</v>
      </c>
      <c r="L1693" s="2">
        <f t="shared" si="626"/>
        <v>0</v>
      </c>
      <c r="M1693" s="2">
        <f t="shared" si="627"/>
        <v>5.5511151231257827E-17</v>
      </c>
      <c r="N1693" s="58">
        <v>5608</v>
      </c>
      <c r="O1693" s="58">
        <v>1521</v>
      </c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G1693" s="7">
        <f>IF(Q1693&gt;0,RANK(Q1693,(N1693:P1693,Q1693:AE1693)),0)</f>
        <v>0</v>
      </c>
      <c r="AH1693" s="7">
        <f>IF(R1693&gt;0,RANK(R1693,(N1693:P1693,Q1693:AE1693)),0)</f>
        <v>0</v>
      </c>
      <c r="AI1693" s="7">
        <f>IF(T1693&gt;0,RANK(T1693,(N1693:P1693,Q1693:AE1693)),0)</f>
        <v>0</v>
      </c>
      <c r="AJ1693" s="7">
        <f>IF(S1693&gt;0,RANK(S1693,(N1693:P1693,Q1693:AE1693)),0)</f>
        <v>0</v>
      </c>
      <c r="AK1693" s="2">
        <f t="shared" si="628"/>
        <v>0</v>
      </c>
      <c r="AL1693" s="2">
        <f t="shared" si="629"/>
        <v>0</v>
      </c>
      <c r="AM1693" s="2">
        <f t="shared" si="630"/>
        <v>0</v>
      </c>
      <c r="AN1693" s="2">
        <f t="shared" si="631"/>
        <v>0</v>
      </c>
      <c r="AP1693" t="s">
        <v>1785</v>
      </c>
      <c r="AQ1693" t="s">
        <v>2365</v>
      </c>
      <c r="AT1693" s="94">
        <v>40</v>
      </c>
      <c r="AU1693" s="96">
        <v>41</v>
      </c>
      <c r="AV1693" s="100">
        <f t="shared" si="632"/>
        <v>40041</v>
      </c>
      <c r="AX1693" s="7" t="s">
        <v>996</v>
      </c>
    </row>
    <row r="1694" spans="1:50" ht="13" hidden="1" customHeight="1" outlineLevel="1">
      <c r="A1694" t="s">
        <v>755</v>
      </c>
      <c r="B1694" t="s">
        <v>2365</v>
      </c>
      <c r="C1694" s="1">
        <f t="shared" si="621"/>
        <v>2352</v>
      </c>
      <c r="D1694" s="7">
        <f>IF(N1694&gt;0, RANK(N1694,(N1694:P1694,Q1694:AE1694)),0)</f>
        <v>1</v>
      </c>
      <c r="E1694" s="7">
        <f>IF(O1694&gt;0,RANK(O1694,(N1694:P1694,Q1694:AE1694)),0)</f>
        <v>2</v>
      </c>
      <c r="F1694" s="7">
        <f>IF(P1694&gt;0,RANK(P1694,(N1694:P1694,Q1694:AE1694)),0)</f>
        <v>0</v>
      </c>
      <c r="G1694" s="1">
        <f t="shared" si="622"/>
        <v>1754</v>
      </c>
      <c r="H1694" s="2">
        <f t="shared" si="623"/>
        <v>0.74574829931972786</v>
      </c>
      <c r="I1694" s="2"/>
      <c r="J1694" s="2">
        <f t="shared" si="624"/>
        <v>0.87287414965986398</v>
      </c>
      <c r="K1694" s="2">
        <f t="shared" si="625"/>
        <v>0.12712585034013604</v>
      </c>
      <c r="L1694" s="2">
        <f t="shared" si="626"/>
        <v>0</v>
      </c>
      <c r="M1694" s="2">
        <f t="shared" si="627"/>
        <v>-2.7755575615628914E-17</v>
      </c>
      <c r="N1694" s="58">
        <v>2053</v>
      </c>
      <c r="O1694" s="58">
        <v>299</v>
      </c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G1694" s="7">
        <f>IF(Q1694&gt;0,RANK(Q1694,(N1694:P1694,Q1694:AE1694)),0)</f>
        <v>0</v>
      </c>
      <c r="AH1694" s="7">
        <f>IF(R1694&gt;0,RANK(R1694,(N1694:P1694,Q1694:AE1694)),0)</f>
        <v>0</v>
      </c>
      <c r="AI1694" s="7">
        <f>IF(T1694&gt;0,RANK(T1694,(N1694:P1694,Q1694:AE1694)),0)</f>
        <v>0</v>
      </c>
      <c r="AJ1694" s="7">
        <f>IF(S1694&gt;0,RANK(S1694,(N1694:P1694,Q1694:AE1694)),0)</f>
        <v>0</v>
      </c>
      <c r="AK1694" s="2">
        <f t="shared" si="628"/>
        <v>0</v>
      </c>
      <c r="AL1694" s="2">
        <f t="shared" si="629"/>
        <v>0</v>
      </c>
      <c r="AM1694" s="2">
        <f t="shared" si="630"/>
        <v>0</v>
      </c>
      <c r="AN1694" s="2">
        <f t="shared" si="631"/>
        <v>0</v>
      </c>
      <c r="AP1694" t="s">
        <v>755</v>
      </c>
      <c r="AQ1694" t="s">
        <v>2365</v>
      </c>
      <c r="AT1694" s="94">
        <v>40</v>
      </c>
      <c r="AU1694" s="96">
        <v>43</v>
      </c>
      <c r="AV1694" s="100">
        <f t="shared" si="632"/>
        <v>40043</v>
      </c>
      <c r="AX1694" s="7" t="s">
        <v>996</v>
      </c>
    </row>
    <row r="1695" spans="1:50" ht="13" hidden="1" customHeight="1" outlineLevel="1">
      <c r="A1695" t="s">
        <v>971</v>
      </c>
      <c r="B1695" t="s">
        <v>2365</v>
      </c>
      <c r="C1695" s="1">
        <f t="shared" si="621"/>
        <v>1916</v>
      </c>
      <c r="D1695" s="7">
        <f>IF(N1695&gt;0, RANK(N1695,(N1695:P1695,Q1695:AE1695)),0)</f>
        <v>1</v>
      </c>
      <c r="E1695" s="7">
        <f>IF(O1695&gt;0,RANK(O1695,(N1695:P1695,Q1695:AE1695)),0)</f>
        <v>2</v>
      </c>
      <c r="F1695" s="7">
        <f>IF(P1695&gt;0,RANK(P1695,(N1695:P1695,Q1695:AE1695)),0)</f>
        <v>0</v>
      </c>
      <c r="G1695" s="1">
        <f t="shared" si="622"/>
        <v>1184</v>
      </c>
      <c r="H1695" s="2">
        <f t="shared" si="623"/>
        <v>0.6179540709812108</v>
      </c>
      <c r="I1695" s="2"/>
      <c r="J1695" s="2">
        <f t="shared" si="624"/>
        <v>0.8089770354906054</v>
      </c>
      <c r="K1695" s="2">
        <f t="shared" si="625"/>
        <v>0.19102296450939457</v>
      </c>
      <c r="L1695" s="2">
        <f t="shared" si="626"/>
        <v>0</v>
      </c>
      <c r="M1695" s="2">
        <f t="shared" si="627"/>
        <v>2.7755575615628914E-17</v>
      </c>
      <c r="N1695" s="58">
        <v>1550</v>
      </c>
      <c r="O1695" s="58">
        <v>366</v>
      </c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G1695" s="7">
        <f>IF(Q1695&gt;0,RANK(Q1695,(N1695:P1695,Q1695:AE1695)),0)</f>
        <v>0</v>
      </c>
      <c r="AH1695" s="7">
        <f>IF(R1695&gt;0,RANK(R1695,(N1695:P1695,Q1695:AE1695)),0)</f>
        <v>0</v>
      </c>
      <c r="AI1695" s="7">
        <f>IF(T1695&gt;0,RANK(T1695,(N1695:P1695,Q1695:AE1695)),0)</f>
        <v>0</v>
      </c>
      <c r="AJ1695" s="7">
        <f>IF(S1695&gt;0,RANK(S1695,(N1695:P1695,Q1695:AE1695)),0)</f>
        <v>0</v>
      </c>
      <c r="AK1695" s="2">
        <f t="shared" si="628"/>
        <v>0</v>
      </c>
      <c r="AL1695" s="2">
        <f t="shared" si="629"/>
        <v>0</v>
      </c>
      <c r="AM1695" s="2">
        <f t="shared" si="630"/>
        <v>0</v>
      </c>
      <c r="AN1695" s="2">
        <f t="shared" si="631"/>
        <v>0</v>
      </c>
      <c r="AP1695" t="s">
        <v>971</v>
      </c>
      <c r="AQ1695" t="s">
        <v>2365</v>
      </c>
      <c r="AT1695" s="94">
        <v>40</v>
      </c>
      <c r="AU1695" s="96">
        <v>45</v>
      </c>
      <c r="AV1695" s="100">
        <f t="shared" si="632"/>
        <v>40045</v>
      </c>
      <c r="AX1695" s="7" t="s">
        <v>996</v>
      </c>
    </row>
    <row r="1696" spans="1:50" ht="13" hidden="1" customHeight="1" outlineLevel="1">
      <c r="A1696" t="s">
        <v>1288</v>
      </c>
      <c r="B1696" t="s">
        <v>2365</v>
      </c>
      <c r="C1696" s="1">
        <f t="shared" si="621"/>
        <v>18062</v>
      </c>
      <c r="D1696" s="7">
        <f>IF(N1696&gt;0, RANK(N1696,(N1696:P1696,Q1696:AE1696)),0)</f>
        <v>1</v>
      </c>
      <c r="E1696" s="7">
        <f>IF(O1696&gt;0,RANK(O1696,(N1696:P1696,Q1696:AE1696)),0)</f>
        <v>2</v>
      </c>
      <c r="F1696" s="7">
        <f>IF(P1696&gt;0,RANK(P1696,(N1696:P1696,Q1696:AE1696)),0)</f>
        <v>0</v>
      </c>
      <c r="G1696" s="1">
        <f t="shared" si="622"/>
        <v>10304</v>
      </c>
      <c r="H1696" s="2">
        <f t="shared" si="623"/>
        <v>0.57047945963902114</v>
      </c>
      <c r="I1696" s="2"/>
      <c r="J1696" s="2">
        <f t="shared" si="624"/>
        <v>0.78523972981951062</v>
      </c>
      <c r="K1696" s="2">
        <f t="shared" si="625"/>
        <v>0.21476027018048943</v>
      </c>
      <c r="L1696" s="2">
        <f t="shared" si="626"/>
        <v>0</v>
      </c>
      <c r="M1696" s="2">
        <f t="shared" si="627"/>
        <v>-5.5511151231257827E-17</v>
      </c>
      <c r="N1696" s="58">
        <v>14183</v>
      </c>
      <c r="O1696" s="58">
        <v>3879</v>
      </c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G1696" s="7">
        <f>IF(Q1696&gt;0,RANK(Q1696,(N1696:P1696,Q1696:AE1696)),0)</f>
        <v>0</v>
      </c>
      <c r="AH1696" s="7">
        <f>IF(R1696&gt;0,RANK(R1696,(N1696:P1696,Q1696:AE1696)),0)</f>
        <v>0</v>
      </c>
      <c r="AI1696" s="7">
        <f>IF(T1696&gt;0,RANK(T1696,(N1696:P1696,Q1696:AE1696)),0)</f>
        <v>0</v>
      </c>
      <c r="AJ1696" s="7">
        <f>IF(S1696&gt;0,RANK(S1696,(N1696:P1696,Q1696:AE1696)),0)</f>
        <v>0</v>
      </c>
      <c r="AK1696" s="2">
        <f t="shared" si="628"/>
        <v>0</v>
      </c>
      <c r="AL1696" s="2">
        <f t="shared" si="629"/>
        <v>0</v>
      </c>
      <c r="AM1696" s="2">
        <f t="shared" si="630"/>
        <v>0</v>
      </c>
      <c r="AN1696" s="2">
        <f t="shared" si="631"/>
        <v>0</v>
      </c>
      <c r="AP1696" t="s">
        <v>1288</v>
      </c>
      <c r="AQ1696" t="s">
        <v>2365</v>
      </c>
      <c r="AT1696" s="94">
        <v>40</v>
      </c>
      <c r="AU1696" s="96">
        <v>47</v>
      </c>
      <c r="AV1696" s="100">
        <f t="shared" si="632"/>
        <v>40047</v>
      </c>
      <c r="AX1696" s="7" t="s">
        <v>996</v>
      </c>
    </row>
    <row r="1697" spans="1:50" ht="13" hidden="1" customHeight="1" outlineLevel="1">
      <c r="A1697" t="s">
        <v>1680</v>
      </c>
      <c r="B1697" t="s">
        <v>2365</v>
      </c>
      <c r="C1697" s="1">
        <f t="shared" si="621"/>
        <v>8333</v>
      </c>
      <c r="D1697" s="7">
        <f>IF(N1697&gt;0, RANK(N1697,(N1697:P1697,Q1697:AE1697)),0)</f>
        <v>1</v>
      </c>
      <c r="E1697" s="7">
        <f>IF(O1697&gt;0,RANK(O1697,(N1697:P1697,Q1697:AE1697)),0)</f>
        <v>2</v>
      </c>
      <c r="F1697" s="7">
        <f>IF(P1697&gt;0,RANK(P1697,(N1697:P1697,Q1697:AE1697)),0)</f>
        <v>0</v>
      </c>
      <c r="G1697" s="1">
        <f t="shared" si="622"/>
        <v>6455</v>
      </c>
      <c r="H1697" s="2">
        <f t="shared" si="623"/>
        <v>0.77463098523940954</v>
      </c>
      <c r="I1697" s="2"/>
      <c r="J1697" s="2">
        <f t="shared" si="624"/>
        <v>0.88731549261970477</v>
      </c>
      <c r="K1697" s="2">
        <f t="shared" si="625"/>
        <v>0.11268450738029522</v>
      </c>
      <c r="L1697" s="2">
        <f t="shared" si="626"/>
        <v>0</v>
      </c>
      <c r="M1697" s="2">
        <f t="shared" si="627"/>
        <v>1.3877787807814457E-17</v>
      </c>
      <c r="N1697" s="58">
        <v>7394</v>
      </c>
      <c r="O1697" s="58">
        <v>939</v>
      </c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G1697" s="7">
        <f>IF(Q1697&gt;0,RANK(Q1697,(N1697:P1697,Q1697:AE1697)),0)</f>
        <v>0</v>
      </c>
      <c r="AH1697" s="7">
        <f>IF(R1697&gt;0,RANK(R1697,(N1697:P1697,Q1697:AE1697)),0)</f>
        <v>0</v>
      </c>
      <c r="AI1697" s="7">
        <f>IF(T1697&gt;0,RANK(T1697,(N1697:P1697,Q1697:AE1697)),0)</f>
        <v>0</v>
      </c>
      <c r="AJ1697" s="7">
        <f>IF(S1697&gt;0,RANK(S1697,(N1697:P1697,Q1697:AE1697)),0)</f>
        <v>0</v>
      </c>
      <c r="AK1697" s="2">
        <f t="shared" si="628"/>
        <v>0</v>
      </c>
      <c r="AL1697" s="2">
        <f t="shared" si="629"/>
        <v>0</v>
      </c>
      <c r="AM1697" s="2">
        <f t="shared" si="630"/>
        <v>0</v>
      </c>
      <c r="AN1697" s="2">
        <f t="shared" si="631"/>
        <v>0</v>
      </c>
      <c r="AP1697" t="s">
        <v>1680</v>
      </c>
      <c r="AQ1697" t="s">
        <v>2365</v>
      </c>
      <c r="AT1697" s="94">
        <v>40</v>
      </c>
      <c r="AU1697" s="96">
        <v>49</v>
      </c>
      <c r="AV1697" s="100">
        <f t="shared" si="632"/>
        <v>40049</v>
      </c>
      <c r="AX1697" s="7" t="s">
        <v>996</v>
      </c>
    </row>
    <row r="1698" spans="1:50" ht="13" hidden="1" customHeight="1" outlineLevel="1">
      <c r="A1698" t="s">
        <v>2100</v>
      </c>
      <c r="B1698" t="s">
        <v>2365</v>
      </c>
      <c r="C1698" s="1">
        <f t="shared" si="621"/>
        <v>12048</v>
      </c>
      <c r="D1698" s="7">
        <f>IF(N1698&gt;0, RANK(N1698,(N1698:P1698,Q1698:AE1698)),0)</f>
        <v>1</v>
      </c>
      <c r="E1698" s="7">
        <f>IF(O1698&gt;0,RANK(O1698,(N1698:P1698,Q1698:AE1698)),0)</f>
        <v>2</v>
      </c>
      <c r="F1698" s="7">
        <f>IF(P1698&gt;0,RANK(P1698,(N1698:P1698,Q1698:AE1698)),0)</f>
        <v>0</v>
      </c>
      <c r="G1698" s="1">
        <f t="shared" si="622"/>
        <v>8262</v>
      </c>
      <c r="H1698" s="2">
        <f t="shared" si="623"/>
        <v>0.68575697211155373</v>
      </c>
      <c r="I1698" s="2"/>
      <c r="J1698" s="2">
        <f t="shared" si="624"/>
        <v>0.84287848605577687</v>
      </c>
      <c r="K1698" s="2">
        <f t="shared" si="625"/>
        <v>0.15712151394422311</v>
      </c>
      <c r="L1698" s="2">
        <f t="shared" si="626"/>
        <v>0</v>
      </c>
      <c r="M1698" s="2">
        <f t="shared" si="627"/>
        <v>2.7755575615628914E-17</v>
      </c>
      <c r="N1698" s="58">
        <v>10155</v>
      </c>
      <c r="O1698" s="58">
        <v>1893</v>
      </c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G1698" s="7">
        <f>IF(Q1698&gt;0,RANK(Q1698,(N1698:P1698,Q1698:AE1698)),0)</f>
        <v>0</v>
      </c>
      <c r="AH1698" s="7">
        <f>IF(R1698&gt;0,RANK(R1698,(N1698:P1698,Q1698:AE1698)),0)</f>
        <v>0</v>
      </c>
      <c r="AI1698" s="7">
        <f>IF(T1698&gt;0,RANK(T1698,(N1698:P1698,Q1698:AE1698)),0)</f>
        <v>0</v>
      </c>
      <c r="AJ1698" s="7">
        <f>IF(S1698&gt;0,RANK(S1698,(N1698:P1698,Q1698:AE1698)),0)</f>
        <v>0</v>
      </c>
      <c r="AK1698" s="2">
        <f t="shared" si="628"/>
        <v>0</v>
      </c>
      <c r="AL1698" s="2">
        <f t="shared" si="629"/>
        <v>0</v>
      </c>
      <c r="AM1698" s="2">
        <f t="shared" si="630"/>
        <v>0</v>
      </c>
      <c r="AN1698" s="2">
        <f t="shared" si="631"/>
        <v>0</v>
      </c>
      <c r="AP1698" t="s">
        <v>2100</v>
      </c>
      <c r="AQ1698" t="s">
        <v>2365</v>
      </c>
      <c r="AT1698" s="94">
        <v>40</v>
      </c>
      <c r="AU1698" s="96">
        <v>51</v>
      </c>
      <c r="AV1698" s="100">
        <f t="shared" si="632"/>
        <v>40051</v>
      </c>
      <c r="AX1698" s="7" t="s">
        <v>996</v>
      </c>
    </row>
    <row r="1699" spans="1:50" ht="13" hidden="1" customHeight="1" outlineLevel="1">
      <c r="A1699" t="s">
        <v>562</v>
      </c>
      <c r="B1699" t="s">
        <v>2365</v>
      </c>
      <c r="C1699" s="1">
        <f t="shared" si="621"/>
        <v>2583</v>
      </c>
      <c r="D1699" s="7">
        <f>IF(N1699&gt;0, RANK(N1699,(N1699:P1699,Q1699:AE1699)),0)</f>
        <v>1</v>
      </c>
      <c r="E1699" s="7">
        <f>IF(O1699&gt;0,RANK(O1699,(N1699:P1699,Q1699:AE1699)),0)</f>
        <v>2</v>
      </c>
      <c r="F1699" s="7">
        <f>IF(P1699&gt;0,RANK(P1699,(N1699:P1699,Q1699:AE1699)),0)</f>
        <v>0</v>
      </c>
      <c r="G1699" s="1">
        <f t="shared" si="622"/>
        <v>1641</v>
      </c>
      <c r="H1699" s="2">
        <f t="shared" si="623"/>
        <v>0.63530778164924506</v>
      </c>
      <c r="I1699" s="2"/>
      <c r="J1699" s="2">
        <f t="shared" si="624"/>
        <v>0.81765389082462259</v>
      </c>
      <c r="K1699" s="2">
        <f t="shared" si="625"/>
        <v>0.18234610917537747</v>
      </c>
      <c r="L1699" s="2">
        <f t="shared" si="626"/>
        <v>0</v>
      </c>
      <c r="M1699" s="2">
        <f t="shared" si="627"/>
        <v>-5.5511151231257827E-17</v>
      </c>
      <c r="N1699" s="58">
        <v>2112</v>
      </c>
      <c r="O1699" s="58">
        <v>471</v>
      </c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G1699" s="7">
        <f>IF(Q1699&gt;0,RANK(Q1699,(N1699:P1699,Q1699:AE1699)),0)</f>
        <v>0</v>
      </c>
      <c r="AH1699" s="7">
        <f>IF(R1699&gt;0,RANK(R1699,(N1699:P1699,Q1699:AE1699)),0)</f>
        <v>0</v>
      </c>
      <c r="AI1699" s="7">
        <f>IF(T1699&gt;0,RANK(T1699,(N1699:P1699,Q1699:AE1699)),0)</f>
        <v>0</v>
      </c>
      <c r="AJ1699" s="7">
        <f>IF(S1699&gt;0,RANK(S1699,(N1699:P1699,Q1699:AE1699)),0)</f>
        <v>0</v>
      </c>
      <c r="AK1699" s="2">
        <f t="shared" si="628"/>
        <v>0</v>
      </c>
      <c r="AL1699" s="2">
        <f t="shared" si="629"/>
        <v>0</v>
      </c>
      <c r="AM1699" s="2">
        <f t="shared" si="630"/>
        <v>0</v>
      </c>
      <c r="AN1699" s="2">
        <f t="shared" si="631"/>
        <v>0</v>
      </c>
      <c r="AP1699" t="s">
        <v>562</v>
      </c>
      <c r="AQ1699" t="s">
        <v>2365</v>
      </c>
      <c r="AT1699" s="94">
        <v>40</v>
      </c>
      <c r="AU1699" s="96">
        <v>53</v>
      </c>
      <c r="AV1699" s="100">
        <f t="shared" si="632"/>
        <v>40053</v>
      </c>
      <c r="AX1699" s="7" t="s">
        <v>996</v>
      </c>
    </row>
    <row r="1700" spans="1:50" ht="13" hidden="1" customHeight="1" outlineLevel="1">
      <c r="A1700" t="s">
        <v>1277</v>
      </c>
      <c r="B1700" t="s">
        <v>2365</v>
      </c>
      <c r="C1700" s="1">
        <f t="shared" si="621"/>
        <v>2431</v>
      </c>
      <c r="D1700" s="7">
        <f>IF(N1700&gt;0, RANK(N1700,(N1700:P1700,Q1700:AE1700)),0)</f>
        <v>1</v>
      </c>
      <c r="E1700" s="7">
        <f>IF(O1700&gt;0,RANK(O1700,(N1700:P1700,Q1700:AE1700)),0)</f>
        <v>2</v>
      </c>
      <c r="F1700" s="7">
        <f>IF(P1700&gt;0,RANK(P1700,(N1700:P1700,Q1700:AE1700)),0)</f>
        <v>0</v>
      </c>
      <c r="G1700" s="1">
        <f t="shared" si="622"/>
        <v>1873</v>
      </c>
      <c r="H1700" s="2">
        <f t="shared" si="623"/>
        <v>0.77046482928835869</v>
      </c>
      <c r="I1700" s="2"/>
      <c r="J1700" s="2">
        <f t="shared" si="624"/>
        <v>0.88523241464417934</v>
      </c>
      <c r="K1700" s="2">
        <f t="shared" si="625"/>
        <v>0.11476758535582066</v>
      </c>
      <c r="L1700" s="2">
        <f t="shared" si="626"/>
        <v>0</v>
      </c>
      <c r="M1700" s="2">
        <f t="shared" si="627"/>
        <v>0</v>
      </c>
      <c r="N1700" s="58">
        <v>2152</v>
      </c>
      <c r="O1700" s="58">
        <v>279</v>
      </c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G1700" s="7">
        <f>IF(Q1700&gt;0,RANK(Q1700,(N1700:P1700,Q1700:AE1700)),0)</f>
        <v>0</v>
      </c>
      <c r="AH1700" s="7">
        <f>IF(R1700&gt;0,RANK(R1700,(N1700:P1700,Q1700:AE1700)),0)</f>
        <v>0</v>
      </c>
      <c r="AI1700" s="7">
        <f>IF(T1700&gt;0,RANK(T1700,(N1700:P1700,Q1700:AE1700)),0)</f>
        <v>0</v>
      </c>
      <c r="AJ1700" s="7">
        <f>IF(S1700&gt;0,RANK(S1700,(N1700:P1700,Q1700:AE1700)),0)</f>
        <v>0</v>
      </c>
      <c r="AK1700" s="2">
        <f t="shared" si="628"/>
        <v>0</v>
      </c>
      <c r="AL1700" s="2">
        <f t="shared" si="629"/>
        <v>0</v>
      </c>
      <c r="AM1700" s="2">
        <f t="shared" si="630"/>
        <v>0</v>
      </c>
      <c r="AN1700" s="2">
        <f t="shared" si="631"/>
        <v>0</v>
      </c>
      <c r="AP1700" t="s">
        <v>1277</v>
      </c>
      <c r="AQ1700" t="s">
        <v>2365</v>
      </c>
      <c r="AT1700" s="94">
        <v>40</v>
      </c>
      <c r="AU1700" s="96">
        <v>55</v>
      </c>
      <c r="AV1700" s="100">
        <f t="shared" si="632"/>
        <v>40055</v>
      </c>
      <c r="AX1700" s="7" t="s">
        <v>996</v>
      </c>
    </row>
    <row r="1701" spans="1:50" ht="13" hidden="1" customHeight="1" outlineLevel="1">
      <c r="A1701" t="s">
        <v>1746</v>
      </c>
      <c r="B1701" t="s">
        <v>2365</v>
      </c>
      <c r="C1701" s="1">
        <f t="shared" si="621"/>
        <v>1437</v>
      </c>
      <c r="D1701" s="7">
        <f>IF(N1701&gt;0, RANK(N1701,(N1701:P1701,Q1701:AE1701)),0)</f>
        <v>1</v>
      </c>
      <c r="E1701" s="7">
        <f>IF(O1701&gt;0,RANK(O1701,(N1701:P1701,Q1701:AE1701)),0)</f>
        <v>2</v>
      </c>
      <c r="F1701" s="7">
        <f>IF(P1701&gt;0,RANK(P1701,(N1701:P1701,Q1701:AE1701)),0)</f>
        <v>0</v>
      </c>
      <c r="G1701" s="1">
        <f t="shared" si="622"/>
        <v>1257</v>
      </c>
      <c r="H1701" s="2">
        <f t="shared" si="623"/>
        <v>0.87473903966597077</v>
      </c>
      <c r="I1701" s="2"/>
      <c r="J1701" s="2">
        <f t="shared" si="624"/>
        <v>0.93736951983298533</v>
      </c>
      <c r="K1701" s="2">
        <f t="shared" si="625"/>
        <v>6.2630480167014613E-2</v>
      </c>
      <c r="L1701" s="2">
        <f t="shared" si="626"/>
        <v>0</v>
      </c>
      <c r="M1701" s="2">
        <f t="shared" si="627"/>
        <v>5.5511151231257827E-17</v>
      </c>
      <c r="N1701" s="58">
        <v>1347</v>
      </c>
      <c r="O1701" s="58">
        <v>90</v>
      </c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G1701" s="7">
        <f>IF(Q1701&gt;0,RANK(Q1701,(N1701:P1701,Q1701:AE1701)),0)</f>
        <v>0</v>
      </c>
      <c r="AH1701" s="7">
        <f>IF(R1701&gt;0,RANK(R1701,(N1701:P1701,Q1701:AE1701)),0)</f>
        <v>0</v>
      </c>
      <c r="AI1701" s="7">
        <f>IF(T1701&gt;0,RANK(T1701,(N1701:P1701,Q1701:AE1701)),0)</f>
        <v>0</v>
      </c>
      <c r="AJ1701" s="7">
        <f>IF(S1701&gt;0,RANK(S1701,(N1701:P1701,Q1701:AE1701)),0)</f>
        <v>0</v>
      </c>
      <c r="AK1701" s="2">
        <f t="shared" si="628"/>
        <v>0</v>
      </c>
      <c r="AL1701" s="2">
        <f t="shared" si="629"/>
        <v>0</v>
      </c>
      <c r="AM1701" s="2">
        <f t="shared" si="630"/>
        <v>0</v>
      </c>
      <c r="AN1701" s="2">
        <f t="shared" si="631"/>
        <v>0</v>
      </c>
      <c r="AP1701" t="s">
        <v>1746</v>
      </c>
      <c r="AQ1701" t="s">
        <v>2365</v>
      </c>
      <c r="AT1701" s="94">
        <v>40</v>
      </c>
      <c r="AU1701" s="96">
        <v>57</v>
      </c>
      <c r="AV1701" s="100">
        <f t="shared" si="632"/>
        <v>40057</v>
      </c>
      <c r="AX1701" s="7" t="s">
        <v>996</v>
      </c>
    </row>
    <row r="1702" spans="1:50" ht="13" hidden="1" customHeight="1" outlineLevel="1">
      <c r="A1702" t="s">
        <v>1486</v>
      </c>
      <c r="B1702" t="s">
        <v>2365</v>
      </c>
      <c r="C1702" s="1">
        <f t="shared" si="621"/>
        <v>1750</v>
      </c>
      <c r="D1702" s="7">
        <f>IF(N1702&gt;0, RANK(N1702,(N1702:P1702,Q1702:AE1702)),0)</f>
        <v>1</v>
      </c>
      <c r="E1702" s="7">
        <f>IF(O1702&gt;0,RANK(O1702,(N1702:P1702,Q1702:AE1702)),0)</f>
        <v>2</v>
      </c>
      <c r="F1702" s="7">
        <f>IF(P1702&gt;0,RANK(P1702,(N1702:P1702,Q1702:AE1702)),0)</f>
        <v>0</v>
      </c>
      <c r="G1702" s="1">
        <f t="shared" si="622"/>
        <v>914</v>
      </c>
      <c r="H1702" s="2">
        <f t="shared" si="623"/>
        <v>0.52228571428571424</v>
      </c>
      <c r="I1702" s="2"/>
      <c r="J1702" s="2">
        <f t="shared" si="624"/>
        <v>0.76114285714285712</v>
      </c>
      <c r="K1702" s="2">
        <f t="shared" si="625"/>
        <v>0.23885714285714285</v>
      </c>
      <c r="L1702" s="2">
        <f t="shared" si="626"/>
        <v>0</v>
      </c>
      <c r="M1702" s="2">
        <f t="shared" si="627"/>
        <v>2.7755575615628914E-17</v>
      </c>
      <c r="N1702" s="58">
        <v>1332</v>
      </c>
      <c r="O1702" s="58">
        <v>418</v>
      </c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G1702" s="7">
        <f>IF(Q1702&gt;0,RANK(Q1702,(N1702:P1702,Q1702:AE1702)),0)</f>
        <v>0</v>
      </c>
      <c r="AH1702" s="7">
        <f>IF(R1702&gt;0,RANK(R1702,(N1702:P1702,Q1702:AE1702)),0)</f>
        <v>0</v>
      </c>
      <c r="AI1702" s="7">
        <f>IF(T1702&gt;0,RANK(T1702,(N1702:P1702,Q1702:AE1702)),0)</f>
        <v>0</v>
      </c>
      <c r="AJ1702" s="7">
        <f>IF(S1702&gt;0,RANK(S1702,(N1702:P1702,Q1702:AE1702)),0)</f>
        <v>0</v>
      </c>
      <c r="AK1702" s="2">
        <f t="shared" si="628"/>
        <v>0</v>
      </c>
      <c r="AL1702" s="2">
        <f t="shared" si="629"/>
        <v>0</v>
      </c>
      <c r="AM1702" s="2">
        <f t="shared" si="630"/>
        <v>0</v>
      </c>
      <c r="AN1702" s="2">
        <f t="shared" si="631"/>
        <v>0</v>
      </c>
      <c r="AP1702" t="s">
        <v>1486</v>
      </c>
      <c r="AQ1702" t="s">
        <v>2365</v>
      </c>
      <c r="AT1702" s="94">
        <v>40</v>
      </c>
      <c r="AU1702" s="96">
        <v>59</v>
      </c>
      <c r="AV1702" s="100">
        <f t="shared" si="632"/>
        <v>40059</v>
      </c>
      <c r="AX1702" s="7" t="s">
        <v>996</v>
      </c>
    </row>
    <row r="1703" spans="1:50" ht="13" hidden="1" customHeight="1" outlineLevel="1">
      <c r="A1703" t="s">
        <v>351</v>
      </c>
      <c r="B1703" t="s">
        <v>2365</v>
      </c>
      <c r="C1703" s="1">
        <f t="shared" si="621"/>
        <v>3976</v>
      </c>
      <c r="D1703" s="7">
        <f>IF(N1703&gt;0, RANK(N1703,(N1703:P1703,Q1703:AE1703)),0)</f>
        <v>1</v>
      </c>
      <c r="E1703" s="7">
        <f>IF(O1703&gt;0,RANK(O1703,(N1703:P1703,Q1703:AE1703)),0)</f>
        <v>2</v>
      </c>
      <c r="F1703" s="7">
        <f>IF(P1703&gt;0,RANK(P1703,(N1703:P1703,Q1703:AE1703)),0)</f>
        <v>0</v>
      </c>
      <c r="G1703" s="1">
        <f t="shared" ref="G1703:G1766" si="633">IF(C1703&gt;0,MAX(N1703:P1703)-LARGE(N1703:P1703,2),0)</f>
        <v>3100</v>
      </c>
      <c r="H1703" s="2">
        <f t="shared" ref="H1703:H1766" si="634">IF(C1703&gt;0,G1703/C1703,0)</f>
        <v>0.77967806841046272</v>
      </c>
      <c r="I1703" s="2"/>
      <c r="J1703" s="2">
        <f t="shared" si="624"/>
        <v>0.88983903420523136</v>
      </c>
      <c r="K1703" s="2">
        <f t="shared" si="625"/>
        <v>0.11016096579476861</v>
      </c>
      <c r="L1703" s="2">
        <f t="shared" si="626"/>
        <v>0</v>
      </c>
      <c r="M1703" s="2">
        <f t="shared" si="627"/>
        <v>2.7755575615628914E-17</v>
      </c>
      <c r="N1703" s="58">
        <v>3538</v>
      </c>
      <c r="O1703" s="58">
        <v>438</v>
      </c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G1703" s="7">
        <f>IF(Q1703&gt;0,RANK(Q1703,(N1703:P1703,Q1703:AE1703)),0)</f>
        <v>0</v>
      </c>
      <c r="AH1703" s="7">
        <f>IF(R1703&gt;0,RANK(R1703,(N1703:P1703,Q1703:AE1703)),0)</f>
        <v>0</v>
      </c>
      <c r="AI1703" s="7">
        <f>IF(T1703&gt;0,RANK(T1703,(N1703:P1703,Q1703:AE1703)),0)</f>
        <v>0</v>
      </c>
      <c r="AJ1703" s="7">
        <f>IF(S1703&gt;0,RANK(S1703,(N1703:P1703,Q1703:AE1703)),0)</f>
        <v>0</v>
      </c>
      <c r="AK1703" s="2">
        <f t="shared" si="628"/>
        <v>0</v>
      </c>
      <c r="AL1703" s="2">
        <f t="shared" si="629"/>
        <v>0</v>
      </c>
      <c r="AM1703" s="2">
        <f t="shared" si="630"/>
        <v>0</v>
      </c>
      <c r="AN1703" s="2">
        <f t="shared" si="631"/>
        <v>0</v>
      </c>
      <c r="AP1703" t="s">
        <v>351</v>
      </c>
      <c r="AQ1703" t="s">
        <v>2365</v>
      </c>
      <c r="AT1703" s="94">
        <v>40</v>
      </c>
      <c r="AU1703" s="96">
        <v>61</v>
      </c>
      <c r="AV1703" s="100">
        <f t="shared" si="632"/>
        <v>40061</v>
      </c>
      <c r="AX1703" s="7" t="s">
        <v>996</v>
      </c>
    </row>
    <row r="1704" spans="1:50" ht="13" hidden="1" customHeight="1" outlineLevel="1">
      <c r="A1704" t="s">
        <v>2538</v>
      </c>
      <c r="B1704" t="s">
        <v>2365</v>
      </c>
      <c r="C1704" s="1">
        <f t="shared" si="621"/>
        <v>4250</v>
      </c>
      <c r="D1704" s="7">
        <f>IF(N1704&gt;0, RANK(N1704,(N1704:P1704,Q1704:AE1704)),0)</f>
        <v>1</v>
      </c>
      <c r="E1704" s="7">
        <f>IF(O1704&gt;0,RANK(O1704,(N1704:P1704,Q1704:AE1704)),0)</f>
        <v>2</v>
      </c>
      <c r="F1704" s="7">
        <f>IF(P1704&gt;0,RANK(P1704,(N1704:P1704,Q1704:AE1704)),0)</f>
        <v>0</v>
      </c>
      <c r="G1704" s="1">
        <f t="shared" si="633"/>
        <v>3518</v>
      </c>
      <c r="H1704" s="2">
        <f t="shared" si="634"/>
        <v>0.82776470588235296</v>
      </c>
      <c r="I1704" s="2"/>
      <c r="J1704" s="2">
        <f t="shared" si="624"/>
        <v>0.91388235294117648</v>
      </c>
      <c r="K1704" s="2">
        <f t="shared" si="625"/>
        <v>8.6117647058823535E-2</v>
      </c>
      <c r="L1704" s="2">
        <f t="shared" si="626"/>
        <v>0</v>
      </c>
      <c r="M1704" s="2">
        <f t="shared" si="627"/>
        <v>-1.3877787807814457E-17</v>
      </c>
      <c r="N1704" s="58">
        <v>3884</v>
      </c>
      <c r="O1704" s="58">
        <v>366</v>
      </c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G1704" s="7">
        <f>IF(Q1704&gt;0,RANK(Q1704,(N1704:P1704,Q1704:AE1704)),0)</f>
        <v>0</v>
      </c>
      <c r="AH1704" s="7">
        <f>IF(R1704&gt;0,RANK(R1704,(N1704:P1704,Q1704:AE1704)),0)</f>
        <v>0</v>
      </c>
      <c r="AI1704" s="7">
        <f>IF(T1704&gt;0,RANK(T1704,(N1704:P1704,Q1704:AE1704)),0)</f>
        <v>0</v>
      </c>
      <c r="AJ1704" s="7">
        <f>IF(S1704&gt;0,RANK(S1704,(N1704:P1704,Q1704:AE1704)),0)</f>
        <v>0</v>
      </c>
      <c r="AK1704" s="2">
        <f t="shared" si="628"/>
        <v>0</v>
      </c>
      <c r="AL1704" s="2">
        <f t="shared" si="629"/>
        <v>0</v>
      </c>
      <c r="AM1704" s="2">
        <f t="shared" si="630"/>
        <v>0</v>
      </c>
      <c r="AN1704" s="2">
        <f t="shared" si="631"/>
        <v>0</v>
      </c>
      <c r="AP1704" t="s">
        <v>2538</v>
      </c>
      <c r="AQ1704" t="s">
        <v>2365</v>
      </c>
      <c r="AT1704" s="94">
        <v>40</v>
      </c>
      <c r="AU1704" s="96">
        <v>63</v>
      </c>
      <c r="AV1704" s="100">
        <f t="shared" si="632"/>
        <v>40063</v>
      </c>
      <c r="AX1704" s="7" t="s">
        <v>996</v>
      </c>
    </row>
    <row r="1705" spans="1:50" ht="13" hidden="1" customHeight="1" outlineLevel="1">
      <c r="A1705" t="s">
        <v>934</v>
      </c>
      <c r="B1705" t="s">
        <v>2365</v>
      </c>
      <c r="C1705" s="1">
        <f t="shared" ref="C1705:C1736" si="635">SUM(N1705:AE1705)</f>
        <v>6384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0</v>
      </c>
      <c r="G1705" s="1">
        <f t="shared" si="633"/>
        <v>4638</v>
      </c>
      <c r="H1705" s="2">
        <f t="shared" si="634"/>
        <v>0.72650375939849621</v>
      </c>
      <c r="I1705" s="2"/>
      <c r="J1705" s="2">
        <f t="shared" ref="J1705:J1736" si="636">IF($C1705=0,"-",N1705/$C1705)</f>
        <v>0.8632518796992481</v>
      </c>
      <c r="K1705" s="2">
        <f t="shared" ref="K1705:K1736" si="637">IF($C1705=0,"-",O1705/$C1705)</f>
        <v>0.13674812030075187</v>
      </c>
      <c r="L1705" s="2">
        <f t="shared" ref="L1705:L1736" si="638">IF($C1705=0,"-",P1705/$C1705)</f>
        <v>0</v>
      </c>
      <c r="M1705" s="2">
        <f t="shared" ref="M1705:M1736" si="639">IF(C1705=0,"-",(1-J1705-K1705-L1705))</f>
        <v>2.7755575615628914E-17</v>
      </c>
      <c r="N1705" s="58">
        <v>5511</v>
      </c>
      <c r="O1705" s="58">
        <v>873</v>
      </c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ref="AK1705:AK1736" si="640">IF($C1705=0,"-",Q1705/$C1705)</f>
        <v>0</v>
      </c>
      <c r="AL1705" s="2">
        <f t="shared" ref="AL1705:AL1736" si="641">IF($C1705=0,"-",R1705/$C1705)</f>
        <v>0</v>
      </c>
      <c r="AM1705" s="2">
        <f t="shared" ref="AM1705:AM1736" si="642">IF($C1705=0,"-",T1705/$C1705)</f>
        <v>0</v>
      </c>
      <c r="AN1705" s="2">
        <f t="shared" ref="AN1705:AN1736" si="643">IF($C1705=0,"-",S1705/$C1705)</f>
        <v>0</v>
      </c>
      <c r="AP1705" t="s">
        <v>934</v>
      </c>
      <c r="AQ1705" t="s">
        <v>2365</v>
      </c>
      <c r="AT1705" s="94">
        <v>40</v>
      </c>
      <c r="AU1705" s="96">
        <v>65</v>
      </c>
      <c r="AV1705" s="100">
        <f t="shared" si="632"/>
        <v>40065</v>
      </c>
      <c r="AX1705" s="7" t="s">
        <v>996</v>
      </c>
    </row>
    <row r="1706" spans="1:50" ht="13" hidden="1" customHeight="1" outlineLevel="1">
      <c r="A1706" t="s">
        <v>1625</v>
      </c>
      <c r="B1706" t="s">
        <v>2365</v>
      </c>
      <c r="C1706" s="1">
        <f t="shared" si="635"/>
        <v>2250</v>
      </c>
      <c r="D1706" s="7">
        <f>IF(N1706&gt;0, RANK(N1706,(N1706:P1706,Q1706:AE1706)),0)</f>
        <v>1</v>
      </c>
      <c r="E1706" s="7">
        <f>IF(O1706&gt;0,RANK(O1706,(N1706:P1706,Q1706:AE1706)),0)</f>
        <v>2</v>
      </c>
      <c r="F1706" s="7">
        <f>IF(P1706&gt;0,RANK(P1706,(N1706:P1706,Q1706:AE1706)),0)</f>
        <v>0</v>
      </c>
      <c r="G1706" s="1">
        <f t="shared" si="633"/>
        <v>1708</v>
      </c>
      <c r="H1706" s="2">
        <f t="shared" si="634"/>
        <v>0.75911111111111107</v>
      </c>
      <c r="I1706" s="2"/>
      <c r="J1706" s="2">
        <f t="shared" si="636"/>
        <v>0.87955555555555553</v>
      </c>
      <c r="K1706" s="2">
        <f t="shared" si="637"/>
        <v>0.12044444444444445</v>
      </c>
      <c r="L1706" s="2">
        <f t="shared" si="638"/>
        <v>0</v>
      </c>
      <c r="M1706" s="2">
        <f t="shared" si="639"/>
        <v>1.3877787807814457E-17</v>
      </c>
      <c r="N1706" s="58">
        <v>1979</v>
      </c>
      <c r="O1706" s="58">
        <v>271</v>
      </c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40"/>
        <v>0</v>
      </c>
      <c r="AL1706" s="2">
        <f t="shared" si="641"/>
        <v>0</v>
      </c>
      <c r="AM1706" s="2">
        <f t="shared" si="642"/>
        <v>0</v>
      </c>
      <c r="AN1706" s="2">
        <f t="shared" si="643"/>
        <v>0</v>
      </c>
      <c r="AP1706" t="s">
        <v>1625</v>
      </c>
      <c r="AQ1706" t="s">
        <v>2365</v>
      </c>
      <c r="AT1706" s="94">
        <v>40</v>
      </c>
      <c r="AU1706" s="96">
        <v>67</v>
      </c>
      <c r="AV1706" s="100">
        <f t="shared" si="632"/>
        <v>40067</v>
      </c>
      <c r="AX1706" s="7" t="s">
        <v>996</v>
      </c>
    </row>
    <row r="1707" spans="1:50" ht="13" hidden="1" customHeight="1" outlineLevel="1">
      <c r="A1707" t="s">
        <v>1948</v>
      </c>
      <c r="B1707" t="s">
        <v>2365</v>
      </c>
      <c r="C1707" s="1">
        <f t="shared" si="635"/>
        <v>2632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0</v>
      </c>
      <c r="G1707" s="1">
        <f t="shared" si="633"/>
        <v>2116</v>
      </c>
      <c r="H1707" s="2">
        <f t="shared" si="634"/>
        <v>0.80395136778115506</v>
      </c>
      <c r="I1707" s="2"/>
      <c r="J1707" s="2">
        <f t="shared" si="636"/>
        <v>0.90197568389057747</v>
      </c>
      <c r="K1707" s="2">
        <f t="shared" si="637"/>
        <v>9.8024316109422499E-2</v>
      </c>
      <c r="L1707" s="2">
        <f t="shared" si="638"/>
        <v>0</v>
      </c>
      <c r="M1707" s="2">
        <f t="shared" si="639"/>
        <v>2.7755575615628914E-17</v>
      </c>
      <c r="N1707" s="58">
        <v>2374</v>
      </c>
      <c r="O1707" s="58">
        <v>258</v>
      </c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40"/>
        <v>0</v>
      </c>
      <c r="AL1707" s="2">
        <f t="shared" si="641"/>
        <v>0</v>
      </c>
      <c r="AM1707" s="2">
        <f t="shared" si="642"/>
        <v>0</v>
      </c>
      <c r="AN1707" s="2">
        <f t="shared" si="643"/>
        <v>0</v>
      </c>
      <c r="AP1707" t="s">
        <v>1948</v>
      </c>
      <c r="AQ1707" t="s">
        <v>2365</v>
      </c>
      <c r="AT1707" s="94">
        <v>40</v>
      </c>
      <c r="AU1707" s="96">
        <v>69</v>
      </c>
      <c r="AV1707" s="100">
        <f t="shared" si="632"/>
        <v>40069</v>
      </c>
      <c r="AX1707" s="7" t="s">
        <v>996</v>
      </c>
    </row>
    <row r="1708" spans="1:50" ht="13" hidden="1" customHeight="1" outlineLevel="1">
      <c r="A1708" t="s">
        <v>1922</v>
      </c>
      <c r="B1708" t="s">
        <v>2365</v>
      </c>
      <c r="C1708" s="1">
        <f t="shared" si="635"/>
        <v>14671</v>
      </c>
      <c r="D1708" s="7">
        <f>IF(N1708&gt;0, RANK(N1708,(N1708:P1708,Q1708:AE1708)),0)</f>
        <v>1</v>
      </c>
      <c r="E1708" s="7">
        <f>IF(O1708&gt;0,RANK(O1708,(N1708:P1708,Q1708:AE1708)),0)</f>
        <v>2</v>
      </c>
      <c r="F1708" s="7">
        <f>IF(P1708&gt;0,RANK(P1708,(N1708:P1708,Q1708:AE1708)),0)</f>
        <v>0</v>
      </c>
      <c r="G1708" s="1">
        <f t="shared" si="633"/>
        <v>8145</v>
      </c>
      <c r="H1708" s="2">
        <f t="shared" si="634"/>
        <v>0.5551768795583123</v>
      </c>
      <c r="I1708" s="2"/>
      <c r="J1708" s="2">
        <f t="shared" si="636"/>
        <v>0.77758843977915615</v>
      </c>
      <c r="K1708" s="2">
        <f t="shared" si="637"/>
        <v>0.22241156022084385</v>
      </c>
      <c r="L1708" s="2">
        <f t="shared" si="638"/>
        <v>0</v>
      </c>
      <c r="M1708" s="2">
        <f t="shared" si="639"/>
        <v>0</v>
      </c>
      <c r="N1708" s="58">
        <v>11408</v>
      </c>
      <c r="O1708" s="58">
        <v>3263</v>
      </c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40"/>
        <v>0</v>
      </c>
      <c r="AL1708" s="2">
        <f t="shared" si="641"/>
        <v>0</v>
      </c>
      <c r="AM1708" s="2">
        <f t="shared" si="642"/>
        <v>0</v>
      </c>
      <c r="AN1708" s="2">
        <f t="shared" si="643"/>
        <v>0</v>
      </c>
      <c r="AP1708" t="s">
        <v>1922</v>
      </c>
      <c r="AQ1708" t="s">
        <v>2365</v>
      </c>
      <c r="AT1708" s="94">
        <v>40</v>
      </c>
      <c r="AU1708" s="96">
        <v>71</v>
      </c>
      <c r="AV1708" s="100">
        <f t="shared" si="632"/>
        <v>40071</v>
      </c>
      <c r="AX1708" s="7" t="s">
        <v>996</v>
      </c>
    </row>
    <row r="1709" spans="1:50" ht="13" hidden="1" customHeight="1" outlineLevel="1">
      <c r="A1709" t="s">
        <v>985</v>
      </c>
      <c r="B1709" t="s">
        <v>2365</v>
      </c>
      <c r="C1709" s="1">
        <f t="shared" si="635"/>
        <v>4907</v>
      </c>
      <c r="D1709" s="7">
        <f>IF(N1709&gt;0, RANK(N1709,(N1709:P1709,Q1709:AE1709)),0)</f>
        <v>1</v>
      </c>
      <c r="E1709" s="7">
        <f>IF(O1709&gt;0,RANK(O1709,(N1709:P1709,Q1709:AE1709)),0)</f>
        <v>2</v>
      </c>
      <c r="F1709" s="7">
        <f>IF(P1709&gt;0,RANK(P1709,(N1709:P1709,Q1709:AE1709)),0)</f>
        <v>0</v>
      </c>
      <c r="G1709" s="1">
        <f t="shared" si="633"/>
        <v>3309</v>
      </c>
      <c r="H1709" s="2">
        <f t="shared" si="634"/>
        <v>0.67434277562665579</v>
      </c>
      <c r="I1709" s="2"/>
      <c r="J1709" s="2">
        <f t="shared" si="636"/>
        <v>0.83717138781332789</v>
      </c>
      <c r="K1709" s="2">
        <f t="shared" si="637"/>
        <v>0.16282861218667211</v>
      </c>
      <c r="L1709" s="2">
        <f t="shared" si="638"/>
        <v>0</v>
      </c>
      <c r="M1709" s="2">
        <f t="shared" si="639"/>
        <v>0</v>
      </c>
      <c r="N1709" s="58">
        <v>4108</v>
      </c>
      <c r="O1709" s="58">
        <v>799</v>
      </c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G1709" s="7">
        <f>IF(Q1709&gt;0,RANK(Q1709,(N1709:P1709,Q1709:AE1709)),0)</f>
        <v>0</v>
      </c>
      <c r="AH1709" s="7">
        <f>IF(R1709&gt;0,RANK(R1709,(N1709:P1709,Q1709:AE1709)),0)</f>
        <v>0</v>
      </c>
      <c r="AI1709" s="7">
        <f>IF(T1709&gt;0,RANK(T1709,(N1709:P1709,Q1709:AE1709)),0)</f>
        <v>0</v>
      </c>
      <c r="AJ1709" s="7">
        <f>IF(S1709&gt;0,RANK(S1709,(N1709:P1709,Q1709:AE1709)),0)</f>
        <v>0</v>
      </c>
      <c r="AK1709" s="2">
        <f t="shared" si="640"/>
        <v>0</v>
      </c>
      <c r="AL1709" s="2">
        <f t="shared" si="641"/>
        <v>0</v>
      </c>
      <c r="AM1709" s="2">
        <f t="shared" si="642"/>
        <v>0</v>
      </c>
      <c r="AN1709" s="2">
        <f t="shared" si="643"/>
        <v>0</v>
      </c>
      <c r="AP1709" t="s">
        <v>985</v>
      </c>
      <c r="AQ1709" t="s">
        <v>2365</v>
      </c>
      <c r="AT1709" s="94">
        <v>40</v>
      </c>
      <c r="AU1709" s="96">
        <v>73</v>
      </c>
      <c r="AV1709" s="100">
        <f t="shared" si="632"/>
        <v>40073</v>
      </c>
      <c r="AX1709" s="7" t="s">
        <v>996</v>
      </c>
    </row>
    <row r="1710" spans="1:50" ht="13" hidden="1" customHeight="1" outlineLevel="1">
      <c r="A1710" t="s">
        <v>1371</v>
      </c>
      <c r="B1710" t="s">
        <v>2365</v>
      </c>
      <c r="C1710" s="1">
        <f t="shared" si="635"/>
        <v>3885</v>
      </c>
      <c r="D1710" s="7">
        <f>IF(N1710&gt;0, RANK(N1710,(N1710:P1710,Q1710:AE1710)),0)</f>
        <v>1</v>
      </c>
      <c r="E1710" s="7">
        <f>IF(O1710&gt;0,RANK(O1710,(N1710:P1710,Q1710:AE1710)),0)</f>
        <v>2</v>
      </c>
      <c r="F1710" s="7">
        <f>IF(P1710&gt;0,RANK(P1710,(N1710:P1710,Q1710:AE1710)),0)</f>
        <v>0</v>
      </c>
      <c r="G1710" s="1">
        <f t="shared" si="633"/>
        <v>3081</v>
      </c>
      <c r="H1710" s="2">
        <f t="shared" si="634"/>
        <v>0.79305019305019309</v>
      </c>
      <c r="I1710" s="2"/>
      <c r="J1710" s="2">
        <f t="shared" si="636"/>
        <v>0.89652509652509649</v>
      </c>
      <c r="K1710" s="2">
        <f t="shared" si="637"/>
        <v>0.10347490347490347</v>
      </c>
      <c r="L1710" s="2">
        <f t="shared" si="638"/>
        <v>0</v>
      </c>
      <c r="M1710" s="2">
        <f t="shared" si="639"/>
        <v>4.163336342344337E-17</v>
      </c>
      <c r="N1710" s="58">
        <v>3483</v>
      </c>
      <c r="O1710" s="58">
        <v>402</v>
      </c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G1710" s="7">
        <f>IF(Q1710&gt;0,RANK(Q1710,(N1710:P1710,Q1710:AE1710)),0)</f>
        <v>0</v>
      </c>
      <c r="AH1710" s="7">
        <f>IF(R1710&gt;0,RANK(R1710,(N1710:P1710,Q1710:AE1710)),0)</f>
        <v>0</v>
      </c>
      <c r="AI1710" s="7">
        <f>IF(T1710&gt;0,RANK(T1710,(N1710:P1710,Q1710:AE1710)),0)</f>
        <v>0</v>
      </c>
      <c r="AJ1710" s="7">
        <f>IF(S1710&gt;0,RANK(S1710,(N1710:P1710,Q1710:AE1710)),0)</f>
        <v>0</v>
      </c>
      <c r="AK1710" s="2">
        <f t="shared" si="640"/>
        <v>0</v>
      </c>
      <c r="AL1710" s="2">
        <f t="shared" si="641"/>
        <v>0</v>
      </c>
      <c r="AM1710" s="2">
        <f t="shared" si="642"/>
        <v>0</v>
      </c>
      <c r="AN1710" s="2">
        <f t="shared" si="643"/>
        <v>0</v>
      </c>
      <c r="AP1710" t="s">
        <v>1371</v>
      </c>
      <c r="AQ1710" t="s">
        <v>2365</v>
      </c>
      <c r="AT1710" s="94">
        <v>40</v>
      </c>
      <c r="AU1710" s="96">
        <v>75</v>
      </c>
      <c r="AV1710" s="100">
        <f t="shared" si="632"/>
        <v>40075</v>
      </c>
      <c r="AX1710" s="7" t="s">
        <v>996</v>
      </c>
    </row>
    <row r="1711" spans="1:50" ht="13" hidden="1" customHeight="1" outlineLevel="1">
      <c r="A1711" t="s">
        <v>1627</v>
      </c>
      <c r="B1711" t="s">
        <v>2365</v>
      </c>
      <c r="C1711" s="1">
        <f t="shared" si="635"/>
        <v>2914</v>
      </c>
      <c r="D1711" s="7">
        <f>IF(N1711&gt;0, RANK(N1711,(N1711:P1711,Q1711:AE1711)),0)</f>
        <v>1</v>
      </c>
      <c r="E1711" s="7">
        <f>IF(O1711&gt;0,RANK(O1711,(N1711:P1711,Q1711:AE1711)),0)</f>
        <v>2</v>
      </c>
      <c r="F1711" s="7">
        <f>IF(P1711&gt;0,RANK(P1711,(N1711:P1711,Q1711:AE1711)),0)</f>
        <v>0</v>
      </c>
      <c r="G1711" s="1">
        <f t="shared" si="633"/>
        <v>2290</v>
      </c>
      <c r="H1711" s="2">
        <f t="shared" si="634"/>
        <v>0.78586135895676046</v>
      </c>
      <c r="I1711" s="2"/>
      <c r="J1711" s="2">
        <f t="shared" si="636"/>
        <v>0.89293067947838023</v>
      </c>
      <c r="K1711" s="2">
        <f t="shared" si="637"/>
        <v>0.10706932052161977</v>
      </c>
      <c r="L1711" s="2">
        <f t="shared" si="638"/>
        <v>0</v>
      </c>
      <c r="M1711" s="2">
        <f t="shared" si="639"/>
        <v>0</v>
      </c>
      <c r="N1711" s="58">
        <v>2602</v>
      </c>
      <c r="O1711" s="58">
        <v>312</v>
      </c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G1711" s="7">
        <f>IF(Q1711&gt;0,RANK(Q1711,(N1711:P1711,Q1711:AE1711)),0)</f>
        <v>0</v>
      </c>
      <c r="AH1711" s="7">
        <f>IF(R1711&gt;0,RANK(R1711,(N1711:P1711,Q1711:AE1711)),0)</f>
        <v>0</v>
      </c>
      <c r="AI1711" s="7">
        <f>IF(T1711&gt;0,RANK(T1711,(N1711:P1711,Q1711:AE1711)),0)</f>
        <v>0</v>
      </c>
      <c r="AJ1711" s="7">
        <f>IF(S1711&gt;0,RANK(S1711,(N1711:P1711,Q1711:AE1711)),0)</f>
        <v>0</v>
      </c>
      <c r="AK1711" s="2">
        <f t="shared" si="640"/>
        <v>0</v>
      </c>
      <c r="AL1711" s="2">
        <f t="shared" si="641"/>
        <v>0</v>
      </c>
      <c r="AM1711" s="2">
        <f t="shared" si="642"/>
        <v>0</v>
      </c>
      <c r="AN1711" s="2">
        <f t="shared" si="643"/>
        <v>0</v>
      </c>
      <c r="AP1711" t="s">
        <v>1627</v>
      </c>
      <c r="AQ1711" t="s">
        <v>2365</v>
      </c>
      <c r="AT1711" s="94">
        <v>40</v>
      </c>
      <c r="AU1711" s="96">
        <v>77</v>
      </c>
      <c r="AV1711" s="100">
        <f t="shared" si="632"/>
        <v>40077</v>
      </c>
      <c r="AX1711" s="7" t="s">
        <v>996</v>
      </c>
    </row>
    <row r="1712" spans="1:50" ht="13" hidden="1" customHeight="1" outlineLevel="1">
      <c r="A1712" t="s">
        <v>381</v>
      </c>
      <c r="B1712" t="s">
        <v>2365</v>
      </c>
      <c r="C1712" s="1">
        <f t="shared" si="635"/>
        <v>10845</v>
      </c>
      <c r="D1712" s="7">
        <f>IF(N1712&gt;0, RANK(N1712,(N1712:P1712,Q1712:AE1712)),0)</f>
        <v>1</v>
      </c>
      <c r="E1712" s="7">
        <f>IF(O1712&gt;0,RANK(O1712,(N1712:P1712,Q1712:AE1712)),0)</f>
        <v>2</v>
      </c>
      <c r="F1712" s="7">
        <f>IF(P1712&gt;0,RANK(P1712,(N1712:P1712,Q1712:AE1712)),0)</f>
        <v>0</v>
      </c>
      <c r="G1712" s="1">
        <f t="shared" si="633"/>
        <v>8123</v>
      </c>
      <c r="H1712" s="2">
        <f t="shared" si="634"/>
        <v>0.74900875979714154</v>
      </c>
      <c r="I1712" s="2"/>
      <c r="J1712" s="2">
        <f t="shared" si="636"/>
        <v>0.87450437989857077</v>
      </c>
      <c r="K1712" s="2">
        <f t="shared" si="637"/>
        <v>0.12549562010142923</v>
      </c>
      <c r="L1712" s="2">
        <f t="shared" si="638"/>
        <v>0</v>
      </c>
      <c r="M1712" s="2">
        <f t="shared" si="639"/>
        <v>0</v>
      </c>
      <c r="N1712" s="58">
        <v>9484</v>
      </c>
      <c r="O1712" s="58">
        <v>1361</v>
      </c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G1712" s="7">
        <f>IF(Q1712&gt;0,RANK(Q1712,(N1712:P1712,Q1712:AE1712)),0)</f>
        <v>0</v>
      </c>
      <c r="AH1712" s="7">
        <f>IF(R1712&gt;0,RANK(R1712,(N1712:P1712,Q1712:AE1712)),0)</f>
        <v>0</v>
      </c>
      <c r="AI1712" s="7">
        <f>IF(T1712&gt;0,RANK(T1712,(N1712:P1712,Q1712:AE1712)),0)</f>
        <v>0</v>
      </c>
      <c r="AJ1712" s="7">
        <f>IF(S1712&gt;0,RANK(S1712,(N1712:P1712,Q1712:AE1712)),0)</f>
        <v>0</v>
      </c>
      <c r="AK1712" s="2">
        <f t="shared" si="640"/>
        <v>0</v>
      </c>
      <c r="AL1712" s="2">
        <f t="shared" si="641"/>
        <v>0</v>
      </c>
      <c r="AM1712" s="2">
        <f t="shared" si="642"/>
        <v>0</v>
      </c>
      <c r="AN1712" s="2">
        <f t="shared" si="643"/>
        <v>0</v>
      </c>
      <c r="AP1712" t="s">
        <v>381</v>
      </c>
      <c r="AQ1712" t="s">
        <v>2365</v>
      </c>
      <c r="AT1712" s="94">
        <v>40</v>
      </c>
      <c r="AU1712" s="96">
        <v>79</v>
      </c>
      <c r="AV1712" s="100">
        <f t="shared" si="632"/>
        <v>40079</v>
      </c>
      <c r="AX1712" s="7" t="s">
        <v>996</v>
      </c>
    </row>
    <row r="1713" spans="1:50" ht="13" hidden="1" customHeight="1" outlineLevel="1">
      <c r="A1713" t="s">
        <v>1794</v>
      </c>
      <c r="B1713" t="s">
        <v>2365</v>
      </c>
      <c r="C1713" s="1">
        <f t="shared" si="635"/>
        <v>8803</v>
      </c>
      <c r="D1713" s="7">
        <f>IF(N1713&gt;0, RANK(N1713,(N1713:P1713,Q1713:AE1713)),0)</f>
        <v>1</v>
      </c>
      <c r="E1713" s="7">
        <f>IF(O1713&gt;0,RANK(O1713,(N1713:P1713,Q1713:AE1713)),0)</f>
        <v>2</v>
      </c>
      <c r="F1713" s="7">
        <f>IF(P1713&gt;0,RANK(P1713,(N1713:P1713,Q1713:AE1713)),0)</f>
        <v>0</v>
      </c>
      <c r="G1713" s="1">
        <f t="shared" si="633"/>
        <v>5967</v>
      </c>
      <c r="H1713" s="2">
        <f t="shared" si="634"/>
        <v>0.67783710098829941</v>
      </c>
      <c r="I1713" s="2"/>
      <c r="J1713" s="2">
        <f t="shared" si="636"/>
        <v>0.83891855049414976</v>
      </c>
      <c r="K1713" s="2">
        <f t="shared" si="637"/>
        <v>0.16108144950585027</v>
      </c>
      <c r="L1713" s="2">
        <f t="shared" si="638"/>
        <v>0</v>
      </c>
      <c r="M1713" s="2">
        <f t="shared" si="639"/>
        <v>-2.7755575615628914E-17</v>
      </c>
      <c r="N1713" s="58">
        <v>7385</v>
      </c>
      <c r="O1713" s="58">
        <v>1418</v>
      </c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G1713" s="7">
        <f>IF(Q1713&gt;0,RANK(Q1713,(N1713:P1713,Q1713:AE1713)),0)</f>
        <v>0</v>
      </c>
      <c r="AH1713" s="7">
        <f>IF(R1713&gt;0,RANK(R1713,(N1713:P1713,Q1713:AE1713)),0)</f>
        <v>0</v>
      </c>
      <c r="AI1713" s="7">
        <f>IF(T1713&gt;0,RANK(T1713,(N1713:P1713,Q1713:AE1713)),0)</f>
        <v>0</v>
      </c>
      <c r="AJ1713" s="7">
        <f>IF(S1713&gt;0,RANK(S1713,(N1713:P1713,Q1713:AE1713)),0)</f>
        <v>0</v>
      </c>
      <c r="AK1713" s="2">
        <f t="shared" si="640"/>
        <v>0</v>
      </c>
      <c r="AL1713" s="2">
        <f t="shared" si="641"/>
        <v>0</v>
      </c>
      <c r="AM1713" s="2">
        <f t="shared" si="642"/>
        <v>0</v>
      </c>
      <c r="AN1713" s="2">
        <f t="shared" si="643"/>
        <v>0</v>
      </c>
      <c r="AP1713" t="s">
        <v>1794</v>
      </c>
      <c r="AQ1713" t="s">
        <v>2365</v>
      </c>
      <c r="AT1713" s="94">
        <v>40</v>
      </c>
      <c r="AU1713" s="96">
        <v>81</v>
      </c>
      <c r="AV1713" s="100">
        <f t="shared" si="632"/>
        <v>40081</v>
      </c>
      <c r="AX1713" s="7" t="s">
        <v>996</v>
      </c>
    </row>
    <row r="1714" spans="1:50" ht="13" hidden="1" customHeight="1" outlineLevel="1">
      <c r="A1714" t="s">
        <v>503</v>
      </c>
      <c r="B1714" t="s">
        <v>2365</v>
      </c>
      <c r="C1714" s="1">
        <f t="shared" si="635"/>
        <v>9414</v>
      </c>
      <c r="D1714" s="7">
        <f>IF(N1714&gt;0, RANK(N1714,(N1714:P1714,Q1714:AE1714)),0)</f>
        <v>1</v>
      </c>
      <c r="E1714" s="7">
        <f>IF(O1714&gt;0,RANK(O1714,(N1714:P1714,Q1714:AE1714)),0)</f>
        <v>2</v>
      </c>
      <c r="F1714" s="7">
        <f>IF(P1714&gt;0,RANK(P1714,(N1714:P1714,Q1714:AE1714)),0)</f>
        <v>0</v>
      </c>
      <c r="G1714" s="1">
        <f t="shared" si="633"/>
        <v>6030</v>
      </c>
      <c r="H1714" s="2">
        <f t="shared" si="634"/>
        <v>0.64053537284894835</v>
      </c>
      <c r="I1714" s="2"/>
      <c r="J1714" s="2">
        <f t="shared" si="636"/>
        <v>0.82026768642447423</v>
      </c>
      <c r="K1714" s="2">
        <f t="shared" si="637"/>
        <v>0.17973231357552583</v>
      </c>
      <c r="L1714" s="2">
        <f t="shared" si="638"/>
        <v>0</v>
      </c>
      <c r="M1714" s="2">
        <f t="shared" si="639"/>
        <v>-5.5511151231257827E-17</v>
      </c>
      <c r="N1714" s="58">
        <v>7722</v>
      </c>
      <c r="O1714" s="58">
        <v>1692</v>
      </c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G1714" s="7">
        <f>IF(Q1714&gt;0,RANK(Q1714,(N1714:P1714,Q1714:AE1714)),0)</f>
        <v>0</v>
      </c>
      <c r="AH1714" s="7">
        <f>IF(R1714&gt;0,RANK(R1714,(N1714:P1714,Q1714:AE1714)),0)</f>
        <v>0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640"/>
        <v>0</v>
      </c>
      <c r="AL1714" s="2">
        <f t="shared" si="641"/>
        <v>0</v>
      </c>
      <c r="AM1714" s="2">
        <f t="shared" si="642"/>
        <v>0</v>
      </c>
      <c r="AN1714" s="2">
        <f t="shared" si="643"/>
        <v>0</v>
      </c>
      <c r="AP1714" t="s">
        <v>503</v>
      </c>
      <c r="AQ1714" t="s">
        <v>2365</v>
      </c>
      <c r="AT1714" s="94">
        <v>40</v>
      </c>
      <c r="AU1714" s="96">
        <v>83</v>
      </c>
      <c r="AV1714" s="100">
        <f t="shared" si="632"/>
        <v>40083</v>
      </c>
      <c r="AX1714" s="7" t="s">
        <v>996</v>
      </c>
    </row>
    <row r="1715" spans="1:50" ht="13" hidden="1" customHeight="1" outlineLevel="1">
      <c r="A1715" t="s">
        <v>1278</v>
      </c>
      <c r="B1715" t="s">
        <v>2365</v>
      </c>
      <c r="C1715" s="1">
        <f t="shared" si="635"/>
        <v>2273</v>
      </c>
      <c r="D1715" s="7">
        <f>IF(N1715&gt;0, RANK(N1715,(N1715:P1715,Q1715:AE1715)),0)</f>
        <v>1</v>
      </c>
      <c r="E1715" s="7">
        <f>IF(O1715&gt;0,RANK(O1715,(N1715:P1715,Q1715:AE1715)),0)</f>
        <v>2</v>
      </c>
      <c r="F1715" s="7">
        <f>IF(P1715&gt;0,RANK(P1715,(N1715:P1715,Q1715:AE1715)),0)</f>
        <v>0</v>
      </c>
      <c r="G1715" s="1">
        <f t="shared" si="633"/>
        <v>1793</v>
      </c>
      <c r="H1715" s="2">
        <f t="shared" si="634"/>
        <v>0.78882534095908496</v>
      </c>
      <c r="I1715" s="2"/>
      <c r="J1715" s="2">
        <f t="shared" si="636"/>
        <v>0.89441267047954243</v>
      </c>
      <c r="K1715" s="2">
        <f t="shared" si="637"/>
        <v>0.10558732952045755</v>
      </c>
      <c r="L1715" s="2">
        <f t="shared" si="638"/>
        <v>0</v>
      </c>
      <c r="M1715" s="2">
        <f t="shared" si="639"/>
        <v>2.7755575615628914E-17</v>
      </c>
      <c r="N1715" s="58">
        <v>2033</v>
      </c>
      <c r="O1715" s="58">
        <v>240</v>
      </c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G1715" s="7">
        <f>IF(Q1715&gt;0,RANK(Q1715,(N1715:P1715,Q1715:AE1715)),0)</f>
        <v>0</v>
      </c>
      <c r="AH1715" s="7">
        <f>IF(R1715&gt;0,RANK(R1715,(N1715:P1715,Q1715:AE1715)),0)</f>
        <v>0</v>
      </c>
      <c r="AI1715" s="7">
        <f>IF(T1715&gt;0,RANK(T1715,(N1715:P1715,Q1715:AE1715)),0)</f>
        <v>0</v>
      </c>
      <c r="AJ1715" s="7">
        <f>IF(S1715&gt;0,RANK(S1715,(N1715:P1715,Q1715:AE1715)),0)</f>
        <v>0</v>
      </c>
      <c r="AK1715" s="2">
        <f t="shared" si="640"/>
        <v>0</v>
      </c>
      <c r="AL1715" s="2">
        <f t="shared" si="641"/>
        <v>0</v>
      </c>
      <c r="AM1715" s="2">
        <f t="shared" si="642"/>
        <v>0</v>
      </c>
      <c r="AN1715" s="2">
        <f t="shared" si="643"/>
        <v>0</v>
      </c>
      <c r="AP1715" t="s">
        <v>1278</v>
      </c>
      <c r="AQ1715" t="s">
        <v>2365</v>
      </c>
      <c r="AT1715" s="94">
        <v>40</v>
      </c>
      <c r="AU1715" s="96">
        <v>85</v>
      </c>
      <c r="AV1715" s="100">
        <f t="shared" si="632"/>
        <v>40085</v>
      </c>
      <c r="AX1715" s="7" t="s">
        <v>996</v>
      </c>
    </row>
    <row r="1716" spans="1:50" ht="13" hidden="1" customHeight="1" outlineLevel="1">
      <c r="A1716" t="s">
        <v>856</v>
      </c>
      <c r="B1716" t="s">
        <v>2365</v>
      </c>
      <c r="C1716" s="1">
        <f t="shared" si="635"/>
        <v>7107</v>
      </c>
      <c r="D1716" s="7">
        <f>IF(N1716&gt;0, RANK(N1716,(N1716:P1716,Q1716:AE1716)),0)</f>
        <v>1</v>
      </c>
      <c r="E1716" s="7">
        <f>IF(O1716&gt;0,RANK(O1716,(N1716:P1716,Q1716:AE1716)),0)</f>
        <v>2</v>
      </c>
      <c r="F1716" s="7">
        <f>IF(P1716&gt;0,RANK(P1716,(N1716:P1716,Q1716:AE1716)),0)</f>
        <v>0</v>
      </c>
      <c r="G1716" s="1">
        <f t="shared" si="633"/>
        <v>4915</v>
      </c>
      <c r="H1716" s="2">
        <f t="shared" si="634"/>
        <v>0.69157168988321371</v>
      </c>
      <c r="I1716" s="2"/>
      <c r="J1716" s="2">
        <f t="shared" si="636"/>
        <v>0.84578584494160691</v>
      </c>
      <c r="K1716" s="2">
        <f t="shared" si="637"/>
        <v>0.15421415505839314</v>
      </c>
      <c r="L1716" s="2">
        <f t="shared" si="638"/>
        <v>0</v>
      </c>
      <c r="M1716" s="2">
        <f t="shared" si="639"/>
        <v>-5.5511151231257827E-17</v>
      </c>
      <c r="N1716" s="58">
        <v>6011</v>
      </c>
      <c r="O1716" s="58">
        <v>1096</v>
      </c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G1716" s="7">
        <f>IF(Q1716&gt;0,RANK(Q1716,(N1716:P1716,Q1716:AE1716)),0)</f>
        <v>0</v>
      </c>
      <c r="AH1716" s="7">
        <f>IF(R1716&gt;0,RANK(R1716,(N1716:P1716,Q1716:AE1716)),0)</f>
        <v>0</v>
      </c>
      <c r="AI1716" s="7">
        <f>IF(T1716&gt;0,RANK(T1716,(N1716:P1716,Q1716:AE1716)),0)</f>
        <v>0</v>
      </c>
      <c r="AJ1716" s="7">
        <f>IF(S1716&gt;0,RANK(S1716,(N1716:P1716,Q1716:AE1716)),0)</f>
        <v>0</v>
      </c>
      <c r="AK1716" s="2">
        <f t="shared" si="640"/>
        <v>0</v>
      </c>
      <c r="AL1716" s="2">
        <f t="shared" si="641"/>
        <v>0</v>
      </c>
      <c r="AM1716" s="2">
        <f t="shared" si="642"/>
        <v>0</v>
      </c>
      <c r="AN1716" s="2">
        <f t="shared" si="643"/>
        <v>0</v>
      </c>
      <c r="AP1716" t="s">
        <v>856</v>
      </c>
      <c r="AQ1716" t="s">
        <v>2365</v>
      </c>
      <c r="AT1716" s="94">
        <v>40</v>
      </c>
      <c r="AU1716" s="96">
        <v>87</v>
      </c>
      <c r="AV1716" s="100">
        <f t="shared" si="632"/>
        <v>40087</v>
      </c>
      <c r="AX1716" s="7" t="s">
        <v>996</v>
      </c>
    </row>
    <row r="1717" spans="1:50" ht="13" hidden="1" customHeight="1" outlineLevel="1">
      <c r="A1717" t="s">
        <v>857</v>
      </c>
      <c r="B1717" t="s">
        <v>2365</v>
      </c>
      <c r="C1717" s="1">
        <f t="shared" si="635"/>
        <v>6582</v>
      </c>
      <c r="D1717" s="7">
        <f>IF(N1717&gt;0, RANK(N1717,(N1717:P1717,Q1717:AE1717)),0)</f>
        <v>1</v>
      </c>
      <c r="E1717" s="7">
        <f>IF(O1717&gt;0,RANK(O1717,(N1717:P1717,Q1717:AE1717)),0)</f>
        <v>2</v>
      </c>
      <c r="F1717" s="7">
        <f>IF(P1717&gt;0,RANK(P1717,(N1717:P1717,Q1717:AE1717)),0)</f>
        <v>0</v>
      </c>
      <c r="G1717" s="1">
        <f t="shared" si="633"/>
        <v>4846</v>
      </c>
      <c r="H1717" s="2">
        <f t="shared" si="634"/>
        <v>0.73625037982376174</v>
      </c>
      <c r="I1717" s="2"/>
      <c r="J1717" s="2">
        <f t="shared" si="636"/>
        <v>0.86812518991188092</v>
      </c>
      <c r="K1717" s="2">
        <f t="shared" si="637"/>
        <v>0.1318748100881191</v>
      </c>
      <c r="L1717" s="2">
        <f t="shared" si="638"/>
        <v>0</v>
      </c>
      <c r="M1717" s="2">
        <f t="shared" si="639"/>
        <v>-2.7755575615628914E-17</v>
      </c>
      <c r="N1717" s="58">
        <v>5714</v>
      </c>
      <c r="O1717" s="58">
        <v>868</v>
      </c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G1717" s="7">
        <f>IF(Q1717&gt;0,RANK(Q1717,(N1717:P1717,Q1717:AE1717)),0)</f>
        <v>0</v>
      </c>
      <c r="AH1717" s="7">
        <f>IF(R1717&gt;0,RANK(R1717,(N1717:P1717,Q1717:AE1717)),0)</f>
        <v>0</v>
      </c>
      <c r="AI1717" s="7">
        <f>IF(T1717&gt;0,RANK(T1717,(N1717:P1717,Q1717:AE1717)),0)</f>
        <v>0</v>
      </c>
      <c r="AJ1717" s="7">
        <f>IF(S1717&gt;0,RANK(S1717,(N1717:P1717,Q1717:AE1717)),0)</f>
        <v>0</v>
      </c>
      <c r="AK1717" s="2">
        <f t="shared" si="640"/>
        <v>0</v>
      </c>
      <c r="AL1717" s="2">
        <f t="shared" si="641"/>
        <v>0</v>
      </c>
      <c r="AM1717" s="2">
        <f t="shared" si="642"/>
        <v>0</v>
      </c>
      <c r="AN1717" s="2">
        <f t="shared" si="643"/>
        <v>0</v>
      </c>
      <c r="AP1717" t="s">
        <v>857</v>
      </c>
      <c r="AQ1717" t="s">
        <v>2365</v>
      </c>
      <c r="AT1717" s="94">
        <v>40</v>
      </c>
      <c r="AU1717" s="96">
        <v>89</v>
      </c>
      <c r="AV1717" s="100">
        <f t="shared" si="632"/>
        <v>40089</v>
      </c>
      <c r="AX1717" s="7" t="s">
        <v>996</v>
      </c>
    </row>
    <row r="1718" spans="1:50" ht="13" hidden="1" customHeight="1" outlineLevel="1">
      <c r="A1718" t="s">
        <v>1147</v>
      </c>
      <c r="B1718" t="s">
        <v>2365</v>
      </c>
      <c r="C1718" s="1">
        <f t="shared" si="635"/>
        <v>5879</v>
      </c>
      <c r="D1718" s="7">
        <f>IF(N1718&gt;0, RANK(N1718,(N1718:P1718,Q1718:AE1718)),0)</f>
        <v>1</v>
      </c>
      <c r="E1718" s="7">
        <f>IF(O1718&gt;0,RANK(O1718,(N1718:P1718,Q1718:AE1718)),0)</f>
        <v>2</v>
      </c>
      <c r="F1718" s="7">
        <f>IF(P1718&gt;0,RANK(P1718,(N1718:P1718,Q1718:AE1718)),0)</f>
        <v>0</v>
      </c>
      <c r="G1718" s="1">
        <f t="shared" si="633"/>
        <v>4515</v>
      </c>
      <c r="H1718" s="2">
        <f t="shared" si="634"/>
        <v>0.76798775301922095</v>
      </c>
      <c r="I1718" s="2"/>
      <c r="J1718" s="2">
        <f t="shared" si="636"/>
        <v>0.88399387650961048</v>
      </c>
      <c r="K1718" s="2">
        <f t="shared" si="637"/>
        <v>0.11600612349038952</v>
      </c>
      <c r="L1718" s="2">
        <f t="shared" si="638"/>
        <v>0</v>
      </c>
      <c r="M1718" s="2">
        <f t="shared" si="639"/>
        <v>0</v>
      </c>
      <c r="N1718" s="58">
        <v>5197</v>
      </c>
      <c r="O1718" s="58">
        <v>682</v>
      </c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G1718" s="7">
        <f>IF(Q1718&gt;0,RANK(Q1718,(N1718:P1718,Q1718:AE1718)),0)</f>
        <v>0</v>
      </c>
      <c r="AH1718" s="7">
        <f>IF(R1718&gt;0,RANK(R1718,(N1718:P1718,Q1718:AE1718)),0)</f>
        <v>0</v>
      </c>
      <c r="AI1718" s="7">
        <f>IF(T1718&gt;0,RANK(T1718,(N1718:P1718,Q1718:AE1718)),0)</f>
        <v>0</v>
      </c>
      <c r="AJ1718" s="7">
        <f>IF(S1718&gt;0,RANK(S1718,(N1718:P1718,Q1718:AE1718)),0)</f>
        <v>0</v>
      </c>
      <c r="AK1718" s="2">
        <f t="shared" si="640"/>
        <v>0</v>
      </c>
      <c r="AL1718" s="2">
        <f t="shared" si="641"/>
        <v>0</v>
      </c>
      <c r="AM1718" s="2">
        <f t="shared" si="642"/>
        <v>0</v>
      </c>
      <c r="AN1718" s="2">
        <f t="shared" si="643"/>
        <v>0</v>
      </c>
      <c r="AP1718" t="s">
        <v>1147</v>
      </c>
      <c r="AQ1718" t="s">
        <v>2365</v>
      </c>
      <c r="AT1718" s="94">
        <v>40</v>
      </c>
      <c r="AU1718" s="96">
        <v>91</v>
      </c>
      <c r="AV1718" s="100">
        <f t="shared" si="632"/>
        <v>40091</v>
      </c>
      <c r="AX1718" s="7" t="s">
        <v>996</v>
      </c>
    </row>
    <row r="1719" spans="1:50" ht="13" hidden="1" customHeight="1" outlineLevel="1">
      <c r="A1719" t="s">
        <v>52</v>
      </c>
      <c r="B1719" t="s">
        <v>2365</v>
      </c>
      <c r="C1719" s="1">
        <f t="shared" si="635"/>
        <v>3190</v>
      </c>
      <c r="D1719" s="7">
        <f>IF(N1719&gt;0, RANK(N1719,(N1719:P1719,Q1719:AE1719)),0)</f>
        <v>1</v>
      </c>
      <c r="E1719" s="7">
        <f>IF(O1719&gt;0,RANK(O1719,(N1719:P1719,Q1719:AE1719)),0)</f>
        <v>2</v>
      </c>
      <c r="F1719" s="7">
        <f>IF(P1719&gt;0,RANK(P1719,(N1719:P1719,Q1719:AE1719)),0)</f>
        <v>0</v>
      </c>
      <c r="G1719" s="1">
        <f t="shared" si="633"/>
        <v>1818</v>
      </c>
      <c r="H1719" s="2">
        <f t="shared" si="634"/>
        <v>0.56990595611285266</v>
      </c>
      <c r="I1719" s="2"/>
      <c r="J1719" s="2">
        <f t="shared" si="636"/>
        <v>0.78495297805642639</v>
      </c>
      <c r="K1719" s="2">
        <f t="shared" si="637"/>
        <v>0.21504702194357367</v>
      </c>
      <c r="L1719" s="2">
        <f t="shared" si="638"/>
        <v>0</v>
      </c>
      <c r="M1719" s="2">
        <f t="shared" si="639"/>
        <v>-5.5511151231257827E-17</v>
      </c>
      <c r="N1719" s="58">
        <v>2504</v>
      </c>
      <c r="O1719" s="58">
        <v>686</v>
      </c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G1719" s="7">
        <f>IF(Q1719&gt;0,RANK(Q1719,(N1719:P1719,Q1719:AE1719)),0)</f>
        <v>0</v>
      </c>
      <c r="AH1719" s="7">
        <f>IF(R1719&gt;0,RANK(R1719,(N1719:P1719,Q1719:AE1719)),0)</f>
        <v>0</v>
      </c>
      <c r="AI1719" s="7">
        <f>IF(T1719&gt;0,RANK(T1719,(N1719:P1719,Q1719:AE1719)),0)</f>
        <v>0</v>
      </c>
      <c r="AJ1719" s="7">
        <f>IF(S1719&gt;0,RANK(S1719,(N1719:P1719,Q1719:AE1719)),0)</f>
        <v>0</v>
      </c>
      <c r="AK1719" s="2">
        <f t="shared" si="640"/>
        <v>0</v>
      </c>
      <c r="AL1719" s="2">
        <f t="shared" si="641"/>
        <v>0</v>
      </c>
      <c r="AM1719" s="2">
        <f t="shared" si="642"/>
        <v>0</v>
      </c>
      <c r="AN1719" s="2">
        <f t="shared" si="643"/>
        <v>0</v>
      </c>
      <c r="AP1719" t="s">
        <v>52</v>
      </c>
      <c r="AQ1719" t="s">
        <v>2365</v>
      </c>
      <c r="AT1719" s="94">
        <v>40</v>
      </c>
      <c r="AU1719" s="96">
        <v>93</v>
      </c>
      <c r="AV1719" s="100">
        <f t="shared" si="632"/>
        <v>40093</v>
      </c>
      <c r="AX1719" s="7" t="s">
        <v>996</v>
      </c>
    </row>
    <row r="1720" spans="1:50" ht="13" hidden="1" customHeight="1" outlineLevel="1">
      <c r="A1720" t="s">
        <v>980</v>
      </c>
      <c r="B1720" t="s">
        <v>2365</v>
      </c>
      <c r="C1720" s="1">
        <f t="shared" si="635"/>
        <v>3783</v>
      </c>
      <c r="D1720" s="7">
        <f>IF(N1720&gt;0, RANK(N1720,(N1720:P1720,Q1720:AE1720)),0)</f>
        <v>1</v>
      </c>
      <c r="E1720" s="7">
        <f>IF(O1720&gt;0,RANK(O1720,(N1720:P1720,Q1720:AE1720)),0)</f>
        <v>2</v>
      </c>
      <c r="F1720" s="7">
        <f>IF(P1720&gt;0,RANK(P1720,(N1720:P1720,Q1720:AE1720)),0)</f>
        <v>0</v>
      </c>
      <c r="G1720" s="1">
        <f t="shared" si="633"/>
        <v>3019</v>
      </c>
      <c r="H1720" s="2">
        <f t="shared" si="634"/>
        <v>0.79804388051810737</v>
      </c>
      <c r="I1720" s="2"/>
      <c r="J1720" s="2">
        <f t="shared" si="636"/>
        <v>0.89902194025905369</v>
      </c>
      <c r="K1720" s="2">
        <f t="shared" si="637"/>
        <v>0.10097805974094634</v>
      </c>
      <c r="L1720" s="2">
        <f t="shared" si="638"/>
        <v>0</v>
      </c>
      <c r="M1720" s="2">
        <f t="shared" si="639"/>
        <v>-2.7755575615628914E-17</v>
      </c>
      <c r="N1720" s="58">
        <v>3401</v>
      </c>
      <c r="O1720" s="58">
        <v>382</v>
      </c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G1720" s="7">
        <f>IF(Q1720&gt;0,RANK(Q1720,(N1720:P1720,Q1720:AE1720)),0)</f>
        <v>0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640"/>
        <v>0</v>
      </c>
      <c r="AL1720" s="2">
        <f t="shared" si="641"/>
        <v>0</v>
      </c>
      <c r="AM1720" s="2">
        <f t="shared" si="642"/>
        <v>0</v>
      </c>
      <c r="AN1720" s="2">
        <f t="shared" si="643"/>
        <v>0</v>
      </c>
      <c r="AP1720" t="s">
        <v>980</v>
      </c>
      <c r="AQ1720" t="s">
        <v>2365</v>
      </c>
      <c r="AT1720" s="94">
        <v>40</v>
      </c>
      <c r="AU1720" s="96">
        <v>95</v>
      </c>
      <c r="AV1720" s="100">
        <f t="shared" si="632"/>
        <v>40095</v>
      </c>
      <c r="AX1720" s="7" t="s">
        <v>996</v>
      </c>
    </row>
    <row r="1721" spans="1:50" ht="13" hidden="1" customHeight="1" outlineLevel="1">
      <c r="A1721" t="s">
        <v>2103</v>
      </c>
      <c r="B1721" t="s">
        <v>2365</v>
      </c>
      <c r="C1721" s="1">
        <f t="shared" si="635"/>
        <v>9997</v>
      </c>
      <c r="D1721" s="7">
        <f>IF(N1721&gt;0, RANK(N1721,(N1721:P1721,Q1721:AE1721)),0)</f>
        <v>1</v>
      </c>
      <c r="E1721" s="7">
        <f>IF(O1721&gt;0,RANK(O1721,(N1721:P1721,Q1721:AE1721)),0)</f>
        <v>2</v>
      </c>
      <c r="F1721" s="7">
        <f>IF(P1721&gt;0,RANK(P1721,(N1721:P1721,Q1721:AE1721)),0)</f>
        <v>0</v>
      </c>
      <c r="G1721" s="1">
        <f t="shared" si="633"/>
        <v>6825</v>
      </c>
      <c r="H1721" s="2">
        <f t="shared" si="634"/>
        <v>0.68270481144343298</v>
      </c>
      <c r="I1721" s="2"/>
      <c r="J1721" s="2">
        <f t="shared" si="636"/>
        <v>0.84135240572171655</v>
      </c>
      <c r="K1721" s="2">
        <f t="shared" si="637"/>
        <v>0.15864759427828348</v>
      </c>
      <c r="L1721" s="2">
        <f t="shared" si="638"/>
        <v>0</v>
      </c>
      <c r="M1721" s="2">
        <f t="shared" si="639"/>
        <v>-2.7755575615628914E-17</v>
      </c>
      <c r="N1721" s="58">
        <v>8411</v>
      </c>
      <c r="O1721" s="58">
        <v>1586</v>
      </c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G1721" s="7">
        <f>IF(Q1721&gt;0,RANK(Q1721,(N1721:P1721,Q1721:AE1721)),0)</f>
        <v>0</v>
      </c>
      <c r="AH1721" s="7">
        <f>IF(R1721&gt;0,RANK(R1721,(N1721:P1721,Q1721:AE1721)),0)</f>
        <v>0</v>
      </c>
      <c r="AI1721" s="7">
        <f>IF(T1721&gt;0,RANK(T1721,(N1721:P1721,Q1721:AE1721)),0)</f>
        <v>0</v>
      </c>
      <c r="AJ1721" s="7">
        <f>IF(S1721&gt;0,RANK(S1721,(N1721:P1721,Q1721:AE1721)),0)</f>
        <v>0</v>
      </c>
      <c r="AK1721" s="2">
        <f t="shared" si="640"/>
        <v>0</v>
      </c>
      <c r="AL1721" s="2">
        <f t="shared" si="641"/>
        <v>0</v>
      </c>
      <c r="AM1721" s="2">
        <f t="shared" si="642"/>
        <v>0</v>
      </c>
      <c r="AN1721" s="2">
        <f t="shared" si="643"/>
        <v>0</v>
      </c>
      <c r="AP1721" t="s">
        <v>2103</v>
      </c>
      <c r="AQ1721" t="s">
        <v>2365</v>
      </c>
      <c r="AT1721" s="94">
        <v>40</v>
      </c>
      <c r="AU1721" s="96">
        <v>97</v>
      </c>
      <c r="AV1721" s="100">
        <f t="shared" si="632"/>
        <v>40097</v>
      </c>
      <c r="AX1721" s="7" t="s">
        <v>996</v>
      </c>
    </row>
    <row r="1722" spans="1:50" ht="13" hidden="1" customHeight="1" outlineLevel="1">
      <c r="A1722" t="s">
        <v>1923</v>
      </c>
      <c r="B1722" t="s">
        <v>2365</v>
      </c>
      <c r="C1722" s="1">
        <f t="shared" si="635"/>
        <v>4112</v>
      </c>
      <c r="D1722" s="7">
        <f>IF(N1722&gt;0, RANK(N1722,(N1722:P1722,Q1722:AE1722)),0)</f>
        <v>1</v>
      </c>
      <c r="E1722" s="7">
        <f>IF(O1722&gt;0,RANK(O1722,(N1722:P1722,Q1722:AE1722)),0)</f>
        <v>2</v>
      </c>
      <c r="F1722" s="7">
        <f>IF(P1722&gt;0,RANK(P1722,(N1722:P1722,Q1722:AE1722)),0)</f>
        <v>0</v>
      </c>
      <c r="G1722" s="1">
        <f t="shared" si="633"/>
        <v>3336</v>
      </c>
      <c r="H1722" s="2">
        <f t="shared" si="634"/>
        <v>0.81128404669260701</v>
      </c>
      <c r="I1722" s="2"/>
      <c r="J1722" s="2">
        <f t="shared" si="636"/>
        <v>0.9056420233463035</v>
      </c>
      <c r="K1722" s="2">
        <f t="shared" si="637"/>
        <v>9.4357976653696496E-2</v>
      </c>
      <c r="L1722" s="2">
        <f t="shared" si="638"/>
        <v>0</v>
      </c>
      <c r="M1722" s="2">
        <f t="shared" si="639"/>
        <v>0</v>
      </c>
      <c r="N1722" s="58">
        <v>3724</v>
      </c>
      <c r="O1722" s="58">
        <v>388</v>
      </c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G1722" s="7">
        <f>IF(Q1722&gt;0,RANK(Q1722,(N1722:P1722,Q1722:AE1722)),0)</f>
        <v>0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0</v>
      </c>
      <c r="AK1722" s="2">
        <f t="shared" si="640"/>
        <v>0</v>
      </c>
      <c r="AL1722" s="2">
        <f t="shared" si="641"/>
        <v>0</v>
      </c>
      <c r="AM1722" s="2">
        <f t="shared" si="642"/>
        <v>0</v>
      </c>
      <c r="AN1722" s="2">
        <f t="shared" si="643"/>
        <v>0</v>
      </c>
      <c r="AP1722" t="s">
        <v>1923</v>
      </c>
      <c r="AQ1722" t="s">
        <v>2365</v>
      </c>
      <c r="AT1722" s="94">
        <v>40</v>
      </c>
      <c r="AU1722" s="96">
        <v>99</v>
      </c>
      <c r="AV1722" s="100">
        <f t="shared" si="632"/>
        <v>40099</v>
      </c>
      <c r="AX1722" s="7" t="s">
        <v>996</v>
      </c>
    </row>
    <row r="1723" spans="1:50" ht="13" hidden="1" customHeight="1" outlineLevel="1">
      <c r="A1723" t="s">
        <v>680</v>
      </c>
      <c r="B1723" t="s">
        <v>2365</v>
      </c>
      <c r="C1723" s="1">
        <f t="shared" si="635"/>
        <v>17038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0</v>
      </c>
      <c r="G1723" s="1">
        <f t="shared" si="633"/>
        <v>12210</v>
      </c>
      <c r="H1723" s="2">
        <f t="shared" si="634"/>
        <v>0.71663340767695738</v>
      </c>
      <c r="I1723" s="2"/>
      <c r="J1723" s="2">
        <f t="shared" si="636"/>
        <v>0.85831670383847869</v>
      </c>
      <c r="K1723" s="2">
        <f t="shared" si="637"/>
        <v>0.14168329616152131</v>
      </c>
      <c r="L1723" s="2">
        <f t="shared" si="638"/>
        <v>0</v>
      </c>
      <c r="M1723" s="2">
        <f t="shared" si="639"/>
        <v>0</v>
      </c>
      <c r="N1723" s="58">
        <v>14624</v>
      </c>
      <c r="O1723" s="58">
        <v>2414</v>
      </c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G1723" s="7">
        <f>IF(Q1723&gt;0,RANK(Q1723,(N1723:P1723,Q1723:AE1723)),0)</f>
        <v>0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640"/>
        <v>0</v>
      </c>
      <c r="AL1723" s="2">
        <f t="shared" si="641"/>
        <v>0</v>
      </c>
      <c r="AM1723" s="2">
        <f t="shared" si="642"/>
        <v>0</v>
      </c>
      <c r="AN1723" s="2">
        <f t="shared" si="643"/>
        <v>0</v>
      </c>
      <c r="AP1723" t="s">
        <v>680</v>
      </c>
      <c r="AQ1723" t="s">
        <v>2365</v>
      </c>
      <c r="AT1723" s="94">
        <v>40</v>
      </c>
      <c r="AU1723" s="96">
        <v>101</v>
      </c>
      <c r="AV1723" s="100">
        <f t="shared" si="632"/>
        <v>40101</v>
      </c>
      <c r="AX1723" s="7" t="s">
        <v>996</v>
      </c>
    </row>
    <row r="1724" spans="1:50" ht="13" hidden="1" customHeight="1" outlineLevel="1">
      <c r="A1724" t="s">
        <v>1249</v>
      </c>
      <c r="B1724" t="s">
        <v>2365</v>
      </c>
      <c r="C1724" s="1">
        <f t="shared" si="635"/>
        <v>4118</v>
      </c>
      <c r="D1724" s="7">
        <f>IF(N1724&gt;0, RANK(N1724,(N1724:P1724,Q1724:AE1724)),0)</f>
        <v>1</v>
      </c>
      <c r="E1724" s="7">
        <f>IF(O1724&gt;0,RANK(O1724,(N1724:P1724,Q1724:AE1724)),0)</f>
        <v>2</v>
      </c>
      <c r="F1724" s="7">
        <f>IF(P1724&gt;0,RANK(P1724,(N1724:P1724,Q1724:AE1724)),0)</f>
        <v>0</v>
      </c>
      <c r="G1724" s="1">
        <f t="shared" si="633"/>
        <v>2772</v>
      </c>
      <c r="H1724" s="2">
        <f t="shared" si="634"/>
        <v>0.67314230208839243</v>
      </c>
      <c r="I1724" s="2"/>
      <c r="J1724" s="2">
        <f t="shared" si="636"/>
        <v>0.83657115104419622</v>
      </c>
      <c r="K1724" s="2">
        <f t="shared" si="637"/>
        <v>0.16342884895580378</v>
      </c>
      <c r="L1724" s="2">
        <f t="shared" si="638"/>
        <v>0</v>
      </c>
      <c r="M1724" s="2">
        <f t="shared" si="639"/>
        <v>0</v>
      </c>
      <c r="N1724" s="58">
        <v>3445</v>
      </c>
      <c r="O1724" s="58">
        <v>673</v>
      </c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G1724" s="7">
        <f>IF(Q1724&gt;0,RANK(Q1724,(N1724:P1724,Q1724:AE1724)),0)</f>
        <v>0</v>
      </c>
      <c r="AH1724" s="7">
        <f>IF(R1724&gt;0,RANK(R1724,(N1724:P1724,Q1724:AE1724)),0)</f>
        <v>0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640"/>
        <v>0</v>
      </c>
      <c r="AL1724" s="2">
        <f t="shared" si="641"/>
        <v>0</v>
      </c>
      <c r="AM1724" s="2">
        <f t="shared" si="642"/>
        <v>0</v>
      </c>
      <c r="AN1724" s="2">
        <f t="shared" si="643"/>
        <v>0</v>
      </c>
      <c r="AP1724" t="s">
        <v>1249</v>
      </c>
      <c r="AQ1724" t="s">
        <v>2365</v>
      </c>
      <c r="AT1724" s="94">
        <v>40</v>
      </c>
      <c r="AU1724" s="96">
        <v>103</v>
      </c>
      <c r="AV1724" s="100">
        <f t="shared" si="632"/>
        <v>40103</v>
      </c>
      <c r="AX1724" s="7" t="s">
        <v>996</v>
      </c>
    </row>
    <row r="1725" spans="1:50" ht="13" hidden="1" customHeight="1" outlineLevel="1">
      <c r="A1725" t="s">
        <v>1814</v>
      </c>
      <c r="B1725" t="s">
        <v>2365</v>
      </c>
      <c r="C1725" s="1">
        <f t="shared" si="635"/>
        <v>3119</v>
      </c>
      <c r="D1725" s="7">
        <f>IF(N1725&gt;0, RANK(N1725,(N1725:P1725,Q1725:AE1725)),0)</f>
        <v>1</v>
      </c>
      <c r="E1725" s="7">
        <f>IF(O1725&gt;0,RANK(O1725,(N1725:P1725,Q1725:AE1725)),0)</f>
        <v>2</v>
      </c>
      <c r="F1725" s="7">
        <f>IF(P1725&gt;0,RANK(P1725,(N1725:P1725,Q1725:AE1725)),0)</f>
        <v>0</v>
      </c>
      <c r="G1725" s="1">
        <f t="shared" si="633"/>
        <v>1983</v>
      </c>
      <c r="H1725" s="2">
        <f t="shared" si="634"/>
        <v>0.63578069894196854</v>
      </c>
      <c r="I1725" s="2"/>
      <c r="J1725" s="2">
        <f t="shared" si="636"/>
        <v>0.81789034947098427</v>
      </c>
      <c r="K1725" s="2">
        <f t="shared" si="637"/>
        <v>0.1821096505290157</v>
      </c>
      <c r="L1725" s="2">
        <f t="shared" si="638"/>
        <v>0</v>
      </c>
      <c r="M1725" s="2">
        <f t="shared" si="639"/>
        <v>2.7755575615628914E-17</v>
      </c>
      <c r="N1725" s="58">
        <v>2551</v>
      </c>
      <c r="O1725" s="58">
        <v>568</v>
      </c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G1725" s="7">
        <f>IF(Q1725&gt;0,RANK(Q1725,(N1725:P1725,Q1725:AE1725)),0)</f>
        <v>0</v>
      </c>
      <c r="AH1725" s="7">
        <f>IF(R1725&gt;0,RANK(R1725,(N1725:P1725,Q1725:AE1725)),0)</f>
        <v>0</v>
      </c>
      <c r="AI1725" s="7">
        <f>IF(T1725&gt;0,RANK(T1725,(N1725:P1725,Q1725:AE1725)),0)</f>
        <v>0</v>
      </c>
      <c r="AJ1725" s="7">
        <f>IF(S1725&gt;0,RANK(S1725,(N1725:P1725,Q1725:AE1725)),0)</f>
        <v>0</v>
      </c>
      <c r="AK1725" s="2">
        <f t="shared" si="640"/>
        <v>0</v>
      </c>
      <c r="AL1725" s="2">
        <f t="shared" si="641"/>
        <v>0</v>
      </c>
      <c r="AM1725" s="2">
        <f t="shared" si="642"/>
        <v>0</v>
      </c>
      <c r="AN1725" s="2">
        <f t="shared" si="643"/>
        <v>0</v>
      </c>
      <c r="AP1725" t="s">
        <v>1814</v>
      </c>
      <c r="AQ1725" t="s">
        <v>2365</v>
      </c>
      <c r="AT1725" s="94">
        <v>40</v>
      </c>
      <c r="AU1725" s="96">
        <v>105</v>
      </c>
      <c r="AV1725" s="100">
        <f t="shared" si="632"/>
        <v>40105</v>
      </c>
      <c r="AX1725" s="7" t="s">
        <v>996</v>
      </c>
    </row>
    <row r="1726" spans="1:50" ht="13" hidden="1" customHeight="1" outlineLevel="1">
      <c r="A1726" t="s">
        <v>1527</v>
      </c>
      <c r="B1726" t="s">
        <v>2365</v>
      </c>
      <c r="C1726" s="1">
        <f t="shared" si="635"/>
        <v>3240</v>
      </c>
      <c r="D1726" s="7">
        <f>IF(N1726&gt;0, RANK(N1726,(N1726:P1726,Q1726:AE1726)),0)</f>
        <v>1</v>
      </c>
      <c r="E1726" s="7">
        <f>IF(O1726&gt;0,RANK(O1726,(N1726:P1726,Q1726:AE1726)),0)</f>
        <v>2</v>
      </c>
      <c r="F1726" s="7">
        <f>IF(P1726&gt;0,RANK(P1726,(N1726:P1726,Q1726:AE1726)),0)</f>
        <v>0</v>
      </c>
      <c r="G1726" s="1">
        <f t="shared" si="633"/>
        <v>2468</v>
      </c>
      <c r="H1726" s="2">
        <f t="shared" si="634"/>
        <v>0.7617283950617284</v>
      </c>
      <c r="I1726" s="2"/>
      <c r="J1726" s="2">
        <f t="shared" si="636"/>
        <v>0.8808641975308642</v>
      </c>
      <c r="K1726" s="2">
        <f t="shared" si="637"/>
        <v>0.1191358024691358</v>
      </c>
      <c r="L1726" s="2">
        <f t="shared" si="638"/>
        <v>0</v>
      </c>
      <c r="M1726" s="2">
        <f t="shared" si="639"/>
        <v>0</v>
      </c>
      <c r="N1726" s="58">
        <v>2854</v>
      </c>
      <c r="O1726" s="58">
        <v>386</v>
      </c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G1726" s="7">
        <f>IF(Q1726&gt;0,RANK(Q1726,(N1726:P1726,Q1726:AE1726)),0)</f>
        <v>0</v>
      </c>
      <c r="AH1726" s="7">
        <f>IF(R1726&gt;0,RANK(R1726,(N1726:P1726,Q1726:AE1726)),0)</f>
        <v>0</v>
      </c>
      <c r="AI1726" s="7">
        <f>IF(T1726&gt;0,RANK(T1726,(N1726:P1726,Q1726:AE1726)),0)</f>
        <v>0</v>
      </c>
      <c r="AJ1726" s="7">
        <f>IF(S1726&gt;0,RANK(S1726,(N1726:P1726,Q1726:AE1726)),0)</f>
        <v>0</v>
      </c>
      <c r="AK1726" s="2">
        <f t="shared" si="640"/>
        <v>0</v>
      </c>
      <c r="AL1726" s="2">
        <f t="shared" si="641"/>
        <v>0</v>
      </c>
      <c r="AM1726" s="2">
        <f t="shared" si="642"/>
        <v>0</v>
      </c>
      <c r="AN1726" s="2">
        <f t="shared" si="643"/>
        <v>0</v>
      </c>
      <c r="AP1726" t="s">
        <v>1527</v>
      </c>
      <c r="AQ1726" t="s">
        <v>2365</v>
      </c>
      <c r="AT1726" s="94">
        <v>40</v>
      </c>
      <c r="AU1726" s="96">
        <v>107</v>
      </c>
      <c r="AV1726" s="100">
        <f t="shared" si="632"/>
        <v>40107</v>
      </c>
      <c r="AX1726" s="7" t="s">
        <v>996</v>
      </c>
    </row>
    <row r="1727" spans="1:50" ht="13" hidden="1" customHeight="1" outlineLevel="1">
      <c r="A1727" t="s">
        <v>2364</v>
      </c>
      <c r="B1727" t="s">
        <v>2365</v>
      </c>
      <c r="C1727" s="1">
        <f t="shared" si="635"/>
        <v>167219</v>
      </c>
      <c r="D1727" s="7">
        <f>IF(N1727&gt;0, RANK(N1727,(N1727:P1727,Q1727:AE1727)),0)</f>
        <v>1</v>
      </c>
      <c r="E1727" s="7">
        <f>IF(O1727&gt;0,RANK(O1727,(N1727:P1727,Q1727:AE1727)),0)</f>
        <v>2</v>
      </c>
      <c r="F1727" s="7">
        <f>IF(P1727&gt;0,RANK(P1727,(N1727:P1727,Q1727:AE1727)),0)</f>
        <v>0</v>
      </c>
      <c r="G1727" s="1">
        <f t="shared" si="633"/>
        <v>105067</v>
      </c>
      <c r="H1727" s="2">
        <f t="shared" si="634"/>
        <v>0.62831974835395499</v>
      </c>
      <c r="I1727" s="2"/>
      <c r="J1727" s="2">
        <f t="shared" si="636"/>
        <v>0.81415987417697755</v>
      </c>
      <c r="K1727" s="2">
        <f t="shared" si="637"/>
        <v>0.18584012582302251</v>
      </c>
      <c r="L1727" s="2">
        <f t="shared" si="638"/>
        <v>0</v>
      </c>
      <c r="M1727" s="2">
        <f t="shared" si="639"/>
        <v>-5.5511151231257827E-17</v>
      </c>
      <c r="N1727" s="58">
        <v>136143</v>
      </c>
      <c r="O1727" s="58">
        <v>31076</v>
      </c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G1727" s="7">
        <f>IF(Q1727&gt;0,RANK(Q1727,(N1727:P1727,Q1727:AE1727)),0)</f>
        <v>0</v>
      </c>
      <c r="AH1727" s="7">
        <f>IF(R1727&gt;0,RANK(R1727,(N1727:P1727,Q1727:AE1727)),0)</f>
        <v>0</v>
      </c>
      <c r="AI1727" s="7">
        <f>IF(T1727&gt;0,RANK(T1727,(N1727:P1727,Q1727:AE1727)),0)</f>
        <v>0</v>
      </c>
      <c r="AJ1727" s="7">
        <f>IF(S1727&gt;0,RANK(S1727,(N1727:P1727,Q1727:AE1727)),0)</f>
        <v>0</v>
      </c>
      <c r="AK1727" s="2">
        <f t="shared" si="640"/>
        <v>0</v>
      </c>
      <c r="AL1727" s="2">
        <f t="shared" si="641"/>
        <v>0</v>
      </c>
      <c r="AM1727" s="2">
        <f t="shared" si="642"/>
        <v>0</v>
      </c>
      <c r="AN1727" s="2">
        <f t="shared" si="643"/>
        <v>0</v>
      </c>
      <c r="AP1727" t="s">
        <v>2364</v>
      </c>
      <c r="AQ1727" t="s">
        <v>2365</v>
      </c>
      <c r="AT1727" s="94">
        <v>40</v>
      </c>
      <c r="AU1727" s="96">
        <v>109</v>
      </c>
      <c r="AV1727" s="100">
        <f t="shared" si="632"/>
        <v>40109</v>
      </c>
      <c r="AX1727" s="7" t="s">
        <v>996</v>
      </c>
    </row>
    <row r="1728" spans="1:50" ht="13" hidden="1" customHeight="1" outlineLevel="1">
      <c r="A1728" t="s">
        <v>1815</v>
      </c>
      <c r="B1728" t="s">
        <v>2365</v>
      </c>
      <c r="C1728" s="1">
        <f t="shared" si="635"/>
        <v>10002</v>
      </c>
      <c r="D1728" s="7">
        <f>IF(N1728&gt;0, RANK(N1728,(N1728:P1728,Q1728:AE1728)),0)</f>
        <v>1</v>
      </c>
      <c r="E1728" s="7">
        <f>IF(O1728&gt;0,RANK(O1728,(N1728:P1728,Q1728:AE1728)),0)</f>
        <v>2</v>
      </c>
      <c r="F1728" s="7">
        <f>IF(P1728&gt;0,RANK(P1728,(N1728:P1728,Q1728:AE1728)),0)</f>
        <v>0</v>
      </c>
      <c r="G1728" s="1">
        <f t="shared" si="633"/>
        <v>7614</v>
      </c>
      <c r="H1728" s="2">
        <f t="shared" si="634"/>
        <v>0.76124775044991</v>
      </c>
      <c r="I1728" s="2"/>
      <c r="J1728" s="2">
        <f t="shared" si="636"/>
        <v>0.880623875224955</v>
      </c>
      <c r="K1728" s="2">
        <f t="shared" si="637"/>
        <v>0.11937612477504499</v>
      </c>
      <c r="L1728" s="2">
        <f t="shared" si="638"/>
        <v>0</v>
      </c>
      <c r="M1728" s="2">
        <f t="shared" si="639"/>
        <v>1.3877787807814457E-17</v>
      </c>
      <c r="N1728" s="58">
        <v>8808</v>
      </c>
      <c r="O1728" s="58">
        <v>1194</v>
      </c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G1728" s="7">
        <f>IF(Q1728&gt;0,RANK(Q1728,(N1728:P1728,Q1728:AE1728)),0)</f>
        <v>0</v>
      </c>
      <c r="AH1728" s="7">
        <f>IF(R1728&gt;0,RANK(R1728,(N1728:P1728,Q1728:AE1728)),0)</f>
        <v>0</v>
      </c>
      <c r="AI1728" s="7">
        <f>IF(T1728&gt;0,RANK(T1728,(N1728:P1728,Q1728:AE1728)),0)</f>
        <v>0</v>
      </c>
      <c r="AJ1728" s="7">
        <f>IF(S1728&gt;0,RANK(S1728,(N1728:P1728,Q1728:AE1728)),0)</f>
        <v>0</v>
      </c>
      <c r="AK1728" s="2">
        <f t="shared" si="640"/>
        <v>0</v>
      </c>
      <c r="AL1728" s="2">
        <f t="shared" si="641"/>
        <v>0</v>
      </c>
      <c r="AM1728" s="2">
        <f t="shared" si="642"/>
        <v>0</v>
      </c>
      <c r="AN1728" s="2">
        <f t="shared" si="643"/>
        <v>0</v>
      </c>
      <c r="AP1728" t="s">
        <v>1815</v>
      </c>
      <c r="AQ1728" t="s">
        <v>2365</v>
      </c>
      <c r="AT1728" s="94">
        <v>40</v>
      </c>
      <c r="AU1728" s="96">
        <v>111</v>
      </c>
      <c r="AV1728" s="100">
        <f t="shared" si="632"/>
        <v>40111</v>
      </c>
      <c r="AX1728" s="7" t="s">
        <v>996</v>
      </c>
    </row>
    <row r="1729" spans="1:50" ht="13" hidden="1" customHeight="1" outlineLevel="1">
      <c r="A1729" t="s">
        <v>492</v>
      </c>
      <c r="B1729" t="s">
        <v>2365</v>
      </c>
      <c r="C1729" s="1">
        <f t="shared" si="635"/>
        <v>10963</v>
      </c>
      <c r="D1729" s="7">
        <f>IF(N1729&gt;0, RANK(N1729,(N1729:P1729,Q1729:AE1729)),0)</f>
        <v>1</v>
      </c>
      <c r="E1729" s="7">
        <f>IF(O1729&gt;0,RANK(O1729,(N1729:P1729,Q1729:AE1729)),0)</f>
        <v>2</v>
      </c>
      <c r="F1729" s="7">
        <f>IF(P1729&gt;0,RANK(P1729,(N1729:P1729,Q1729:AE1729)),0)</f>
        <v>0</v>
      </c>
      <c r="G1729" s="1">
        <f t="shared" si="633"/>
        <v>7941</v>
      </c>
      <c r="H1729" s="2">
        <f t="shared" si="634"/>
        <v>0.7243455258597099</v>
      </c>
      <c r="I1729" s="2"/>
      <c r="J1729" s="2">
        <f t="shared" si="636"/>
        <v>0.86217276292985501</v>
      </c>
      <c r="K1729" s="2">
        <f t="shared" si="637"/>
        <v>0.13782723707014502</v>
      </c>
      <c r="L1729" s="2">
        <f t="shared" si="638"/>
        <v>0</v>
      </c>
      <c r="M1729" s="2">
        <f t="shared" si="639"/>
        <v>-2.7755575615628914E-17</v>
      </c>
      <c r="N1729" s="58">
        <v>9452</v>
      </c>
      <c r="O1729" s="58">
        <v>1511</v>
      </c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G1729" s="7">
        <f>IF(Q1729&gt;0,RANK(Q1729,(N1729:P1729,Q1729:AE1729)),0)</f>
        <v>0</v>
      </c>
      <c r="AH1729" s="7">
        <f>IF(R1729&gt;0,RANK(R1729,(N1729:P1729,Q1729:AE1729)),0)</f>
        <v>0</v>
      </c>
      <c r="AI1729" s="7">
        <f>IF(T1729&gt;0,RANK(T1729,(N1729:P1729,Q1729:AE1729)),0)</f>
        <v>0</v>
      </c>
      <c r="AJ1729" s="7">
        <f>IF(S1729&gt;0,RANK(S1729,(N1729:P1729,Q1729:AE1729)),0)</f>
        <v>0</v>
      </c>
      <c r="AK1729" s="2">
        <f t="shared" si="640"/>
        <v>0</v>
      </c>
      <c r="AL1729" s="2">
        <f t="shared" si="641"/>
        <v>0</v>
      </c>
      <c r="AM1729" s="2">
        <f t="shared" si="642"/>
        <v>0</v>
      </c>
      <c r="AN1729" s="2">
        <f t="shared" si="643"/>
        <v>0</v>
      </c>
      <c r="AP1729" t="s">
        <v>492</v>
      </c>
      <c r="AQ1729" t="s">
        <v>2365</v>
      </c>
      <c r="AT1729" s="94">
        <v>40</v>
      </c>
      <c r="AU1729" s="96">
        <v>113</v>
      </c>
      <c r="AV1729" s="100">
        <f t="shared" si="632"/>
        <v>40113</v>
      </c>
      <c r="AX1729" s="7" t="s">
        <v>996</v>
      </c>
    </row>
    <row r="1730" spans="1:50" ht="13" hidden="1" customHeight="1" outlineLevel="1">
      <c r="A1730" t="s">
        <v>632</v>
      </c>
      <c r="B1730" t="s">
        <v>2365</v>
      </c>
      <c r="C1730" s="1">
        <f t="shared" si="635"/>
        <v>7880</v>
      </c>
      <c r="D1730" s="7">
        <f>IF(N1730&gt;0, RANK(N1730,(N1730:P1730,Q1730:AE1730)),0)</f>
        <v>1</v>
      </c>
      <c r="E1730" s="7">
        <f>IF(O1730&gt;0,RANK(O1730,(N1730:P1730,Q1730:AE1730)),0)</f>
        <v>2</v>
      </c>
      <c r="F1730" s="7">
        <f>IF(P1730&gt;0,RANK(P1730,(N1730:P1730,Q1730:AE1730)),0)</f>
        <v>0</v>
      </c>
      <c r="G1730" s="1">
        <f t="shared" si="633"/>
        <v>4504</v>
      </c>
      <c r="H1730" s="2">
        <f t="shared" si="634"/>
        <v>0.57157360406091373</v>
      </c>
      <c r="I1730" s="2"/>
      <c r="J1730" s="2">
        <f t="shared" si="636"/>
        <v>0.78578680203045681</v>
      </c>
      <c r="K1730" s="2">
        <f t="shared" si="637"/>
        <v>0.21421319796954313</v>
      </c>
      <c r="L1730" s="2">
        <f t="shared" si="638"/>
        <v>0</v>
      </c>
      <c r="M1730" s="2">
        <f t="shared" si="639"/>
        <v>5.5511151231257827E-17</v>
      </c>
      <c r="N1730" s="58">
        <v>6192</v>
      </c>
      <c r="O1730" s="58">
        <v>1688</v>
      </c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G1730" s="7">
        <f>IF(Q1730&gt;0,RANK(Q1730,(N1730:P1730,Q1730:AE1730)),0)</f>
        <v>0</v>
      </c>
      <c r="AH1730" s="7">
        <f>IF(R1730&gt;0,RANK(R1730,(N1730:P1730,Q1730:AE1730)),0)</f>
        <v>0</v>
      </c>
      <c r="AI1730" s="7">
        <f>IF(T1730&gt;0,RANK(T1730,(N1730:P1730,Q1730:AE1730)),0)</f>
        <v>0</v>
      </c>
      <c r="AJ1730" s="7">
        <f>IF(S1730&gt;0,RANK(S1730,(N1730:P1730,Q1730:AE1730)),0)</f>
        <v>0</v>
      </c>
      <c r="AK1730" s="2">
        <f t="shared" si="640"/>
        <v>0</v>
      </c>
      <c r="AL1730" s="2">
        <f t="shared" si="641"/>
        <v>0</v>
      </c>
      <c r="AM1730" s="2">
        <f t="shared" si="642"/>
        <v>0</v>
      </c>
      <c r="AN1730" s="2">
        <f t="shared" si="643"/>
        <v>0</v>
      </c>
      <c r="AP1730" t="s">
        <v>632</v>
      </c>
      <c r="AQ1730" t="s">
        <v>2365</v>
      </c>
      <c r="AT1730" s="94">
        <v>40</v>
      </c>
      <c r="AU1730" s="96">
        <v>115</v>
      </c>
      <c r="AV1730" s="100">
        <f t="shared" si="632"/>
        <v>40115</v>
      </c>
      <c r="AX1730" s="7" t="s">
        <v>996</v>
      </c>
    </row>
    <row r="1731" spans="1:50" ht="13" hidden="1" customHeight="1" outlineLevel="1">
      <c r="A1731" t="s">
        <v>194</v>
      </c>
      <c r="B1731" t="s">
        <v>2365</v>
      </c>
      <c r="C1731" s="1">
        <f t="shared" si="635"/>
        <v>4533</v>
      </c>
      <c r="D1731" s="7">
        <f>IF(N1731&gt;0, RANK(N1731,(N1731:P1731,Q1731:AE1731)),0)</f>
        <v>1</v>
      </c>
      <c r="E1731" s="7">
        <f>IF(O1731&gt;0,RANK(O1731,(N1731:P1731,Q1731:AE1731)),0)</f>
        <v>2</v>
      </c>
      <c r="F1731" s="7">
        <f>IF(P1731&gt;0,RANK(P1731,(N1731:P1731,Q1731:AE1731)),0)</f>
        <v>0</v>
      </c>
      <c r="G1731" s="1">
        <f t="shared" si="633"/>
        <v>2995</v>
      </c>
      <c r="H1731" s="2">
        <f t="shared" si="634"/>
        <v>0.66071034634899628</v>
      </c>
      <c r="I1731" s="2"/>
      <c r="J1731" s="2">
        <f t="shared" si="636"/>
        <v>0.83035517317449814</v>
      </c>
      <c r="K1731" s="2">
        <f t="shared" si="637"/>
        <v>0.16964482682550189</v>
      </c>
      <c r="L1731" s="2">
        <f t="shared" si="638"/>
        <v>0</v>
      </c>
      <c r="M1731" s="2">
        <f t="shared" si="639"/>
        <v>-2.7755575615628914E-17</v>
      </c>
      <c r="N1731" s="58">
        <v>3764</v>
      </c>
      <c r="O1731" s="58">
        <v>769</v>
      </c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G1731" s="7">
        <f>IF(Q1731&gt;0,RANK(Q1731,(N1731:P1731,Q1731:AE1731)),0)</f>
        <v>0</v>
      </c>
      <c r="AH1731" s="7">
        <f>IF(R1731&gt;0,RANK(R1731,(N1731:P1731,Q1731:AE1731)),0)</f>
        <v>0</v>
      </c>
      <c r="AI1731" s="7">
        <f>IF(T1731&gt;0,RANK(T1731,(N1731:P1731,Q1731:AE1731)),0)</f>
        <v>0</v>
      </c>
      <c r="AJ1731" s="7">
        <f>IF(S1731&gt;0,RANK(S1731,(N1731:P1731,Q1731:AE1731)),0)</f>
        <v>0</v>
      </c>
      <c r="AK1731" s="2">
        <f t="shared" si="640"/>
        <v>0</v>
      </c>
      <c r="AL1731" s="2">
        <f t="shared" si="641"/>
        <v>0</v>
      </c>
      <c r="AM1731" s="2">
        <f t="shared" si="642"/>
        <v>0</v>
      </c>
      <c r="AN1731" s="2">
        <f t="shared" si="643"/>
        <v>0</v>
      </c>
      <c r="AP1731" t="s">
        <v>194</v>
      </c>
      <c r="AQ1731" t="s">
        <v>2365</v>
      </c>
      <c r="AT1731" s="94">
        <v>40</v>
      </c>
      <c r="AU1731" s="96">
        <v>117</v>
      </c>
      <c r="AV1731" s="100">
        <f t="shared" si="632"/>
        <v>40117</v>
      </c>
      <c r="AX1731" s="7" t="s">
        <v>996</v>
      </c>
    </row>
    <row r="1732" spans="1:50" ht="13" hidden="1" customHeight="1" outlineLevel="1">
      <c r="A1732" t="s">
        <v>1816</v>
      </c>
      <c r="B1732" t="s">
        <v>2365</v>
      </c>
      <c r="C1732" s="1">
        <f t="shared" si="635"/>
        <v>17698</v>
      </c>
      <c r="D1732" s="7">
        <f>IF(N1732&gt;0, RANK(N1732,(N1732:P1732,Q1732:AE1732)),0)</f>
        <v>1</v>
      </c>
      <c r="E1732" s="7">
        <f>IF(O1732&gt;0,RANK(O1732,(N1732:P1732,Q1732:AE1732)),0)</f>
        <v>2</v>
      </c>
      <c r="F1732" s="7">
        <f>IF(P1732&gt;0,RANK(P1732,(N1732:P1732,Q1732:AE1732)),0)</f>
        <v>0</v>
      </c>
      <c r="G1732" s="1">
        <f t="shared" si="633"/>
        <v>11676</v>
      </c>
      <c r="H1732" s="2">
        <f t="shared" si="634"/>
        <v>0.65973556334049044</v>
      </c>
      <c r="I1732" s="2"/>
      <c r="J1732" s="2">
        <f t="shared" si="636"/>
        <v>0.82986778167024522</v>
      </c>
      <c r="K1732" s="2">
        <f t="shared" si="637"/>
        <v>0.17013221832975478</v>
      </c>
      <c r="L1732" s="2">
        <f t="shared" si="638"/>
        <v>0</v>
      </c>
      <c r="M1732" s="2">
        <f t="shared" si="639"/>
        <v>0</v>
      </c>
      <c r="N1732" s="58">
        <v>14687</v>
      </c>
      <c r="O1732" s="58">
        <v>3011</v>
      </c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G1732" s="7">
        <f>IF(Q1732&gt;0,RANK(Q1732,(N1732:P1732,Q1732:AE1732)),0)</f>
        <v>0</v>
      </c>
      <c r="AH1732" s="7">
        <f>IF(R1732&gt;0,RANK(R1732,(N1732:P1732,Q1732:AE1732)),0)</f>
        <v>0</v>
      </c>
      <c r="AI1732" s="7">
        <f>IF(T1732&gt;0,RANK(T1732,(N1732:P1732,Q1732:AE1732)),0)</f>
        <v>0</v>
      </c>
      <c r="AJ1732" s="7">
        <f>IF(S1732&gt;0,RANK(S1732,(N1732:P1732,Q1732:AE1732)),0)</f>
        <v>0</v>
      </c>
      <c r="AK1732" s="2">
        <f t="shared" si="640"/>
        <v>0</v>
      </c>
      <c r="AL1732" s="2">
        <f t="shared" si="641"/>
        <v>0</v>
      </c>
      <c r="AM1732" s="2">
        <f t="shared" si="642"/>
        <v>0</v>
      </c>
      <c r="AN1732" s="2">
        <f t="shared" si="643"/>
        <v>0</v>
      </c>
      <c r="AP1732" t="s">
        <v>1816</v>
      </c>
      <c r="AQ1732" t="s">
        <v>2365</v>
      </c>
      <c r="AT1732" s="94">
        <v>40</v>
      </c>
      <c r="AU1732" s="96">
        <v>119</v>
      </c>
      <c r="AV1732" s="100">
        <f t="shared" si="632"/>
        <v>40119</v>
      </c>
      <c r="AX1732" s="7" t="s">
        <v>996</v>
      </c>
    </row>
    <row r="1733" spans="1:50" ht="13" hidden="1" customHeight="1" outlineLevel="1">
      <c r="A1733" t="s">
        <v>651</v>
      </c>
      <c r="B1733" t="s">
        <v>2365</v>
      </c>
      <c r="C1733" s="1">
        <f t="shared" si="635"/>
        <v>12296</v>
      </c>
      <c r="D1733" s="7">
        <f>IF(N1733&gt;0, RANK(N1733,(N1733:P1733,Q1733:AE1733)),0)</f>
        <v>1</v>
      </c>
      <c r="E1733" s="7">
        <f>IF(O1733&gt;0,RANK(O1733,(N1733:P1733,Q1733:AE1733)),0)</f>
        <v>2</v>
      </c>
      <c r="F1733" s="7">
        <f>IF(P1733&gt;0,RANK(P1733,(N1733:P1733,Q1733:AE1733)),0)</f>
        <v>0</v>
      </c>
      <c r="G1733" s="1">
        <f t="shared" si="633"/>
        <v>9204</v>
      </c>
      <c r="H1733" s="2">
        <f t="shared" si="634"/>
        <v>0.74853610930383863</v>
      </c>
      <c r="I1733" s="2"/>
      <c r="J1733" s="2">
        <f t="shared" si="636"/>
        <v>0.87426805465191937</v>
      </c>
      <c r="K1733" s="2">
        <f t="shared" si="637"/>
        <v>0.12573194534808069</v>
      </c>
      <c r="L1733" s="2">
        <f t="shared" si="638"/>
        <v>0</v>
      </c>
      <c r="M1733" s="2">
        <f t="shared" si="639"/>
        <v>-5.5511151231257827E-17</v>
      </c>
      <c r="N1733" s="58">
        <v>10750</v>
      </c>
      <c r="O1733" s="58">
        <v>1546</v>
      </c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G1733" s="7">
        <f>IF(Q1733&gt;0,RANK(Q1733,(N1733:P1733,Q1733:AE1733)),0)</f>
        <v>0</v>
      </c>
      <c r="AH1733" s="7">
        <f>IF(R1733&gt;0,RANK(R1733,(N1733:P1733,Q1733:AE1733)),0)</f>
        <v>0</v>
      </c>
      <c r="AI1733" s="7">
        <f>IF(T1733&gt;0,RANK(T1733,(N1733:P1733,Q1733:AE1733)),0)</f>
        <v>0</v>
      </c>
      <c r="AJ1733" s="7">
        <f>IF(S1733&gt;0,RANK(S1733,(N1733:P1733,Q1733:AE1733)),0)</f>
        <v>0</v>
      </c>
      <c r="AK1733" s="2">
        <f t="shared" si="640"/>
        <v>0</v>
      </c>
      <c r="AL1733" s="2">
        <f t="shared" si="641"/>
        <v>0</v>
      </c>
      <c r="AM1733" s="2">
        <f t="shared" si="642"/>
        <v>0</v>
      </c>
      <c r="AN1733" s="2">
        <f t="shared" si="643"/>
        <v>0</v>
      </c>
      <c r="AP1733" t="s">
        <v>651</v>
      </c>
      <c r="AQ1733" t="s">
        <v>2365</v>
      </c>
      <c r="AT1733" s="94">
        <v>40</v>
      </c>
      <c r="AU1733" s="96">
        <v>121</v>
      </c>
      <c r="AV1733" s="100">
        <f t="shared" si="632"/>
        <v>40121</v>
      </c>
      <c r="AX1733" s="7" t="s">
        <v>996</v>
      </c>
    </row>
    <row r="1734" spans="1:50" ht="13" hidden="1" customHeight="1" outlineLevel="1">
      <c r="A1734" t="s">
        <v>1312</v>
      </c>
      <c r="B1734" t="s">
        <v>2365</v>
      </c>
      <c r="C1734" s="1">
        <f t="shared" si="635"/>
        <v>10529</v>
      </c>
      <c r="D1734" s="7">
        <f>IF(N1734&gt;0, RANK(N1734,(N1734:P1734,Q1734:AE1734)),0)</f>
        <v>1</v>
      </c>
      <c r="E1734" s="7">
        <f>IF(O1734&gt;0,RANK(O1734,(N1734:P1734,Q1734:AE1734)),0)</f>
        <v>2</v>
      </c>
      <c r="F1734" s="7">
        <f>IF(P1734&gt;0,RANK(P1734,(N1734:P1734,Q1734:AE1734)),0)</f>
        <v>0</v>
      </c>
      <c r="G1734" s="1">
        <f t="shared" si="633"/>
        <v>8535</v>
      </c>
      <c r="H1734" s="2">
        <f t="shared" si="634"/>
        <v>0.81061829233545446</v>
      </c>
      <c r="I1734" s="2"/>
      <c r="J1734" s="2">
        <f t="shared" si="636"/>
        <v>0.90530914616772717</v>
      </c>
      <c r="K1734" s="2">
        <f t="shared" si="637"/>
        <v>9.469085383227277E-2</v>
      </c>
      <c r="L1734" s="2">
        <f t="shared" si="638"/>
        <v>0</v>
      </c>
      <c r="M1734" s="2">
        <f t="shared" si="639"/>
        <v>5.5511151231257827E-17</v>
      </c>
      <c r="N1734" s="58">
        <v>9532</v>
      </c>
      <c r="O1734" s="58">
        <v>997</v>
      </c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G1734" s="7">
        <f>IF(Q1734&gt;0,RANK(Q1734,(N1734:P1734,Q1734:AE1734)),0)</f>
        <v>0</v>
      </c>
      <c r="AH1734" s="7">
        <f>IF(R1734&gt;0,RANK(R1734,(N1734:P1734,Q1734:AE1734)),0)</f>
        <v>0</v>
      </c>
      <c r="AI1734" s="7">
        <f>IF(T1734&gt;0,RANK(T1734,(N1734:P1734,Q1734:AE1734)),0)</f>
        <v>0</v>
      </c>
      <c r="AJ1734" s="7">
        <f>IF(S1734&gt;0,RANK(S1734,(N1734:P1734,Q1734:AE1734)),0)</f>
        <v>0</v>
      </c>
      <c r="AK1734" s="2">
        <f t="shared" si="640"/>
        <v>0</v>
      </c>
      <c r="AL1734" s="2">
        <f t="shared" si="641"/>
        <v>0</v>
      </c>
      <c r="AM1734" s="2">
        <f t="shared" si="642"/>
        <v>0</v>
      </c>
      <c r="AN1734" s="2">
        <f t="shared" si="643"/>
        <v>0</v>
      </c>
      <c r="AP1734" t="s">
        <v>1312</v>
      </c>
      <c r="AQ1734" t="s">
        <v>2365</v>
      </c>
      <c r="AT1734" s="94">
        <v>40</v>
      </c>
      <c r="AU1734" s="96">
        <v>123</v>
      </c>
      <c r="AV1734" s="100">
        <f t="shared" si="632"/>
        <v>40123</v>
      </c>
      <c r="AX1734" s="7" t="s">
        <v>996</v>
      </c>
    </row>
    <row r="1735" spans="1:50" ht="13" hidden="1" customHeight="1" outlineLevel="1">
      <c r="A1735" t="s">
        <v>342</v>
      </c>
      <c r="B1735" t="s">
        <v>2365</v>
      </c>
      <c r="C1735" s="1">
        <f t="shared" si="635"/>
        <v>17414</v>
      </c>
      <c r="D1735" s="7">
        <f>IF(N1735&gt;0, RANK(N1735,(N1735:P1735,Q1735:AE1735)),0)</f>
        <v>1</v>
      </c>
      <c r="E1735" s="7">
        <f>IF(O1735&gt;0,RANK(O1735,(N1735:P1735,Q1735:AE1735)),0)</f>
        <v>2</v>
      </c>
      <c r="F1735" s="7">
        <f>IF(P1735&gt;0,RANK(P1735,(N1735:P1735,Q1735:AE1735)),0)</f>
        <v>0</v>
      </c>
      <c r="G1735" s="1">
        <f t="shared" si="633"/>
        <v>12322</v>
      </c>
      <c r="H1735" s="2">
        <f t="shared" si="634"/>
        <v>0.70759159297117258</v>
      </c>
      <c r="I1735" s="2"/>
      <c r="J1735" s="2">
        <f t="shared" si="636"/>
        <v>0.85379579648558634</v>
      </c>
      <c r="K1735" s="2">
        <f t="shared" si="637"/>
        <v>0.14620420351441368</v>
      </c>
      <c r="L1735" s="2">
        <f t="shared" si="638"/>
        <v>0</v>
      </c>
      <c r="M1735" s="2">
        <f t="shared" si="639"/>
        <v>-2.7755575615628914E-17</v>
      </c>
      <c r="N1735" s="58">
        <v>14868</v>
      </c>
      <c r="O1735" s="58">
        <v>2546</v>
      </c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G1735" s="7">
        <f>IF(Q1735&gt;0,RANK(Q1735,(N1735:P1735,Q1735:AE1735)),0)</f>
        <v>0</v>
      </c>
      <c r="AH1735" s="7">
        <f>IF(R1735&gt;0,RANK(R1735,(N1735:P1735,Q1735:AE1735)),0)</f>
        <v>0</v>
      </c>
      <c r="AI1735" s="7">
        <f>IF(T1735&gt;0,RANK(T1735,(N1735:P1735,Q1735:AE1735)),0)</f>
        <v>0</v>
      </c>
      <c r="AJ1735" s="7">
        <f>IF(S1735&gt;0,RANK(S1735,(N1735:P1735,Q1735:AE1735)),0)</f>
        <v>0</v>
      </c>
      <c r="AK1735" s="2">
        <f t="shared" si="640"/>
        <v>0</v>
      </c>
      <c r="AL1735" s="2">
        <f t="shared" si="641"/>
        <v>0</v>
      </c>
      <c r="AM1735" s="2">
        <f t="shared" si="642"/>
        <v>0</v>
      </c>
      <c r="AN1735" s="2">
        <f t="shared" si="643"/>
        <v>0</v>
      </c>
      <c r="AP1735" t="s">
        <v>342</v>
      </c>
      <c r="AQ1735" t="s">
        <v>2365</v>
      </c>
      <c r="AT1735" s="94">
        <v>40</v>
      </c>
      <c r="AU1735" s="96">
        <v>125</v>
      </c>
      <c r="AV1735" s="100">
        <f t="shared" si="632"/>
        <v>40125</v>
      </c>
      <c r="AX1735" s="7" t="s">
        <v>996</v>
      </c>
    </row>
    <row r="1736" spans="1:50" ht="13" hidden="1" customHeight="1" outlineLevel="1">
      <c r="A1736" t="s">
        <v>2421</v>
      </c>
      <c r="B1736" t="s">
        <v>2365</v>
      </c>
      <c r="C1736" s="1">
        <f t="shared" si="635"/>
        <v>3680</v>
      </c>
      <c r="D1736" s="7">
        <f>IF(N1736&gt;0, RANK(N1736,(N1736:P1736,Q1736:AE1736)),0)</f>
        <v>1</v>
      </c>
      <c r="E1736" s="7">
        <f>IF(O1736&gt;0,RANK(O1736,(N1736:P1736,Q1736:AE1736)),0)</f>
        <v>2</v>
      </c>
      <c r="F1736" s="7">
        <f>IF(P1736&gt;0,RANK(P1736,(N1736:P1736,Q1736:AE1736)),0)</f>
        <v>0</v>
      </c>
      <c r="G1736" s="1">
        <f t="shared" si="633"/>
        <v>2994</v>
      </c>
      <c r="H1736" s="2">
        <f t="shared" si="634"/>
        <v>0.81358695652173918</v>
      </c>
      <c r="I1736" s="2"/>
      <c r="J1736" s="2">
        <f t="shared" si="636"/>
        <v>0.90679347826086953</v>
      </c>
      <c r="K1736" s="2">
        <f t="shared" si="637"/>
        <v>9.3206521739130438E-2</v>
      </c>
      <c r="L1736" s="2">
        <f t="shared" si="638"/>
        <v>0</v>
      </c>
      <c r="M1736" s="2">
        <f t="shared" si="639"/>
        <v>2.7755575615628914E-17</v>
      </c>
      <c r="N1736" s="58">
        <v>3337</v>
      </c>
      <c r="O1736" s="58">
        <v>343</v>
      </c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G1736" s="7">
        <f>IF(Q1736&gt;0,RANK(Q1736,(N1736:P1736,Q1736:AE1736)),0)</f>
        <v>0</v>
      </c>
      <c r="AH1736" s="7">
        <f>IF(R1736&gt;0,RANK(R1736,(N1736:P1736,Q1736:AE1736)),0)</f>
        <v>0</v>
      </c>
      <c r="AI1736" s="7">
        <f>IF(T1736&gt;0,RANK(T1736,(N1736:P1736,Q1736:AE1736)),0)</f>
        <v>0</v>
      </c>
      <c r="AJ1736" s="7">
        <f>IF(S1736&gt;0,RANK(S1736,(N1736:P1736,Q1736:AE1736)),0)</f>
        <v>0</v>
      </c>
      <c r="AK1736" s="2">
        <f t="shared" si="640"/>
        <v>0</v>
      </c>
      <c r="AL1736" s="2">
        <f t="shared" si="641"/>
        <v>0</v>
      </c>
      <c r="AM1736" s="2">
        <f t="shared" si="642"/>
        <v>0</v>
      </c>
      <c r="AN1736" s="2">
        <f t="shared" si="643"/>
        <v>0</v>
      </c>
      <c r="AP1736" t="s">
        <v>2421</v>
      </c>
      <c r="AQ1736" t="s">
        <v>2365</v>
      </c>
      <c r="AT1736" s="94">
        <v>40</v>
      </c>
      <c r="AU1736" s="96">
        <v>127</v>
      </c>
      <c r="AV1736" s="100">
        <f t="shared" ref="AV1736:AV1787" si="644">1000*AT1736+AU1736</f>
        <v>40127</v>
      </c>
      <c r="AX1736" s="7" t="s">
        <v>996</v>
      </c>
    </row>
    <row r="1737" spans="1:50" ht="13" hidden="1" customHeight="1" outlineLevel="1">
      <c r="A1737" t="s">
        <v>1263</v>
      </c>
      <c r="B1737" t="s">
        <v>2365</v>
      </c>
      <c r="C1737" s="1">
        <f t="shared" ref="C1737:C1750" si="645">SUM(N1737:AE1737)</f>
        <v>1903</v>
      </c>
      <c r="D1737" s="7">
        <f>IF(N1737&gt;0, RANK(N1737,(N1737:P1737,Q1737:AE1737)),0)</f>
        <v>1</v>
      </c>
      <c r="E1737" s="7">
        <f>IF(O1737&gt;0,RANK(O1737,(N1737:P1737,Q1737:AE1737)),0)</f>
        <v>2</v>
      </c>
      <c r="F1737" s="7">
        <f>IF(P1737&gt;0,RANK(P1737,(N1737:P1737,Q1737:AE1737)),0)</f>
        <v>0</v>
      </c>
      <c r="G1737" s="1">
        <f t="shared" si="633"/>
        <v>1381</v>
      </c>
      <c r="H1737" s="2">
        <f t="shared" si="634"/>
        <v>0.72569626904887019</v>
      </c>
      <c r="I1737" s="2"/>
      <c r="J1737" s="2">
        <f t="shared" ref="J1737:J1750" si="646">IF($C1737=0,"-",N1737/$C1737)</f>
        <v>0.8628481345244351</v>
      </c>
      <c r="K1737" s="2">
        <f t="shared" ref="K1737:K1750" si="647">IF($C1737=0,"-",O1737/$C1737)</f>
        <v>0.1371518654755649</v>
      </c>
      <c r="L1737" s="2">
        <f t="shared" ref="L1737:L1750" si="648">IF($C1737=0,"-",P1737/$C1737)</f>
        <v>0</v>
      </c>
      <c r="M1737" s="2">
        <f t="shared" ref="M1737:M1750" si="649">IF(C1737=0,"-",(1-J1737-K1737-L1737))</f>
        <v>0</v>
      </c>
      <c r="N1737" s="58">
        <v>1642</v>
      </c>
      <c r="O1737" s="58">
        <v>261</v>
      </c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G1737" s="7">
        <f>IF(Q1737&gt;0,RANK(Q1737,(N1737:P1737,Q1737:AE1737)),0)</f>
        <v>0</v>
      </c>
      <c r="AH1737" s="7">
        <f>IF(R1737&gt;0,RANK(R1737,(N1737:P1737,Q1737:AE1737)),0)</f>
        <v>0</v>
      </c>
      <c r="AI1737" s="7">
        <f>IF(T1737&gt;0,RANK(T1737,(N1737:P1737,Q1737:AE1737)),0)</f>
        <v>0</v>
      </c>
      <c r="AJ1737" s="7">
        <f>IF(S1737&gt;0,RANK(S1737,(N1737:P1737,Q1737:AE1737)),0)</f>
        <v>0</v>
      </c>
      <c r="AK1737" s="2">
        <f t="shared" ref="AK1737:AK1750" si="650">IF($C1737=0,"-",Q1737/$C1737)</f>
        <v>0</v>
      </c>
      <c r="AL1737" s="2">
        <f t="shared" ref="AL1737:AL1750" si="651">IF($C1737=0,"-",R1737/$C1737)</f>
        <v>0</v>
      </c>
      <c r="AM1737" s="2">
        <f t="shared" ref="AM1737:AM1750" si="652">IF($C1737=0,"-",T1737/$C1737)</f>
        <v>0</v>
      </c>
      <c r="AN1737" s="2">
        <f t="shared" ref="AN1737:AN1750" si="653">IF($C1737=0,"-",S1737/$C1737)</f>
        <v>0</v>
      </c>
      <c r="AP1737" t="s">
        <v>1263</v>
      </c>
      <c r="AQ1737" t="s">
        <v>2365</v>
      </c>
      <c r="AT1737" s="94">
        <v>40</v>
      </c>
      <c r="AU1737" s="96">
        <v>129</v>
      </c>
      <c r="AV1737" s="100">
        <f t="shared" si="644"/>
        <v>40129</v>
      </c>
      <c r="AX1737" s="7" t="s">
        <v>996</v>
      </c>
    </row>
    <row r="1738" spans="1:50" ht="13" hidden="1" customHeight="1" outlineLevel="1">
      <c r="A1738" t="s">
        <v>1264</v>
      </c>
      <c r="B1738" t="s">
        <v>2365</v>
      </c>
      <c r="C1738" s="1">
        <f t="shared" si="645"/>
        <v>16033</v>
      </c>
      <c r="D1738" s="7">
        <f>IF(N1738&gt;0, RANK(N1738,(N1738:P1738,Q1738:AE1738)),0)</f>
        <v>1</v>
      </c>
      <c r="E1738" s="7">
        <f>IF(O1738&gt;0,RANK(O1738,(N1738:P1738,Q1738:AE1738)),0)</f>
        <v>2</v>
      </c>
      <c r="F1738" s="7">
        <f>IF(P1738&gt;0,RANK(P1738,(N1738:P1738,Q1738:AE1738)),0)</f>
        <v>0</v>
      </c>
      <c r="G1738" s="1">
        <f t="shared" si="633"/>
        <v>10633</v>
      </c>
      <c r="H1738" s="2">
        <f t="shared" si="634"/>
        <v>0.66319466101166347</v>
      </c>
      <c r="I1738" s="2"/>
      <c r="J1738" s="2">
        <f t="shared" si="646"/>
        <v>0.83159733050583173</v>
      </c>
      <c r="K1738" s="2">
        <f t="shared" si="647"/>
        <v>0.16840266949416827</v>
      </c>
      <c r="L1738" s="2">
        <f t="shared" si="648"/>
        <v>0</v>
      </c>
      <c r="M1738" s="2">
        <f t="shared" si="649"/>
        <v>0</v>
      </c>
      <c r="N1738" s="58">
        <v>13333</v>
      </c>
      <c r="O1738" s="58">
        <v>2700</v>
      </c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G1738" s="7">
        <f>IF(Q1738&gt;0,RANK(Q1738,(N1738:P1738,Q1738:AE1738)),0)</f>
        <v>0</v>
      </c>
      <c r="AH1738" s="7">
        <f>IF(R1738&gt;0,RANK(R1738,(N1738:P1738,Q1738:AE1738)),0)</f>
        <v>0</v>
      </c>
      <c r="AI1738" s="7">
        <f>IF(T1738&gt;0,RANK(T1738,(N1738:P1738,Q1738:AE1738)),0)</f>
        <v>0</v>
      </c>
      <c r="AJ1738" s="7">
        <f>IF(S1738&gt;0,RANK(S1738,(N1738:P1738,Q1738:AE1738)),0)</f>
        <v>0</v>
      </c>
      <c r="AK1738" s="2">
        <f t="shared" si="650"/>
        <v>0</v>
      </c>
      <c r="AL1738" s="2">
        <f t="shared" si="651"/>
        <v>0</v>
      </c>
      <c r="AM1738" s="2">
        <f t="shared" si="652"/>
        <v>0</v>
      </c>
      <c r="AN1738" s="2">
        <f t="shared" si="653"/>
        <v>0</v>
      </c>
      <c r="AP1738" t="s">
        <v>1264</v>
      </c>
      <c r="AQ1738" t="s">
        <v>2365</v>
      </c>
      <c r="AT1738" s="94">
        <v>40</v>
      </c>
      <c r="AU1738" s="96">
        <v>131</v>
      </c>
      <c r="AV1738" s="100">
        <f t="shared" si="644"/>
        <v>40131</v>
      </c>
      <c r="AX1738" s="7" t="s">
        <v>996</v>
      </c>
    </row>
    <row r="1739" spans="1:50" ht="13" hidden="1" customHeight="1" outlineLevel="1">
      <c r="A1739" t="s">
        <v>2554</v>
      </c>
      <c r="B1739" t="s">
        <v>2365</v>
      </c>
      <c r="C1739" s="1">
        <f t="shared" si="645"/>
        <v>7916</v>
      </c>
      <c r="D1739" s="7">
        <f>IF(N1739&gt;0, RANK(N1739,(N1739:P1739,Q1739:AE1739)),0)</f>
        <v>1</v>
      </c>
      <c r="E1739" s="7">
        <f>IF(O1739&gt;0,RANK(O1739,(N1739:P1739,Q1739:AE1739)),0)</f>
        <v>2</v>
      </c>
      <c r="F1739" s="7">
        <f>IF(P1739&gt;0,RANK(P1739,(N1739:P1739,Q1739:AE1739)),0)</f>
        <v>0</v>
      </c>
      <c r="G1739" s="1">
        <f t="shared" si="633"/>
        <v>6190</v>
      </c>
      <c r="H1739" s="2">
        <f t="shared" si="634"/>
        <v>0.78196058615462349</v>
      </c>
      <c r="I1739" s="2"/>
      <c r="J1739" s="2">
        <f t="shared" si="646"/>
        <v>0.89098029307731175</v>
      </c>
      <c r="K1739" s="2">
        <f t="shared" si="647"/>
        <v>0.10901970692268823</v>
      </c>
      <c r="L1739" s="2">
        <f t="shared" si="648"/>
        <v>0</v>
      </c>
      <c r="M1739" s="2">
        <f t="shared" si="649"/>
        <v>2.7755575615628914E-17</v>
      </c>
      <c r="N1739" s="58">
        <v>7053</v>
      </c>
      <c r="O1739" s="58">
        <v>863</v>
      </c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G1739" s="7">
        <f>IF(Q1739&gt;0,RANK(Q1739,(N1739:P1739,Q1739:AE1739)),0)</f>
        <v>0</v>
      </c>
      <c r="AH1739" s="7">
        <f>IF(R1739&gt;0,RANK(R1739,(N1739:P1739,Q1739:AE1739)),0)</f>
        <v>0</v>
      </c>
      <c r="AI1739" s="7">
        <f>IF(T1739&gt;0,RANK(T1739,(N1739:P1739,Q1739:AE1739)),0)</f>
        <v>0</v>
      </c>
      <c r="AJ1739" s="7">
        <f>IF(S1739&gt;0,RANK(S1739,(N1739:P1739,Q1739:AE1739)),0)</f>
        <v>0</v>
      </c>
      <c r="AK1739" s="2">
        <f t="shared" si="650"/>
        <v>0</v>
      </c>
      <c r="AL1739" s="2">
        <f t="shared" si="651"/>
        <v>0</v>
      </c>
      <c r="AM1739" s="2">
        <f t="shared" si="652"/>
        <v>0</v>
      </c>
      <c r="AN1739" s="2">
        <f t="shared" si="653"/>
        <v>0</v>
      </c>
      <c r="AP1739" t="s">
        <v>2554</v>
      </c>
      <c r="AQ1739" t="s">
        <v>2365</v>
      </c>
      <c r="AT1739" s="94">
        <v>40</v>
      </c>
      <c r="AU1739" s="96">
        <v>133</v>
      </c>
      <c r="AV1739" s="100">
        <f t="shared" si="644"/>
        <v>40133</v>
      </c>
      <c r="AX1739" s="7" t="s">
        <v>996</v>
      </c>
    </row>
    <row r="1740" spans="1:50" ht="13" hidden="1" customHeight="1" outlineLevel="1">
      <c r="A1740" t="s">
        <v>582</v>
      </c>
      <c r="B1740" t="s">
        <v>2365</v>
      </c>
      <c r="C1740" s="1">
        <f t="shared" si="645"/>
        <v>9039</v>
      </c>
      <c r="D1740" s="7">
        <f>IF(N1740&gt;0, RANK(N1740,(N1740:P1740,Q1740:AE1740)),0)</f>
        <v>1</v>
      </c>
      <c r="E1740" s="7">
        <f>IF(O1740&gt;0,RANK(O1740,(N1740:P1740,Q1740:AE1740)),0)</f>
        <v>2</v>
      </c>
      <c r="F1740" s="7">
        <f>IF(P1740&gt;0,RANK(P1740,(N1740:P1740,Q1740:AE1740)),0)</f>
        <v>0</v>
      </c>
      <c r="G1740" s="1">
        <f t="shared" si="633"/>
        <v>6535</v>
      </c>
      <c r="H1740" s="2">
        <f t="shared" si="634"/>
        <v>0.72297820555371173</v>
      </c>
      <c r="I1740" s="2"/>
      <c r="J1740" s="2">
        <f t="shared" si="646"/>
        <v>0.86148910277685586</v>
      </c>
      <c r="K1740" s="2">
        <f t="shared" si="647"/>
        <v>0.13851089722314416</v>
      </c>
      <c r="L1740" s="2">
        <f t="shared" si="648"/>
        <v>0</v>
      </c>
      <c r="M1740" s="2">
        <f t="shared" si="649"/>
        <v>-2.7755575615628914E-17</v>
      </c>
      <c r="N1740" s="58">
        <v>7787</v>
      </c>
      <c r="O1740" s="58">
        <v>1252</v>
      </c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G1740" s="7">
        <f>IF(Q1740&gt;0,RANK(Q1740,(N1740:P1740,Q1740:AE1740)),0)</f>
        <v>0</v>
      </c>
      <c r="AH1740" s="7">
        <f>IF(R1740&gt;0,RANK(R1740,(N1740:P1740,Q1740:AE1740)),0)</f>
        <v>0</v>
      </c>
      <c r="AI1740" s="7">
        <f>IF(T1740&gt;0,RANK(T1740,(N1740:P1740,Q1740:AE1740)),0)</f>
        <v>0</v>
      </c>
      <c r="AJ1740" s="7">
        <f>IF(S1740&gt;0,RANK(S1740,(N1740:P1740,Q1740:AE1740)),0)</f>
        <v>0</v>
      </c>
      <c r="AK1740" s="2">
        <f t="shared" si="650"/>
        <v>0</v>
      </c>
      <c r="AL1740" s="2">
        <f t="shared" si="651"/>
        <v>0</v>
      </c>
      <c r="AM1740" s="2">
        <f t="shared" si="652"/>
        <v>0</v>
      </c>
      <c r="AN1740" s="2">
        <f t="shared" si="653"/>
        <v>0</v>
      </c>
      <c r="AP1740" t="s">
        <v>582</v>
      </c>
      <c r="AQ1740" t="s">
        <v>2365</v>
      </c>
      <c r="AT1740" s="94">
        <v>40</v>
      </c>
      <c r="AU1740" s="96">
        <v>135</v>
      </c>
      <c r="AV1740" s="100">
        <f t="shared" si="644"/>
        <v>40135</v>
      </c>
      <c r="AX1740" s="7" t="s">
        <v>996</v>
      </c>
    </row>
    <row r="1741" spans="1:50" ht="13" hidden="1" customHeight="1" outlineLevel="1">
      <c r="A1741" t="s">
        <v>1964</v>
      </c>
      <c r="B1741" t="s">
        <v>2365</v>
      </c>
      <c r="C1741" s="1">
        <f t="shared" si="645"/>
        <v>13796</v>
      </c>
      <c r="D1741" s="7">
        <f>IF(N1741&gt;0, RANK(N1741,(N1741:P1741,Q1741:AE1741)),0)</f>
        <v>1</v>
      </c>
      <c r="E1741" s="7">
        <f>IF(O1741&gt;0,RANK(O1741,(N1741:P1741,Q1741:AE1741)),0)</f>
        <v>2</v>
      </c>
      <c r="F1741" s="7">
        <f>IF(P1741&gt;0,RANK(P1741,(N1741:P1741,Q1741:AE1741)),0)</f>
        <v>0</v>
      </c>
      <c r="G1741" s="1">
        <f t="shared" si="633"/>
        <v>9852</v>
      </c>
      <c r="H1741" s="2">
        <f t="shared" si="634"/>
        <v>0.71412003479269348</v>
      </c>
      <c r="I1741" s="2"/>
      <c r="J1741" s="2">
        <f t="shared" si="646"/>
        <v>0.85706001739634674</v>
      </c>
      <c r="K1741" s="2">
        <f t="shared" si="647"/>
        <v>0.14293998260365323</v>
      </c>
      <c r="L1741" s="2">
        <f t="shared" si="648"/>
        <v>0</v>
      </c>
      <c r="M1741" s="2">
        <f t="shared" si="649"/>
        <v>2.7755575615628914E-17</v>
      </c>
      <c r="N1741" s="58">
        <v>11824</v>
      </c>
      <c r="O1741" s="58">
        <v>1972</v>
      </c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G1741" s="7">
        <f>IF(Q1741&gt;0,RANK(Q1741,(N1741:P1741,Q1741:AE1741)),0)</f>
        <v>0</v>
      </c>
      <c r="AH1741" s="7">
        <f>IF(R1741&gt;0,RANK(R1741,(N1741:P1741,Q1741:AE1741)),0)</f>
        <v>0</v>
      </c>
      <c r="AI1741" s="7">
        <f>IF(T1741&gt;0,RANK(T1741,(N1741:P1741,Q1741:AE1741)),0)</f>
        <v>0</v>
      </c>
      <c r="AJ1741" s="7">
        <f>IF(S1741&gt;0,RANK(S1741,(N1741:P1741,Q1741:AE1741)),0)</f>
        <v>0</v>
      </c>
      <c r="AK1741" s="2">
        <f t="shared" si="650"/>
        <v>0</v>
      </c>
      <c r="AL1741" s="2">
        <f t="shared" si="651"/>
        <v>0</v>
      </c>
      <c r="AM1741" s="2">
        <f t="shared" si="652"/>
        <v>0</v>
      </c>
      <c r="AN1741" s="2">
        <f t="shared" si="653"/>
        <v>0</v>
      </c>
      <c r="AP1741" t="s">
        <v>1964</v>
      </c>
      <c r="AQ1741" t="s">
        <v>2365</v>
      </c>
      <c r="AT1741" s="94">
        <v>40</v>
      </c>
      <c r="AU1741" s="96">
        <v>137</v>
      </c>
      <c r="AV1741" s="100">
        <f t="shared" si="644"/>
        <v>40137</v>
      </c>
      <c r="AX1741" s="7" t="s">
        <v>996</v>
      </c>
    </row>
    <row r="1742" spans="1:50" ht="13" hidden="1" customHeight="1" outlineLevel="1">
      <c r="A1742" t="s">
        <v>1834</v>
      </c>
      <c r="B1742" t="s">
        <v>2365</v>
      </c>
      <c r="C1742" s="1">
        <f t="shared" si="645"/>
        <v>4766</v>
      </c>
      <c r="D1742" s="7">
        <f>IF(N1742&gt;0, RANK(N1742,(N1742:P1742,Q1742:AE1742)),0)</f>
        <v>1</v>
      </c>
      <c r="E1742" s="7">
        <f>IF(O1742&gt;0,RANK(O1742,(N1742:P1742,Q1742:AE1742)),0)</f>
        <v>2</v>
      </c>
      <c r="F1742" s="7">
        <f>IF(P1742&gt;0,RANK(P1742,(N1742:P1742,Q1742:AE1742)),0)</f>
        <v>0</v>
      </c>
      <c r="G1742" s="1">
        <f t="shared" si="633"/>
        <v>1624</v>
      </c>
      <c r="H1742" s="2">
        <f t="shared" si="634"/>
        <v>0.34074695761644985</v>
      </c>
      <c r="I1742" s="2"/>
      <c r="J1742" s="2">
        <f t="shared" si="646"/>
        <v>0.67037347880822495</v>
      </c>
      <c r="K1742" s="2">
        <f t="shared" si="647"/>
        <v>0.32962652119177505</v>
      </c>
      <c r="L1742" s="2">
        <f t="shared" si="648"/>
        <v>0</v>
      </c>
      <c r="M1742" s="2">
        <f t="shared" si="649"/>
        <v>0</v>
      </c>
      <c r="N1742" s="58">
        <v>3195</v>
      </c>
      <c r="O1742" s="58">
        <v>1571</v>
      </c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G1742" s="7">
        <f>IF(Q1742&gt;0,RANK(Q1742,(N1742:P1742,Q1742:AE1742)),0)</f>
        <v>0</v>
      </c>
      <c r="AH1742" s="7">
        <f>IF(R1742&gt;0,RANK(R1742,(N1742:P1742,Q1742:AE1742)),0)</f>
        <v>0</v>
      </c>
      <c r="AI1742" s="7">
        <f>IF(T1742&gt;0,RANK(T1742,(N1742:P1742,Q1742:AE1742)),0)</f>
        <v>0</v>
      </c>
      <c r="AJ1742" s="7">
        <f>IF(S1742&gt;0,RANK(S1742,(N1742:P1742,Q1742:AE1742)),0)</f>
        <v>0</v>
      </c>
      <c r="AK1742" s="2">
        <f t="shared" si="650"/>
        <v>0</v>
      </c>
      <c r="AL1742" s="2">
        <f t="shared" si="651"/>
        <v>0</v>
      </c>
      <c r="AM1742" s="2">
        <f t="shared" si="652"/>
        <v>0</v>
      </c>
      <c r="AN1742" s="2">
        <f t="shared" si="653"/>
        <v>0</v>
      </c>
      <c r="AP1742" t="s">
        <v>1834</v>
      </c>
      <c r="AQ1742" t="s">
        <v>2365</v>
      </c>
      <c r="AT1742" s="94">
        <v>40</v>
      </c>
      <c r="AU1742" s="96">
        <v>139</v>
      </c>
      <c r="AV1742" s="100">
        <f t="shared" si="644"/>
        <v>40139</v>
      </c>
      <c r="AX1742" s="7" t="s">
        <v>996</v>
      </c>
    </row>
    <row r="1743" spans="1:50" ht="13" hidden="1" customHeight="1" outlineLevel="1">
      <c r="A1743" t="s">
        <v>507</v>
      </c>
      <c r="B1743" t="s">
        <v>2365</v>
      </c>
      <c r="C1743" s="1">
        <f t="shared" si="645"/>
        <v>2887</v>
      </c>
      <c r="D1743" s="7">
        <f>IF(N1743&gt;0, RANK(N1743,(N1743:P1743,Q1743:AE1743)),0)</f>
        <v>1</v>
      </c>
      <c r="E1743" s="7">
        <f>IF(O1743&gt;0,RANK(O1743,(N1743:P1743,Q1743:AE1743)),0)</f>
        <v>2</v>
      </c>
      <c r="F1743" s="7">
        <f>IF(P1743&gt;0,RANK(P1743,(N1743:P1743,Q1743:AE1743)),0)</f>
        <v>0</v>
      </c>
      <c r="G1743" s="1">
        <f t="shared" si="633"/>
        <v>2217</v>
      </c>
      <c r="H1743" s="2">
        <f t="shared" si="634"/>
        <v>0.76792518184967096</v>
      </c>
      <c r="I1743" s="2"/>
      <c r="J1743" s="2">
        <f t="shared" si="646"/>
        <v>0.88396259092483542</v>
      </c>
      <c r="K1743" s="2">
        <f t="shared" si="647"/>
        <v>0.11603740907516454</v>
      </c>
      <c r="L1743" s="2">
        <f t="shared" si="648"/>
        <v>0</v>
      </c>
      <c r="M1743" s="2">
        <f t="shared" si="649"/>
        <v>4.163336342344337E-17</v>
      </c>
      <c r="N1743" s="58">
        <v>2552</v>
      </c>
      <c r="O1743" s="58">
        <v>335</v>
      </c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G1743" s="7">
        <f>IF(Q1743&gt;0,RANK(Q1743,(N1743:P1743,Q1743:AE1743)),0)</f>
        <v>0</v>
      </c>
      <c r="AH1743" s="7">
        <f>IF(R1743&gt;0,RANK(R1743,(N1743:P1743,Q1743:AE1743)),0)</f>
        <v>0</v>
      </c>
      <c r="AI1743" s="7">
        <f>IF(T1743&gt;0,RANK(T1743,(N1743:P1743,Q1743:AE1743)),0)</f>
        <v>0</v>
      </c>
      <c r="AJ1743" s="7">
        <f>IF(S1743&gt;0,RANK(S1743,(N1743:P1743,Q1743:AE1743)),0)</f>
        <v>0</v>
      </c>
      <c r="AK1743" s="2">
        <f t="shared" si="650"/>
        <v>0</v>
      </c>
      <c r="AL1743" s="2">
        <f t="shared" si="651"/>
        <v>0</v>
      </c>
      <c r="AM1743" s="2">
        <f t="shared" si="652"/>
        <v>0</v>
      </c>
      <c r="AN1743" s="2">
        <f t="shared" si="653"/>
        <v>0</v>
      </c>
      <c r="AP1743" t="s">
        <v>507</v>
      </c>
      <c r="AQ1743" t="s">
        <v>2365</v>
      </c>
      <c r="AT1743" s="94">
        <v>40</v>
      </c>
      <c r="AU1743" s="96">
        <v>141</v>
      </c>
      <c r="AV1743" s="100">
        <f t="shared" si="644"/>
        <v>40141</v>
      </c>
      <c r="AX1743" s="7" t="s">
        <v>996</v>
      </c>
    </row>
    <row r="1744" spans="1:50" ht="13" hidden="1" customHeight="1" outlineLevel="1">
      <c r="A1744" t="s">
        <v>1580</v>
      </c>
      <c r="B1744" t="s">
        <v>2365</v>
      </c>
      <c r="C1744" s="1">
        <f t="shared" si="645"/>
        <v>135232</v>
      </c>
      <c r="D1744" s="7">
        <f>IF(N1744&gt;0, RANK(N1744,(N1744:P1744,Q1744:AE1744)),0)</f>
        <v>1</v>
      </c>
      <c r="E1744" s="7">
        <f>IF(O1744&gt;0,RANK(O1744,(N1744:P1744,Q1744:AE1744)),0)</f>
        <v>2</v>
      </c>
      <c r="F1744" s="7">
        <f>IF(P1744&gt;0,RANK(P1744,(N1744:P1744,Q1744:AE1744)),0)</f>
        <v>0</v>
      </c>
      <c r="G1744" s="1">
        <f t="shared" si="633"/>
        <v>88380</v>
      </c>
      <c r="H1744" s="2">
        <f t="shared" si="634"/>
        <v>0.65354353999053483</v>
      </c>
      <c r="I1744" s="2"/>
      <c r="J1744" s="2">
        <f t="shared" si="646"/>
        <v>0.82677176999526736</v>
      </c>
      <c r="K1744" s="2">
        <f t="shared" si="647"/>
        <v>0.17322823000473261</v>
      </c>
      <c r="L1744" s="2">
        <f t="shared" si="648"/>
        <v>0</v>
      </c>
      <c r="M1744" s="2">
        <f t="shared" si="649"/>
        <v>2.7755575615628914E-17</v>
      </c>
      <c r="N1744" s="58">
        <v>111806</v>
      </c>
      <c r="O1744" s="58">
        <v>23426</v>
      </c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G1744" s="7">
        <f>IF(Q1744&gt;0,RANK(Q1744,(N1744:P1744,Q1744:AE1744)),0)</f>
        <v>0</v>
      </c>
      <c r="AH1744" s="7">
        <f>IF(R1744&gt;0,RANK(R1744,(N1744:P1744,Q1744:AE1744)),0)</f>
        <v>0</v>
      </c>
      <c r="AI1744" s="7">
        <f>IF(T1744&gt;0,RANK(T1744,(N1744:P1744,Q1744:AE1744)),0)</f>
        <v>0</v>
      </c>
      <c r="AJ1744" s="7">
        <f>IF(S1744&gt;0,RANK(S1744,(N1744:P1744,Q1744:AE1744)),0)</f>
        <v>0</v>
      </c>
      <c r="AK1744" s="2">
        <f t="shared" si="650"/>
        <v>0</v>
      </c>
      <c r="AL1744" s="2">
        <f t="shared" si="651"/>
        <v>0</v>
      </c>
      <c r="AM1744" s="2">
        <f t="shared" si="652"/>
        <v>0</v>
      </c>
      <c r="AN1744" s="2">
        <f t="shared" si="653"/>
        <v>0</v>
      </c>
      <c r="AP1744" t="s">
        <v>1580</v>
      </c>
      <c r="AQ1744" t="s">
        <v>2365</v>
      </c>
      <c r="AT1744" s="94">
        <v>40</v>
      </c>
      <c r="AU1744" s="96">
        <v>143</v>
      </c>
      <c r="AV1744" s="100">
        <f t="shared" si="644"/>
        <v>40143</v>
      </c>
      <c r="AX1744" s="7" t="s">
        <v>996</v>
      </c>
    </row>
    <row r="1745" spans="1:50" ht="13" hidden="1" customHeight="1" outlineLevel="1">
      <c r="A1745" t="s">
        <v>535</v>
      </c>
      <c r="B1745" t="s">
        <v>2365</v>
      </c>
      <c r="C1745" s="1">
        <f t="shared" si="645"/>
        <v>12186</v>
      </c>
      <c r="D1745" s="7">
        <f>IF(N1745&gt;0, RANK(N1745,(N1745:P1745,Q1745:AE1745)),0)</f>
        <v>1</v>
      </c>
      <c r="E1745" s="7">
        <f>IF(O1745&gt;0,RANK(O1745,(N1745:P1745,Q1745:AE1745)),0)</f>
        <v>2</v>
      </c>
      <c r="F1745" s="7">
        <f>IF(P1745&gt;0,RANK(P1745,(N1745:P1745,Q1745:AE1745)),0)</f>
        <v>0</v>
      </c>
      <c r="G1745" s="1">
        <f t="shared" si="633"/>
        <v>7892</v>
      </c>
      <c r="H1745" s="2">
        <f t="shared" si="634"/>
        <v>0.64762842606269488</v>
      </c>
      <c r="I1745" s="2"/>
      <c r="J1745" s="2">
        <f t="shared" si="646"/>
        <v>0.8238142130313475</v>
      </c>
      <c r="K1745" s="2">
        <f t="shared" si="647"/>
        <v>0.17618578696865256</v>
      </c>
      <c r="L1745" s="2">
        <f t="shared" si="648"/>
        <v>0</v>
      </c>
      <c r="M1745" s="2">
        <f t="shared" si="649"/>
        <v>-5.5511151231257827E-17</v>
      </c>
      <c r="N1745" s="58">
        <v>10039</v>
      </c>
      <c r="O1745" s="58">
        <v>2147</v>
      </c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G1745" s="7">
        <f>IF(Q1745&gt;0,RANK(Q1745,(N1745:P1745,Q1745:AE1745)),0)</f>
        <v>0</v>
      </c>
      <c r="AH1745" s="7">
        <f>IF(R1745&gt;0,RANK(R1745,(N1745:P1745,Q1745:AE1745)),0)</f>
        <v>0</v>
      </c>
      <c r="AI1745" s="7">
        <f>IF(T1745&gt;0,RANK(T1745,(N1745:P1745,Q1745:AE1745)),0)</f>
        <v>0</v>
      </c>
      <c r="AJ1745" s="7">
        <f>IF(S1745&gt;0,RANK(S1745,(N1745:P1745,Q1745:AE1745)),0)</f>
        <v>0</v>
      </c>
      <c r="AK1745" s="2">
        <f t="shared" si="650"/>
        <v>0</v>
      </c>
      <c r="AL1745" s="2">
        <f t="shared" si="651"/>
        <v>0</v>
      </c>
      <c r="AM1745" s="2">
        <f t="shared" si="652"/>
        <v>0</v>
      </c>
      <c r="AN1745" s="2">
        <f t="shared" si="653"/>
        <v>0</v>
      </c>
      <c r="AP1745" t="s">
        <v>535</v>
      </c>
      <c r="AQ1745" t="s">
        <v>2365</v>
      </c>
      <c r="AT1745" s="94">
        <v>40</v>
      </c>
      <c r="AU1745" s="96">
        <v>145</v>
      </c>
      <c r="AV1745" s="100">
        <f t="shared" si="644"/>
        <v>40145</v>
      </c>
      <c r="AX1745" s="7" t="s">
        <v>996</v>
      </c>
    </row>
    <row r="1746" spans="1:50" ht="13" hidden="1" customHeight="1" outlineLevel="1">
      <c r="A1746" t="s">
        <v>1242</v>
      </c>
      <c r="B1746" t="s">
        <v>2365</v>
      </c>
      <c r="C1746" s="1">
        <f t="shared" si="645"/>
        <v>16043</v>
      </c>
      <c r="D1746" s="7">
        <f>IF(N1746&gt;0, RANK(N1746,(N1746:P1746,Q1746:AE1746)),0)</f>
        <v>1</v>
      </c>
      <c r="E1746" s="7">
        <f>IF(O1746&gt;0,RANK(O1746,(N1746:P1746,Q1746:AE1746)),0)</f>
        <v>2</v>
      </c>
      <c r="F1746" s="7">
        <f>IF(P1746&gt;0,RANK(P1746,(N1746:P1746,Q1746:AE1746)),0)</f>
        <v>0</v>
      </c>
      <c r="G1746" s="1">
        <f t="shared" si="633"/>
        <v>8639</v>
      </c>
      <c r="H1746" s="2">
        <f t="shared" si="634"/>
        <v>0.53849030729913361</v>
      </c>
      <c r="I1746" s="2"/>
      <c r="J1746" s="2">
        <f t="shared" si="646"/>
        <v>0.7692451536495668</v>
      </c>
      <c r="K1746" s="2">
        <f t="shared" si="647"/>
        <v>0.23075484635043322</v>
      </c>
      <c r="L1746" s="2">
        <f t="shared" si="648"/>
        <v>0</v>
      </c>
      <c r="M1746" s="2">
        <f t="shared" si="649"/>
        <v>-2.7755575615628914E-17</v>
      </c>
      <c r="N1746" s="58">
        <v>12341</v>
      </c>
      <c r="O1746" s="58">
        <v>3702</v>
      </c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G1746" s="7">
        <f>IF(Q1746&gt;0,RANK(Q1746,(N1746:P1746,Q1746:AE1746)),0)</f>
        <v>0</v>
      </c>
      <c r="AH1746" s="7">
        <f>IF(R1746&gt;0,RANK(R1746,(N1746:P1746,Q1746:AE1746)),0)</f>
        <v>0</v>
      </c>
      <c r="AI1746" s="7">
        <f>IF(T1746&gt;0,RANK(T1746,(N1746:P1746,Q1746:AE1746)),0)</f>
        <v>0</v>
      </c>
      <c r="AJ1746" s="7">
        <f>IF(S1746&gt;0,RANK(S1746,(N1746:P1746,Q1746:AE1746)),0)</f>
        <v>0</v>
      </c>
      <c r="AK1746" s="2">
        <f t="shared" si="650"/>
        <v>0</v>
      </c>
      <c r="AL1746" s="2">
        <f t="shared" si="651"/>
        <v>0</v>
      </c>
      <c r="AM1746" s="2">
        <f t="shared" si="652"/>
        <v>0</v>
      </c>
      <c r="AN1746" s="2">
        <f t="shared" si="653"/>
        <v>0</v>
      </c>
      <c r="AP1746" t="s">
        <v>1242</v>
      </c>
      <c r="AQ1746" t="s">
        <v>2365</v>
      </c>
      <c r="AT1746" s="94">
        <v>40</v>
      </c>
      <c r="AU1746" s="96">
        <v>147</v>
      </c>
      <c r="AV1746" s="100">
        <f t="shared" si="644"/>
        <v>40147</v>
      </c>
      <c r="AX1746" s="7" t="s">
        <v>996</v>
      </c>
    </row>
    <row r="1747" spans="1:50" ht="13" hidden="1" customHeight="1" outlineLevel="1">
      <c r="A1747" t="s">
        <v>1056</v>
      </c>
      <c r="B1747" t="s">
        <v>2365</v>
      </c>
      <c r="C1747" s="1">
        <f t="shared" si="645"/>
        <v>4143</v>
      </c>
      <c r="D1747" s="7">
        <f>IF(N1747&gt;0, RANK(N1747,(N1747:P1747,Q1747:AE1747)),0)</f>
        <v>1</v>
      </c>
      <c r="E1747" s="7">
        <f>IF(O1747&gt;0,RANK(O1747,(N1747:P1747,Q1747:AE1747)),0)</f>
        <v>2</v>
      </c>
      <c r="F1747" s="7">
        <f>IF(P1747&gt;0,RANK(P1747,(N1747:P1747,Q1747:AE1747)),0)</f>
        <v>0</v>
      </c>
      <c r="G1747" s="1">
        <f t="shared" si="633"/>
        <v>3117</v>
      </c>
      <c r="H1747" s="2">
        <f t="shared" si="634"/>
        <v>0.75235336712527157</v>
      </c>
      <c r="I1747" s="2"/>
      <c r="J1747" s="2">
        <f t="shared" si="646"/>
        <v>0.87617668356263578</v>
      </c>
      <c r="K1747" s="2">
        <f t="shared" si="647"/>
        <v>0.12382331643736423</v>
      </c>
      <c r="L1747" s="2">
        <f t="shared" si="648"/>
        <v>0</v>
      </c>
      <c r="M1747" s="2">
        <f t="shared" si="649"/>
        <v>-1.3877787807814457E-17</v>
      </c>
      <c r="N1747" s="58">
        <v>3630</v>
      </c>
      <c r="O1747" s="58">
        <v>513</v>
      </c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G1747" s="7">
        <f>IF(Q1747&gt;0,RANK(Q1747,(N1747:P1747,Q1747:AE1747)),0)</f>
        <v>0</v>
      </c>
      <c r="AH1747" s="7">
        <f>IF(R1747&gt;0,RANK(R1747,(N1747:P1747,Q1747:AE1747)),0)</f>
        <v>0</v>
      </c>
      <c r="AI1747" s="7">
        <f>IF(T1747&gt;0,RANK(T1747,(N1747:P1747,Q1747:AE1747)),0)</f>
        <v>0</v>
      </c>
      <c r="AJ1747" s="7">
        <f>IF(S1747&gt;0,RANK(S1747,(N1747:P1747,Q1747:AE1747)),0)</f>
        <v>0</v>
      </c>
      <c r="AK1747" s="2">
        <f t="shared" si="650"/>
        <v>0</v>
      </c>
      <c r="AL1747" s="2">
        <f t="shared" si="651"/>
        <v>0</v>
      </c>
      <c r="AM1747" s="2">
        <f t="shared" si="652"/>
        <v>0</v>
      </c>
      <c r="AN1747" s="2">
        <f t="shared" si="653"/>
        <v>0</v>
      </c>
      <c r="AP1747" t="s">
        <v>1056</v>
      </c>
      <c r="AQ1747" t="s">
        <v>2365</v>
      </c>
      <c r="AT1747" s="94">
        <v>40</v>
      </c>
      <c r="AU1747" s="96">
        <v>149</v>
      </c>
      <c r="AV1747" s="100">
        <f t="shared" si="644"/>
        <v>40149</v>
      </c>
      <c r="AX1747" s="7" t="s">
        <v>996</v>
      </c>
    </row>
    <row r="1748" spans="1:50" ht="13" hidden="1" customHeight="1" outlineLevel="1">
      <c r="A1748" t="s">
        <v>1350</v>
      </c>
      <c r="B1748" t="s">
        <v>2365</v>
      </c>
      <c r="C1748" s="1">
        <f t="shared" si="645"/>
        <v>3893</v>
      </c>
      <c r="D1748" s="7">
        <f>IF(N1748&gt;0, RANK(N1748,(N1748:P1748,Q1748:AE1748)),0)</f>
        <v>1</v>
      </c>
      <c r="E1748" s="7">
        <f>IF(O1748&gt;0,RANK(O1748,(N1748:P1748,Q1748:AE1748)),0)</f>
        <v>2</v>
      </c>
      <c r="F1748" s="7">
        <f>IF(P1748&gt;0,RANK(P1748,(N1748:P1748,Q1748:AE1748)),0)</f>
        <v>0</v>
      </c>
      <c r="G1748" s="1">
        <f t="shared" si="633"/>
        <v>2695</v>
      </c>
      <c r="H1748" s="2">
        <f t="shared" si="634"/>
        <v>0.69226817364500381</v>
      </c>
      <c r="I1748" s="2"/>
      <c r="J1748" s="2">
        <f t="shared" si="646"/>
        <v>0.84613408682250191</v>
      </c>
      <c r="K1748" s="2">
        <f t="shared" si="647"/>
        <v>0.15386591317749806</v>
      </c>
      <c r="L1748" s="2">
        <f t="shared" si="648"/>
        <v>0</v>
      </c>
      <c r="M1748" s="2">
        <f t="shared" si="649"/>
        <v>2.7755575615628914E-17</v>
      </c>
      <c r="N1748" s="58">
        <v>3294</v>
      </c>
      <c r="O1748" s="58">
        <v>599</v>
      </c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G1748" s="7">
        <f>IF(Q1748&gt;0,RANK(Q1748,(N1748:P1748,Q1748:AE1748)),0)</f>
        <v>0</v>
      </c>
      <c r="AH1748" s="7">
        <f>IF(R1748&gt;0,RANK(R1748,(N1748:P1748,Q1748:AE1748)),0)</f>
        <v>0</v>
      </c>
      <c r="AI1748" s="7">
        <f>IF(T1748&gt;0,RANK(T1748,(N1748:P1748,Q1748:AE1748)),0)</f>
        <v>0</v>
      </c>
      <c r="AJ1748" s="7">
        <f>IF(S1748&gt;0,RANK(S1748,(N1748:P1748,Q1748:AE1748)),0)</f>
        <v>0</v>
      </c>
      <c r="AK1748" s="2">
        <f t="shared" si="650"/>
        <v>0</v>
      </c>
      <c r="AL1748" s="2">
        <f t="shared" si="651"/>
        <v>0</v>
      </c>
      <c r="AM1748" s="2">
        <f t="shared" si="652"/>
        <v>0</v>
      </c>
      <c r="AN1748" s="2">
        <f t="shared" si="653"/>
        <v>0</v>
      </c>
      <c r="AP1748" t="s">
        <v>1350</v>
      </c>
      <c r="AQ1748" t="s">
        <v>2365</v>
      </c>
      <c r="AT1748" s="94">
        <v>40</v>
      </c>
      <c r="AU1748" s="96">
        <v>151</v>
      </c>
      <c r="AV1748" s="100">
        <f t="shared" si="644"/>
        <v>40151</v>
      </c>
      <c r="AX1748" s="7" t="s">
        <v>996</v>
      </c>
    </row>
    <row r="1749" spans="1:50" ht="13" hidden="1" customHeight="1" outlineLevel="1">
      <c r="A1749" t="s">
        <v>2060</v>
      </c>
      <c r="B1749" t="s">
        <v>2365</v>
      </c>
      <c r="C1749" s="1">
        <f t="shared" si="645"/>
        <v>6436</v>
      </c>
      <c r="D1749" s="7">
        <f>IF(N1749&gt;0, RANK(N1749,(N1749:P1749,Q1749:AE1749)),0)</f>
        <v>1</v>
      </c>
      <c r="E1749" s="7">
        <f>IF(O1749&gt;0,RANK(O1749,(N1749:P1749,Q1749:AE1749)),0)</f>
        <v>2</v>
      </c>
      <c r="F1749" s="7">
        <f>IF(P1749&gt;0,RANK(P1749,(N1749:P1749,Q1749:AE1749)),0)</f>
        <v>0</v>
      </c>
      <c r="G1749" s="1">
        <f t="shared" si="633"/>
        <v>4266</v>
      </c>
      <c r="H1749" s="2">
        <f t="shared" si="634"/>
        <v>0.66283405842137977</v>
      </c>
      <c r="I1749" s="2"/>
      <c r="J1749" s="2">
        <f t="shared" si="646"/>
        <v>0.83141702921068983</v>
      </c>
      <c r="K1749" s="2">
        <f t="shared" si="647"/>
        <v>0.16858297078931014</v>
      </c>
      <c r="L1749" s="2">
        <f t="shared" si="648"/>
        <v>0</v>
      </c>
      <c r="M1749" s="2">
        <f t="shared" si="649"/>
        <v>2.7755575615628914E-17</v>
      </c>
      <c r="N1749" s="58">
        <v>5351</v>
      </c>
      <c r="O1749" s="58">
        <v>1085</v>
      </c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G1749" s="7">
        <f>IF(Q1749&gt;0,RANK(Q1749,(N1749:P1749,Q1749:AE1749)),0)</f>
        <v>0</v>
      </c>
      <c r="AH1749" s="7">
        <f>IF(R1749&gt;0,RANK(R1749,(N1749:P1749,Q1749:AE1749)),0)</f>
        <v>0</v>
      </c>
      <c r="AI1749" s="7">
        <f>IF(T1749&gt;0,RANK(T1749,(N1749:P1749,Q1749:AE1749)),0)</f>
        <v>0</v>
      </c>
      <c r="AJ1749" s="7">
        <f>IF(S1749&gt;0,RANK(S1749,(N1749:P1749,Q1749:AE1749)),0)</f>
        <v>0</v>
      </c>
      <c r="AK1749" s="2">
        <f t="shared" si="650"/>
        <v>0</v>
      </c>
      <c r="AL1749" s="2">
        <f t="shared" si="651"/>
        <v>0</v>
      </c>
      <c r="AM1749" s="2">
        <f t="shared" si="652"/>
        <v>0</v>
      </c>
      <c r="AN1749" s="2">
        <f t="shared" si="653"/>
        <v>0</v>
      </c>
      <c r="AP1749" t="s">
        <v>2060</v>
      </c>
      <c r="AQ1749" t="s">
        <v>2365</v>
      </c>
      <c r="AT1749" s="94">
        <v>40</v>
      </c>
      <c r="AU1749" s="96">
        <v>153</v>
      </c>
      <c r="AV1749" s="100">
        <f t="shared" si="644"/>
        <v>40153</v>
      </c>
      <c r="AX1749" s="7" t="s">
        <v>996</v>
      </c>
    </row>
    <row r="1750" spans="1:50" ht="13" customHeight="1" collapsed="1">
      <c r="A1750" t="s">
        <v>2364</v>
      </c>
      <c r="B1750" t="s">
        <v>15</v>
      </c>
      <c r="C1750" s="1">
        <f t="shared" si="645"/>
        <v>884498</v>
      </c>
      <c r="D1750" s="7">
        <f>IF(N1750&gt;0, RANK(N1750,(N1750:P1750,Q1750:AE1750)),0)</f>
        <v>1</v>
      </c>
      <c r="E1750" s="7">
        <f>IF(O1750&gt;0,RANK(O1750,(N1750:P1750,Q1750:AE1750)),0)</f>
        <v>2</v>
      </c>
      <c r="F1750" s="7">
        <f>IF(P1750&gt;0,RANK(P1750,(N1750:P1750,Q1750:AE1750)),0)</f>
        <v>0</v>
      </c>
      <c r="G1750" s="1">
        <f t="shared" si="633"/>
        <v>586870</v>
      </c>
      <c r="H1750" s="2">
        <f t="shared" si="634"/>
        <v>0.6635063052714647</v>
      </c>
      <c r="I1750" s="2"/>
      <c r="J1750" s="2">
        <f t="shared" si="646"/>
        <v>0.83175315263573235</v>
      </c>
      <c r="K1750" s="2">
        <f t="shared" si="647"/>
        <v>0.16824684736426765</v>
      </c>
      <c r="L1750" s="2">
        <f t="shared" si="648"/>
        <v>0</v>
      </c>
      <c r="M1750" s="2">
        <f t="shared" si="649"/>
        <v>0</v>
      </c>
      <c r="N1750" s="58">
        <f>SUM(N1673:N1749)</f>
        <v>735684</v>
      </c>
      <c r="O1750" s="58">
        <f>SUM(O1673:O1749)</f>
        <v>148814</v>
      </c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>
        <f>SUM(AE1673:AE1749)</f>
        <v>0</v>
      </c>
      <c r="AG1750" s="7">
        <f>IF(Q1750&gt;0,RANK(Q1750,(N1750:P1750,Q1750:AE1750)),0)</f>
        <v>0</v>
      </c>
      <c r="AH1750" s="7">
        <f>IF(R1750&gt;0,RANK(R1750,(N1750:P1750,Q1750:AE1750)),0)</f>
        <v>0</v>
      </c>
      <c r="AI1750" s="7">
        <f>IF(T1750&gt;0,RANK(T1750,(N1750:P1750,Q1750:AE1750)),0)</f>
        <v>0</v>
      </c>
      <c r="AJ1750" s="7">
        <f>IF(S1750&gt;0,RANK(S1750,(N1750:P1750,Q1750:AE1750)),0)</f>
        <v>0</v>
      </c>
      <c r="AK1750" s="2">
        <f t="shared" si="650"/>
        <v>0</v>
      </c>
      <c r="AL1750" s="2">
        <f t="shared" si="651"/>
        <v>0</v>
      </c>
      <c r="AM1750" s="2">
        <f t="shared" si="652"/>
        <v>0</v>
      </c>
      <c r="AN1750" s="2">
        <f t="shared" si="653"/>
        <v>0</v>
      </c>
      <c r="AP1750" t="s">
        <v>2364</v>
      </c>
      <c r="AQ1750" t="s">
        <v>15</v>
      </c>
      <c r="AT1750" s="94">
        <v>40</v>
      </c>
      <c r="AU1750" s="96"/>
      <c r="AV1750" s="94">
        <v>40</v>
      </c>
      <c r="AX1750" s="7" t="s">
        <v>775</v>
      </c>
    </row>
    <row r="1751" spans="1:50" ht="13" customHeight="1">
      <c r="C1751" s="1"/>
      <c r="E1751" s="7"/>
      <c r="F1751" s="7"/>
      <c r="I1751" s="2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G1751" s="7"/>
      <c r="AH1751" s="7"/>
      <c r="AI1751" s="7"/>
      <c r="AJ1751" s="7"/>
      <c r="AT1751" s="94"/>
      <c r="AU1751" s="96"/>
      <c r="AV1751" s="100"/>
    </row>
    <row r="1752" spans="1:50" ht="13" hidden="1" customHeight="1" outlineLevel="1">
      <c r="A1752" t="s">
        <v>2822</v>
      </c>
      <c r="B1752" t="s">
        <v>2366</v>
      </c>
      <c r="C1752" s="1">
        <f t="shared" ref="C1752:C1788" si="654">SUM(N1752:AE1752)</f>
        <v>5997</v>
      </c>
      <c r="D1752" s="7">
        <f>IF(N1752&gt;0, RANK(N1752,(N1752:P1752,Q1752:AE1752)),0)</f>
        <v>1</v>
      </c>
      <c r="E1752" s="7">
        <f>IF(O1752&gt;0,RANK(O1752,(N1752:P1752,Q1752:AE1752)),0)</f>
        <v>2</v>
      </c>
      <c r="F1752" s="7">
        <f>IF(P1752&gt;0,RANK(P1752,(N1752:P1752,Q1752:AE1752)),0)</f>
        <v>0</v>
      </c>
      <c r="G1752" s="1">
        <f t="shared" si="633"/>
        <v>30</v>
      </c>
      <c r="H1752" s="2">
        <f t="shared" si="634"/>
        <v>5.0025012506253125E-3</v>
      </c>
      <c r="I1752" s="2"/>
      <c r="J1752" s="2">
        <f t="shared" ref="J1752:J1788" si="655">IF($C1752=0,"-",N1752/$C1752)</f>
        <v>0.50108387527096887</v>
      </c>
      <c r="K1752" s="2">
        <f t="shared" ref="K1752:K1788" si="656">IF($C1752=0,"-",O1752/$C1752)</f>
        <v>0.49608137402034352</v>
      </c>
      <c r="L1752" s="2">
        <f t="shared" ref="L1752:L1788" si="657">IF($C1752=0,"-",P1752/$C1752)</f>
        <v>0</v>
      </c>
      <c r="M1752" s="2">
        <f t="shared" ref="M1752:M1788" si="658">IF(C1752=0,"-",(1-J1752-K1752-L1752))</f>
        <v>2.8347507086876056E-3</v>
      </c>
      <c r="N1752" s="58">
        <v>3005</v>
      </c>
      <c r="O1752" s="58">
        <v>2975</v>
      </c>
      <c r="P1752" s="58"/>
      <c r="Q1752" s="58"/>
      <c r="R1752" s="58"/>
      <c r="S1752" s="58"/>
      <c r="T1752" s="58"/>
      <c r="U1752" s="58">
        <v>17</v>
      </c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G1752" s="7">
        <f>IF(Q1752&gt;0,RANK(Q1752,(N1752:P1752,Q1752:AE1752)),0)</f>
        <v>0</v>
      </c>
      <c r="AH1752" s="7">
        <f>IF(R1752&gt;0,RANK(R1752,(N1752:P1752,Q1752:AE1752)),0)</f>
        <v>0</v>
      </c>
      <c r="AI1752" s="7">
        <f>IF(T1752&gt;0,RANK(T1752,(N1752:P1752,Q1752:AE1752)),0)</f>
        <v>0</v>
      </c>
      <c r="AJ1752" s="7">
        <f>IF(S1752&gt;0,RANK(S1752,(N1752:P1752,Q1752:AE1752)),0)</f>
        <v>0</v>
      </c>
      <c r="AK1752" s="2">
        <f t="shared" ref="AK1752:AK1788" si="659">IF($C1752=0,"-",Q1752/$C1752)</f>
        <v>0</v>
      </c>
      <c r="AL1752" s="2">
        <f t="shared" ref="AL1752:AL1788" si="660">IF($C1752=0,"-",R1752/$C1752)</f>
        <v>0</v>
      </c>
      <c r="AM1752" s="2">
        <f t="shared" ref="AM1752:AM1788" si="661">IF($C1752=0,"-",T1752/$C1752)</f>
        <v>0</v>
      </c>
      <c r="AN1752" s="2">
        <f t="shared" ref="AN1752:AN1788" si="662">IF($C1752=0,"-",S1752/$C1752)</f>
        <v>0</v>
      </c>
      <c r="AP1752" t="s">
        <v>2822</v>
      </c>
      <c r="AQ1752" t="s">
        <v>2366</v>
      </c>
      <c r="AT1752" s="94">
        <v>41</v>
      </c>
      <c r="AU1752" s="96">
        <v>1</v>
      </c>
      <c r="AV1752" s="100">
        <f t="shared" si="644"/>
        <v>41001</v>
      </c>
      <c r="AX1752" s="7" t="s">
        <v>996</v>
      </c>
    </row>
    <row r="1753" spans="1:50" ht="13" hidden="1" customHeight="1" outlineLevel="1">
      <c r="A1753" t="s">
        <v>2314</v>
      </c>
      <c r="B1753" t="s">
        <v>2366</v>
      </c>
      <c r="C1753" s="1">
        <f t="shared" si="654"/>
        <v>29122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0</v>
      </c>
      <c r="G1753" s="1">
        <f t="shared" si="633"/>
        <v>3649</v>
      </c>
      <c r="H1753" s="2">
        <f t="shared" si="634"/>
        <v>0.12530046013323259</v>
      </c>
      <c r="I1753" s="2"/>
      <c r="J1753" s="2">
        <f t="shared" si="655"/>
        <v>0.43722958588009064</v>
      </c>
      <c r="K1753" s="2">
        <f t="shared" si="656"/>
        <v>0.56253004601332324</v>
      </c>
      <c r="L1753" s="2">
        <f t="shared" si="657"/>
        <v>0</v>
      </c>
      <c r="M1753" s="2">
        <f t="shared" si="658"/>
        <v>2.4036810658611962E-4</v>
      </c>
      <c r="N1753" s="58">
        <v>12733</v>
      </c>
      <c r="O1753" s="58">
        <v>16382</v>
      </c>
      <c r="P1753" s="58"/>
      <c r="Q1753" s="58"/>
      <c r="R1753" s="58"/>
      <c r="S1753" s="58"/>
      <c r="T1753" s="58"/>
      <c r="U1753" s="58">
        <v>7</v>
      </c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G1753" s="7">
        <f>IF(Q1753&gt;0,RANK(Q1753,(N1753:P1753,Q1753:AE1753)),0)</f>
        <v>0</v>
      </c>
      <c r="AH1753" s="7">
        <f>IF(R1753&gt;0,RANK(R1753,(N1753:P1753,Q1753:AE1753)),0)</f>
        <v>0</v>
      </c>
      <c r="AI1753" s="7">
        <f>IF(T1753&gt;0,RANK(T1753,(N1753:P1753,Q1753:AE1753)),0)</f>
        <v>0</v>
      </c>
      <c r="AJ1753" s="7">
        <f>IF(S1753&gt;0,RANK(S1753,(N1753:P1753,Q1753:AE1753)),0)</f>
        <v>0</v>
      </c>
      <c r="AK1753" s="2">
        <f t="shared" si="659"/>
        <v>0</v>
      </c>
      <c r="AL1753" s="2">
        <f t="shared" si="660"/>
        <v>0</v>
      </c>
      <c r="AM1753" s="2">
        <f t="shared" si="661"/>
        <v>0</v>
      </c>
      <c r="AN1753" s="2">
        <f t="shared" si="662"/>
        <v>0</v>
      </c>
      <c r="AP1753" t="s">
        <v>2314</v>
      </c>
      <c r="AQ1753" t="s">
        <v>2366</v>
      </c>
      <c r="AT1753" s="94">
        <v>41</v>
      </c>
      <c r="AU1753" s="96">
        <v>3</v>
      </c>
      <c r="AV1753" s="100">
        <f t="shared" si="644"/>
        <v>41003</v>
      </c>
      <c r="AX1753" s="7" t="s">
        <v>996</v>
      </c>
    </row>
    <row r="1754" spans="1:50" ht="13" hidden="1" customHeight="1" outlineLevel="1">
      <c r="A1754" t="s">
        <v>556</v>
      </c>
      <c r="B1754" t="s">
        <v>2366</v>
      </c>
      <c r="C1754" s="1">
        <f t="shared" si="654"/>
        <v>117099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0</v>
      </c>
      <c r="G1754" s="1">
        <f t="shared" si="633"/>
        <v>13524</v>
      </c>
      <c r="H1754" s="2">
        <f t="shared" si="634"/>
        <v>0.11549201957318167</v>
      </c>
      <c r="I1754" s="2"/>
      <c r="J1754" s="2">
        <f t="shared" si="655"/>
        <v>0.44214724293119495</v>
      </c>
      <c r="K1754" s="2">
        <f t="shared" si="656"/>
        <v>0.55763926250437668</v>
      </c>
      <c r="L1754" s="2">
        <f t="shared" si="657"/>
        <v>0</v>
      </c>
      <c r="M1754" s="2">
        <f t="shared" si="658"/>
        <v>2.1349456442831816E-4</v>
      </c>
      <c r="N1754" s="58">
        <v>51775</v>
      </c>
      <c r="O1754" s="58">
        <v>65299</v>
      </c>
      <c r="P1754" s="58"/>
      <c r="Q1754" s="58"/>
      <c r="R1754" s="58"/>
      <c r="S1754" s="58"/>
      <c r="T1754" s="58"/>
      <c r="U1754" s="58">
        <v>25</v>
      </c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G1754" s="7">
        <f>IF(Q1754&gt;0,RANK(Q1754,(N1754:P1754,Q1754:AE1754)),0)</f>
        <v>0</v>
      </c>
      <c r="AH1754" s="7">
        <f>IF(R1754&gt;0,RANK(R1754,(N1754:P1754,Q1754:AE1754)),0)</f>
        <v>0</v>
      </c>
      <c r="AI1754" s="7">
        <f>IF(T1754&gt;0,RANK(T1754,(N1754:P1754,Q1754:AE1754)),0)</f>
        <v>0</v>
      </c>
      <c r="AJ1754" s="7">
        <f>IF(S1754&gt;0,RANK(S1754,(N1754:P1754,Q1754:AE1754)),0)</f>
        <v>0</v>
      </c>
      <c r="AK1754" s="2">
        <f t="shared" si="659"/>
        <v>0</v>
      </c>
      <c r="AL1754" s="2">
        <f t="shared" si="660"/>
        <v>0</v>
      </c>
      <c r="AM1754" s="2">
        <f t="shared" si="661"/>
        <v>0</v>
      </c>
      <c r="AN1754" s="2">
        <f t="shared" si="662"/>
        <v>0</v>
      </c>
      <c r="AP1754" t="s">
        <v>556</v>
      </c>
      <c r="AQ1754" t="s">
        <v>2366</v>
      </c>
      <c r="AT1754" s="94">
        <v>41</v>
      </c>
      <c r="AU1754" s="96">
        <v>5</v>
      </c>
      <c r="AV1754" s="100">
        <f t="shared" si="644"/>
        <v>41005</v>
      </c>
      <c r="AX1754" s="7" t="s">
        <v>996</v>
      </c>
    </row>
    <row r="1755" spans="1:50" ht="13" hidden="1" customHeight="1" outlineLevel="1">
      <c r="A1755" t="s">
        <v>557</v>
      </c>
      <c r="B1755" t="s">
        <v>2366</v>
      </c>
      <c r="C1755" s="1">
        <f t="shared" si="654"/>
        <v>12893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0</v>
      </c>
      <c r="G1755" s="1">
        <f t="shared" si="633"/>
        <v>1121</v>
      </c>
      <c r="H1755" s="2">
        <f t="shared" si="634"/>
        <v>8.6946405025983095E-2</v>
      </c>
      <c r="I1755" s="2"/>
      <c r="J1755" s="2">
        <f t="shared" si="655"/>
        <v>0.45652679748700847</v>
      </c>
      <c r="K1755" s="2">
        <f t="shared" si="656"/>
        <v>0.54347320251299158</v>
      </c>
      <c r="L1755" s="2">
        <f t="shared" si="657"/>
        <v>0</v>
      </c>
      <c r="M1755" s="2">
        <f t="shared" si="658"/>
        <v>0</v>
      </c>
      <c r="N1755" s="58">
        <v>5886</v>
      </c>
      <c r="O1755" s="58">
        <v>7007</v>
      </c>
      <c r="P1755" s="58"/>
      <c r="Q1755" s="58"/>
      <c r="R1755" s="58"/>
      <c r="S1755" s="58"/>
      <c r="T1755" s="58"/>
      <c r="U1755" s="58">
        <v>0</v>
      </c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G1755" s="7">
        <f>IF(Q1755&gt;0,RANK(Q1755,(N1755:P1755,Q1755:AE1755)),0)</f>
        <v>0</v>
      </c>
      <c r="AH1755" s="7">
        <f>IF(R1755&gt;0,RANK(R1755,(N1755:P1755,Q1755:AE1755)),0)</f>
        <v>0</v>
      </c>
      <c r="AI1755" s="7">
        <f>IF(T1755&gt;0,RANK(T1755,(N1755:P1755,Q1755:AE1755)),0)</f>
        <v>0</v>
      </c>
      <c r="AJ1755" s="7">
        <f>IF(S1755&gt;0,RANK(S1755,(N1755:P1755,Q1755:AE1755)),0)</f>
        <v>0</v>
      </c>
      <c r="AK1755" s="2">
        <f t="shared" si="659"/>
        <v>0</v>
      </c>
      <c r="AL1755" s="2">
        <f t="shared" si="660"/>
        <v>0</v>
      </c>
      <c r="AM1755" s="2">
        <f t="shared" si="661"/>
        <v>0</v>
      </c>
      <c r="AN1755" s="2">
        <f t="shared" si="662"/>
        <v>0</v>
      </c>
      <c r="AP1755" t="s">
        <v>557</v>
      </c>
      <c r="AQ1755" t="s">
        <v>2366</v>
      </c>
      <c r="AT1755" s="94">
        <v>41</v>
      </c>
      <c r="AU1755" s="96">
        <v>7</v>
      </c>
      <c r="AV1755" s="100">
        <f t="shared" si="644"/>
        <v>41007</v>
      </c>
      <c r="AX1755" s="7" t="s">
        <v>996</v>
      </c>
    </row>
    <row r="1756" spans="1:50" ht="13" hidden="1" customHeight="1" outlineLevel="1">
      <c r="A1756" t="s">
        <v>2247</v>
      </c>
      <c r="B1756" t="s">
        <v>2366</v>
      </c>
      <c r="C1756" s="1">
        <f t="shared" si="654"/>
        <v>15352</v>
      </c>
      <c r="D1756" s="7">
        <f>IF(N1756&gt;0, RANK(N1756,(N1756:P1756,Q1756:AE1756)),0)</f>
        <v>1</v>
      </c>
      <c r="E1756" s="7">
        <f>IF(O1756&gt;0,RANK(O1756,(N1756:P1756,Q1756:AE1756)),0)</f>
        <v>2</v>
      </c>
      <c r="F1756" s="7">
        <f>IF(P1756&gt;0,RANK(P1756,(N1756:P1756,Q1756:AE1756)),0)</f>
        <v>0</v>
      </c>
      <c r="G1756" s="1">
        <f t="shared" si="633"/>
        <v>38</v>
      </c>
      <c r="H1756" s="2">
        <f t="shared" si="634"/>
        <v>2.4752475247524753E-3</v>
      </c>
      <c r="I1756" s="2"/>
      <c r="J1756" s="2">
        <f t="shared" si="655"/>
        <v>0.49882751433038042</v>
      </c>
      <c r="K1756" s="2">
        <f t="shared" si="656"/>
        <v>0.49635226680562794</v>
      </c>
      <c r="L1756" s="2">
        <f t="shared" si="657"/>
        <v>0</v>
      </c>
      <c r="M1756" s="2">
        <f t="shared" si="658"/>
        <v>4.8202188639916432E-3</v>
      </c>
      <c r="N1756" s="58">
        <v>7658</v>
      </c>
      <c r="O1756" s="58">
        <v>7620</v>
      </c>
      <c r="P1756" s="58"/>
      <c r="Q1756" s="58"/>
      <c r="R1756" s="58"/>
      <c r="S1756" s="58"/>
      <c r="T1756" s="58"/>
      <c r="U1756" s="58">
        <v>74</v>
      </c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G1756" s="7">
        <f>IF(Q1756&gt;0,RANK(Q1756,(N1756:P1756,Q1756:AE1756)),0)</f>
        <v>0</v>
      </c>
      <c r="AH1756" s="7">
        <f>IF(R1756&gt;0,RANK(R1756,(N1756:P1756,Q1756:AE1756)),0)</f>
        <v>0</v>
      </c>
      <c r="AI1756" s="7">
        <f>IF(T1756&gt;0,RANK(T1756,(N1756:P1756,Q1756:AE1756)),0)</f>
        <v>0</v>
      </c>
      <c r="AJ1756" s="7">
        <f>IF(S1756&gt;0,RANK(S1756,(N1756:P1756,Q1756:AE1756)),0)</f>
        <v>0</v>
      </c>
      <c r="AK1756" s="2">
        <f t="shared" si="659"/>
        <v>0</v>
      </c>
      <c r="AL1756" s="2">
        <f t="shared" si="660"/>
        <v>0</v>
      </c>
      <c r="AM1756" s="2">
        <f t="shared" si="661"/>
        <v>0</v>
      </c>
      <c r="AN1756" s="2">
        <f t="shared" si="662"/>
        <v>0</v>
      </c>
      <c r="AP1756" t="s">
        <v>2247</v>
      </c>
      <c r="AQ1756" t="s">
        <v>2366</v>
      </c>
      <c r="AT1756" s="94">
        <v>41</v>
      </c>
      <c r="AU1756" s="96">
        <v>9</v>
      </c>
      <c r="AV1756" s="100">
        <f t="shared" si="644"/>
        <v>41009</v>
      </c>
      <c r="AX1756" s="7" t="s">
        <v>996</v>
      </c>
    </row>
    <row r="1757" spans="1:50" ht="13" hidden="1" customHeight="1" outlineLevel="1">
      <c r="A1757" t="s">
        <v>824</v>
      </c>
      <c r="B1757" t="s">
        <v>2366</v>
      </c>
      <c r="C1757" s="1">
        <f t="shared" si="654"/>
        <v>22423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0</v>
      </c>
      <c r="G1757" s="1">
        <f t="shared" si="633"/>
        <v>54</v>
      </c>
      <c r="H1757" s="2">
        <f t="shared" si="634"/>
        <v>2.4082415377068189E-3</v>
      </c>
      <c r="I1757" s="2"/>
      <c r="J1757" s="2">
        <f t="shared" si="655"/>
        <v>0.49636533916068321</v>
      </c>
      <c r="K1757" s="2">
        <f t="shared" si="656"/>
        <v>0.49877358069839006</v>
      </c>
      <c r="L1757" s="2">
        <f t="shared" si="657"/>
        <v>0</v>
      </c>
      <c r="M1757" s="2">
        <f t="shared" si="658"/>
        <v>4.8610801409266768E-3</v>
      </c>
      <c r="N1757" s="58">
        <v>11130</v>
      </c>
      <c r="O1757" s="58">
        <v>11184</v>
      </c>
      <c r="P1757" s="58"/>
      <c r="Q1757" s="58"/>
      <c r="R1757" s="58"/>
      <c r="S1757" s="58"/>
      <c r="T1757" s="58"/>
      <c r="U1757" s="58">
        <v>109</v>
      </c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G1757" s="7">
        <f>IF(Q1757&gt;0,RANK(Q1757,(N1757:P1757,Q1757:AE1757)),0)</f>
        <v>0</v>
      </c>
      <c r="AH1757" s="7">
        <f>IF(R1757&gt;0,RANK(R1757,(N1757:P1757,Q1757:AE1757)),0)</f>
        <v>0</v>
      </c>
      <c r="AI1757" s="7">
        <f>IF(T1757&gt;0,RANK(T1757,(N1757:P1757,Q1757:AE1757)),0)</f>
        <v>0</v>
      </c>
      <c r="AJ1757" s="7">
        <f>IF(S1757&gt;0,RANK(S1757,(N1757:P1757,Q1757:AE1757)),0)</f>
        <v>0</v>
      </c>
      <c r="AK1757" s="2">
        <f t="shared" si="659"/>
        <v>0</v>
      </c>
      <c r="AL1757" s="2">
        <f t="shared" si="660"/>
        <v>0</v>
      </c>
      <c r="AM1757" s="2">
        <f t="shared" si="661"/>
        <v>0</v>
      </c>
      <c r="AN1757" s="2">
        <f t="shared" si="662"/>
        <v>0</v>
      </c>
      <c r="AP1757" t="s">
        <v>824</v>
      </c>
      <c r="AQ1757" t="s">
        <v>2366</v>
      </c>
      <c r="AT1757" s="94">
        <v>41</v>
      </c>
      <c r="AU1757" s="96">
        <v>11</v>
      </c>
      <c r="AV1757" s="100">
        <f t="shared" si="644"/>
        <v>41011</v>
      </c>
      <c r="AX1757" s="7" t="s">
        <v>996</v>
      </c>
    </row>
    <row r="1758" spans="1:50" ht="13" hidden="1" customHeight="1" outlineLevel="1">
      <c r="A1758" t="s">
        <v>2286</v>
      </c>
      <c r="B1758" t="s">
        <v>2366</v>
      </c>
      <c r="C1758" s="1">
        <f t="shared" si="654"/>
        <v>5269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0</v>
      </c>
      <c r="G1758" s="1">
        <f t="shared" si="633"/>
        <v>596</v>
      </c>
      <c r="H1758" s="2">
        <f t="shared" si="634"/>
        <v>0.11311444296830518</v>
      </c>
      <c r="I1758" s="2"/>
      <c r="J1758" s="2">
        <f t="shared" si="655"/>
        <v>0.4429683051812488</v>
      </c>
      <c r="K1758" s="2">
        <f t="shared" si="656"/>
        <v>0.55608274814955394</v>
      </c>
      <c r="L1758" s="2">
        <f t="shared" si="657"/>
        <v>0</v>
      </c>
      <c r="M1758" s="2">
        <f t="shared" si="658"/>
        <v>9.4894666919731474E-4</v>
      </c>
      <c r="N1758" s="58">
        <v>2334</v>
      </c>
      <c r="O1758" s="58">
        <v>2930</v>
      </c>
      <c r="P1758" s="58"/>
      <c r="Q1758" s="58"/>
      <c r="R1758" s="58"/>
      <c r="S1758" s="58"/>
      <c r="T1758" s="58"/>
      <c r="U1758" s="58">
        <v>5</v>
      </c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G1758" s="7">
        <f>IF(Q1758&gt;0,RANK(Q1758,(N1758:P1758,Q1758:AE1758)),0)</f>
        <v>0</v>
      </c>
      <c r="AH1758" s="7">
        <f>IF(R1758&gt;0,RANK(R1758,(N1758:P1758,Q1758:AE1758)),0)</f>
        <v>0</v>
      </c>
      <c r="AI1758" s="7">
        <f>IF(T1758&gt;0,RANK(T1758,(N1758:P1758,Q1758:AE1758)),0)</f>
        <v>0</v>
      </c>
      <c r="AJ1758" s="7">
        <f>IF(S1758&gt;0,RANK(S1758,(N1758:P1758,Q1758:AE1758)),0)</f>
        <v>0</v>
      </c>
      <c r="AK1758" s="2">
        <f t="shared" si="659"/>
        <v>0</v>
      </c>
      <c r="AL1758" s="2">
        <f t="shared" si="660"/>
        <v>0</v>
      </c>
      <c r="AM1758" s="2">
        <f t="shared" si="661"/>
        <v>0</v>
      </c>
      <c r="AN1758" s="2">
        <f t="shared" si="662"/>
        <v>0</v>
      </c>
      <c r="AP1758" t="s">
        <v>2286</v>
      </c>
      <c r="AQ1758" t="s">
        <v>2366</v>
      </c>
      <c r="AT1758" s="94">
        <v>41</v>
      </c>
      <c r="AU1758" s="96">
        <v>13</v>
      </c>
      <c r="AV1758" s="100">
        <f t="shared" si="644"/>
        <v>41013</v>
      </c>
      <c r="AX1758" s="7" t="s">
        <v>996</v>
      </c>
    </row>
    <row r="1759" spans="1:50" ht="13" hidden="1" customHeight="1" outlineLevel="1">
      <c r="A1759" t="s">
        <v>864</v>
      </c>
      <c r="B1759" t="s">
        <v>2366</v>
      </c>
      <c r="C1759" s="1">
        <f t="shared" si="654"/>
        <v>8139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0</v>
      </c>
      <c r="G1759" s="1">
        <f t="shared" si="633"/>
        <v>121</v>
      </c>
      <c r="H1759" s="2">
        <f t="shared" si="634"/>
        <v>1.4866691239710038E-2</v>
      </c>
      <c r="I1759" s="2"/>
      <c r="J1759" s="2">
        <f t="shared" si="655"/>
        <v>0.48998648482614571</v>
      </c>
      <c r="K1759" s="2">
        <f t="shared" si="656"/>
        <v>0.50485317606585578</v>
      </c>
      <c r="L1759" s="2">
        <f t="shared" si="657"/>
        <v>0</v>
      </c>
      <c r="M1759" s="2">
        <f t="shared" si="658"/>
        <v>5.1603391079985128E-3</v>
      </c>
      <c r="N1759" s="58">
        <v>3988</v>
      </c>
      <c r="O1759" s="58">
        <v>4109</v>
      </c>
      <c r="P1759" s="58"/>
      <c r="Q1759" s="58"/>
      <c r="R1759" s="58"/>
      <c r="S1759" s="58"/>
      <c r="T1759" s="58"/>
      <c r="U1759" s="58">
        <v>42</v>
      </c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G1759" s="7">
        <f>IF(Q1759&gt;0,RANK(Q1759,(N1759:P1759,Q1759:AE1759)),0)</f>
        <v>0</v>
      </c>
      <c r="AH1759" s="7">
        <f>IF(R1759&gt;0,RANK(R1759,(N1759:P1759,Q1759:AE1759)),0)</f>
        <v>0</v>
      </c>
      <c r="AI1759" s="7">
        <f>IF(T1759&gt;0,RANK(T1759,(N1759:P1759,Q1759:AE1759)),0)</f>
        <v>0</v>
      </c>
      <c r="AJ1759" s="7">
        <f>IF(S1759&gt;0,RANK(S1759,(N1759:P1759,Q1759:AE1759)),0)</f>
        <v>0</v>
      </c>
      <c r="AK1759" s="2">
        <f t="shared" si="659"/>
        <v>0</v>
      </c>
      <c r="AL1759" s="2">
        <f t="shared" si="660"/>
        <v>0</v>
      </c>
      <c r="AM1759" s="2">
        <f t="shared" si="661"/>
        <v>0</v>
      </c>
      <c r="AN1759" s="2">
        <f t="shared" si="662"/>
        <v>0</v>
      </c>
      <c r="AP1759" t="s">
        <v>864</v>
      </c>
      <c r="AQ1759" t="s">
        <v>2366</v>
      </c>
      <c r="AT1759" s="94">
        <v>41</v>
      </c>
      <c r="AU1759" s="96">
        <v>15</v>
      </c>
      <c r="AV1759" s="100">
        <f t="shared" si="644"/>
        <v>41015</v>
      </c>
      <c r="AX1759" s="7" t="s">
        <v>996</v>
      </c>
    </row>
    <row r="1760" spans="1:50" ht="13" hidden="1" customHeight="1" outlineLevel="1">
      <c r="A1760" t="s">
        <v>2032</v>
      </c>
      <c r="B1760" t="s">
        <v>2366</v>
      </c>
      <c r="C1760" s="1">
        <f t="shared" si="654"/>
        <v>28961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0</v>
      </c>
      <c r="G1760" s="1">
        <f t="shared" si="633"/>
        <v>238</v>
      </c>
      <c r="H1760" s="2">
        <f t="shared" si="634"/>
        <v>8.2179482752667374E-3</v>
      </c>
      <c r="I1760" s="2"/>
      <c r="J1760" s="2">
        <f t="shared" si="655"/>
        <v>0.49563205690411244</v>
      </c>
      <c r="K1760" s="2">
        <f t="shared" si="656"/>
        <v>0.50385000517937917</v>
      </c>
      <c r="L1760" s="2">
        <f t="shared" si="657"/>
        <v>0</v>
      </c>
      <c r="M1760" s="2">
        <f t="shared" si="658"/>
        <v>5.1793791650844856E-4</v>
      </c>
      <c r="N1760" s="58">
        <v>14354</v>
      </c>
      <c r="O1760" s="58">
        <v>14592</v>
      </c>
      <c r="P1760" s="58"/>
      <c r="Q1760" s="58"/>
      <c r="R1760" s="58"/>
      <c r="S1760" s="58"/>
      <c r="T1760" s="58"/>
      <c r="U1760" s="58">
        <v>15</v>
      </c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G1760" s="7">
        <f>IF(Q1760&gt;0,RANK(Q1760,(N1760:P1760,Q1760:AE1760)),0)</f>
        <v>0</v>
      </c>
      <c r="AH1760" s="7">
        <f>IF(R1760&gt;0,RANK(R1760,(N1760:P1760,Q1760:AE1760)),0)</f>
        <v>0</v>
      </c>
      <c r="AI1760" s="7">
        <f>IF(T1760&gt;0,RANK(T1760,(N1760:P1760,Q1760:AE1760)),0)</f>
        <v>0</v>
      </c>
      <c r="AJ1760" s="7">
        <f>IF(S1760&gt;0,RANK(S1760,(N1760:P1760,Q1760:AE1760)),0)</f>
        <v>0</v>
      </c>
      <c r="AK1760" s="2">
        <f t="shared" si="659"/>
        <v>0</v>
      </c>
      <c r="AL1760" s="2">
        <f t="shared" si="660"/>
        <v>0</v>
      </c>
      <c r="AM1760" s="2">
        <f t="shared" si="661"/>
        <v>0</v>
      </c>
      <c r="AN1760" s="2">
        <f t="shared" si="662"/>
        <v>0</v>
      </c>
      <c r="AP1760" t="s">
        <v>2032</v>
      </c>
      <c r="AQ1760" t="s">
        <v>2366</v>
      </c>
      <c r="AT1760" s="94">
        <v>41</v>
      </c>
      <c r="AU1760" s="96">
        <v>17</v>
      </c>
      <c r="AV1760" s="100">
        <f t="shared" si="644"/>
        <v>41017</v>
      </c>
      <c r="AX1760" s="7" t="s">
        <v>996</v>
      </c>
    </row>
    <row r="1761" spans="1:50" ht="13" hidden="1" customHeight="1" outlineLevel="1">
      <c r="A1761" t="s">
        <v>978</v>
      </c>
      <c r="B1761" t="s">
        <v>2366</v>
      </c>
      <c r="C1761" s="1">
        <f t="shared" si="654"/>
        <v>33975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0</v>
      </c>
      <c r="G1761" s="1">
        <f t="shared" si="633"/>
        <v>4390</v>
      </c>
      <c r="H1761" s="2">
        <f t="shared" si="634"/>
        <v>0.12921265636497425</v>
      </c>
      <c r="I1761" s="2"/>
      <c r="J1761" s="2">
        <f t="shared" si="655"/>
        <v>0.43523178807947022</v>
      </c>
      <c r="K1761" s="2">
        <f t="shared" si="656"/>
        <v>0.56444444444444442</v>
      </c>
      <c r="L1761" s="2">
        <f t="shared" si="657"/>
        <v>0</v>
      </c>
      <c r="M1761" s="2">
        <f t="shared" si="658"/>
        <v>3.2376747608531264E-4</v>
      </c>
      <c r="N1761" s="58">
        <v>14787</v>
      </c>
      <c r="O1761" s="58">
        <v>19177</v>
      </c>
      <c r="P1761" s="58"/>
      <c r="Q1761" s="58"/>
      <c r="R1761" s="58"/>
      <c r="S1761" s="58"/>
      <c r="T1761" s="58"/>
      <c r="U1761" s="58">
        <v>11</v>
      </c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G1761" s="7">
        <f>IF(Q1761&gt;0,RANK(Q1761,(N1761:P1761,Q1761:AE1761)),0)</f>
        <v>0</v>
      </c>
      <c r="AH1761" s="7">
        <f>IF(R1761&gt;0,RANK(R1761,(N1761:P1761,Q1761:AE1761)),0)</f>
        <v>0</v>
      </c>
      <c r="AI1761" s="7">
        <f>IF(T1761&gt;0,RANK(T1761,(N1761:P1761,Q1761:AE1761)),0)</f>
        <v>0</v>
      </c>
      <c r="AJ1761" s="7">
        <f>IF(S1761&gt;0,RANK(S1761,(N1761:P1761,Q1761:AE1761)),0)</f>
        <v>0</v>
      </c>
      <c r="AK1761" s="2">
        <f t="shared" si="659"/>
        <v>0</v>
      </c>
      <c r="AL1761" s="2">
        <f t="shared" si="660"/>
        <v>0</v>
      </c>
      <c r="AM1761" s="2">
        <f t="shared" si="661"/>
        <v>0</v>
      </c>
      <c r="AN1761" s="2">
        <f t="shared" si="662"/>
        <v>0</v>
      </c>
      <c r="AP1761" t="s">
        <v>978</v>
      </c>
      <c r="AQ1761" t="s">
        <v>2366</v>
      </c>
      <c r="AT1761" s="94">
        <v>41</v>
      </c>
      <c r="AU1761" s="96">
        <v>19</v>
      </c>
      <c r="AV1761" s="100">
        <f t="shared" si="644"/>
        <v>41019</v>
      </c>
      <c r="AX1761" s="7" t="s">
        <v>996</v>
      </c>
    </row>
    <row r="1762" spans="1:50" ht="13" hidden="1" customHeight="1" outlineLevel="1">
      <c r="A1762" t="s">
        <v>945</v>
      </c>
      <c r="B1762" t="s">
        <v>2366</v>
      </c>
      <c r="C1762" s="1">
        <f t="shared" si="654"/>
        <v>846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0</v>
      </c>
      <c r="G1762" s="1">
        <f t="shared" si="633"/>
        <v>78</v>
      </c>
      <c r="H1762" s="2">
        <f t="shared" si="634"/>
        <v>9.2198581560283682E-2</v>
      </c>
      <c r="I1762" s="2"/>
      <c r="J1762" s="2">
        <f t="shared" si="655"/>
        <v>0.45271867612293143</v>
      </c>
      <c r="K1762" s="2">
        <f t="shared" si="656"/>
        <v>0.54491725768321508</v>
      </c>
      <c r="L1762" s="2">
        <f t="shared" si="657"/>
        <v>0</v>
      </c>
      <c r="M1762" s="2">
        <f t="shared" si="658"/>
        <v>2.3640661938535423E-3</v>
      </c>
      <c r="N1762" s="58">
        <v>383</v>
      </c>
      <c r="O1762" s="58">
        <v>461</v>
      </c>
      <c r="P1762" s="58"/>
      <c r="Q1762" s="58"/>
      <c r="R1762" s="58"/>
      <c r="S1762" s="58"/>
      <c r="T1762" s="58"/>
      <c r="U1762" s="58">
        <v>2</v>
      </c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G1762" s="7">
        <f>IF(Q1762&gt;0,RANK(Q1762,(N1762:P1762,Q1762:AE1762)),0)</f>
        <v>0</v>
      </c>
      <c r="AH1762" s="7">
        <f>IF(R1762&gt;0,RANK(R1762,(N1762:P1762,Q1762:AE1762)),0)</f>
        <v>0</v>
      </c>
      <c r="AI1762" s="7">
        <f>IF(T1762&gt;0,RANK(T1762,(N1762:P1762,Q1762:AE1762)),0)</f>
        <v>0</v>
      </c>
      <c r="AJ1762" s="7">
        <f>IF(S1762&gt;0,RANK(S1762,(N1762:P1762,Q1762:AE1762)),0)</f>
        <v>0</v>
      </c>
      <c r="AK1762" s="2">
        <f t="shared" si="659"/>
        <v>0</v>
      </c>
      <c r="AL1762" s="2">
        <f t="shared" si="660"/>
        <v>0</v>
      </c>
      <c r="AM1762" s="2">
        <f t="shared" si="661"/>
        <v>0</v>
      </c>
      <c r="AN1762" s="2">
        <f t="shared" si="662"/>
        <v>0</v>
      </c>
      <c r="AP1762" t="s">
        <v>945</v>
      </c>
      <c r="AQ1762" t="s">
        <v>2366</v>
      </c>
      <c r="AT1762" s="94">
        <v>41</v>
      </c>
      <c r="AU1762" s="96">
        <v>21</v>
      </c>
      <c r="AV1762" s="100">
        <f t="shared" si="644"/>
        <v>41021</v>
      </c>
      <c r="AX1762" s="7" t="s">
        <v>996</v>
      </c>
    </row>
    <row r="1763" spans="1:50" ht="13" hidden="1" customHeight="1" outlineLevel="1">
      <c r="A1763" t="s">
        <v>562</v>
      </c>
      <c r="B1763" t="s">
        <v>2366</v>
      </c>
      <c r="C1763" s="1">
        <f t="shared" si="654"/>
        <v>3148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0</v>
      </c>
      <c r="G1763" s="1">
        <f t="shared" si="633"/>
        <v>194</v>
      </c>
      <c r="H1763" s="2">
        <f t="shared" si="634"/>
        <v>6.1626429479034309E-2</v>
      </c>
      <c r="I1763" s="2"/>
      <c r="J1763" s="2">
        <f t="shared" si="655"/>
        <v>0.46855146124523506</v>
      </c>
      <c r="K1763" s="2">
        <f t="shared" si="656"/>
        <v>0.53017789072426935</v>
      </c>
      <c r="L1763" s="2">
        <f t="shared" si="657"/>
        <v>0</v>
      </c>
      <c r="M1763" s="2">
        <f t="shared" si="658"/>
        <v>1.2706480304955914E-3</v>
      </c>
      <c r="N1763" s="58">
        <v>1475</v>
      </c>
      <c r="O1763" s="58">
        <v>1669</v>
      </c>
      <c r="P1763" s="58"/>
      <c r="Q1763" s="58"/>
      <c r="R1763" s="58"/>
      <c r="S1763" s="58"/>
      <c r="T1763" s="58"/>
      <c r="U1763" s="58">
        <v>4</v>
      </c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G1763" s="7">
        <f>IF(Q1763&gt;0,RANK(Q1763,(N1763:P1763,Q1763:AE1763)),0)</f>
        <v>0</v>
      </c>
      <c r="AH1763" s="7">
        <f>IF(R1763&gt;0,RANK(R1763,(N1763:P1763,Q1763:AE1763)),0)</f>
        <v>0</v>
      </c>
      <c r="AI1763" s="7">
        <f>IF(T1763&gt;0,RANK(T1763,(N1763:P1763,Q1763:AE1763)),0)</f>
        <v>0</v>
      </c>
      <c r="AJ1763" s="7">
        <f>IF(S1763&gt;0,RANK(S1763,(N1763:P1763,Q1763:AE1763)),0)</f>
        <v>0</v>
      </c>
      <c r="AK1763" s="2">
        <f t="shared" si="659"/>
        <v>0</v>
      </c>
      <c r="AL1763" s="2">
        <f t="shared" si="660"/>
        <v>0</v>
      </c>
      <c r="AM1763" s="2">
        <f t="shared" si="661"/>
        <v>0</v>
      </c>
      <c r="AN1763" s="2">
        <f t="shared" si="662"/>
        <v>0</v>
      </c>
      <c r="AP1763" t="s">
        <v>562</v>
      </c>
      <c r="AQ1763" t="s">
        <v>2366</v>
      </c>
      <c r="AT1763" s="94">
        <v>41</v>
      </c>
      <c r="AU1763" s="96">
        <v>23</v>
      </c>
      <c r="AV1763" s="100">
        <f t="shared" si="644"/>
        <v>41023</v>
      </c>
      <c r="AX1763" s="7" t="s">
        <v>996</v>
      </c>
    </row>
    <row r="1764" spans="1:50" ht="13" hidden="1" customHeight="1" outlineLevel="1">
      <c r="A1764" t="s">
        <v>2031</v>
      </c>
      <c r="B1764" t="s">
        <v>2366</v>
      </c>
      <c r="C1764" s="1">
        <f t="shared" si="654"/>
        <v>2894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0</v>
      </c>
      <c r="G1764" s="1">
        <f t="shared" si="633"/>
        <v>434</v>
      </c>
      <c r="H1764" s="2">
        <f t="shared" si="634"/>
        <v>0.14996544574982723</v>
      </c>
      <c r="I1764" s="2"/>
      <c r="J1764" s="2">
        <f t="shared" si="655"/>
        <v>0.42467173462335867</v>
      </c>
      <c r="K1764" s="2">
        <f t="shared" si="656"/>
        <v>0.5746371803731859</v>
      </c>
      <c r="L1764" s="2">
        <f t="shared" si="657"/>
        <v>0</v>
      </c>
      <c r="M1764" s="2">
        <f t="shared" si="658"/>
        <v>6.9108500345549384E-4</v>
      </c>
      <c r="N1764" s="58">
        <v>1229</v>
      </c>
      <c r="O1764" s="58">
        <v>1663</v>
      </c>
      <c r="P1764" s="58"/>
      <c r="Q1764" s="58"/>
      <c r="R1764" s="58"/>
      <c r="S1764" s="58"/>
      <c r="T1764" s="58"/>
      <c r="U1764" s="58">
        <v>2</v>
      </c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G1764" s="7">
        <f>IF(Q1764&gt;0,RANK(Q1764,(N1764:P1764,Q1764:AE1764)),0)</f>
        <v>0</v>
      </c>
      <c r="AH1764" s="7">
        <f>IF(R1764&gt;0,RANK(R1764,(N1764:P1764,Q1764:AE1764)),0)</f>
        <v>0</v>
      </c>
      <c r="AI1764" s="7">
        <f>IF(T1764&gt;0,RANK(T1764,(N1764:P1764,Q1764:AE1764)),0)</f>
        <v>0</v>
      </c>
      <c r="AJ1764" s="7">
        <f>IF(S1764&gt;0,RANK(S1764,(N1764:P1764,Q1764:AE1764)),0)</f>
        <v>0</v>
      </c>
      <c r="AK1764" s="2">
        <f t="shared" si="659"/>
        <v>0</v>
      </c>
      <c r="AL1764" s="2">
        <f t="shared" si="660"/>
        <v>0</v>
      </c>
      <c r="AM1764" s="2">
        <f t="shared" si="661"/>
        <v>0</v>
      </c>
      <c r="AN1764" s="2">
        <f t="shared" si="662"/>
        <v>0</v>
      </c>
      <c r="AP1764" t="s">
        <v>2031</v>
      </c>
      <c r="AQ1764" t="s">
        <v>2366</v>
      </c>
      <c r="AT1764" s="94">
        <v>41</v>
      </c>
      <c r="AU1764" s="96">
        <v>25</v>
      </c>
      <c r="AV1764" s="100">
        <f t="shared" si="644"/>
        <v>41025</v>
      </c>
      <c r="AX1764" s="7" t="s">
        <v>996</v>
      </c>
    </row>
    <row r="1765" spans="1:50" ht="13" hidden="1" customHeight="1" outlineLevel="1">
      <c r="A1765" t="s">
        <v>2284</v>
      </c>
      <c r="B1765" t="s">
        <v>2366</v>
      </c>
      <c r="C1765" s="1">
        <f t="shared" si="654"/>
        <v>5981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0</v>
      </c>
      <c r="G1765" s="1">
        <f t="shared" si="633"/>
        <v>809</v>
      </c>
      <c r="H1765" s="2">
        <f t="shared" si="634"/>
        <v>0.13526166192944325</v>
      </c>
      <c r="I1765" s="2"/>
      <c r="J1765" s="2">
        <f t="shared" si="655"/>
        <v>0.43236916903527839</v>
      </c>
      <c r="K1765" s="2">
        <f t="shared" si="656"/>
        <v>0.56763083096472167</v>
      </c>
      <c r="L1765" s="2">
        <f t="shared" si="657"/>
        <v>0</v>
      </c>
      <c r="M1765" s="2">
        <f t="shared" si="658"/>
        <v>-1.1102230246251565E-16</v>
      </c>
      <c r="N1765" s="58">
        <v>2586</v>
      </c>
      <c r="O1765" s="58">
        <v>3395</v>
      </c>
      <c r="P1765" s="58"/>
      <c r="Q1765" s="58"/>
      <c r="R1765" s="58"/>
      <c r="S1765" s="58"/>
      <c r="T1765" s="58"/>
      <c r="U1765" s="58">
        <v>0</v>
      </c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G1765" s="7">
        <f>IF(Q1765&gt;0,RANK(Q1765,(N1765:P1765,Q1765:AE1765)),0)</f>
        <v>0</v>
      </c>
      <c r="AH1765" s="7">
        <f>IF(R1765&gt;0,RANK(R1765,(N1765:P1765,Q1765:AE1765)),0)</f>
        <v>0</v>
      </c>
      <c r="AI1765" s="7">
        <f>IF(T1765&gt;0,RANK(T1765,(N1765:P1765,Q1765:AE1765)),0)</f>
        <v>0</v>
      </c>
      <c r="AJ1765" s="7">
        <f>IF(S1765&gt;0,RANK(S1765,(N1765:P1765,Q1765:AE1765)),0)</f>
        <v>0</v>
      </c>
      <c r="AK1765" s="2">
        <f t="shared" si="659"/>
        <v>0</v>
      </c>
      <c r="AL1765" s="2">
        <f t="shared" si="660"/>
        <v>0</v>
      </c>
      <c r="AM1765" s="2">
        <f t="shared" si="661"/>
        <v>0</v>
      </c>
      <c r="AN1765" s="2">
        <f t="shared" si="662"/>
        <v>0</v>
      </c>
      <c r="AP1765" t="s">
        <v>2284</v>
      </c>
      <c r="AQ1765" t="s">
        <v>2366</v>
      </c>
      <c r="AT1765" s="94">
        <v>41</v>
      </c>
      <c r="AU1765" s="96">
        <v>27</v>
      </c>
      <c r="AV1765" s="100">
        <f t="shared" si="644"/>
        <v>41027</v>
      </c>
      <c r="AX1765" s="7" t="s">
        <v>996</v>
      </c>
    </row>
    <row r="1766" spans="1:50" ht="13" hidden="1" customHeight="1" outlineLevel="1">
      <c r="A1766" t="s">
        <v>934</v>
      </c>
      <c r="B1766" t="s">
        <v>2366</v>
      </c>
      <c r="C1766" s="1">
        <f t="shared" si="654"/>
        <v>55331</v>
      </c>
      <c r="D1766" s="7">
        <f>IF(N1766&gt;0, RANK(N1766,(N1766:P1766,Q1766:AE1766)),0)</f>
        <v>1</v>
      </c>
      <c r="E1766" s="7">
        <f>IF(O1766&gt;0,RANK(O1766,(N1766:P1766,Q1766:AE1766)),0)</f>
        <v>2</v>
      </c>
      <c r="F1766" s="7">
        <f>IF(P1766&gt;0,RANK(P1766,(N1766:P1766,Q1766:AE1766)),0)</f>
        <v>0</v>
      </c>
      <c r="G1766" s="1">
        <f t="shared" si="633"/>
        <v>1579</v>
      </c>
      <c r="H1766" s="2">
        <f t="shared" si="634"/>
        <v>2.8537347960456164E-2</v>
      </c>
      <c r="I1766" s="2"/>
      <c r="J1766" s="2">
        <f t="shared" si="655"/>
        <v>0.51412408957004208</v>
      </c>
      <c r="K1766" s="2">
        <f t="shared" si="656"/>
        <v>0.48558674160958593</v>
      </c>
      <c r="L1766" s="2">
        <f t="shared" si="657"/>
        <v>0</v>
      </c>
      <c r="M1766" s="2">
        <f t="shared" si="658"/>
        <v>2.8916882037199887E-4</v>
      </c>
      <c r="N1766" s="58">
        <v>28447</v>
      </c>
      <c r="O1766" s="58">
        <v>26868</v>
      </c>
      <c r="P1766" s="58"/>
      <c r="Q1766" s="58"/>
      <c r="R1766" s="58"/>
      <c r="S1766" s="58"/>
      <c r="T1766" s="58"/>
      <c r="U1766" s="58">
        <v>16</v>
      </c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G1766" s="7">
        <f>IF(Q1766&gt;0,RANK(Q1766,(N1766:P1766,Q1766:AE1766)),0)</f>
        <v>0</v>
      </c>
      <c r="AH1766" s="7">
        <f>IF(R1766&gt;0,RANK(R1766,(N1766:P1766,Q1766:AE1766)),0)</f>
        <v>0</v>
      </c>
      <c r="AI1766" s="7">
        <f>IF(T1766&gt;0,RANK(T1766,(N1766:P1766,Q1766:AE1766)),0)</f>
        <v>0</v>
      </c>
      <c r="AJ1766" s="7">
        <f>IF(S1766&gt;0,RANK(S1766,(N1766:P1766,Q1766:AE1766)),0)</f>
        <v>0</v>
      </c>
      <c r="AK1766" s="2">
        <f t="shared" si="659"/>
        <v>0</v>
      </c>
      <c r="AL1766" s="2">
        <f t="shared" si="660"/>
        <v>0</v>
      </c>
      <c r="AM1766" s="2">
        <f t="shared" si="661"/>
        <v>0</v>
      </c>
      <c r="AN1766" s="2">
        <f t="shared" si="662"/>
        <v>0</v>
      </c>
      <c r="AP1766" t="s">
        <v>934</v>
      </c>
      <c r="AQ1766" t="s">
        <v>2366</v>
      </c>
      <c r="AT1766" s="94">
        <v>41</v>
      </c>
      <c r="AU1766" s="96">
        <v>29</v>
      </c>
      <c r="AV1766" s="100">
        <f t="shared" si="644"/>
        <v>41029</v>
      </c>
      <c r="AX1766" s="7" t="s">
        <v>996</v>
      </c>
    </row>
    <row r="1767" spans="1:50" ht="13" hidden="1" customHeight="1" outlineLevel="1">
      <c r="A1767" t="s">
        <v>1625</v>
      </c>
      <c r="B1767" t="s">
        <v>2366</v>
      </c>
      <c r="C1767" s="1">
        <f t="shared" si="654"/>
        <v>4345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0</v>
      </c>
      <c r="G1767" s="1">
        <f t="shared" ref="G1767:G1788" si="663">IF(C1767&gt;0,MAX(N1767:P1767)-LARGE(N1767:P1767,2),0)</f>
        <v>284</v>
      </c>
      <c r="H1767" s="2">
        <f t="shared" ref="H1767:H1788" si="664">IF(C1767&gt;0,G1767/C1767,0)</f>
        <v>6.5362485615650168E-2</v>
      </c>
      <c r="I1767" s="2"/>
      <c r="J1767" s="2">
        <f t="shared" si="655"/>
        <v>0.46697353279631759</v>
      </c>
      <c r="K1767" s="2">
        <f t="shared" si="656"/>
        <v>0.53233601841196776</v>
      </c>
      <c r="L1767" s="2">
        <f t="shared" si="657"/>
        <v>0</v>
      </c>
      <c r="M1767" s="2">
        <f t="shared" si="658"/>
        <v>6.9044879171464846E-4</v>
      </c>
      <c r="N1767" s="58">
        <v>2029</v>
      </c>
      <c r="O1767" s="58">
        <v>2313</v>
      </c>
      <c r="P1767" s="58"/>
      <c r="Q1767" s="58"/>
      <c r="R1767" s="58"/>
      <c r="S1767" s="58"/>
      <c r="T1767" s="58"/>
      <c r="U1767" s="58">
        <v>3</v>
      </c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G1767" s="7">
        <f>IF(Q1767&gt;0,RANK(Q1767,(N1767:P1767,Q1767:AE1767)),0)</f>
        <v>0</v>
      </c>
      <c r="AH1767" s="7">
        <f>IF(R1767&gt;0,RANK(R1767,(N1767:P1767,Q1767:AE1767)),0)</f>
        <v>0</v>
      </c>
      <c r="AI1767" s="7">
        <f>IF(T1767&gt;0,RANK(T1767,(N1767:P1767,Q1767:AE1767)),0)</f>
        <v>0</v>
      </c>
      <c r="AJ1767" s="7">
        <f>IF(S1767&gt;0,RANK(S1767,(N1767:P1767,Q1767:AE1767)),0)</f>
        <v>0</v>
      </c>
      <c r="AK1767" s="2">
        <f t="shared" si="659"/>
        <v>0</v>
      </c>
      <c r="AL1767" s="2">
        <f t="shared" si="660"/>
        <v>0</v>
      </c>
      <c r="AM1767" s="2">
        <f t="shared" si="661"/>
        <v>0</v>
      </c>
      <c r="AN1767" s="2">
        <f t="shared" si="662"/>
        <v>0</v>
      </c>
      <c r="AP1767" t="s">
        <v>1625</v>
      </c>
      <c r="AQ1767" t="s">
        <v>2366</v>
      </c>
      <c r="AT1767" s="94">
        <v>41</v>
      </c>
      <c r="AU1767" s="96">
        <v>31</v>
      </c>
      <c r="AV1767" s="100">
        <f t="shared" si="644"/>
        <v>41031</v>
      </c>
      <c r="AX1767" s="7" t="s">
        <v>996</v>
      </c>
    </row>
    <row r="1768" spans="1:50" ht="13" hidden="1" customHeight="1" outlineLevel="1">
      <c r="A1768" t="s">
        <v>629</v>
      </c>
      <c r="B1768" t="s">
        <v>2366</v>
      </c>
      <c r="C1768" s="1">
        <f t="shared" si="654"/>
        <v>23642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0</v>
      </c>
      <c r="G1768" s="1">
        <f t="shared" si="663"/>
        <v>398</v>
      </c>
      <c r="H1768" s="2">
        <f t="shared" si="664"/>
        <v>1.6834447170290163E-2</v>
      </c>
      <c r="I1768" s="2"/>
      <c r="J1768" s="2">
        <f t="shared" si="655"/>
        <v>0.49141358599103291</v>
      </c>
      <c r="K1768" s="2">
        <f t="shared" si="656"/>
        <v>0.50824803316132305</v>
      </c>
      <c r="L1768" s="2">
        <f t="shared" si="657"/>
        <v>0</v>
      </c>
      <c r="M1768" s="2">
        <f t="shared" si="658"/>
        <v>3.3838084764403753E-4</v>
      </c>
      <c r="N1768" s="58">
        <v>11618</v>
      </c>
      <c r="O1768" s="58">
        <v>12016</v>
      </c>
      <c r="P1768" s="58"/>
      <c r="Q1768" s="58"/>
      <c r="R1768" s="58"/>
      <c r="S1768" s="58"/>
      <c r="T1768" s="58"/>
      <c r="U1768" s="58">
        <v>8</v>
      </c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G1768" s="7">
        <f>IF(Q1768&gt;0,RANK(Q1768,(N1768:P1768,Q1768:AE1768)),0)</f>
        <v>0</v>
      </c>
      <c r="AH1768" s="7">
        <f>IF(R1768&gt;0,RANK(R1768,(N1768:P1768,Q1768:AE1768)),0)</f>
        <v>0</v>
      </c>
      <c r="AI1768" s="7">
        <f>IF(T1768&gt;0,RANK(T1768,(N1768:P1768,Q1768:AE1768)),0)</f>
        <v>0</v>
      </c>
      <c r="AJ1768" s="7">
        <f>IF(S1768&gt;0,RANK(S1768,(N1768:P1768,Q1768:AE1768)),0)</f>
        <v>0</v>
      </c>
      <c r="AK1768" s="2">
        <f t="shared" si="659"/>
        <v>0</v>
      </c>
      <c r="AL1768" s="2">
        <f t="shared" si="660"/>
        <v>0</v>
      </c>
      <c r="AM1768" s="2">
        <f t="shared" si="661"/>
        <v>0</v>
      </c>
      <c r="AN1768" s="2">
        <f t="shared" si="662"/>
        <v>0</v>
      </c>
      <c r="AP1768" t="s">
        <v>629</v>
      </c>
      <c r="AQ1768" t="s">
        <v>2366</v>
      </c>
      <c r="AT1768" s="94">
        <v>41</v>
      </c>
      <c r="AU1768" s="96">
        <v>33</v>
      </c>
      <c r="AV1768" s="100">
        <f t="shared" si="644"/>
        <v>41033</v>
      </c>
      <c r="AX1768" s="7" t="s">
        <v>996</v>
      </c>
    </row>
    <row r="1769" spans="1:50" ht="13" hidden="1" customHeight="1" outlineLevel="1">
      <c r="A1769" t="s">
        <v>2599</v>
      </c>
      <c r="B1769" t="s">
        <v>2366</v>
      </c>
      <c r="C1769" s="1">
        <f t="shared" si="654"/>
        <v>19813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0</v>
      </c>
      <c r="G1769" s="1">
        <f t="shared" si="663"/>
        <v>209</v>
      </c>
      <c r="H1769" s="2">
        <f t="shared" si="664"/>
        <v>1.0548629687578862E-2</v>
      </c>
      <c r="I1769" s="2"/>
      <c r="J1769" s="2">
        <f t="shared" si="655"/>
        <v>0.49467521324382979</v>
      </c>
      <c r="K1769" s="2">
        <f t="shared" si="656"/>
        <v>0.50522384293140865</v>
      </c>
      <c r="L1769" s="2">
        <f t="shared" si="657"/>
        <v>0</v>
      </c>
      <c r="M1769" s="2">
        <f t="shared" si="658"/>
        <v>1.0094382476155683E-4</v>
      </c>
      <c r="N1769" s="58">
        <v>9801</v>
      </c>
      <c r="O1769" s="58">
        <v>10010</v>
      </c>
      <c r="P1769" s="58"/>
      <c r="Q1769" s="58"/>
      <c r="R1769" s="58"/>
      <c r="S1769" s="58"/>
      <c r="T1769" s="58"/>
      <c r="U1769" s="58">
        <v>2</v>
      </c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G1769" s="7">
        <f>IF(Q1769&gt;0,RANK(Q1769,(N1769:P1769,Q1769:AE1769)),0)</f>
        <v>0</v>
      </c>
      <c r="AH1769" s="7">
        <f>IF(R1769&gt;0,RANK(R1769,(N1769:P1769,Q1769:AE1769)),0)</f>
        <v>0</v>
      </c>
      <c r="AI1769" s="7">
        <f>IF(T1769&gt;0,RANK(T1769,(N1769:P1769,Q1769:AE1769)),0)</f>
        <v>0</v>
      </c>
      <c r="AJ1769" s="7">
        <f>IF(S1769&gt;0,RANK(S1769,(N1769:P1769,Q1769:AE1769)),0)</f>
        <v>0</v>
      </c>
      <c r="AK1769" s="2">
        <f t="shared" si="659"/>
        <v>0</v>
      </c>
      <c r="AL1769" s="2">
        <f t="shared" si="660"/>
        <v>0</v>
      </c>
      <c r="AM1769" s="2">
        <f t="shared" si="661"/>
        <v>0</v>
      </c>
      <c r="AN1769" s="2">
        <f t="shared" si="662"/>
        <v>0</v>
      </c>
      <c r="AP1769" t="s">
        <v>2599</v>
      </c>
      <c r="AQ1769" t="s">
        <v>2366</v>
      </c>
      <c r="AT1769" s="94">
        <v>41</v>
      </c>
      <c r="AU1769" s="96">
        <v>35</v>
      </c>
      <c r="AV1769" s="100">
        <f t="shared" si="644"/>
        <v>41035</v>
      </c>
      <c r="AX1769" s="7" t="s">
        <v>996</v>
      </c>
    </row>
    <row r="1770" spans="1:50" ht="13" hidden="1" customHeight="1" outlineLevel="1">
      <c r="A1770" t="s">
        <v>1507</v>
      </c>
      <c r="B1770" t="s">
        <v>2366</v>
      </c>
      <c r="C1770" s="1">
        <f t="shared" si="654"/>
        <v>3071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0</v>
      </c>
      <c r="G1770" s="1">
        <f t="shared" si="663"/>
        <v>283</v>
      </c>
      <c r="H1770" s="2">
        <f t="shared" si="664"/>
        <v>9.2152393357212634E-2</v>
      </c>
      <c r="I1770" s="2"/>
      <c r="J1770" s="2">
        <f t="shared" si="655"/>
        <v>0.4539238033213937</v>
      </c>
      <c r="K1770" s="2">
        <f t="shared" si="656"/>
        <v>0.5460761966786063</v>
      </c>
      <c r="L1770" s="2">
        <f t="shared" si="657"/>
        <v>0</v>
      </c>
      <c r="M1770" s="2">
        <f t="shared" si="658"/>
        <v>0</v>
      </c>
      <c r="N1770" s="58">
        <v>1394</v>
      </c>
      <c r="O1770" s="58">
        <v>1677</v>
      </c>
      <c r="P1770" s="58"/>
      <c r="Q1770" s="58"/>
      <c r="R1770" s="58"/>
      <c r="S1770" s="58"/>
      <c r="T1770" s="58"/>
      <c r="U1770" s="58">
        <v>0</v>
      </c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G1770" s="7">
        <f>IF(Q1770&gt;0,RANK(Q1770,(N1770:P1770,Q1770:AE1770)),0)</f>
        <v>0</v>
      </c>
      <c r="AH1770" s="7">
        <f>IF(R1770&gt;0,RANK(R1770,(N1770:P1770,Q1770:AE1770)),0)</f>
        <v>0</v>
      </c>
      <c r="AI1770" s="7">
        <f>IF(T1770&gt;0,RANK(T1770,(N1770:P1770,Q1770:AE1770)),0)</f>
        <v>0</v>
      </c>
      <c r="AJ1770" s="7">
        <f>IF(S1770&gt;0,RANK(S1770,(N1770:P1770,Q1770:AE1770)),0)</f>
        <v>0</v>
      </c>
      <c r="AK1770" s="2">
        <f t="shared" si="659"/>
        <v>0</v>
      </c>
      <c r="AL1770" s="2">
        <f t="shared" si="660"/>
        <v>0</v>
      </c>
      <c r="AM1770" s="2">
        <f t="shared" si="661"/>
        <v>0</v>
      </c>
      <c r="AN1770" s="2">
        <f t="shared" si="662"/>
        <v>0</v>
      </c>
      <c r="AP1770" t="s">
        <v>1507</v>
      </c>
      <c r="AQ1770" t="s">
        <v>2366</v>
      </c>
      <c r="AT1770" s="94">
        <v>41</v>
      </c>
      <c r="AU1770" s="96">
        <v>37</v>
      </c>
      <c r="AV1770" s="100">
        <f t="shared" si="644"/>
        <v>41037</v>
      </c>
      <c r="AX1770" s="7" t="s">
        <v>996</v>
      </c>
    </row>
    <row r="1771" spans="1:50" ht="13" hidden="1" customHeight="1" outlineLevel="1">
      <c r="A1771" t="s">
        <v>2368</v>
      </c>
      <c r="B1771" t="s">
        <v>2366</v>
      </c>
      <c r="C1771" s="1">
        <f t="shared" si="654"/>
        <v>107429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0</v>
      </c>
      <c r="G1771" s="1">
        <f t="shared" si="663"/>
        <v>5594</v>
      </c>
      <c r="H1771" s="2">
        <f t="shared" si="664"/>
        <v>5.2071600778188384E-2</v>
      </c>
      <c r="I1771" s="2"/>
      <c r="J1771" s="2">
        <f t="shared" si="655"/>
        <v>0.47382922674510608</v>
      </c>
      <c r="K1771" s="2">
        <f t="shared" si="656"/>
        <v>0.52590082752329448</v>
      </c>
      <c r="L1771" s="2">
        <f t="shared" si="657"/>
        <v>0</v>
      </c>
      <c r="M1771" s="2">
        <f t="shared" si="658"/>
        <v>2.6994573159944135E-4</v>
      </c>
      <c r="N1771" s="58">
        <v>50903</v>
      </c>
      <c r="O1771" s="58">
        <v>56497</v>
      </c>
      <c r="P1771" s="58"/>
      <c r="Q1771" s="58"/>
      <c r="R1771" s="58"/>
      <c r="S1771" s="58"/>
      <c r="T1771" s="58"/>
      <c r="U1771" s="58">
        <v>29</v>
      </c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G1771" s="7">
        <f>IF(Q1771&gt;0,RANK(Q1771,(N1771:P1771,Q1771:AE1771)),0)</f>
        <v>0</v>
      </c>
      <c r="AH1771" s="7">
        <f>IF(R1771&gt;0,RANK(R1771,(N1771:P1771,Q1771:AE1771)),0)</f>
        <v>0</v>
      </c>
      <c r="AI1771" s="7">
        <f>IF(T1771&gt;0,RANK(T1771,(N1771:P1771,Q1771:AE1771)),0)</f>
        <v>0</v>
      </c>
      <c r="AJ1771" s="7">
        <f>IF(S1771&gt;0,RANK(S1771,(N1771:P1771,Q1771:AE1771)),0)</f>
        <v>0</v>
      </c>
      <c r="AK1771" s="2">
        <f t="shared" si="659"/>
        <v>0</v>
      </c>
      <c r="AL1771" s="2">
        <f t="shared" si="660"/>
        <v>0</v>
      </c>
      <c r="AM1771" s="2">
        <f t="shared" si="661"/>
        <v>0</v>
      </c>
      <c r="AN1771" s="2">
        <f t="shared" si="662"/>
        <v>0</v>
      </c>
      <c r="AP1771" t="s">
        <v>2368</v>
      </c>
      <c r="AQ1771" t="s">
        <v>2366</v>
      </c>
      <c r="AT1771" s="94">
        <v>41</v>
      </c>
      <c r="AU1771" s="96">
        <v>39</v>
      </c>
      <c r="AV1771" s="100">
        <f t="shared" si="644"/>
        <v>41039</v>
      </c>
      <c r="AX1771" s="7" t="s">
        <v>996</v>
      </c>
    </row>
    <row r="1772" spans="1:50" ht="13" hidden="1" customHeight="1" outlineLevel="1">
      <c r="A1772" t="s">
        <v>1794</v>
      </c>
      <c r="B1772" t="s">
        <v>2366</v>
      </c>
      <c r="C1772" s="1">
        <f t="shared" si="654"/>
        <v>16071</v>
      </c>
      <c r="D1772" s="7">
        <f>IF(N1772&gt;0, RANK(N1772,(N1772:P1772,Q1772:AE1772)),0)</f>
        <v>1</v>
      </c>
      <c r="E1772" s="7">
        <f>IF(O1772&gt;0,RANK(O1772,(N1772:P1772,Q1772:AE1772)),0)</f>
        <v>2</v>
      </c>
      <c r="F1772" s="7">
        <f>IF(P1772&gt;0,RANK(P1772,(N1772:P1772,Q1772:AE1772)),0)</f>
        <v>0</v>
      </c>
      <c r="G1772" s="1">
        <f t="shared" si="663"/>
        <v>1849</v>
      </c>
      <c r="H1772" s="2">
        <f t="shared" si="664"/>
        <v>0.11505195694107398</v>
      </c>
      <c r="I1772" s="2"/>
      <c r="J1772" s="2">
        <f t="shared" si="655"/>
        <v>0.55733930682595978</v>
      </c>
      <c r="K1772" s="2">
        <f t="shared" si="656"/>
        <v>0.44228734988488583</v>
      </c>
      <c r="L1772" s="2">
        <f t="shared" si="657"/>
        <v>0</v>
      </c>
      <c r="M1772" s="2">
        <f t="shared" si="658"/>
        <v>3.7334328915439308E-4</v>
      </c>
      <c r="N1772" s="58">
        <v>8957</v>
      </c>
      <c r="O1772" s="58">
        <v>7108</v>
      </c>
      <c r="P1772" s="58"/>
      <c r="Q1772" s="58"/>
      <c r="R1772" s="58"/>
      <c r="S1772" s="58"/>
      <c r="T1772" s="58"/>
      <c r="U1772" s="58">
        <v>6</v>
      </c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G1772" s="7">
        <f>IF(Q1772&gt;0,RANK(Q1772,(N1772:P1772,Q1772:AE1772)),0)</f>
        <v>0</v>
      </c>
      <c r="AH1772" s="7">
        <f>IF(R1772&gt;0,RANK(R1772,(N1772:P1772,Q1772:AE1772)),0)</f>
        <v>0</v>
      </c>
      <c r="AI1772" s="7">
        <f>IF(T1772&gt;0,RANK(T1772,(N1772:P1772,Q1772:AE1772)),0)</f>
        <v>0</v>
      </c>
      <c r="AJ1772" s="7">
        <f>IF(S1772&gt;0,RANK(S1772,(N1772:P1772,Q1772:AE1772)),0)</f>
        <v>0</v>
      </c>
      <c r="AK1772" s="2">
        <f t="shared" si="659"/>
        <v>0</v>
      </c>
      <c r="AL1772" s="2">
        <f t="shared" si="660"/>
        <v>0</v>
      </c>
      <c r="AM1772" s="2">
        <f t="shared" si="661"/>
        <v>0</v>
      </c>
      <c r="AN1772" s="2">
        <f t="shared" si="662"/>
        <v>0</v>
      </c>
      <c r="AP1772" t="s">
        <v>1794</v>
      </c>
      <c r="AQ1772" t="s">
        <v>2366</v>
      </c>
      <c r="AT1772" s="94">
        <v>41</v>
      </c>
      <c r="AU1772" s="96">
        <v>41</v>
      </c>
      <c r="AV1772" s="100">
        <f t="shared" si="644"/>
        <v>41041</v>
      </c>
      <c r="AX1772" s="7" t="s">
        <v>996</v>
      </c>
    </row>
    <row r="1773" spans="1:50" ht="13" hidden="1" customHeight="1" outlineLevel="1">
      <c r="A1773" t="s">
        <v>1461</v>
      </c>
      <c r="B1773" t="s">
        <v>2366</v>
      </c>
      <c r="C1773" s="1">
        <f t="shared" si="654"/>
        <v>33534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0</v>
      </c>
      <c r="G1773" s="1">
        <f t="shared" si="663"/>
        <v>7046</v>
      </c>
      <c r="H1773" s="2">
        <f t="shared" si="664"/>
        <v>0.21011510705552575</v>
      </c>
      <c r="I1773" s="2"/>
      <c r="J1773" s="2">
        <f t="shared" si="655"/>
        <v>0.39485298503011867</v>
      </c>
      <c r="K1773" s="2">
        <f t="shared" si="656"/>
        <v>0.60496809208564439</v>
      </c>
      <c r="L1773" s="2">
        <f t="shared" si="657"/>
        <v>0</v>
      </c>
      <c r="M1773" s="2">
        <f t="shared" si="658"/>
        <v>1.789228842369317E-4</v>
      </c>
      <c r="N1773" s="58">
        <v>13241</v>
      </c>
      <c r="O1773" s="58">
        <v>20287</v>
      </c>
      <c r="P1773" s="58"/>
      <c r="Q1773" s="58"/>
      <c r="R1773" s="58"/>
      <c r="S1773" s="58"/>
      <c r="T1773" s="58"/>
      <c r="U1773" s="58">
        <v>6</v>
      </c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G1773" s="7">
        <f>IF(Q1773&gt;0,RANK(Q1773,(N1773:P1773,Q1773:AE1773)),0)</f>
        <v>0</v>
      </c>
      <c r="AH1773" s="7">
        <f>IF(R1773&gt;0,RANK(R1773,(N1773:P1773,Q1773:AE1773)),0)</f>
        <v>0</v>
      </c>
      <c r="AI1773" s="7">
        <f>IF(T1773&gt;0,RANK(T1773,(N1773:P1773,Q1773:AE1773)),0)</f>
        <v>0</v>
      </c>
      <c r="AJ1773" s="7">
        <f>IF(S1773&gt;0,RANK(S1773,(N1773:P1773,Q1773:AE1773)),0)</f>
        <v>0</v>
      </c>
      <c r="AK1773" s="2">
        <f t="shared" si="659"/>
        <v>0</v>
      </c>
      <c r="AL1773" s="2">
        <f t="shared" si="660"/>
        <v>0</v>
      </c>
      <c r="AM1773" s="2">
        <f t="shared" si="661"/>
        <v>0</v>
      </c>
      <c r="AN1773" s="2">
        <f t="shared" si="662"/>
        <v>0</v>
      </c>
      <c r="AP1773" t="s">
        <v>1461</v>
      </c>
      <c r="AQ1773" t="s">
        <v>2366</v>
      </c>
      <c r="AT1773" s="94">
        <v>41</v>
      </c>
      <c r="AU1773" s="96">
        <v>43</v>
      </c>
      <c r="AV1773" s="100">
        <f t="shared" si="644"/>
        <v>41043</v>
      </c>
      <c r="AX1773" s="7" t="s">
        <v>996</v>
      </c>
    </row>
    <row r="1774" spans="1:50" ht="13" hidden="1" customHeight="1" outlineLevel="1">
      <c r="A1774" t="s">
        <v>1921</v>
      </c>
      <c r="B1774" t="s">
        <v>2366</v>
      </c>
      <c r="C1774" s="1">
        <f t="shared" si="654"/>
        <v>8054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0</v>
      </c>
      <c r="G1774" s="1">
        <f t="shared" si="663"/>
        <v>1843</v>
      </c>
      <c r="H1774" s="2">
        <f t="shared" si="664"/>
        <v>0.22883039483486467</v>
      </c>
      <c r="I1774" s="2"/>
      <c r="J1774" s="2">
        <f t="shared" si="655"/>
        <v>0.38490191209336977</v>
      </c>
      <c r="K1774" s="2">
        <f t="shared" si="656"/>
        <v>0.61373230692823444</v>
      </c>
      <c r="L1774" s="2">
        <f t="shared" si="657"/>
        <v>0</v>
      </c>
      <c r="M1774" s="2">
        <f t="shared" si="658"/>
        <v>1.3657809783957919E-3</v>
      </c>
      <c r="N1774" s="58">
        <v>3100</v>
      </c>
      <c r="O1774" s="58">
        <v>4943</v>
      </c>
      <c r="P1774" s="58"/>
      <c r="Q1774" s="58"/>
      <c r="R1774" s="58"/>
      <c r="S1774" s="58"/>
      <c r="T1774" s="58"/>
      <c r="U1774" s="58">
        <v>11</v>
      </c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G1774" s="7">
        <f>IF(Q1774&gt;0,RANK(Q1774,(N1774:P1774,Q1774:AE1774)),0)</f>
        <v>0</v>
      </c>
      <c r="AH1774" s="7">
        <f>IF(R1774&gt;0,RANK(R1774,(N1774:P1774,Q1774:AE1774)),0)</f>
        <v>0</v>
      </c>
      <c r="AI1774" s="7">
        <f>IF(T1774&gt;0,RANK(T1774,(N1774:P1774,Q1774:AE1774)),0)</f>
        <v>0</v>
      </c>
      <c r="AJ1774" s="7">
        <f>IF(S1774&gt;0,RANK(S1774,(N1774:P1774,Q1774:AE1774)),0)</f>
        <v>0</v>
      </c>
      <c r="AK1774" s="2">
        <f t="shared" si="659"/>
        <v>0</v>
      </c>
      <c r="AL1774" s="2">
        <f t="shared" si="660"/>
        <v>0</v>
      </c>
      <c r="AM1774" s="2">
        <f t="shared" si="661"/>
        <v>0</v>
      </c>
      <c r="AN1774" s="2">
        <f t="shared" si="662"/>
        <v>0</v>
      </c>
      <c r="AP1774" t="s">
        <v>1921</v>
      </c>
      <c r="AQ1774" t="s">
        <v>2366</v>
      </c>
      <c r="AT1774" s="94">
        <v>41</v>
      </c>
      <c r="AU1774" s="96">
        <v>45</v>
      </c>
      <c r="AV1774" s="100">
        <f t="shared" si="644"/>
        <v>41045</v>
      </c>
      <c r="AX1774" s="7" t="s">
        <v>996</v>
      </c>
    </row>
    <row r="1775" spans="1:50" ht="13" hidden="1" customHeight="1" outlineLevel="1">
      <c r="A1775" t="s">
        <v>827</v>
      </c>
      <c r="B1775" t="s">
        <v>2366</v>
      </c>
      <c r="C1775" s="1">
        <f t="shared" si="654"/>
        <v>84697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0</v>
      </c>
      <c r="G1775" s="1">
        <f t="shared" si="663"/>
        <v>18070</v>
      </c>
      <c r="H1775" s="2">
        <f t="shared" si="664"/>
        <v>0.21334876087700863</v>
      </c>
      <c r="I1775" s="2"/>
      <c r="J1775" s="2">
        <f t="shared" si="655"/>
        <v>0.39165495826298452</v>
      </c>
      <c r="K1775" s="2">
        <f t="shared" si="656"/>
        <v>0.60500371913999318</v>
      </c>
      <c r="L1775" s="2">
        <f t="shared" si="657"/>
        <v>0</v>
      </c>
      <c r="M1775" s="2">
        <f t="shared" si="658"/>
        <v>3.3413225970223559E-3</v>
      </c>
      <c r="N1775" s="58">
        <v>33172</v>
      </c>
      <c r="O1775" s="58">
        <v>51242</v>
      </c>
      <c r="P1775" s="58"/>
      <c r="Q1775" s="58"/>
      <c r="R1775" s="58"/>
      <c r="S1775" s="58"/>
      <c r="T1775" s="58"/>
      <c r="U1775" s="58">
        <v>283</v>
      </c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G1775" s="7">
        <f>IF(Q1775&gt;0,RANK(Q1775,(N1775:P1775,Q1775:AE1775)),0)</f>
        <v>0</v>
      </c>
      <c r="AH1775" s="7">
        <f>IF(R1775&gt;0,RANK(R1775,(N1775:P1775,Q1775:AE1775)),0)</f>
        <v>0</v>
      </c>
      <c r="AI1775" s="7">
        <f>IF(T1775&gt;0,RANK(T1775,(N1775:P1775,Q1775:AE1775)),0)</f>
        <v>0</v>
      </c>
      <c r="AJ1775" s="7">
        <f>IF(S1775&gt;0,RANK(S1775,(N1775:P1775,Q1775:AE1775)),0)</f>
        <v>0</v>
      </c>
      <c r="AK1775" s="2">
        <f t="shared" si="659"/>
        <v>0</v>
      </c>
      <c r="AL1775" s="2">
        <f t="shared" si="660"/>
        <v>0</v>
      </c>
      <c r="AM1775" s="2">
        <f t="shared" si="661"/>
        <v>0</v>
      </c>
      <c r="AN1775" s="2">
        <f t="shared" si="662"/>
        <v>0</v>
      </c>
      <c r="AP1775" t="s">
        <v>827</v>
      </c>
      <c r="AQ1775" t="s">
        <v>2366</v>
      </c>
      <c r="AT1775" s="94">
        <v>41</v>
      </c>
      <c r="AU1775" s="96">
        <v>47</v>
      </c>
      <c r="AV1775" s="100">
        <f t="shared" si="644"/>
        <v>41047</v>
      </c>
      <c r="AX1775" s="7" t="s">
        <v>996</v>
      </c>
    </row>
    <row r="1776" spans="1:50" ht="13" hidden="1" customHeight="1" outlineLevel="1">
      <c r="A1776" t="s">
        <v>2700</v>
      </c>
      <c r="B1776" t="s">
        <v>2366</v>
      </c>
      <c r="C1776" s="1">
        <f t="shared" si="654"/>
        <v>2529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0</v>
      </c>
      <c r="G1776" s="1">
        <f t="shared" si="663"/>
        <v>355</v>
      </c>
      <c r="H1776" s="2">
        <f t="shared" si="664"/>
        <v>0.14037168841439304</v>
      </c>
      <c r="I1776" s="2"/>
      <c r="J1776" s="2">
        <f t="shared" si="655"/>
        <v>0.42862791617240015</v>
      </c>
      <c r="K1776" s="2">
        <f t="shared" si="656"/>
        <v>0.56899960458679322</v>
      </c>
      <c r="L1776" s="2">
        <f t="shared" si="657"/>
        <v>0</v>
      </c>
      <c r="M1776" s="2">
        <f t="shared" si="658"/>
        <v>2.3724792408066353E-3</v>
      </c>
      <c r="N1776" s="58">
        <v>1084</v>
      </c>
      <c r="O1776" s="58">
        <v>1439</v>
      </c>
      <c r="P1776" s="58"/>
      <c r="Q1776" s="58"/>
      <c r="R1776" s="58"/>
      <c r="S1776" s="58"/>
      <c r="T1776" s="58"/>
      <c r="U1776" s="58">
        <v>6</v>
      </c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G1776" s="7">
        <f>IF(Q1776&gt;0,RANK(Q1776,(N1776:P1776,Q1776:AE1776)),0)</f>
        <v>0</v>
      </c>
      <c r="AH1776" s="7">
        <f>IF(R1776&gt;0,RANK(R1776,(N1776:P1776,Q1776:AE1776)),0)</f>
        <v>0</v>
      </c>
      <c r="AI1776" s="7">
        <f>IF(T1776&gt;0,RANK(T1776,(N1776:P1776,Q1776:AE1776)),0)</f>
        <v>0</v>
      </c>
      <c r="AJ1776" s="7">
        <f>IF(S1776&gt;0,RANK(S1776,(N1776:P1776,Q1776:AE1776)),0)</f>
        <v>0</v>
      </c>
      <c r="AK1776" s="2">
        <f t="shared" si="659"/>
        <v>0</v>
      </c>
      <c r="AL1776" s="2">
        <f t="shared" si="660"/>
        <v>0</v>
      </c>
      <c r="AM1776" s="2">
        <f t="shared" si="661"/>
        <v>0</v>
      </c>
      <c r="AN1776" s="2">
        <f t="shared" si="662"/>
        <v>0</v>
      </c>
      <c r="AP1776" t="s">
        <v>2700</v>
      </c>
      <c r="AQ1776" t="s">
        <v>2366</v>
      </c>
      <c r="AT1776" s="94">
        <v>41</v>
      </c>
      <c r="AU1776" s="96">
        <v>49</v>
      </c>
      <c r="AV1776" s="100">
        <f t="shared" si="644"/>
        <v>41049</v>
      </c>
      <c r="AX1776" s="7" t="s">
        <v>996</v>
      </c>
    </row>
    <row r="1777" spans="1:50" ht="13" hidden="1" customHeight="1" outlineLevel="1">
      <c r="A1777" t="s">
        <v>935</v>
      </c>
      <c r="B1777" t="s">
        <v>2366</v>
      </c>
      <c r="C1777" s="1">
        <f t="shared" si="654"/>
        <v>238226</v>
      </c>
      <c r="D1777" s="7">
        <f>IF(N1777&gt;0, RANK(N1777,(N1777:P1777,Q1777:AE1777)),0)</f>
        <v>1</v>
      </c>
      <c r="E1777" s="7">
        <f>IF(O1777&gt;0,RANK(O1777,(N1777:P1777,Q1777:AE1777)),0)</f>
        <v>2</v>
      </c>
      <c r="F1777" s="7">
        <f>IF(P1777&gt;0,RANK(P1777,(N1777:P1777,Q1777:AE1777)),0)</f>
        <v>0</v>
      </c>
      <c r="G1777" s="1">
        <f t="shared" si="663"/>
        <v>3042</v>
      </c>
      <c r="H1777" s="2">
        <f t="shared" si="664"/>
        <v>1.2769387052630695E-2</v>
      </c>
      <c r="I1777" s="2"/>
      <c r="J1777" s="2">
        <f t="shared" si="655"/>
        <v>0.50543601454081422</v>
      </c>
      <c r="K1777" s="2">
        <f t="shared" si="656"/>
        <v>0.49266662748818352</v>
      </c>
      <c r="L1777" s="2">
        <f t="shared" si="657"/>
        <v>0</v>
      </c>
      <c r="M1777" s="2">
        <f t="shared" si="658"/>
        <v>1.897357971002267E-3</v>
      </c>
      <c r="N1777" s="58">
        <v>120408</v>
      </c>
      <c r="O1777" s="58">
        <v>117366</v>
      </c>
      <c r="P1777" s="58"/>
      <c r="Q1777" s="58"/>
      <c r="R1777" s="58"/>
      <c r="S1777" s="58"/>
      <c r="T1777" s="58"/>
      <c r="U1777" s="58">
        <v>452</v>
      </c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G1777" s="7">
        <f>IF(Q1777&gt;0,RANK(Q1777,(N1777:P1777,Q1777:AE1777)),0)</f>
        <v>0</v>
      </c>
      <c r="AH1777" s="7">
        <f>IF(R1777&gt;0,RANK(R1777,(N1777:P1777,Q1777:AE1777)),0)</f>
        <v>0</v>
      </c>
      <c r="AI1777" s="7">
        <f>IF(T1777&gt;0,RANK(T1777,(N1777:P1777,Q1777:AE1777)),0)</f>
        <v>0</v>
      </c>
      <c r="AJ1777" s="7">
        <f>IF(S1777&gt;0,RANK(S1777,(N1777:P1777,Q1777:AE1777)),0)</f>
        <v>0</v>
      </c>
      <c r="AK1777" s="2">
        <f t="shared" si="659"/>
        <v>0</v>
      </c>
      <c r="AL1777" s="2">
        <f t="shared" si="660"/>
        <v>0</v>
      </c>
      <c r="AM1777" s="2">
        <f t="shared" si="661"/>
        <v>0</v>
      </c>
      <c r="AN1777" s="2">
        <f t="shared" si="662"/>
        <v>0</v>
      </c>
      <c r="AP1777" t="s">
        <v>935</v>
      </c>
      <c r="AQ1777" t="s">
        <v>2366</v>
      </c>
      <c r="AT1777" s="94">
        <v>41</v>
      </c>
      <c r="AU1777" s="96">
        <v>51</v>
      </c>
      <c r="AV1777" s="100">
        <f t="shared" si="644"/>
        <v>41051</v>
      </c>
      <c r="AX1777" s="7" t="s">
        <v>996</v>
      </c>
    </row>
    <row r="1778" spans="1:50" ht="13" hidden="1" customHeight="1" outlineLevel="1">
      <c r="A1778" t="s">
        <v>373</v>
      </c>
      <c r="B1778" t="s">
        <v>2366</v>
      </c>
      <c r="C1778" s="1">
        <f t="shared" si="654"/>
        <v>19824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0</v>
      </c>
      <c r="G1778" s="1">
        <f t="shared" si="663"/>
        <v>4517</v>
      </c>
      <c r="H1778" s="2">
        <f t="shared" si="664"/>
        <v>0.22785512510088782</v>
      </c>
      <c r="I1778" s="2"/>
      <c r="J1778" s="2">
        <f t="shared" si="655"/>
        <v>0.38604721549636806</v>
      </c>
      <c r="K1778" s="2">
        <f t="shared" si="656"/>
        <v>0.6139023405972559</v>
      </c>
      <c r="L1778" s="2">
        <f t="shared" si="657"/>
        <v>0</v>
      </c>
      <c r="M1778" s="2">
        <f t="shared" si="658"/>
        <v>5.0443906375985392E-5</v>
      </c>
      <c r="N1778" s="58">
        <v>7653</v>
      </c>
      <c r="O1778" s="58">
        <v>12170</v>
      </c>
      <c r="P1778" s="58"/>
      <c r="Q1778" s="58"/>
      <c r="R1778" s="58"/>
      <c r="S1778" s="58"/>
      <c r="T1778" s="58"/>
      <c r="U1778" s="58">
        <v>1</v>
      </c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G1778" s="7">
        <f>IF(Q1778&gt;0,RANK(Q1778,(N1778:P1778,Q1778:AE1778)),0)</f>
        <v>0</v>
      </c>
      <c r="AH1778" s="7">
        <f>IF(R1778&gt;0,RANK(R1778,(N1778:P1778,Q1778:AE1778)),0)</f>
        <v>0</v>
      </c>
      <c r="AI1778" s="7">
        <f>IF(T1778&gt;0,RANK(T1778,(N1778:P1778,Q1778:AE1778)),0)</f>
        <v>0</v>
      </c>
      <c r="AJ1778" s="7">
        <f>IF(S1778&gt;0,RANK(S1778,(N1778:P1778,Q1778:AE1778)),0)</f>
        <v>0</v>
      </c>
      <c r="AK1778" s="2">
        <f t="shared" si="659"/>
        <v>0</v>
      </c>
      <c r="AL1778" s="2">
        <f t="shared" si="660"/>
        <v>0</v>
      </c>
      <c r="AM1778" s="2">
        <f t="shared" si="661"/>
        <v>0</v>
      </c>
      <c r="AN1778" s="2">
        <f t="shared" si="662"/>
        <v>0</v>
      </c>
      <c r="AP1778" t="s">
        <v>373</v>
      </c>
      <c r="AQ1778" t="s">
        <v>2366</v>
      </c>
      <c r="AT1778" s="94">
        <v>41</v>
      </c>
      <c r="AU1778" s="96">
        <v>53</v>
      </c>
      <c r="AV1778" s="100">
        <f t="shared" si="644"/>
        <v>41053</v>
      </c>
      <c r="AX1778" s="7" t="s">
        <v>996</v>
      </c>
    </row>
    <row r="1779" spans="1:50" ht="13" hidden="1" customHeight="1" outlineLevel="1">
      <c r="A1779" t="s">
        <v>1451</v>
      </c>
      <c r="B1779" t="s">
        <v>2366</v>
      </c>
      <c r="C1779" s="1">
        <f t="shared" si="654"/>
        <v>1016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0</v>
      </c>
      <c r="G1779" s="1">
        <f t="shared" si="663"/>
        <v>174</v>
      </c>
      <c r="H1779" s="2">
        <f t="shared" si="664"/>
        <v>0.17125984251968504</v>
      </c>
      <c r="I1779" s="2"/>
      <c r="J1779" s="2">
        <f t="shared" si="655"/>
        <v>0.41338582677165353</v>
      </c>
      <c r="K1779" s="2">
        <f t="shared" si="656"/>
        <v>0.58464566929133854</v>
      </c>
      <c r="L1779" s="2">
        <f t="shared" si="657"/>
        <v>0</v>
      </c>
      <c r="M1779" s="2">
        <f t="shared" si="658"/>
        <v>1.9685039370079815E-3</v>
      </c>
      <c r="N1779" s="58">
        <v>420</v>
      </c>
      <c r="O1779" s="58">
        <v>594</v>
      </c>
      <c r="P1779" s="58"/>
      <c r="Q1779" s="58"/>
      <c r="R1779" s="58"/>
      <c r="S1779" s="58"/>
      <c r="T1779" s="58"/>
      <c r="U1779" s="58">
        <v>2</v>
      </c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G1779" s="7">
        <f>IF(Q1779&gt;0,RANK(Q1779,(N1779:P1779,Q1779:AE1779)),0)</f>
        <v>0</v>
      </c>
      <c r="AH1779" s="7">
        <f>IF(R1779&gt;0,RANK(R1779,(N1779:P1779,Q1779:AE1779)),0)</f>
        <v>0</v>
      </c>
      <c r="AI1779" s="7">
        <f>IF(T1779&gt;0,RANK(T1779,(N1779:P1779,Q1779:AE1779)),0)</f>
        <v>0</v>
      </c>
      <c r="AJ1779" s="7">
        <f>IF(S1779&gt;0,RANK(S1779,(N1779:P1779,Q1779:AE1779)),0)</f>
        <v>0</v>
      </c>
      <c r="AK1779" s="2">
        <f t="shared" si="659"/>
        <v>0</v>
      </c>
      <c r="AL1779" s="2">
        <f t="shared" si="660"/>
        <v>0</v>
      </c>
      <c r="AM1779" s="2">
        <f t="shared" si="661"/>
        <v>0</v>
      </c>
      <c r="AN1779" s="2">
        <f t="shared" si="662"/>
        <v>0</v>
      </c>
      <c r="AP1779" t="s">
        <v>1451</v>
      </c>
      <c r="AQ1779" t="s">
        <v>2366</v>
      </c>
      <c r="AT1779" s="94">
        <v>41</v>
      </c>
      <c r="AU1779" s="96">
        <v>55</v>
      </c>
      <c r="AV1779" s="100">
        <f t="shared" si="644"/>
        <v>41055</v>
      </c>
      <c r="AX1779" s="7" t="s">
        <v>996</v>
      </c>
    </row>
    <row r="1780" spans="1:50" ht="13" hidden="1" customHeight="1" outlineLevel="1">
      <c r="A1780" t="s">
        <v>1063</v>
      </c>
      <c r="B1780" t="s">
        <v>2366</v>
      </c>
      <c r="C1780" s="1">
        <f t="shared" si="654"/>
        <v>9493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0</v>
      </c>
      <c r="G1780" s="1">
        <f t="shared" si="663"/>
        <v>296</v>
      </c>
      <c r="H1780" s="2">
        <f t="shared" si="664"/>
        <v>3.1180870114821447E-2</v>
      </c>
      <c r="I1780" s="2"/>
      <c r="J1780" s="2">
        <f t="shared" si="655"/>
        <v>0.48414621299905192</v>
      </c>
      <c r="K1780" s="2">
        <f t="shared" si="656"/>
        <v>0.51532708311387343</v>
      </c>
      <c r="L1780" s="2">
        <f t="shared" si="657"/>
        <v>0</v>
      </c>
      <c r="M1780" s="2">
        <f t="shared" si="658"/>
        <v>5.2670388707465321E-4</v>
      </c>
      <c r="N1780" s="58">
        <v>4596</v>
      </c>
      <c r="O1780" s="58">
        <v>4892</v>
      </c>
      <c r="P1780" s="58"/>
      <c r="Q1780" s="58"/>
      <c r="R1780" s="58"/>
      <c r="S1780" s="58"/>
      <c r="T1780" s="58"/>
      <c r="U1780" s="58">
        <v>5</v>
      </c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G1780" s="7">
        <f>IF(Q1780&gt;0,RANK(Q1780,(N1780:P1780,Q1780:AE1780)),0)</f>
        <v>0</v>
      </c>
      <c r="AH1780" s="7">
        <f>IF(R1780&gt;0,RANK(R1780,(N1780:P1780,Q1780:AE1780)),0)</f>
        <v>0</v>
      </c>
      <c r="AI1780" s="7">
        <f>IF(T1780&gt;0,RANK(T1780,(N1780:P1780,Q1780:AE1780)),0)</f>
        <v>0</v>
      </c>
      <c r="AJ1780" s="7">
        <f>IF(S1780&gt;0,RANK(S1780,(N1780:P1780,Q1780:AE1780)),0)</f>
        <v>0</v>
      </c>
      <c r="AK1780" s="2">
        <f t="shared" si="659"/>
        <v>0</v>
      </c>
      <c r="AL1780" s="2">
        <f t="shared" si="660"/>
        <v>0</v>
      </c>
      <c r="AM1780" s="2">
        <f t="shared" si="661"/>
        <v>0</v>
      </c>
      <c r="AN1780" s="2">
        <f t="shared" si="662"/>
        <v>0</v>
      </c>
      <c r="AP1780" t="s">
        <v>1063</v>
      </c>
      <c r="AQ1780" t="s">
        <v>2366</v>
      </c>
      <c r="AT1780" s="94">
        <v>41</v>
      </c>
      <c r="AU1780" s="96">
        <v>57</v>
      </c>
      <c r="AV1780" s="100">
        <f t="shared" si="644"/>
        <v>41057</v>
      </c>
      <c r="AX1780" s="7" t="s">
        <v>996</v>
      </c>
    </row>
    <row r="1781" spans="1:50" ht="13" hidden="1" customHeight="1" outlineLevel="1">
      <c r="A1781" t="s">
        <v>498</v>
      </c>
      <c r="B1781" t="s">
        <v>2366</v>
      </c>
      <c r="C1781" s="1">
        <f t="shared" si="654"/>
        <v>15632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0</v>
      </c>
      <c r="G1781" s="1">
        <f t="shared" si="663"/>
        <v>2222</v>
      </c>
      <c r="H1781" s="2">
        <f t="shared" si="664"/>
        <v>0.14214431934493346</v>
      </c>
      <c r="I1781" s="2"/>
      <c r="J1781" s="2">
        <f t="shared" si="655"/>
        <v>0.42886386898669399</v>
      </c>
      <c r="K1781" s="2">
        <f t="shared" si="656"/>
        <v>0.57100818833162748</v>
      </c>
      <c r="L1781" s="2">
        <f t="shared" si="657"/>
        <v>0</v>
      </c>
      <c r="M1781" s="2">
        <f t="shared" si="658"/>
        <v>1.2794268167859446E-4</v>
      </c>
      <c r="N1781" s="58">
        <v>6704</v>
      </c>
      <c r="O1781" s="58">
        <v>8926</v>
      </c>
      <c r="P1781" s="58"/>
      <c r="Q1781" s="58"/>
      <c r="R1781" s="58"/>
      <c r="S1781" s="58"/>
      <c r="T1781" s="58"/>
      <c r="U1781" s="58">
        <v>2</v>
      </c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G1781" s="7">
        <f>IF(Q1781&gt;0,RANK(Q1781,(N1781:P1781,Q1781:AE1781)),0)</f>
        <v>0</v>
      </c>
      <c r="AH1781" s="7">
        <f>IF(R1781&gt;0,RANK(R1781,(N1781:P1781,Q1781:AE1781)),0)</f>
        <v>0</v>
      </c>
      <c r="AI1781" s="7">
        <f>IF(T1781&gt;0,RANK(T1781,(N1781:P1781,Q1781:AE1781)),0)</f>
        <v>0</v>
      </c>
      <c r="AJ1781" s="7">
        <f>IF(S1781&gt;0,RANK(S1781,(N1781:P1781,Q1781:AE1781)),0)</f>
        <v>0</v>
      </c>
      <c r="AK1781" s="2">
        <f t="shared" si="659"/>
        <v>0</v>
      </c>
      <c r="AL1781" s="2">
        <f t="shared" si="660"/>
        <v>0</v>
      </c>
      <c r="AM1781" s="2">
        <f t="shared" si="661"/>
        <v>0</v>
      </c>
      <c r="AN1781" s="2">
        <f t="shared" si="662"/>
        <v>0</v>
      </c>
      <c r="AP1781" t="s">
        <v>498</v>
      </c>
      <c r="AQ1781" t="s">
        <v>2366</v>
      </c>
      <c r="AT1781" s="94">
        <v>41</v>
      </c>
      <c r="AU1781" s="96">
        <v>59</v>
      </c>
      <c r="AV1781" s="100">
        <f t="shared" si="644"/>
        <v>41059</v>
      </c>
      <c r="AX1781" s="7" t="s">
        <v>996</v>
      </c>
    </row>
    <row r="1782" spans="1:50" ht="13" hidden="1" customHeight="1" outlineLevel="1">
      <c r="A1782" t="s">
        <v>1683</v>
      </c>
      <c r="B1782" t="s">
        <v>2366</v>
      </c>
      <c r="C1782" s="1">
        <f t="shared" si="654"/>
        <v>8837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0</v>
      </c>
      <c r="G1782" s="1">
        <f t="shared" si="663"/>
        <v>852</v>
      </c>
      <c r="H1782" s="2">
        <f t="shared" si="664"/>
        <v>9.6412809777073671E-2</v>
      </c>
      <c r="I1782" s="2"/>
      <c r="J1782" s="2">
        <f t="shared" si="655"/>
        <v>0.45060540907547808</v>
      </c>
      <c r="K1782" s="2">
        <f t="shared" si="656"/>
        <v>0.54701821885255175</v>
      </c>
      <c r="L1782" s="2">
        <f t="shared" si="657"/>
        <v>0</v>
      </c>
      <c r="M1782" s="2">
        <f t="shared" si="658"/>
        <v>2.3763720719701675E-3</v>
      </c>
      <c r="N1782" s="58">
        <v>3982</v>
      </c>
      <c r="O1782" s="58">
        <v>4834</v>
      </c>
      <c r="P1782" s="58"/>
      <c r="Q1782" s="58"/>
      <c r="R1782" s="58"/>
      <c r="S1782" s="58"/>
      <c r="T1782" s="58"/>
      <c r="U1782" s="58">
        <v>21</v>
      </c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G1782" s="7">
        <f>IF(Q1782&gt;0,RANK(Q1782,(N1782:P1782,Q1782:AE1782)),0)</f>
        <v>0</v>
      </c>
      <c r="AH1782" s="7">
        <f>IF(R1782&gt;0,RANK(R1782,(N1782:P1782,Q1782:AE1782)),0)</f>
        <v>0</v>
      </c>
      <c r="AI1782" s="7">
        <f>IF(T1782&gt;0,RANK(T1782,(N1782:P1782,Q1782:AE1782)),0)</f>
        <v>0</v>
      </c>
      <c r="AJ1782" s="7">
        <f>IF(S1782&gt;0,RANK(S1782,(N1782:P1782,Q1782:AE1782)),0)</f>
        <v>0</v>
      </c>
      <c r="AK1782" s="2">
        <f t="shared" si="659"/>
        <v>0</v>
      </c>
      <c r="AL1782" s="2">
        <f t="shared" si="660"/>
        <v>0</v>
      </c>
      <c r="AM1782" s="2">
        <f t="shared" si="661"/>
        <v>0</v>
      </c>
      <c r="AN1782" s="2">
        <f t="shared" si="662"/>
        <v>0</v>
      </c>
      <c r="AP1782" t="s">
        <v>1683</v>
      </c>
      <c r="AQ1782" t="s">
        <v>2366</v>
      </c>
      <c r="AT1782" s="94">
        <v>41</v>
      </c>
      <c r="AU1782" s="96">
        <v>61</v>
      </c>
      <c r="AV1782" s="100">
        <f t="shared" si="644"/>
        <v>41061</v>
      </c>
      <c r="AX1782" s="7" t="s">
        <v>996</v>
      </c>
    </row>
    <row r="1783" spans="1:50" ht="13" hidden="1" customHeight="1" outlineLevel="1">
      <c r="A1783" t="s">
        <v>580</v>
      </c>
      <c r="B1783" t="s">
        <v>2366</v>
      </c>
      <c r="C1783" s="1">
        <f t="shared" si="654"/>
        <v>3276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0</v>
      </c>
      <c r="G1783" s="1">
        <f t="shared" si="663"/>
        <v>351</v>
      </c>
      <c r="H1783" s="2">
        <f t="shared" si="664"/>
        <v>0.10714285714285714</v>
      </c>
      <c r="I1783" s="2"/>
      <c r="J1783" s="2">
        <f t="shared" si="655"/>
        <v>0.445970695970696</v>
      </c>
      <c r="K1783" s="2">
        <f t="shared" si="656"/>
        <v>0.55311355311355315</v>
      </c>
      <c r="L1783" s="2">
        <f t="shared" si="657"/>
        <v>0</v>
      </c>
      <c r="M1783" s="2">
        <f t="shared" si="658"/>
        <v>9.157509157509125E-4</v>
      </c>
      <c r="N1783" s="58">
        <v>1461</v>
      </c>
      <c r="O1783" s="58">
        <v>1812</v>
      </c>
      <c r="P1783" s="58"/>
      <c r="Q1783" s="58"/>
      <c r="R1783" s="58"/>
      <c r="S1783" s="58"/>
      <c r="T1783" s="58"/>
      <c r="U1783" s="58">
        <v>3</v>
      </c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G1783" s="7">
        <f>IF(Q1783&gt;0,RANK(Q1783,(N1783:P1783,Q1783:AE1783)),0)</f>
        <v>0</v>
      </c>
      <c r="AH1783" s="7">
        <f>IF(R1783&gt;0,RANK(R1783,(N1783:P1783,Q1783:AE1783)),0)</f>
        <v>0</v>
      </c>
      <c r="AI1783" s="7">
        <f>IF(T1783&gt;0,RANK(T1783,(N1783:P1783,Q1783:AE1783)),0)</f>
        <v>0</v>
      </c>
      <c r="AJ1783" s="7">
        <f>IF(S1783&gt;0,RANK(S1783,(N1783:P1783,Q1783:AE1783)),0)</f>
        <v>0</v>
      </c>
      <c r="AK1783" s="2">
        <f t="shared" si="659"/>
        <v>0</v>
      </c>
      <c r="AL1783" s="2">
        <f t="shared" si="660"/>
        <v>0</v>
      </c>
      <c r="AM1783" s="2">
        <f t="shared" si="661"/>
        <v>0</v>
      </c>
      <c r="AN1783" s="2">
        <f t="shared" si="662"/>
        <v>0</v>
      </c>
      <c r="AP1783" t="s">
        <v>580</v>
      </c>
      <c r="AQ1783" t="s">
        <v>2366</v>
      </c>
      <c r="AT1783" s="94">
        <v>41</v>
      </c>
      <c r="AU1783" s="96">
        <v>63</v>
      </c>
      <c r="AV1783" s="100">
        <f t="shared" si="644"/>
        <v>41063</v>
      </c>
      <c r="AX1783" s="7" t="s">
        <v>996</v>
      </c>
    </row>
    <row r="1784" spans="1:50" ht="13" hidden="1" customHeight="1" outlineLevel="1">
      <c r="A1784" t="s">
        <v>663</v>
      </c>
      <c r="B1784" t="s">
        <v>2366</v>
      </c>
      <c r="C1784" s="1">
        <f t="shared" si="654"/>
        <v>8795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0</v>
      </c>
      <c r="G1784" s="1">
        <f t="shared" si="663"/>
        <v>1162</v>
      </c>
      <c r="H1784" s="2">
        <f t="shared" si="664"/>
        <v>0.13212052302444571</v>
      </c>
      <c r="I1784" s="2"/>
      <c r="J1784" s="2">
        <f t="shared" si="655"/>
        <v>0.43388288800454805</v>
      </c>
      <c r="K1784" s="2">
        <f t="shared" si="656"/>
        <v>0.56600341102899376</v>
      </c>
      <c r="L1784" s="2">
        <f t="shared" si="657"/>
        <v>0</v>
      </c>
      <c r="M1784" s="2">
        <f t="shared" si="658"/>
        <v>1.1370096645824113E-4</v>
      </c>
      <c r="N1784" s="58">
        <v>3816</v>
      </c>
      <c r="O1784" s="58">
        <v>4978</v>
      </c>
      <c r="P1784" s="58"/>
      <c r="Q1784" s="58"/>
      <c r="R1784" s="58"/>
      <c r="S1784" s="58"/>
      <c r="T1784" s="58"/>
      <c r="U1784" s="58">
        <v>1</v>
      </c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G1784" s="7">
        <f>IF(Q1784&gt;0,RANK(Q1784,(N1784:P1784,Q1784:AE1784)),0)</f>
        <v>0</v>
      </c>
      <c r="AH1784" s="7">
        <f>IF(R1784&gt;0,RANK(R1784,(N1784:P1784,Q1784:AE1784)),0)</f>
        <v>0</v>
      </c>
      <c r="AI1784" s="7">
        <f>IF(T1784&gt;0,RANK(T1784,(N1784:P1784,Q1784:AE1784)),0)</f>
        <v>0</v>
      </c>
      <c r="AJ1784" s="7">
        <f>IF(S1784&gt;0,RANK(S1784,(N1784:P1784,Q1784:AE1784)),0)</f>
        <v>0</v>
      </c>
      <c r="AK1784" s="2">
        <f t="shared" si="659"/>
        <v>0</v>
      </c>
      <c r="AL1784" s="2">
        <f t="shared" si="660"/>
        <v>0</v>
      </c>
      <c r="AM1784" s="2">
        <f t="shared" si="661"/>
        <v>0</v>
      </c>
      <c r="AN1784" s="2">
        <f t="shared" si="662"/>
        <v>0</v>
      </c>
      <c r="AP1784" t="s">
        <v>663</v>
      </c>
      <c r="AQ1784" t="s">
        <v>2366</v>
      </c>
      <c r="AT1784" s="94">
        <v>41</v>
      </c>
      <c r="AU1784" s="96">
        <v>65</v>
      </c>
      <c r="AV1784" s="100">
        <f t="shared" si="644"/>
        <v>41065</v>
      </c>
      <c r="AX1784" s="7" t="s">
        <v>996</v>
      </c>
    </row>
    <row r="1785" spans="1:50" ht="13" hidden="1" customHeight="1" outlineLevel="1">
      <c r="A1785" t="s">
        <v>1242</v>
      </c>
      <c r="B1785" t="s">
        <v>2366</v>
      </c>
      <c r="C1785" s="1">
        <f t="shared" si="654"/>
        <v>119435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0</v>
      </c>
      <c r="G1785" s="1">
        <f t="shared" si="663"/>
        <v>16866</v>
      </c>
      <c r="H1785" s="2">
        <f t="shared" si="664"/>
        <v>0.14121488675848787</v>
      </c>
      <c r="I1785" s="2"/>
      <c r="J1785" s="2">
        <f t="shared" si="655"/>
        <v>0.42925440616234772</v>
      </c>
      <c r="K1785" s="2">
        <f t="shared" si="656"/>
        <v>0.57046929292083559</v>
      </c>
      <c r="L1785" s="2">
        <f t="shared" si="657"/>
        <v>0</v>
      </c>
      <c r="M1785" s="2">
        <f t="shared" si="658"/>
        <v>2.7630091681662972E-4</v>
      </c>
      <c r="N1785" s="58">
        <v>51268</v>
      </c>
      <c r="O1785" s="58">
        <v>68134</v>
      </c>
      <c r="P1785" s="58"/>
      <c r="Q1785" s="58"/>
      <c r="R1785" s="58"/>
      <c r="S1785" s="58"/>
      <c r="T1785" s="58"/>
      <c r="U1785" s="58">
        <v>33</v>
      </c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G1785" s="7">
        <f>IF(Q1785&gt;0,RANK(Q1785,(N1785:P1785,Q1785:AE1785)),0)</f>
        <v>0</v>
      </c>
      <c r="AH1785" s="7">
        <f>IF(R1785&gt;0,RANK(R1785,(N1785:P1785,Q1785:AE1785)),0)</f>
        <v>0</v>
      </c>
      <c r="AI1785" s="7">
        <f>IF(T1785&gt;0,RANK(T1785,(N1785:P1785,Q1785:AE1785)),0)</f>
        <v>0</v>
      </c>
      <c r="AJ1785" s="7">
        <f>IF(S1785&gt;0,RANK(S1785,(N1785:P1785,Q1785:AE1785)),0)</f>
        <v>0</v>
      </c>
      <c r="AK1785" s="2">
        <f t="shared" si="659"/>
        <v>0</v>
      </c>
      <c r="AL1785" s="2">
        <f t="shared" si="660"/>
        <v>0</v>
      </c>
      <c r="AM1785" s="2">
        <f t="shared" si="661"/>
        <v>0</v>
      </c>
      <c r="AN1785" s="2">
        <f t="shared" si="662"/>
        <v>0</v>
      </c>
      <c r="AP1785" t="s">
        <v>1242</v>
      </c>
      <c r="AQ1785" t="s">
        <v>2366</v>
      </c>
      <c r="AT1785" s="94">
        <v>41</v>
      </c>
      <c r="AU1785" s="96">
        <v>67</v>
      </c>
      <c r="AV1785" s="100">
        <f t="shared" si="644"/>
        <v>41067</v>
      </c>
      <c r="AX1785" s="7" t="s">
        <v>996</v>
      </c>
    </row>
    <row r="1786" spans="1:50" ht="13" hidden="1" customHeight="1" outlineLevel="1">
      <c r="A1786" t="s">
        <v>1219</v>
      </c>
      <c r="B1786" t="s">
        <v>2366</v>
      </c>
      <c r="C1786" s="1">
        <f t="shared" si="654"/>
        <v>795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0</v>
      </c>
      <c r="G1786" s="1">
        <f t="shared" si="663"/>
        <v>31</v>
      </c>
      <c r="H1786" s="2">
        <f t="shared" si="664"/>
        <v>3.8993710691823898E-2</v>
      </c>
      <c r="I1786" s="2"/>
      <c r="J1786" s="2">
        <f t="shared" si="655"/>
        <v>0.38867924528301889</v>
      </c>
      <c r="K1786" s="2">
        <f t="shared" si="656"/>
        <v>0.42767295597484278</v>
      </c>
      <c r="L1786" s="2">
        <f t="shared" si="657"/>
        <v>0</v>
      </c>
      <c r="M1786" s="2">
        <f t="shared" si="658"/>
        <v>0.18364779874213832</v>
      </c>
      <c r="N1786" s="58">
        <v>309</v>
      </c>
      <c r="O1786" s="58">
        <v>340</v>
      </c>
      <c r="P1786" s="58"/>
      <c r="Q1786" s="58"/>
      <c r="R1786" s="58"/>
      <c r="S1786" s="58"/>
      <c r="T1786" s="58"/>
      <c r="U1786" s="58">
        <v>146</v>
      </c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G1786" s="7">
        <f>IF(Q1786&gt;0,RANK(Q1786,(N1786:P1786,Q1786:AE1786)),0)</f>
        <v>0</v>
      </c>
      <c r="AH1786" s="7">
        <f>IF(R1786&gt;0,RANK(R1786,(N1786:P1786,Q1786:AE1786)),0)</f>
        <v>0</v>
      </c>
      <c r="AI1786" s="7">
        <f>IF(T1786&gt;0,RANK(T1786,(N1786:P1786,Q1786:AE1786)),0)</f>
        <v>0</v>
      </c>
      <c r="AJ1786" s="7">
        <f>IF(S1786&gt;0,RANK(S1786,(N1786:P1786,Q1786:AE1786)),0)</f>
        <v>0</v>
      </c>
      <c r="AK1786" s="2">
        <f t="shared" si="659"/>
        <v>0</v>
      </c>
      <c r="AL1786" s="2">
        <f t="shared" si="660"/>
        <v>0</v>
      </c>
      <c r="AM1786" s="2">
        <f t="shared" si="661"/>
        <v>0</v>
      </c>
      <c r="AN1786" s="2">
        <f t="shared" si="662"/>
        <v>0</v>
      </c>
      <c r="AP1786" t="s">
        <v>1219</v>
      </c>
      <c r="AQ1786" t="s">
        <v>2366</v>
      </c>
      <c r="AT1786" s="94">
        <v>41</v>
      </c>
      <c r="AU1786" s="96">
        <v>69</v>
      </c>
      <c r="AV1786" s="100">
        <f t="shared" si="644"/>
        <v>41069</v>
      </c>
      <c r="AX1786" s="7" t="s">
        <v>996</v>
      </c>
    </row>
    <row r="1787" spans="1:50" ht="13" hidden="1" customHeight="1" outlineLevel="1">
      <c r="A1787" t="s">
        <v>615</v>
      </c>
      <c r="B1787" t="s">
        <v>2366</v>
      </c>
      <c r="C1787" s="1">
        <f t="shared" si="654"/>
        <v>23311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0</v>
      </c>
      <c r="G1787" s="1">
        <f t="shared" si="663"/>
        <v>3129</v>
      </c>
      <c r="H1787" s="2">
        <f t="shared" si="664"/>
        <v>0.13422847582686284</v>
      </c>
      <c r="I1787" s="2"/>
      <c r="J1787" s="2">
        <f t="shared" si="655"/>
        <v>0.43142722319934795</v>
      </c>
      <c r="K1787" s="2">
        <f t="shared" si="656"/>
        <v>0.56565569902621082</v>
      </c>
      <c r="L1787" s="2">
        <f t="shared" si="657"/>
        <v>0</v>
      </c>
      <c r="M1787" s="2">
        <f t="shared" si="658"/>
        <v>2.917077774441279E-3</v>
      </c>
      <c r="N1787" s="58">
        <v>10057</v>
      </c>
      <c r="O1787" s="58">
        <v>13186</v>
      </c>
      <c r="P1787" s="58"/>
      <c r="Q1787" s="58"/>
      <c r="R1787" s="58"/>
      <c r="S1787" s="58"/>
      <c r="T1787" s="58"/>
      <c r="U1787" s="58">
        <v>68</v>
      </c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G1787" s="7">
        <f>IF(Q1787&gt;0,RANK(Q1787,(N1787:P1787,Q1787:AE1787)),0)</f>
        <v>0</v>
      </c>
      <c r="AH1787" s="7">
        <f>IF(R1787&gt;0,RANK(R1787,(N1787:P1787,Q1787:AE1787)),0)</f>
        <v>0</v>
      </c>
      <c r="AI1787" s="7">
        <f>IF(T1787&gt;0,RANK(T1787,(N1787:P1787,Q1787:AE1787)),0)</f>
        <v>0</v>
      </c>
      <c r="AJ1787" s="7">
        <f>IF(S1787&gt;0,RANK(S1787,(N1787:P1787,Q1787:AE1787)),0)</f>
        <v>0</v>
      </c>
      <c r="AK1787" s="2">
        <f t="shared" si="659"/>
        <v>0</v>
      </c>
      <c r="AL1787" s="2">
        <f t="shared" si="660"/>
        <v>0</v>
      </c>
      <c r="AM1787" s="2">
        <f t="shared" si="661"/>
        <v>0</v>
      </c>
      <c r="AN1787" s="2">
        <f t="shared" si="662"/>
        <v>0</v>
      </c>
      <c r="AP1787" t="s">
        <v>615</v>
      </c>
      <c r="AQ1787" t="s">
        <v>2366</v>
      </c>
      <c r="AT1787" s="94">
        <v>41</v>
      </c>
      <c r="AU1787" s="96">
        <v>71</v>
      </c>
      <c r="AV1787" s="100">
        <f t="shared" si="644"/>
        <v>41071</v>
      </c>
      <c r="AX1787" s="7" t="s">
        <v>996</v>
      </c>
    </row>
    <row r="1788" spans="1:50" ht="13" customHeight="1" collapsed="1">
      <c r="A1788" t="s">
        <v>2062</v>
      </c>
      <c r="B1788" t="s">
        <v>15</v>
      </c>
      <c r="C1788" s="1">
        <f t="shared" si="654"/>
        <v>1099255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0</v>
      </c>
      <c r="G1788" s="1">
        <f t="shared" si="663"/>
        <v>82352</v>
      </c>
      <c r="H1788" s="2">
        <f t="shared" si="664"/>
        <v>7.4916193239967066E-2</v>
      </c>
      <c r="I1788" s="2"/>
      <c r="J1788" s="2">
        <f t="shared" si="655"/>
        <v>0.4618973759500753</v>
      </c>
      <c r="K1788" s="2">
        <f t="shared" si="656"/>
        <v>0.53681356919004231</v>
      </c>
      <c r="L1788" s="2">
        <f t="shared" si="657"/>
        <v>0</v>
      </c>
      <c r="M1788" s="2">
        <f t="shared" si="658"/>
        <v>1.2890548598823992E-3</v>
      </c>
      <c r="N1788" s="58">
        <f>SUM(N1752:N1787)</f>
        <v>507743</v>
      </c>
      <c r="O1788" s="58">
        <f>SUM(O1752:O1787)</f>
        <v>590095</v>
      </c>
      <c r="P1788" s="58"/>
      <c r="Q1788" s="58"/>
      <c r="R1788" s="58"/>
      <c r="S1788" s="58"/>
      <c r="T1788" s="58"/>
      <c r="U1788" s="58">
        <f>SUM(U1752:U1787)</f>
        <v>1417</v>
      </c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>
        <f>SUM(AE1752:AE1787)</f>
        <v>0</v>
      </c>
      <c r="AG1788" s="7">
        <f>IF(Q1788&gt;0,RANK(Q1788,(N1788:P1788,Q1788:AE1788)),0)</f>
        <v>0</v>
      </c>
      <c r="AH1788" s="7">
        <f>IF(R1788&gt;0,RANK(R1788,(N1788:P1788,Q1788:AE1788)),0)</f>
        <v>0</v>
      </c>
      <c r="AI1788" s="7">
        <f>IF(T1788&gt;0,RANK(T1788,(N1788:P1788,Q1788:AE1788)),0)</f>
        <v>0</v>
      </c>
      <c r="AJ1788" s="7">
        <f>IF(S1788&gt;0,RANK(S1788,(N1788:P1788,Q1788:AE1788)),0)</f>
        <v>0</v>
      </c>
      <c r="AK1788" s="2">
        <f t="shared" si="659"/>
        <v>0</v>
      </c>
      <c r="AL1788" s="2">
        <f t="shared" si="660"/>
        <v>0</v>
      </c>
      <c r="AM1788" s="2">
        <f t="shared" si="661"/>
        <v>0</v>
      </c>
      <c r="AN1788" s="2">
        <f t="shared" si="662"/>
        <v>0</v>
      </c>
      <c r="AP1788" t="s">
        <v>2062</v>
      </c>
      <c r="AQ1788" t="s">
        <v>15</v>
      </c>
      <c r="AT1788" s="94">
        <v>41</v>
      </c>
      <c r="AU1788" s="96"/>
      <c r="AV1788" s="94">
        <v>41</v>
      </c>
      <c r="AX1788" s="7" t="s">
        <v>775</v>
      </c>
    </row>
    <row r="1789" spans="1:50" ht="13" customHeight="1">
      <c r="C1789" s="1"/>
      <c r="E1789" s="7"/>
      <c r="F1789" s="7"/>
      <c r="I1789" s="2"/>
      <c r="N1789" s="110"/>
      <c r="O1789" s="110"/>
      <c r="P1789" s="110"/>
      <c r="Q1789" s="110"/>
      <c r="R1789" s="110"/>
      <c r="S1789" s="110"/>
      <c r="T1789" s="110"/>
      <c r="U1789" s="110"/>
      <c r="V1789" s="110"/>
      <c r="W1789" s="110"/>
      <c r="X1789" s="110"/>
      <c r="Y1789" s="110"/>
      <c r="Z1789" s="110"/>
      <c r="AA1789" s="110"/>
      <c r="AB1789" s="110"/>
      <c r="AC1789" s="110"/>
      <c r="AD1789" s="110"/>
      <c r="AE1789" s="110"/>
      <c r="AG1789" s="7"/>
      <c r="AH1789" s="7"/>
      <c r="AI1789" s="7"/>
      <c r="AJ1789" s="7"/>
      <c r="AT1789" s="94"/>
      <c r="AU1789" s="96"/>
      <c r="AV1789" s="100"/>
    </row>
    <row r="1790" spans="1:50" ht="13" hidden="1" customHeight="1" outlineLevel="1">
      <c r="A1790" t="s">
        <v>1482</v>
      </c>
      <c r="B1790" t="s">
        <v>1946</v>
      </c>
      <c r="C1790" s="1">
        <f t="shared" ref="C1790:C1795" si="665">SUM(N1790:AE1790)</f>
        <v>19718</v>
      </c>
      <c r="D1790" s="7">
        <f>IF(N1790&gt;0, RANK(N1790,(N1790:P1790,Q1790:AE1790)),0)</f>
        <v>1</v>
      </c>
      <c r="E1790" s="7">
        <f>IF(O1790&gt;0,RANK(O1790,(N1790:P1790,Q1790:AE1790)),0)</f>
        <v>2</v>
      </c>
      <c r="F1790" s="7">
        <f>IF(P1790&gt;0,RANK(P1790,(N1790:P1790,Q1790:AE1790)),0)</f>
        <v>0</v>
      </c>
      <c r="G1790" s="1">
        <f t="shared" ref="G1790:G1825" si="666">IF(C1790&gt;0,MAX(N1790:P1790)-LARGE(N1790:P1790,2),0)</f>
        <v>3474</v>
      </c>
      <c r="H1790" s="2">
        <f t="shared" ref="H1790:H1825" si="667">IF(C1790&gt;0,G1790/C1790,0)</f>
        <v>0.17618419718024139</v>
      </c>
      <c r="I1790" s="2"/>
      <c r="J1790" s="2">
        <f t="shared" ref="J1790:L1795" si="668">IF($C1790=0,"-",N1790/$C1790)</f>
        <v>0.58809209859012068</v>
      </c>
      <c r="K1790" s="2">
        <f t="shared" si="668"/>
        <v>0.41190790140987932</v>
      </c>
      <c r="L1790" s="2">
        <f t="shared" si="668"/>
        <v>0</v>
      </c>
      <c r="M1790" s="2">
        <f t="shared" ref="M1790:M1795" si="669">IF(C1790=0,"-",(1-J1790-K1790-L1790))</f>
        <v>0</v>
      </c>
      <c r="N1790" s="110">
        <f>SUMIF(Town!$AO$1108:$AO$1146,$AV1790,Town!N$1108:N$1146)</f>
        <v>11596</v>
      </c>
      <c r="O1790" s="110">
        <f>SUMIF(Town!$AO$1108:$AO$1146,$AV1790,Town!O$1108:O$1146)</f>
        <v>8122</v>
      </c>
      <c r="P1790" s="110">
        <f>SUMIF(Town!$AO$1108:$AO$1146,$AV1790,Town!P$1108:P$1146)</f>
        <v>0</v>
      </c>
      <c r="Q1790" s="110"/>
      <c r="R1790" s="110"/>
      <c r="S1790" s="110"/>
      <c r="T1790" s="110"/>
      <c r="U1790" s="110"/>
      <c r="V1790" s="110"/>
      <c r="W1790" s="110"/>
      <c r="X1790" s="110"/>
      <c r="Y1790" s="110"/>
      <c r="Z1790" s="110"/>
      <c r="AA1790" s="110"/>
      <c r="AB1790" s="110"/>
      <c r="AC1790" s="110"/>
      <c r="AD1790" s="110"/>
      <c r="AE1790" s="110">
        <f>SUMIF(Town!$AO$1108:$AO$1146,$AV1790,Town!AE$1108:AE$1146)</f>
        <v>0</v>
      </c>
      <c r="AG1790" s="7">
        <f>IF(Q1790&gt;0,RANK(Q1790,(N1790:P1790,Q1790:AE1790)),0)</f>
        <v>0</v>
      </c>
      <c r="AH1790" s="7">
        <f>IF(R1790&gt;0,RANK(R1790,(N1790:P1790,Q1790:AE1790)),0)</f>
        <v>0</v>
      </c>
      <c r="AI1790" s="7">
        <f>IF(T1790&gt;0,RANK(T1790,(N1790:P1790,Q1790:AE1790)),0)</f>
        <v>0</v>
      </c>
      <c r="AJ1790" s="7">
        <f>IF(S1790&gt;0,RANK(S1790,(N1790:P1790,Q1790:AE1790)),0)</f>
        <v>0</v>
      </c>
      <c r="AK1790" s="2">
        <f t="shared" ref="AK1790:AL1795" si="670">IF($C1790=0,"-",Q1790/$C1790)</f>
        <v>0</v>
      </c>
      <c r="AL1790" s="2">
        <f t="shared" si="670"/>
        <v>0</v>
      </c>
      <c r="AM1790" s="2">
        <f t="shared" ref="AM1790:AM1795" si="671">IF($C1790=0,"-",T1790/$C1790)</f>
        <v>0</v>
      </c>
      <c r="AN1790" s="2">
        <f t="shared" ref="AN1790:AN1795" si="672">IF($C1790=0,"-",S1790/$C1790)</f>
        <v>0</v>
      </c>
      <c r="AP1790" t="s">
        <v>1482</v>
      </c>
      <c r="AQ1790" t="s">
        <v>1946</v>
      </c>
      <c r="AT1790" s="94">
        <v>44</v>
      </c>
      <c r="AU1790" s="96">
        <v>1</v>
      </c>
      <c r="AV1790" s="100">
        <f>1000*AT1790+AU1790</f>
        <v>44001</v>
      </c>
      <c r="AX1790" s="7" t="s">
        <v>996</v>
      </c>
    </row>
    <row r="1791" spans="1:50" ht="13" hidden="1" customHeight="1" outlineLevel="1">
      <c r="A1791" t="s">
        <v>1092</v>
      </c>
      <c r="B1791" t="s">
        <v>1946</v>
      </c>
      <c r="C1791" s="1">
        <f t="shared" si="665"/>
        <v>66588</v>
      </c>
      <c r="D1791" s="7">
        <f>IF(N1791&gt;0, RANK(N1791,(N1791:P1791,Q1791:AE1791)),0)</f>
        <v>1</v>
      </c>
      <c r="E1791" s="7">
        <f>IF(O1791&gt;0,RANK(O1791,(N1791:P1791,Q1791:AE1791)),0)</f>
        <v>2</v>
      </c>
      <c r="F1791" s="7">
        <f>IF(P1791&gt;0,RANK(P1791,(N1791:P1791,Q1791:AE1791)),0)</f>
        <v>0</v>
      </c>
      <c r="G1791" s="1">
        <f t="shared" si="666"/>
        <v>7638</v>
      </c>
      <c r="H1791" s="2">
        <f t="shared" si="667"/>
        <v>0.11470535231573256</v>
      </c>
      <c r="I1791" s="2"/>
      <c r="J1791" s="2">
        <f t="shared" si="668"/>
        <v>0.55735267615786632</v>
      </c>
      <c r="K1791" s="2">
        <f t="shared" si="668"/>
        <v>0.44264732384213373</v>
      </c>
      <c r="L1791" s="2">
        <f t="shared" si="668"/>
        <v>0</v>
      </c>
      <c r="M1791" s="2">
        <f t="shared" si="669"/>
        <v>-5.5511151231257827E-17</v>
      </c>
      <c r="N1791" s="110">
        <f>SUMIF(Town!$AO$1108:$AO$1146,$AV1791,Town!N$1108:N$1146)</f>
        <v>37113</v>
      </c>
      <c r="O1791" s="110">
        <f>SUMIF(Town!$AO$1108:$AO$1146,$AV1791,Town!O$1108:O$1146)</f>
        <v>29475</v>
      </c>
      <c r="P1791" s="110">
        <f>SUMIF(Town!$AO$1108:$AO$1146,$AV1791,Town!P$1108:P$1146)</f>
        <v>0</v>
      </c>
      <c r="Q1791" s="110"/>
      <c r="R1791" s="110"/>
      <c r="S1791" s="110"/>
      <c r="T1791" s="110"/>
      <c r="U1791" s="110"/>
      <c r="V1791" s="110"/>
      <c r="W1791" s="110"/>
      <c r="X1791" s="110"/>
      <c r="Y1791" s="110"/>
      <c r="Z1791" s="110"/>
      <c r="AA1791" s="110"/>
      <c r="AB1791" s="110"/>
      <c r="AC1791" s="110"/>
      <c r="AD1791" s="110"/>
      <c r="AE1791" s="110">
        <f>SUMIF(Town!$AO$1108:$AO$1146,$AV1791,Town!AE$1108:AE$1146)</f>
        <v>0</v>
      </c>
      <c r="AG1791" s="7">
        <f>IF(Q1791&gt;0,RANK(Q1791,(N1791:P1791,Q1791:AE1791)),0)</f>
        <v>0</v>
      </c>
      <c r="AH1791" s="7">
        <f>IF(R1791&gt;0,RANK(R1791,(N1791:P1791,Q1791:AE1791)),0)</f>
        <v>0</v>
      </c>
      <c r="AI1791" s="7">
        <f>IF(T1791&gt;0,RANK(T1791,(N1791:P1791,Q1791:AE1791)),0)</f>
        <v>0</v>
      </c>
      <c r="AJ1791" s="7">
        <f>IF(S1791&gt;0,RANK(S1791,(N1791:P1791,Q1791:AE1791)),0)</f>
        <v>0</v>
      </c>
      <c r="AK1791" s="2">
        <f t="shared" si="670"/>
        <v>0</v>
      </c>
      <c r="AL1791" s="2">
        <f t="shared" si="670"/>
        <v>0</v>
      </c>
      <c r="AM1791" s="2">
        <f t="shared" si="671"/>
        <v>0</v>
      </c>
      <c r="AN1791" s="2">
        <f t="shared" si="672"/>
        <v>0</v>
      </c>
      <c r="AP1791" t="s">
        <v>1092</v>
      </c>
      <c r="AQ1791" t="s">
        <v>1946</v>
      </c>
      <c r="AT1791" s="94">
        <v>44</v>
      </c>
      <c r="AU1791" s="96">
        <v>3</v>
      </c>
      <c r="AV1791" s="100">
        <f>1000*AT1791+AU1791</f>
        <v>44003</v>
      </c>
      <c r="AX1791" s="7" t="s">
        <v>996</v>
      </c>
    </row>
    <row r="1792" spans="1:50" ht="13" hidden="1" customHeight="1" outlineLevel="1">
      <c r="A1792" t="s">
        <v>2239</v>
      </c>
      <c r="B1792" t="s">
        <v>1946</v>
      </c>
      <c r="C1792" s="1">
        <f t="shared" si="665"/>
        <v>22331</v>
      </c>
      <c r="D1792" s="7">
        <f>IF(N1792&gt;0, RANK(N1792,(N1792:P1792,Q1792:AE1792)),0)</f>
        <v>1</v>
      </c>
      <c r="E1792" s="7">
        <f>IF(O1792&gt;0,RANK(O1792,(N1792:P1792,Q1792:AE1792)),0)</f>
        <v>2</v>
      </c>
      <c r="F1792" s="7">
        <f>IF(P1792&gt;0,RANK(P1792,(N1792:P1792,Q1792:AE1792)),0)</f>
        <v>0</v>
      </c>
      <c r="G1792" s="1">
        <f t="shared" si="666"/>
        <v>4169</v>
      </c>
      <c r="H1792" s="2">
        <f t="shared" si="667"/>
        <v>0.18669114683623661</v>
      </c>
      <c r="I1792" s="2"/>
      <c r="J1792" s="2">
        <f t="shared" si="668"/>
        <v>0.59334557341811833</v>
      </c>
      <c r="K1792" s="2">
        <f t="shared" si="668"/>
        <v>0.40665442658188167</v>
      </c>
      <c r="L1792" s="2">
        <f t="shared" si="668"/>
        <v>0</v>
      </c>
      <c r="M1792" s="2">
        <f t="shared" si="669"/>
        <v>0</v>
      </c>
      <c r="N1792" s="110">
        <f>SUMIF(Town!$AO$1108:$AO$1146,$AV1792,Town!N$1108:N$1146)</f>
        <v>13250</v>
      </c>
      <c r="O1792" s="110">
        <f>SUMIF(Town!$AO$1108:$AO$1146,$AV1792,Town!O$1108:O$1146)</f>
        <v>9081</v>
      </c>
      <c r="P1792" s="110">
        <f>SUMIF(Town!$AO$1108:$AO$1146,$AV1792,Town!P$1108:P$1146)</f>
        <v>0</v>
      </c>
      <c r="Q1792" s="110"/>
      <c r="R1792" s="110"/>
      <c r="S1792" s="110"/>
      <c r="T1792" s="110"/>
      <c r="U1792" s="110"/>
      <c r="V1792" s="110"/>
      <c r="W1792" s="110"/>
      <c r="X1792" s="110"/>
      <c r="Y1792" s="110"/>
      <c r="Z1792" s="110"/>
      <c r="AA1792" s="110"/>
      <c r="AB1792" s="110"/>
      <c r="AC1792" s="110"/>
      <c r="AD1792" s="110"/>
      <c r="AE1792" s="110">
        <f>SUMIF(Town!$AO$1108:$AO$1146,$AV1792,Town!AE$1108:AE$1146)</f>
        <v>0</v>
      </c>
      <c r="AG1792" s="7">
        <f>IF(Q1792&gt;0,RANK(Q1792,(N1792:P1792,Q1792:AE1792)),0)</f>
        <v>0</v>
      </c>
      <c r="AH1792" s="7">
        <f>IF(R1792&gt;0,RANK(R1792,(N1792:P1792,Q1792:AE1792)),0)</f>
        <v>0</v>
      </c>
      <c r="AI1792" s="7">
        <f>IF(T1792&gt;0,RANK(T1792,(N1792:P1792,Q1792:AE1792)),0)</f>
        <v>0</v>
      </c>
      <c r="AJ1792" s="7">
        <f>IF(S1792&gt;0,RANK(S1792,(N1792:P1792,Q1792:AE1792)),0)</f>
        <v>0</v>
      </c>
      <c r="AK1792" s="2">
        <f t="shared" si="670"/>
        <v>0</v>
      </c>
      <c r="AL1792" s="2">
        <f t="shared" si="670"/>
        <v>0</v>
      </c>
      <c r="AM1792" s="2">
        <f t="shared" si="671"/>
        <v>0</v>
      </c>
      <c r="AN1792" s="2">
        <f t="shared" si="672"/>
        <v>0</v>
      </c>
      <c r="AP1792" t="s">
        <v>2239</v>
      </c>
      <c r="AQ1792" t="s">
        <v>1946</v>
      </c>
      <c r="AT1792" s="94">
        <v>44</v>
      </c>
      <c r="AU1792" s="96">
        <v>5</v>
      </c>
      <c r="AV1792" s="100">
        <f>1000*AT1792+AU1792</f>
        <v>44005</v>
      </c>
      <c r="AX1792" s="7" t="s">
        <v>996</v>
      </c>
    </row>
    <row r="1793" spans="1:50" ht="13" hidden="1" customHeight="1" outlineLevel="1">
      <c r="A1793" t="s">
        <v>548</v>
      </c>
      <c r="B1793" t="s">
        <v>1946</v>
      </c>
      <c r="C1793" s="1">
        <f t="shared" si="665"/>
        <v>207907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66"/>
        <v>64855</v>
      </c>
      <c r="H1793" s="2">
        <f t="shared" si="667"/>
        <v>0.31194235884313659</v>
      </c>
      <c r="I1793" s="2"/>
      <c r="J1793" s="2">
        <f t="shared" si="668"/>
        <v>0.65597117942156835</v>
      </c>
      <c r="K1793" s="2">
        <f t="shared" si="668"/>
        <v>0.3440288205784317</v>
      </c>
      <c r="L1793" s="2">
        <f t="shared" si="668"/>
        <v>0</v>
      </c>
      <c r="M1793" s="2">
        <f t="shared" si="669"/>
        <v>-5.5511151231257827E-17</v>
      </c>
      <c r="N1793" s="110">
        <f>SUMIF(Town!$AO$1108:$AO$1146,$AV1793,Town!N$1108:N$1146)</f>
        <v>136381</v>
      </c>
      <c r="O1793" s="110">
        <f>SUMIF(Town!$AO$1108:$AO$1146,$AV1793,Town!O$1108:O$1146)</f>
        <v>71526</v>
      </c>
      <c r="P1793" s="110">
        <f>SUMIF(Town!$AO$1108:$AO$1146,$AV1793,Town!P$1108:P$1146)</f>
        <v>0</v>
      </c>
      <c r="Q1793" s="110"/>
      <c r="R1793" s="110"/>
      <c r="S1793" s="110"/>
      <c r="T1793" s="110"/>
      <c r="U1793" s="110"/>
      <c r="V1793" s="110"/>
      <c r="W1793" s="110"/>
      <c r="X1793" s="110"/>
      <c r="Y1793" s="110"/>
      <c r="Z1793" s="110"/>
      <c r="AA1793" s="110"/>
      <c r="AB1793" s="110"/>
      <c r="AC1793" s="110"/>
      <c r="AD1793" s="110"/>
      <c r="AE1793" s="110">
        <f>SUMIF(Town!$AO$1108:$AO$1146,$AV1793,Town!AE$1108:AE$1146)</f>
        <v>0</v>
      </c>
      <c r="AG1793" s="7">
        <f>IF(Q1793&gt;0,RANK(Q1793,(N1793:P1793,Q1793:AE1793)),0)</f>
        <v>0</v>
      </c>
      <c r="AH1793" s="7">
        <f>IF(R1793&gt;0,RANK(R1793,(N1793:P1793,Q1793:AE1793)),0)</f>
        <v>0</v>
      </c>
      <c r="AI1793" s="7">
        <f>IF(T1793&gt;0,RANK(T1793,(N1793:P1793,Q1793:AE1793)),0)</f>
        <v>0</v>
      </c>
      <c r="AJ1793" s="7">
        <f>IF(S1793&gt;0,RANK(S1793,(N1793:P1793,Q1793:AE1793)),0)</f>
        <v>0</v>
      </c>
      <c r="AK1793" s="2">
        <f t="shared" si="670"/>
        <v>0</v>
      </c>
      <c r="AL1793" s="2">
        <f t="shared" si="670"/>
        <v>0</v>
      </c>
      <c r="AM1793" s="2">
        <f t="shared" si="671"/>
        <v>0</v>
      </c>
      <c r="AN1793" s="2">
        <f t="shared" si="672"/>
        <v>0</v>
      </c>
      <c r="AP1793" t="s">
        <v>548</v>
      </c>
      <c r="AQ1793" t="s">
        <v>1946</v>
      </c>
      <c r="AT1793" s="94">
        <v>44</v>
      </c>
      <c r="AU1793" s="96">
        <v>7</v>
      </c>
      <c r="AV1793" s="100">
        <f>1000*AT1793+AU1793</f>
        <v>44007</v>
      </c>
      <c r="AX1793" s="7" t="s">
        <v>996</v>
      </c>
    </row>
    <row r="1794" spans="1:50" ht="13" hidden="1" customHeight="1" outlineLevel="1">
      <c r="A1794" t="s">
        <v>1242</v>
      </c>
      <c r="B1794" t="s">
        <v>1946</v>
      </c>
      <c r="C1794" s="1">
        <f t="shared" si="665"/>
        <v>47508</v>
      </c>
      <c r="D1794" s="7">
        <f>IF(N1794&gt;0, RANK(N1794,(N1794:P1794,Q1794:AE1794)),0)</f>
        <v>1</v>
      </c>
      <c r="E1794" s="7">
        <f>IF(O1794&gt;0,RANK(O1794,(N1794:P1794,Q1794:AE1794)),0)</f>
        <v>2</v>
      </c>
      <c r="F1794" s="7">
        <f>IF(P1794&gt;0,RANK(P1794,(N1794:P1794,Q1794:AE1794)),0)</f>
        <v>0</v>
      </c>
      <c r="G1794" s="1">
        <f t="shared" si="666"/>
        <v>6022</v>
      </c>
      <c r="H1794" s="2">
        <f t="shared" si="667"/>
        <v>0.12675759872021555</v>
      </c>
      <c r="I1794" s="2"/>
      <c r="J1794" s="2">
        <f t="shared" si="668"/>
        <v>0.56337879936010782</v>
      </c>
      <c r="K1794" s="2">
        <f t="shared" si="668"/>
        <v>0.43662120063989224</v>
      </c>
      <c r="L1794" s="2">
        <f t="shared" si="668"/>
        <v>0</v>
      </c>
      <c r="M1794" s="2">
        <f t="shared" si="669"/>
        <v>-5.5511151231257827E-17</v>
      </c>
      <c r="N1794" s="110">
        <f>SUMIF(Town!$AO$1108:$AO$1146,$AV1794,Town!N$1108:N$1146)</f>
        <v>26765</v>
      </c>
      <c r="O1794" s="110">
        <f>SUMIF(Town!$AO$1108:$AO$1146,$AV1794,Town!O$1108:O$1146)</f>
        <v>20743</v>
      </c>
      <c r="P1794" s="110">
        <f>SUMIF(Town!$AO$1108:$AO$1146,$AV1794,Town!P$1108:P$1146)</f>
        <v>0</v>
      </c>
      <c r="Q1794" s="110"/>
      <c r="R1794" s="110"/>
      <c r="S1794" s="110"/>
      <c r="T1794" s="110"/>
      <c r="U1794" s="110"/>
      <c r="V1794" s="110"/>
      <c r="W1794" s="110"/>
      <c r="X1794" s="110"/>
      <c r="Y1794" s="110"/>
      <c r="Z1794" s="110"/>
      <c r="AA1794" s="110"/>
      <c r="AB1794" s="110"/>
      <c r="AC1794" s="110"/>
      <c r="AD1794" s="110"/>
      <c r="AE1794" s="110">
        <f>SUMIF(Town!$AO$1108:$AO$1146,$AV1794,Town!AE$1108:AE$1146)</f>
        <v>0</v>
      </c>
      <c r="AG1794" s="7">
        <f>IF(Q1794&gt;0,RANK(Q1794,(N1794:P1794,Q1794:AE1794)),0)</f>
        <v>0</v>
      </c>
      <c r="AH1794" s="7">
        <f>IF(R1794&gt;0,RANK(R1794,(N1794:P1794,Q1794:AE1794)),0)</f>
        <v>0</v>
      </c>
      <c r="AI1794" s="7">
        <f>IF(T1794&gt;0,RANK(T1794,(N1794:P1794,Q1794:AE1794)),0)</f>
        <v>0</v>
      </c>
      <c r="AJ1794" s="7">
        <f>IF(S1794&gt;0,RANK(S1794,(N1794:P1794,Q1794:AE1794)),0)</f>
        <v>0</v>
      </c>
      <c r="AK1794" s="2">
        <f t="shared" si="670"/>
        <v>0</v>
      </c>
      <c r="AL1794" s="2">
        <f t="shared" si="670"/>
        <v>0</v>
      </c>
      <c r="AM1794" s="2">
        <f t="shared" si="671"/>
        <v>0</v>
      </c>
      <c r="AN1794" s="2">
        <f t="shared" si="672"/>
        <v>0</v>
      </c>
      <c r="AP1794" t="s">
        <v>1242</v>
      </c>
      <c r="AQ1794" t="s">
        <v>1946</v>
      </c>
      <c r="AT1794" s="94">
        <v>44</v>
      </c>
      <c r="AU1794" s="96">
        <v>9</v>
      </c>
      <c r="AV1794" s="100">
        <f>1000*AT1794+AU1794</f>
        <v>44009</v>
      </c>
      <c r="AX1794" s="7" t="s">
        <v>996</v>
      </c>
    </row>
    <row r="1795" spans="1:50" ht="13" customHeight="1" collapsed="1">
      <c r="A1795" t="s">
        <v>1021</v>
      </c>
      <c r="B1795" t="s">
        <v>15</v>
      </c>
      <c r="C1795" s="1">
        <f t="shared" si="665"/>
        <v>364062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0</v>
      </c>
      <c r="G1795" s="1">
        <f t="shared" si="666"/>
        <v>86158</v>
      </c>
      <c r="H1795" s="2">
        <f t="shared" si="667"/>
        <v>0.23665749240513978</v>
      </c>
      <c r="I1795" s="2"/>
      <c r="J1795" s="2">
        <f t="shared" si="668"/>
        <v>0.61831501227812846</v>
      </c>
      <c r="K1795" s="2">
        <f t="shared" si="668"/>
        <v>0.38165751987298868</v>
      </c>
      <c r="L1795" s="2">
        <f t="shared" si="668"/>
        <v>0</v>
      </c>
      <c r="M1795" s="2">
        <f t="shared" si="669"/>
        <v>2.7467848882856138E-5</v>
      </c>
      <c r="N1795" s="110">
        <f>SUM(N1790:N1794)</f>
        <v>225105</v>
      </c>
      <c r="O1795" s="110">
        <f>SUM(O1790:O1794)</f>
        <v>138947</v>
      </c>
      <c r="P1795" s="110">
        <f>SUM(P1790:P1794)</f>
        <v>0</v>
      </c>
      <c r="Q1795" s="110"/>
      <c r="R1795" s="110"/>
      <c r="S1795" s="110"/>
      <c r="T1795" s="110"/>
      <c r="U1795" s="129">
        <v>10</v>
      </c>
      <c r="V1795" s="110"/>
      <c r="W1795" s="110"/>
      <c r="X1795" s="110"/>
      <c r="Y1795" s="110"/>
      <c r="Z1795" s="110"/>
      <c r="AA1795" s="110"/>
      <c r="AB1795" s="110"/>
      <c r="AC1795" s="110"/>
      <c r="AD1795" s="110"/>
      <c r="AE1795" s="110">
        <f>SUM(AE1790:AE1794)</f>
        <v>0</v>
      </c>
      <c r="AG1795" s="7">
        <f>IF(Q1795&gt;0,RANK(Q1795,(N1795:P1795,Q1795:AE1795)),0)</f>
        <v>0</v>
      </c>
      <c r="AH1795" s="7">
        <f>IF(R1795&gt;0,RANK(R1795,(N1795:P1795,Q1795:AE1795)),0)</f>
        <v>0</v>
      </c>
      <c r="AI1795" s="7">
        <f>IF(T1795&gt;0,RANK(T1795,(N1795:P1795,Q1795:AE1795)),0)</f>
        <v>0</v>
      </c>
      <c r="AJ1795" s="7">
        <f>IF(S1795&gt;0,RANK(S1795,(N1795:P1795,Q1795:AE1795)),0)</f>
        <v>0</v>
      </c>
      <c r="AK1795" s="2">
        <f t="shared" si="670"/>
        <v>0</v>
      </c>
      <c r="AL1795" s="2">
        <f t="shared" si="670"/>
        <v>0</v>
      </c>
      <c r="AM1795" s="2">
        <f t="shared" si="671"/>
        <v>0</v>
      </c>
      <c r="AN1795" s="2">
        <f t="shared" si="672"/>
        <v>0</v>
      </c>
      <c r="AP1795" t="s">
        <v>1021</v>
      </c>
      <c r="AQ1795" t="s">
        <v>15</v>
      </c>
      <c r="AT1795" s="94">
        <v>44</v>
      </c>
      <c r="AU1795" s="96"/>
      <c r="AV1795" s="94">
        <v>44</v>
      </c>
      <c r="AX1795" s="7" t="s">
        <v>775</v>
      </c>
    </row>
    <row r="1796" spans="1:50" ht="13" customHeight="1">
      <c r="C1796" s="1"/>
      <c r="E1796" s="7"/>
      <c r="F1796" s="7"/>
      <c r="I1796" s="2"/>
      <c r="N1796" s="110"/>
      <c r="O1796" s="110"/>
      <c r="P1796" s="110"/>
      <c r="Q1796" s="110"/>
      <c r="R1796" s="110"/>
      <c r="S1796" s="110"/>
      <c r="T1796" s="110"/>
      <c r="U1796" s="110"/>
      <c r="V1796" s="110"/>
      <c r="W1796" s="110"/>
      <c r="X1796" s="110"/>
      <c r="Y1796" s="110"/>
      <c r="Z1796" s="110"/>
      <c r="AA1796" s="110"/>
      <c r="AB1796" s="110"/>
      <c r="AC1796" s="110"/>
      <c r="AD1796" s="110"/>
      <c r="AE1796" s="110"/>
      <c r="AG1796" s="7"/>
      <c r="AH1796" s="7"/>
      <c r="AI1796" s="7"/>
      <c r="AJ1796" s="7"/>
      <c r="AT1796" s="94"/>
      <c r="AU1796" s="96"/>
      <c r="AV1796" s="100"/>
    </row>
    <row r="1797" spans="1:50" ht="13" hidden="1" customHeight="1" outlineLevel="1">
      <c r="A1797" t="s">
        <v>1915</v>
      </c>
      <c r="B1797" t="s">
        <v>2755</v>
      </c>
      <c r="C1797" s="1">
        <f t="shared" ref="C1797:C1843" si="673">SUM(N1797:AE1797)</f>
        <v>5503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0</v>
      </c>
      <c r="G1797" s="1">
        <f t="shared" si="666"/>
        <v>1087</v>
      </c>
      <c r="H1797" s="2">
        <f t="shared" si="667"/>
        <v>0.19752862075231692</v>
      </c>
      <c r="I1797" s="2"/>
      <c r="J1797" s="2">
        <f t="shared" ref="J1797:J1843" si="674">IF($C1797=0,"-",N1797/$C1797)</f>
        <v>0.3925131746320189</v>
      </c>
      <c r="K1797" s="2">
        <f t="shared" ref="K1797:K1843" si="675">IF($C1797=0,"-",O1797/$C1797)</f>
        <v>0.59004179538433577</v>
      </c>
      <c r="L1797" s="2">
        <f t="shared" ref="L1797:L1843" si="676">IF($C1797=0,"-",P1797/$C1797)</f>
        <v>0</v>
      </c>
      <c r="M1797" s="2">
        <f t="shared" ref="M1797:M1843" si="677">IF(C1797=0,"-",(1-J1797-K1797-L1797))</f>
        <v>1.7445029983645277E-2</v>
      </c>
      <c r="N1797" s="110">
        <v>2160</v>
      </c>
      <c r="O1797" s="110">
        <v>3247</v>
      </c>
      <c r="P1797" s="110"/>
      <c r="Q1797" s="110">
        <v>53</v>
      </c>
      <c r="R1797" s="110">
        <v>43</v>
      </c>
      <c r="S1797" s="110"/>
      <c r="T1797" s="110"/>
      <c r="U1797" s="110">
        <v>0</v>
      </c>
      <c r="V1797" s="110"/>
      <c r="W1797" s="111"/>
      <c r="X1797" s="110"/>
      <c r="Y1797" s="110"/>
      <c r="Z1797" s="110"/>
      <c r="AA1797" s="111"/>
      <c r="AB1797" s="110"/>
      <c r="AC1797" s="110"/>
      <c r="AD1797" s="110"/>
      <c r="AE1797" s="110"/>
      <c r="AG1797" s="7">
        <f>IF(Q1797&gt;0,RANK(Q1797,(N1797:P1797,Q1797:AE1797)),0)</f>
        <v>3</v>
      </c>
      <c r="AH1797" s="7">
        <f>IF(R1797&gt;0,RANK(R1797,(N1797:P1797,Q1797:AE1797)),0)</f>
        <v>4</v>
      </c>
      <c r="AI1797" s="7">
        <f>IF(T1797&gt;0,RANK(T1797,(N1797:P1797,Q1797:AE1797)),0)</f>
        <v>0</v>
      </c>
      <c r="AJ1797" s="7">
        <f>IF(S1797&gt;0,RANK(S1797,(N1797:P1797,Q1797:AE1797)),0)</f>
        <v>0</v>
      </c>
      <c r="AK1797" s="2">
        <f t="shared" ref="AK1797:AK1843" si="678">IF($C1797=0,"-",Q1797/$C1797)</f>
        <v>9.6311103034708336E-3</v>
      </c>
      <c r="AL1797" s="2">
        <f t="shared" ref="AL1797:AL1843" si="679">IF($C1797=0,"-",R1797/$C1797)</f>
        <v>7.8139196801744505E-3</v>
      </c>
      <c r="AM1797" s="2">
        <f t="shared" ref="AM1797:AM1843" si="680">IF($C1797=0,"-",T1797/$C1797)</f>
        <v>0</v>
      </c>
      <c r="AN1797" s="2">
        <f t="shared" ref="AN1797:AN1843" si="681">IF($C1797=0,"-",S1797/$C1797)</f>
        <v>0</v>
      </c>
      <c r="AP1797" t="s">
        <v>1915</v>
      </c>
      <c r="AQ1797" t="s">
        <v>2755</v>
      </c>
      <c r="AT1797" s="94">
        <v>45</v>
      </c>
      <c r="AU1797" s="96">
        <v>1</v>
      </c>
      <c r="AV1797" s="100">
        <f t="shared" ref="AV1797:AV1858" si="682">1000*AT1797+AU1797</f>
        <v>45001</v>
      </c>
      <c r="AX1797" s="7" t="s">
        <v>996</v>
      </c>
    </row>
    <row r="1798" spans="1:50" ht="13" hidden="1" customHeight="1" outlineLevel="1">
      <c r="A1798" t="s">
        <v>1586</v>
      </c>
      <c r="B1798" t="s">
        <v>2755</v>
      </c>
      <c r="C1798" s="1">
        <f t="shared" si="673"/>
        <v>27493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0</v>
      </c>
      <c r="G1798" s="1">
        <f t="shared" si="666"/>
        <v>9847</v>
      </c>
      <c r="H1798" s="2">
        <f t="shared" si="667"/>
        <v>0.35816389626450368</v>
      </c>
      <c r="I1798" s="2"/>
      <c r="J1798" s="2">
        <f t="shared" si="674"/>
        <v>0.29236532935656351</v>
      </c>
      <c r="K1798" s="2">
        <f t="shared" si="675"/>
        <v>0.65052922562106719</v>
      </c>
      <c r="L1798" s="2">
        <f t="shared" si="676"/>
        <v>0</v>
      </c>
      <c r="M1798" s="2">
        <f t="shared" si="677"/>
        <v>5.710544502236925E-2</v>
      </c>
      <c r="N1798" s="110">
        <v>8038</v>
      </c>
      <c r="O1798" s="110">
        <v>17885</v>
      </c>
      <c r="P1798" s="110"/>
      <c r="Q1798" s="110">
        <v>1180</v>
      </c>
      <c r="R1798" s="110">
        <v>338</v>
      </c>
      <c r="S1798" s="110"/>
      <c r="T1798" s="110"/>
      <c r="U1798" s="110">
        <v>52</v>
      </c>
      <c r="V1798" s="110"/>
      <c r="W1798" s="112"/>
      <c r="X1798" s="110"/>
      <c r="Y1798" s="110"/>
      <c r="Z1798" s="110"/>
      <c r="AA1798" s="112"/>
      <c r="AB1798" s="110"/>
      <c r="AC1798" s="110"/>
      <c r="AD1798" s="110"/>
      <c r="AE1798" s="110"/>
      <c r="AG1798" s="7">
        <f>IF(Q1798&gt;0,RANK(Q1798,(N1798:P1798,Q1798:AE1798)),0)</f>
        <v>3</v>
      </c>
      <c r="AH1798" s="7">
        <f>IF(R1798&gt;0,RANK(R1798,(N1798:P1798,Q1798:AE1798)),0)</f>
        <v>4</v>
      </c>
      <c r="AI1798" s="7">
        <f>IF(T1798&gt;0,RANK(T1798,(N1798:P1798,Q1798:AE1798)),0)</f>
        <v>0</v>
      </c>
      <c r="AJ1798" s="7">
        <f>IF(S1798&gt;0,RANK(S1798,(N1798:P1798,Q1798:AE1798)),0)</f>
        <v>0</v>
      </c>
      <c r="AK1798" s="2">
        <f t="shared" si="678"/>
        <v>4.2920016004073767E-2</v>
      </c>
      <c r="AL1798" s="2">
        <f t="shared" si="679"/>
        <v>1.2294038482522824E-2</v>
      </c>
      <c r="AM1798" s="2">
        <f t="shared" si="680"/>
        <v>0</v>
      </c>
      <c r="AN1798" s="2">
        <f t="shared" si="681"/>
        <v>0</v>
      </c>
      <c r="AP1798" t="s">
        <v>1586</v>
      </c>
      <c r="AQ1798" t="s">
        <v>2755</v>
      </c>
      <c r="AT1798" s="94">
        <v>45</v>
      </c>
      <c r="AU1798" s="96">
        <v>3</v>
      </c>
      <c r="AV1798" s="100">
        <f t="shared" si="682"/>
        <v>45003</v>
      </c>
      <c r="AX1798" s="7" t="s">
        <v>996</v>
      </c>
    </row>
    <row r="1799" spans="1:50" ht="13" hidden="1" customHeight="1" outlineLevel="1">
      <c r="A1799" t="s">
        <v>1314</v>
      </c>
      <c r="B1799" t="s">
        <v>2755</v>
      </c>
      <c r="C1799" s="1">
        <f t="shared" si="673"/>
        <v>2405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0</v>
      </c>
      <c r="G1799" s="1">
        <f t="shared" si="666"/>
        <v>114</v>
      </c>
      <c r="H1799" s="2">
        <f t="shared" si="667"/>
        <v>4.7401247401247404E-2</v>
      </c>
      <c r="I1799" s="2"/>
      <c r="J1799" s="2">
        <f t="shared" si="674"/>
        <v>0.51226611226611229</v>
      </c>
      <c r="K1799" s="2">
        <f t="shared" si="675"/>
        <v>0.46486486486486489</v>
      </c>
      <c r="L1799" s="2">
        <f t="shared" si="676"/>
        <v>0</v>
      </c>
      <c r="M1799" s="2">
        <f t="shared" si="677"/>
        <v>2.2869022869022815E-2</v>
      </c>
      <c r="N1799" s="110">
        <v>1232</v>
      </c>
      <c r="O1799" s="110">
        <v>1118</v>
      </c>
      <c r="P1799" s="110"/>
      <c r="Q1799" s="110">
        <v>28</v>
      </c>
      <c r="R1799" s="110">
        <v>27</v>
      </c>
      <c r="S1799" s="110"/>
      <c r="T1799" s="110"/>
      <c r="U1799" s="110">
        <v>0</v>
      </c>
      <c r="V1799" s="110"/>
      <c r="W1799" s="113"/>
      <c r="X1799" s="110"/>
      <c r="Y1799" s="110"/>
      <c r="Z1799" s="110"/>
      <c r="AA1799" s="113"/>
      <c r="AB1799" s="110"/>
      <c r="AC1799" s="110"/>
      <c r="AD1799" s="110"/>
      <c r="AE1799" s="110"/>
      <c r="AG1799" s="7">
        <f>IF(Q1799&gt;0,RANK(Q1799,(N1799:P1799,Q1799:AE1799)),0)</f>
        <v>3</v>
      </c>
      <c r="AH1799" s="7">
        <f>IF(R1799&gt;0,RANK(R1799,(N1799:P1799,Q1799:AE1799)),0)</f>
        <v>4</v>
      </c>
      <c r="AI1799" s="7">
        <f>IF(T1799&gt;0,RANK(T1799,(N1799:P1799,Q1799:AE1799)),0)</f>
        <v>0</v>
      </c>
      <c r="AJ1799" s="7">
        <f>IF(S1799&gt;0,RANK(S1799,(N1799:P1799,Q1799:AE1799)),0)</f>
        <v>0</v>
      </c>
      <c r="AK1799" s="2">
        <f t="shared" si="678"/>
        <v>1.1642411642411643E-2</v>
      </c>
      <c r="AL1799" s="2">
        <f t="shared" si="679"/>
        <v>1.1226611226611227E-2</v>
      </c>
      <c r="AM1799" s="2">
        <f t="shared" si="680"/>
        <v>0</v>
      </c>
      <c r="AN1799" s="2">
        <f t="shared" si="681"/>
        <v>0</v>
      </c>
      <c r="AP1799" t="s">
        <v>1314</v>
      </c>
      <c r="AQ1799" t="s">
        <v>2755</v>
      </c>
      <c r="AT1799" s="94">
        <v>45</v>
      </c>
      <c r="AU1799" s="96">
        <v>5</v>
      </c>
      <c r="AV1799" s="100">
        <f t="shared" si="682"/>
        <v>45005</v>
      </c>
      <c r="AX1799" s="7" t="s">
        <v>996</v>
      </c>
    </row>
    <row r="1800" spans="1:50" ht="13" hidden="1" customHeight="1" outlineLevel="1">
      <c r="A1800" t="s">
        <v>1110</v>
      </c>
      <c r="B1800" t="s">
        <v>2755</v>
      </c>
      <c r="C1800" s="1">
        <f t="shared" si="673"/>
        <v>31374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0</v>
      </c>
      <c r="G1800" s="1">
        <f t="shared" si="666"/>
        <v>11545</v>
      </c>
      <c r="H1800" s="2">
        <f t="shared" si="667"/>
        <v>0.36797985593166316</v>
      </c>
      <c r="I1800" s="2"/>
      <c r="J1800" s="2">
        <f t="shared" si="674"/>
        <v>0.29827245489896093</v>
      </c>
      <c r="K1800" s="2">
        <f t="shared" si="675"/>
        <v>0.66625231083062408</v>
      </c>
      <c r="L1800" s="2">
        <f t="shared" si="676"/>
        <v>0</v>
      </c>
      <c r="M1800" s="2">
        <f t="shared" si="677"/>
        <v>3.547523427041499E-2</v>
      </c>
      <c r="N1800" s="110">
        <v>9358</v>
      </c>
      <c r="O1800" s="110">
        <v>20903</v>
      </c>
      <c r="P1800" s="110"/>
      <c r="Q1800" s="110">
        <v>644</v>
      </c>
      <c r="R1800" s="110">
        <v>457</v>
      </c>
      <c r="S1800" s="110"/>
      <c r="T1800" s="110"/>
      <c r="U1800" s="110">
        <v>12</v>
      </c>
      <c r="V1800" s="110"/>
      <c r="W1800" s="113"/>
      <c r="X1800" s="110"/>
      <c r="Y1800" s="110"/>
      <c r="Z1800" s="110"/>
      <c r="AA1800" s="113"/>
      <c r="AB1800" s="110"/>
      <c r="AC1800" s="110"/>
      <c r="AD1800" s="110"/>
      <c r="AE1800" s="110"/>
      <c r="AG1800" s="7">
        <f>IF(Q1800&gt;0,RANK(Q1800,(N1800:P1800,Q1800:AE1800)),0)</f>
        <v>3</v>
      </c>
      <c r="AH1800" s="7">
        <f>IF(R1800&gt;0,RANK(R1800,(N1800:P1800,Q1800:AE1800)),0)</f>
        <v>4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si="678"/>
        <v>2.0526550647032574E-2</v>
      </c>
      <c r="AL1800" s="2">
        <f t="shared" si="679"/>
        <v>1.4566201313189265E-2</v>
      </c>
      <c r="AM1800" s="2">
        <f t="shared" si="680"/>
        <v>0</v>
      </c>
      <c r="AN1800" s="2">
        <f t="shared" si="681"/>
        <v>0</v>
      </c>
      <c r="AP1800" t="s">
        <v>1110</v>
      </c>
      <c r="AQ1800" t="s">
        <v>2755</v>
      </c>
      <c r="AT1800" s="94">
        <v>45</v>
      </c>
      <c r="AU1800" s="96">
        <v>7</v>
      </c>
      <c r="AV1800" s="100">
        <f t="shared" si="682"/>
        <v>45007</v>
      </c>
      <c r="AX1800" s="7" t="s">
        <v>996</v>
      </c>
    </row>
    <row r="1801" spans="1:50" ht="13" hidden="1" customHeight="1" outlineLevel="1">
      <c r="A1801" t="s">
        <v>299</v>
      </c>
      <c r="B1801" t="s">
        <v>2755</v>
      </c>
      <c r="C1801" s="1">
        <f t="shared" si="673"/>
        <v>4005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0</v>
      </c>
      <c r="G1801" s="1">
        <f t="shared" si="666"/>
        <v>469</v>
      </c>
      <c r="H1801" s="2">
        <f t="shared" si="667"/>
        <v>0.11710362047440699</v>
      </c>
      <c r="I1801" s="2"/>
      <c r="J1801" s="2">
        <f t="shared" si="674"/>
        <v>0.43046192259675403</v>
      </c>
      <c r="K1801" s="2">
        <f t="shared" si="675"/>
        <v>0.54756554307116101</v>
      </c>
      <c r="L1801" s="2">
        <f t="shared" si="676"/>
        <v>0</v>
      </c>
      <c r="M1801" s="2">
        <f t="shared" si="677"/>
        <v>2.1972534332084903E-2</v>
      </c>
      <c r="N1801" s="110">
        <v>1724</v>
      </c>
      <c r="O1801" s="110">
        <v>2193</v>
      </c>
      <c r="P1801" s="110"/>
      <c r="Q1801" s="110">
        <v>32</v>
      </c>
      <c r="R1801" s="110">
        <v>56</v>
      </c>
      <c r="S1801" s="110"/>
      <c r="T1801" s="110"/>
      <c r="U1801" s="110">
        <v>0</v>
      </c>
      <c r="V1801" s="110"/>
      <c r="W1801" s="113"/>
      <c r="X1801" s="110"/>
      <c r="Y1801" s="110"/>
      <c r="Z1801" s="110"/>
      <c r="AA1801" s="113"/>
      <c r="AB1801" s="110"/>
      <c r="AC1801" s="110"/>
      <c r="AD1801" s="110"/>
      <c r="AE1801" s="110"/>
      <c r="AG1801" s="7">
        <f>IF(Q1801&gt;0,RANK(Q1801,(N1801:P1801,Q1801:AE1801)),0)</f>
        <v>4</v>
      </c>
      <c r="AH1801" s="7">
        <f>IF(R1801&gt;0,RANK(R1801,(N1801:P1801,Q1801:AE1801)),0)</f>
        <v>3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678"/>
        <v>7.9900124843945066E-3</v>
      </c>
      <c r="AL1801" s="2">
        <f t="shared" si="679"/>
        <v>1.3982521847690388E-2</v>
      </c>
      <c r="AM1801" s="2">
        <f t="shared" si="680"/>
        <v>0</v>
      </c>
      <c r="AN1801" s="2">
        <f t="shared" si="681"/>
        <v>0</v>
      </c>
      <c r="AP1801" t="s">
        <v>299</v>
      </c>
      <c r="AQ1801" t="s">
        <v>2755</v>
      </c>
      <c r="AT1801" s="94">
        <v>45</v>
      </c>
      <c r="AU1801" s="96">
        <v>9</v>
      </c>
      <c r="AV1801" s="100">
        <f t="shared" si="682"/>
        <v>45009</v>
      </c>
      <c r="AX1801" s="7" t="s">
        <v>996</v>
      </c>
    </row>
    <row r="1802" spans="1:50" ht="13" hidden="1" customHeight="1" outlineLevel="1">
      <c r="A1802" t="s">
        <v>338</v>
      </c>
      <c r="B1802" t="s">
        <v>2755</v>
      </c>
      <c r="C1802" s="1">
        <f t="shared" si="673"/>
        <v>4599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0</v>
      </c>
      <c r="G1802" s="1">
        <f t="shared" si="666"/>
        <v>1585</v>
      </c>
      <c r="H1802" s="2">
        <f t="shared" si="667"/>
        <v>0.34464013916068709</v>
      </c>
      <c r="I1802" s="2"/>
      <c r="J1802" s="2">
        <f t="shared" si="674"/>
        <v>0.31659056316590561</v>
      </c>
      <c r="K1802" s="2">
        <f t="shared" si="675"/>
        <v>0.66123070232659276</v>
      </c>
      <c r="L1802" s="2">
        <f t="shared" si="676"/>
        <v>0</v>
      </c>
      <c r="M1802" s="2">
        <f t="shared" si="677"/>
        <v>2.217873450750163E-2</v>
      </c>
      <c r="N1802" s="110">
        <v>1456</v>
      </c>
      <c r="O1802" s="110">
        <v>3041</v>
      </c>
      <c r="P1802" s="110"/>
      <c r="Q1802" s="110">
        <v>39</v>
      </c>
      <c r="R1802" s="110">
        <v>63</v>
      </c>
      <c r="S1802" s="110"/>
      <c r="T1802" s="110"/>
      <c r="U1802" s="110">
        <v>0</v>
      </c>
      <c r="V1802" s="110"/>
      <c r="W1802" s="113"/>
      <c r="X1802" s="110"/>
      <c r="Y1802" s="110"/>
      <c r="Z1802" s="110"/>
      <c r="AA1802" s="113"/>
      <c r="AB1802" s="110"/>
      <c r="AC1802" s="110"/>
      <c r="AD1802" s="110"/>
      <c r="AE1802" s="110"/>
      <c r="AG1802" s="7">
        <f>IF(Q1802&gt;0,RANK(Q1802,(N1802:P1802,Q1802:AE1802)),0)</f>
        <v>4</v>
      </c>
      <c r="AH1802" s="7">
        <f>IF(R1802&gt;0,RANK(R1802,(N1802:P1802,Q1802:AE1802)),0)</f>
        <v>3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678"/>
        <v>8.4801043705153289E-3</v>
      </c>
      <c r="AL1802" s="2">
        <f t="shared" si="679"/>
        <v>1.3698630136986301E-2</v>
      </c>
      <c r="AM1802" s="2">
        <f t="shared" si="680"/>
        <v>0</v>
      </c>
      <c r="AN1802" s="2">
        <f t="shared" si="681"/>
        <v>0</v>
      </c>
      <c r="AP1802" t="s">
        <v>338</v>
      </c>
      <c r="AQ1802" t="s">
        <v>2755</v>
      </c>
      <c r="AT1802" s="94">
        <v>45</v>
      </c>
      <c r="AU1802" s="96">
        <v>11</v>
      </c>
      <c r="AV1802" s="100">
        <f t="shared" si="682"/>
        <v>45011</v>
      </c>
      <c r="AX1802" s="7" t="s">
        <v>996</v>
      </c>
    </row>
    <row r="1803" spans="1:50" ht="13" hidden="1" customHeight="1" outlineLevel="1">
      <c r="A1803" t="s">
        <v>340</v>
      </c>
      <c r="B1803" t="s">
        <v>2755</v>
      </c>
      <c r="C1803" s="1">
        <f t="shared" si="673"/>
        <v>19225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0</v>
      </c>
      <c r="G1803" s="1">
        <f t="shared" si="666"/>
        <v>4496</v>
      </c>
      <c r="H1803" s="2">
        <f t="shared" si="667"/>
        <v>0.23386215864759427</v>
      </c>
      <c r="I1803" s="2"/>
      <c r="J1803" s="2">
        <f t="shared" si="674"/>
        <v>0.36260078023407022</v>
      </c>
      <c r="K1803" s="2">
        <f t="shared" si="675"/>
        <v>0.59646293888166446</v>
      </c>
      <c r="L1803" s="2">
        <f t="shared" si="676"/>
        <v>0</v>
      </c>
      <c r="M1803" s="2">
        <f t="shared" si="677"/>
        <v>4.0936280884265264E-2</v>
      </c>
      <c r="N1803" s="110">
        <v>6971</v>
      </c>
      <c r="O1803" s="110">
        <v>11467</v>
      </c>
      <c r="P1803" s="110"/>
      <c r="Q1803" s="110">
        <v>408</v>
      </c>
      <c r="R1803" s="110">
        <v>378</v>
      </c>
      <c r="S1803" s="110"/>
      <c r="T1803" s="110"/>
      <c r="U1803" s="110">
        <v>1</v>
      </c>
      <c r="V1803" s="110"/>
      <c r="W1803" s="113"/>
      <c r="X1803" s="110"/>
      <c r="Y1803" s="110"/>
      <c r="Z1803" s="110"/>
      <c r="AA1803" s="113"/>
      <c r="AB1803" s="110"/>
      <c r="AC1803" s="110"/>
      <c r="AD1803" s="110"/>
      <c r="AE1803" s="110"/>
      <c r="AG1803" s="7">
        <f>IF(Q1803&gt;0,RANK(Q1803,(N1803:P1803,Q1803:AE1803)),0)</f>
        <v>3</v>
      </c>
      <c r="AH1803" s="7">
        <f>IF(R1803&gt;0,RANK(R1803,(N1803:P1803,Q1803:AE1803)),0)</f>
        <v>4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678"/>
        <v>2.1222366710013003E-2</v>
      </c>
      <c r="AL1803" s="2">
        <f t="shared" si="679"/>
        <v>1.966189856957087E-2</v>
      </c>
      <c r="AM1803" s="2">
        <f t="shared" si="680"/>
        <v>0</v>
      </c>
      <c r="AN1803" s="2">
        <f t="shared" si="681"/>
        <v>0</v>
      </c>
      <c r="AP1803" t="s">
        <v>340</v>
      </c>
      <c r="AQ1803" t="s">
        <v>2755</v>
      </c>
      <c r="AT1803" s="94">
        <v>45</v>
      </c>
      <c r="AU1803" s="96">
        <v>13</v>
      </c>
      <c r="AV1803" s="100">
        <f t="shared" si="682"/>
        <v>45013</v>
      </c>
      <c r="AX1803" s="7" t="s">
        <v>996</v>
      </c>
    </row>
    <row r="1804" spans="1:50" ht="13" hidden="1" customHeight="1" outlineLevel="1">
      <c r="A1804" t="s">
        <v>2588</v>
      </c>
      <c r="B1804" t="s">
        <v>2755</v>
      </c>
      <c r="C1804" s="1">
        <f t="shared" si="673"/>
        <v>22307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0</v>
      </c>
      <c r="G1804" s="1">
        <f t="shared" si="666"/>
        <v>8205</v>
      </c>
      <c r="H1804" s="2">
        <f t="shared" si="667"/>
        <v>0.36782175998565475</v>
      </c>
      <c r="I1804" s="2"/>
      <c r="J1804" s="2">
        <f t="shared" si="674"/>
        <v>0.29744026538754653</v>
      </c>
      <c r="K1804" s="2">
        <f t="shared" si="675"/>
        <v>0.66526202537320123</v>
      </c>
      <c r="L1804" s="2">
        <f t="shared" si="676"/>
        <v>0</v>
      </c>
      <c r="M1804" s="2">
        <f t="shared" si="677"/>
        <v>3.7297709239252241E-2</v>
      </c>
      <c r="N1804" s="110">
        <v>6635</v>
      </c>
      <c r="O1804" s="110">
        <v>14840</v>
      </c>
      <c r="P1804" s="110"/>
      <c r="Q1804" s="110">
        <v>294</v>
      </c>
      <c r="R1804" s="110">
        <v>528</v>
      </c>
      <c r="S1804" s="110"/>
      <c r="T1804" s="110"/>
      <c r="U1804" s="110">
        <v>10</v>
      </c>
      <c r="V1804" s="110"/>
      <c r="W1804" s="113"/>
      <c r="X1804" s="110"/>
      <c r="Y1804" s="110"/>
      <c r="Z1804" s="110"/>
      <c r="AA1804" s="113"/>
      <c r="AB1804" s="110"/>
      <c r="AC1804" s="110"/>
      <c r="AD1804" s="110"/>
      <c r="AE1804" s="110"/>
      <c r="AG1804" s="7">
        <f>IF(Q1804&gt;0,RANK(Q1804,(N1804:P1804,Q1804:AE1804)),0)</f>
        <v>4</v>
      </c>
      <c r="AH1804" s="7">
        <f>IF(R1804&gt;0,RANK(R1804,(N1804:P1804,Q1804:AE1804)),0)</f>
        <v>3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678"/>
        <v>1.3179719370601157E-2</v>
      </c>
      <c r="AL1804" s="2">
        <f t="shared" si="679"/>
        <v>2.3669700094140853E-2</v>
      </c>
      <c r="AM1804" s="2">
        <f t="shared" si="680"/>
        <v>0</v>
      </c>
      <c r="AN1804" s="2">
        <f t="shared" si="681"/>
        <v>0</v>
      </c>
      <c r="AP1804" t="s">
        <v>2588</v>
      </c>
      <c r="AQ1804" t="s">
        <v>2755</v>
      </c>
      <c r="AT1804" s="94">
        <v>45</v>
      </c>
      <c r="AU1804" s="96">
        <v>15</v>
      </c>
      <c r="AV1804" s="100">
        <f t="shared" si="682"/>
        <v>45015</v>
      </c>
      <c r="AX1804" s="7" t="s">
        <v>996</v>
      </c>
    </row>
    <row r="1805" spans="1:50" ht="13" hidden="1" customHeight="1" outlineLevel="1">
      <c r="A1805" t="s">
        <v>2334</v>
      </c>
      <c r="B1805" t="s">
        <v>2755</v>
      </c>
      <c r="C1805" s="1">
        <f t="shared" si="673"/>
        <v>3403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0</v>
      </c>
      <c r="G1805" s="1">
        <f t="shared" si="666"/>
        <v>845</v>
      </c>
      <c r="H1805" s="2">
        <f t="shared" si="667"/>
        <v>0.24831031442844548</v>
      </c>
      <c r="I1805" s="2"/>
      <c r="J1805" s="2">
        <f t="shared" si="674"/>
        <v>0.36497208345577431</v>
      </c>
      <c r="K1805" s="2">
        <f t="shared" si="675"/>
        <v>0.61328239788421979</v>
      </c>
      <c r="L1805" s="2">
        <f t="shared" si="676"/>
        <v>0</v>
      </c>
      <c r="M1805" s="2">
        <f t="shared" si="677"/>
        <v>2.1745518660005847E-2</v>
      </c>
      <c r="N1805" s="110">
        <v>1242</v>
      </c>
      <c r="O1805" s="110">
        <v>2087</v>
      </c>
      <c r="P1805" s="110"/>
      <c r="Q1805" s="110">
        <v>47</v>
      </c>
      <c r="R1805" s="110">
        <v>27</v>
      </c>
      <c r="S1805" s="110"/>
      <c r="T1805" s="110"/>
      <c r="U1805" s="110">
        <v>0</v>
      </c>
      <c r="V1805" s="110"/>
      <c r="W1805" s="113"/>
      <c r="X1805" s="110"/>
      <c r="Y1805" s="110"/>
      <c r="Z1805" s="110"/>
      <c r="AA1805" s="113"/>
      <c r="AB1805" s="110"/>
      <c r="AC1805" s="110"/>
      <c r="AD1805" s="110"/>
      <c r="AE1805" s="110"/>
      <c r="AG1805" s="7">
        <f>IF(Q1805&gt;0,RANK(Q1805,(N1805:P1805,Q1805:AE1805)),0)</f>
        <v>3</v>
      </c>
      <c r="AH1805" s="7">
        <f>IF(R1805&gt;0,RANK(R1805,(N1805:P1805,Q1805:AE1805)),0)</f>
        <v>4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678"/>
        <v>1.3811342932706435E-2</v>
      </c>
      <c r="AL1805" s="2">
        <f t="shared" si="679"/>
        <v>7.9341757272994411E-3</v>
      </c>
      <c r="AM1805" s="2">
        <f t="shared" si="680"/>
        <v>0</v>
      </c>
      <c r="AN1805" s="2">
        <f t="shared" si="681"/>
        <v>0</v>
      </c>
      <c r="AP1805" t="s">
        <v>2334</v>
      </c>
      <c r="AQ1805" t="s">
        <v>2755</v>
      </c>
      <c r="AT1805" s="94">
        <v>45</v>
      </c>
      <c r="AU1805" s="96">
        <v>17</v>
      </c>
      <c r="AV1805" s="100">
        <f t="shared" si="682"/>
        <v>45017</v>
      </c>
      <c r="AX1805" s="7" t="s">
        <v>996</v>
      </c>
    </row>
    <row r="1806" spans="1:50" ht="13" hidden="1" customHeight="1" outlineLevel="1">
      <c r="A1806" t="s">
        <v>1731</v>
      </c>
      <c r="B1806" t="s">
        <v>2755</v>
      </c>
      <c r="C1806" s="1">
        <f t="shared" si="673"/>
        <v>59572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0</v>
      </c>
      <c r="G1806" s="1">
        <f t="shared" si="666"/>
        <v>18566</v>
      </c>
      <c r="H1806" s="2">
        <f t="shared" si="667"/>
        <v>0.31165648291143488</v>
      </c>
      <c r="I1806" s="2"/>
      <c r="J1806" s="2">
        <f t="shared" si="674"/>
        <v>0.33003760155777884</v>
      </c>
      <c r="K1806" s="2">
        <f t="shared" si="675"/>
        <v>0.64169408446921372</v>
      </c>
      <c r="L1806" s="2">
        <f t="shared" si="676"/>
        <v>0</v>
      </c>
      <c r="M1806" s="2">
        <f t="shared" si="677"/>
        <v>2.8268313973007442E-2</v>
      </c>
      <c r="N1806" s="110">
        <v>19661</v>
      </c>
      <c r="O1806" s="110">
        <v>38227</v>
      </c>
      <c r="P1806" s="110"/>
      <c r="Q1806" s="110">
        <v>810</v>
      </c>
      <c r="R1806" s="110">
        <v>825</v>
      </c>
      <c r="S1806" s="110"/>
      <c r="T1806" s="110"/>
      <c r="U1806" s="110">
        <v>49</v>
      </c>
      <c r="V1806" s="110"/>
      <c r="W1806" s="113"/>
      <c r="X1806" s="110"/>
      <c r="Y1806" s="110"/>
      <c r="Z1806" s="110"/>
      <c r="AA1806" s="113"/>
      <c r="AB1806" s="110"/>
      <c r="AC1806" s="110"/>
      <c r="AD1806" s="110"/>
      <c r="AE1806" s="110"/>
      <c r="AG1806" s="7">
        <f>IF(Q1806&gt;0,RANK(Q1806,(N1806:P1806,Q1806:AE1806)),0)</f>
        <v>4</v>
      </c>
      <c r="AH1806" s="7">
        <f>IF(R1806&gt;0,RANK(R1806,(N1806:P1806,Q1806:AE1806)),0)</f>
        <v>3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678"/>
        <v>1.3596991875377695E-2</v>
      </c>
      <c r="AL1806" s="2">
        <f t="shared" si="679"/>
        <v>1.3848788021218021E-2</v>
      </c>
      <c r="AM1806" s="2">
        <f t="shared" si="680"/>
        <v>0</v>
      </c>
      <c r="AN1806" s="2">
        <f t="shared" si="681"/>
        <v>0</v>
      </c>
      <c r="AP1806" t="s">
        <v>1731</v>
      </c>
      <c r="AQ1806" t="s">
        <v>2755</v>
      </c>
      <c r="AT1806" s="94">
        <v>45</v>
      </c>
      <c r="AU1806" s="96">
        <v>19</v>
      </c>
      <c r="AV1806" s="100">
        <f t="shared" si="682"/>
        <v>45019</v>
      </c>
      <c r="AX1806" s="7" t="s">
        <v>996</v>
      </c>
    </row>
    <row r="1807" spans="1:50" ht="13" hidden="1" customHeight="1" outlineLevel="1">
      <c r="A1807" t="s">
        <v>1551</v>
      </c>
      <c r="B1807" t="s">
        <v>2755</v>
      </c>
      <c r="C1807" s="1">
        <f t="shared" si="673"/>
        <v>9693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0</v>
      </c>
      <c r="G1807" s="1">
        <f t="shared" si="666"/>
        <v>3666</v>
      </c>
      <c r="H1807" s="2">
        <f t="shared" si="667"/>
        <v>0.3782110801609409</v>
      </c>
      <c r="I1807" s="2"/>
      <c r="J1807" s="2">
        <f t="shared" si="674"/>
        <v>0.29619312906220985</v>
      </c>
      <c r="K1807" s="2">
        <f t="shared" si="675"/>
        <v>0.6744042092231507</v>
      </c>
      <c r="L1807" s="2">
        <f t="shared" si="676"/>
        <v>0</v>
      </c>
      <c r="M1807" s="2">
        <f t="shared" si="677"/>
        <v>2.9402661714639455E-2</v>
      </c>
      <c r="N1807" s="110">
        <v>2871</v>
      </c>
      <c r="O1807" s="110">
        <v>6537</v>
      </c>
      <c r="P1807" s="110"/>
      <c r="Q1807" s="110">
        <v>151</v>
      </c>
      <c r="R1807" s="110">
        <v>133</v>
      </c>
      <c r="S1807" s="110"/>
      <c r="T1807" s="110"/>
      <c r="U1807" s="110">
        <v>1</v>
      </c>
      <c r="V1807" s="110"/>
      <c r="W1807" s="113"/>
      <c r="X1807" s="110"/>
      <c r="Y1807" s="110"/>
      <c r="Z1807" s="110"/>
      <c r="AA1807" s="113"/>
      <c r="AB1807" s="110"/>
      <c r="AC1807" s="110"/>
      <c r="AD1807" s="110"/>
      <c r="AE1807" s="110"/>
      <c r="AG1807" s="7">
        <f>IF(Q1807&gt;0,RANK(Q1807,(N1807:P1807,Q1807:AE1807)),0)</f>
        <v>3</v>
      </c>
      <c r="AH1807" s="7">
        <f>IF(R1807&gt;0,RANK(R1807,(N1807:P1807,Q1807:AE1807)),0)</f>
        <v>4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678"/>
        <v>1.5578252347054575E-2</v>
      </c>
      <c r="AL1807" s="2">
        <f t="shared" si="679"/>
        <v>1.3721242133498401E-2</v>
      </c>
      <c r="AM1807" s="2">
        <f t="shared" si="680"/>
        <v>0</v>
      </c>
      <c r="AN1807" s="2">
        <f t="shared" si="681"/>
        <v>0</v>
      </c>
      <c r="AP1807" t="s">
        <v>1551</v>
      </c>
      <c r="AQ1807" t="s">
        <v>2755</v>
      </c>
      <c r="AT1807" s="94">
        <v>45</v>
      </c>
      <c r="AU1807" s="96">
        <v>21</v>
      </c>
      <c r="AV1807" s="100">
        <f t="shared" si="682"/>
        <v>45021</v>
      </c>
      <c r="AX1807" s="7" t="s">
        <v>996</v>
      </c>
    </row>
    <row r="1808" spans="1:50" ht="13" hidden="1" customHeight="1" outlineLevel="1">
      <c r="A1808" t="s">
        <v>1522</v>
      </c>
      <c r="B1808" t="s">
        <v>2755</v>
      </c>
      <c r="C1808" s="1">
        <f t="shared" si="673"/>
        <v>6871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0</v>
      </c>
      <c r="G1808" s="1">
        <f t="shared" si="666"/>
        <v>1363</v>
      </c>
      <c r="H1808" s="2">
        <f t="shared" si="667"/>
        <v>0.19836996070440985</v>
      </c>
      <c r="I1808" s="2"/>
      <c r="J1808" s="2">
        <f t="shared" si="674"/>
        <v>0.38364139135497016</v>
      </c>
      <c r="K1808" s="2">
        <f t="shared" si="675"/>
        <v>0.58201135205938004</v>
      </c>
      <c r="L1808" s="2">
        <f t="shared" si="676"/>
        <v>0</v>
      </c>
      <c r="M1808" s="2">
        <f t="shared" si="677"/>
        <v>3.4347256585649855E-2</v>
      </c>
      <c r="N1808" s="110">
        <v>2636</v>
      </c>
      <c r="O1808" s="110">
        <v>3999</v>
      </c>
      <c r="P1808" s="110"/>
      <c r="Q1808" s="110">
        <v>123</v>
      </c>
      <c r="R1808" s="110">
        <v>113</v>
      </c>
      <c r="S1808" s="110"/>
      <c r="T1808" s="110"/>
      <c r="U1808" s="110">
        <v>0</v>
      </c>
      <c r="V1808" s="110"/>
      <c r="W1808" s="113"/>
      <c r="X1808" s="110"/>
      <c r="Y1808" s="110"/>
      <c r="Z1808" s="110"/>
      <c r="AA1808" s="113"/>
      <c r="AB1808" s="110"/>
      <c r="AC1808" s="110"/>
      <c r="AD1808" s="110"/>
      <c r="AE1808" s="110"/>
      <c r="AG1808" s="7">
        <f>IF(Q1808&gt;0,RANK(Q1808,(N1808:P1808,Q1808:AE1808)),0)</f>
        <v>3</v>
      </c>
      <c r="AH1808" s="7">
        <f>IF(R1808&gt;0,RANK(R1808,(N1808:P1808,Q1808:AE1808)),0)</f>
        <v>4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678"/>
        <v>1.7901324406927668E-2</v>
      </c>
      <c r="AL1808" s="2">
        <f t="shared" si="679"/>
        <v>1.6445932178722165E-2</v>
      </c>
      <c r="AM1808" s="2">
        <f t="shared" si="680"/>
        <v>0</v>
      </c>
      <c r="AN1808" s="2">
        <f t="shared" si="681"/>
        <v>0</v>
      </c>
      <c r="AP1808" t="s">
        <v>1522</v>
      </c>
      <c r="AQ1808" t="s">
        <v>2755</v>
      </c>
      <c r="AT1808" s="94">
        <v>45</v>
      </c>
      <c r="AU1808" s="96">
        <v>23</v>
      </c>
      <c r="AV1808" s="100">
        <f t="shared" si="682"/>
        <v>45023</v>
      </c>
      <c r="AX1808" s="7" t="s">
        <v>996</v>
      </c>
    </row>
    <row r="1809" spans="1:50" ht="13" hidden="1" customHeight="1" outlineLevel="1">
      <c r="A1809" t="s">
        <v>676</v>
      </c>
      <c r="B1809" t="s">
        <v>2755</v>
      </c>
      <c r="C1809" s="1">
        <f t="shared" si="673"/>
        <v>7368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0</v>
      </c>
      <c r="G1809" s="1">
        <f t="shared" si="666"/>
        <v>1979</v>
      </c>
      <c r="H1809" s="2">
        <f t="shared" si="667"/>
        <v>0.26859391965255158</v>
      </c>
      <c r="I1809" s="2"/>
      <c r="J1809" s="2">
        <f t="shared" si="674"/>
        <v>0.35776330076004342</v>
      </c>
      <c r="K1809" s="2">
        <f t="shared" si="675"/>
        <v>0.62635722041259501</v>
      </c>
      <c r="L1809" s="2">
        <f t="shared" si="676"/>
        <v>0</v>
      </c>
      <c r="M1809" s="2">
        <f t="shared" si="677"/>
        <v>1.5879478827361626E-2</v>
      </c>
      <c r="N1809" s="110">
        <v>2636</v>
      </c>
      <c r="O1809" s="110">
        <v>4615</v>
      </c>
      <c r="P1809" s="110"/>
      <c r="Q1809" s="110">
        <v>66</v>
      </c>
      <c r="R1809" s="110">
        <v>51</v>
      </c>
      <c r="S1809" s="110"/>
      <c r="T1809" s="110"/>
      <c r="U1809" s="110">
        <v>0</v>
      </c>
      <c r="V1809" s="110"/>
      <c r="W1809" s="113"/>
      <c r="X1809" s="110"/>
      <c r="Y1809" s="110"/>
      <c r="Z1809" s="110"/>
      <c r="AA1809" s="113"/>
      <c r="AB1809" s="110"/>
      <c r="AC1809" s="110"/>
      <c r="AD1809" s="110"/>
      <c r="AE1809" s="110"/>
      <c r="AG1809" s="7">
        <f>IF(Q1809&gt;0,RANK(Q1809,(N1809:P1809,Q1809:AE1809)),0)</f>
        <v>3</v>
      </c>
      <c r="AH1809" s="7">
        <f>IF(R1809&gt;0,RANK(R1809,(N1809:P1809,Q1809:AE1809)),0)</f>
        <v>4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678"/>
        <v>8.9576547231270363E-3</v>
      </c>
      <c r="AL1809" s="2">
        <f t="shared" si="679"/>
        <v>6.9218241042345273E-3</v>
      </c>
      <c r="AM1809" s="2">
        <f t="shared" si="680"/>
        <v>0</v>
      </c>
      <c r="AN1809" s="2">
        <f t="shared" si="681"/>
        <v>0</v>
      </c>
      <c r="AP1809" t="s">
        <v>676</v>
      </c>
      <c r="AQ1809" t="s">
        <v>2755</v>
      </c>
      <c r="AT1809" s="94">
        <v>45</v>
      </c>
      <c r="AU1809" s="96">
        <v>25</v>
      </c>
      <c r="AV1809" s="100">
        <f t="shared" si="682"/>
        <v>45025</v>
      </c>
      <c r="AX1809" s="7" t="s">
        <v>996</v>
      </c>
    </row>
    <row r="1810" spans="1:50" ht="13" hidden="1" customHeight="1" outlineLevel="1">
      <c r="A1810" t="s">
        <v>1984</v>
      </c>
      <c r="B1810" t="s">
        <v>2755</v>
      </c>
      <c r="C1810" s="1">
        <f t="shared" si="673"/>
        <v>6947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0</v>
      </c>
      <c r="G1810" s="1">
        <f t="shared" si="666"/>
        <v>266</v>
      </c>
      <c r="H1810" s="2">
        <f t="shared" si="667"/>
        <v>3.8289909313372679E-2</v>
      </c>
      <c r="I1810" s="2"/>
      <c r="J1810" s="2">
        <f t="shared" si="674"/>
        <v>0.45760760040305165</v>
      </c>
      <c r="K1810" s="2">
        <f t="shared" si="675"/>
        <v>0.49589750971642438</v>
      </c>
      <c r="L1810" s="2">
        <f t="shared" si="676"/>
        <v>0</v>
      </c>
      <c r="M1810" s="2">
        <f t="shared" si="677"/>
        <v>4.6494889880524026E-2</v>
      </c>
      <c r="N1810" s="110">
        <v>3179</v>
      </c>
      <c r="O1810" s="110">
        <v>3445</v>
      </c>
      <c r="P1810" s="110"/>
      <c r="Q1810" s="110">
        <v>285</v>
      </c>
      <c r="R1810" s="110">
        <v>38</v>
      </c>
      <c r="S1810" s="110"/>
      <c r="T1810" s="110"/>
      <c r="U1810" s="110">
        <v>0</v>
      </c>
      <c r="V1810" s="110"/>
      <c r="W1810" s="113"/>
      <c r="X1810" s="110"/>
      <c r="Y1810" s="110"/>
      <c r="Z1810" s="110"/>
      <c r="AA1810" s="113"/>
      <c r="AB1810" s="110"/>
      <c r="AC1810" s="110"/>
      <c r="AD1810" s="110"/>
      <c r="AE1810" s="110"/>
      <c r="AG1810" s="7">
        <f>IF(Q1810&gt;0,RANK(Q1810,(N1810:P1810,Q1810:AE1810)),0)</f>
        <v>3</v>
      </c>
      <c r="AH1810" s="7">
        <f>IF(R1810&gt;0,RANK(R1810,(N1810:P1810,Q1810:AE1810)),0)</f>
        <v>4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678"/>
        <v>4.1024902835756438E-2</v>
      </c>
      <c r="AL1810" s="2">
        <f t="shared" si="679"/>
        <v>5.4699870447675256E-3</v>
      </c>
      <c r="AM1810" s="2">
        <f t="shared" si="680"/>
        <v>0</v>
      </c>
      <c r="AN1810" s="2">
        <f t="shared" si="681"/>
        <v>0</v>
      </c>
      <c r="AP1810" t="s">
        <v>1984</v>
      </c>
      <c r="AQ1810" t="s">
        <v>2755</v>
      </c>
      <c r="AT1810" s="94">
        <v>45</v>
      </c>
      <c r="AU1810" s="96">
        <v>27</v>
      </c>
      <c r="AV1810" s="100">
        <f t="shared" si="682"/>
        <v>45027</v>
      </c>
      <c r="AX1810" s="7" t="s">
        <v>996</v>
      </c>
    </row>
    <row r="1811" spans="1:50" ht="13" hidden="1" customHeight="1" outlineLevel="1">
      <c r="A1811" t="s">
        <v>1379</v>
      </c>
      <c r="B1811" t="s">
        <v>2755</v>
      </c>
      <c r="C1811" s="1">
        <f t="shared" si="673"/>
        <v>7733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0</v>
      </c>
      <c r="G1811" s="1">
        <f t="shared" si="666"/>
        <v>1636</v>
      </c>
      <c r="H1811" s="2">
        <f t="shared" si="667"/>
        <v>0.21156084313979051</v>
      </c>
      <c r="I1811" s="2"/>
      <c r="J1811" s="2">
        <f t="shared" si="674"/>
        <v>0.38238717186085608</v>
      </c>
      <c r="K1811" s="2">
        <f t="shared" si="675"/>
        <v>0.59394801500064653</v>
      </c>
      <c r="L1811" s="2">
        <f t="shared" si="676"/>
        <v>0</v>
      </c>
      <c r="M1811" s="2">
        <f t="shared" si="677"/>
        <v>2.3664813138497443E-2</v>
      </c>
      <c r="N1811" s="110">
        <v>2957</v>
      </c>
      <c r="O1811" s="110">
        <v>4593</v>
      </c>
      <c r="P1811" s="110"/>
      <c r="Q1811" s="110">
        <v>74</v>
      </c>
      <c r="R1811" s="110">
        <v>109</v>
      </c>
      <c r="S1811" s="110"/>
      <c r="T1811" s="110"/>
      <c r="U1811" s="110">
        <v>0</v>
      </c>
      <c r="V1811" s="110"/>
      <c r="W1811" s="113"/>
      <c r="X1811" s="110"/>
      <c r="Y1811" s="110"/>
      <c r="Z1811" s="110"/>
      <c r="AA1811" s="113"/>
      <c r="AB1811" s="110"/>
      <c r="AC1811" s="110"/>
      <c r="AD1811" s="110"/>
      <c r="AE1811" s="110"/>
      <c r="AG1811" s="7">
        <f>IF(Q1811&gt;0,RANK(Q1811,(N1811:P1811,Q1811:AE1811)),0)</f>
        <v>4</v>
      </c>
      <c r="AH1811" s="7">
        <f>IF(R1811&gt;0,RANK(R1811,(N1811:P1811,Q1811:AE1811)),0)</f>
        <v>3</v>
      </c>
      <c r="AI1811" s="7">
        <f>IF(T1811&gt;0,RANK(T1811,(N1811:P1811,Q1811:AE1811)),0)</f>
        <v>0</v>
      </c>
      <c r="AJ1811" s="7">
        <f>IF(S1811&gt;0,RANK(S1811,(N1811:P1811,Q1811:AE1811)),0)</f>
        <v>0</v>
      </c>
      <c r="AK1811" s="2">
        <f t="shared" si="678"/>
        <v>9.5693779904306216E-3</v>
      </c>
      <c r="AL1811" s="2">
        <f t="shared" si="679"/>
        <v>1.4095435148066727E-2</v>
      </c>
      <c r="AM1811" s="2">
        <f t="shared" si="680"/>
        <v>0</v>
      </c>
      <c r="AN1811" s="2">
        <f t="shared" si="681"/>
        <v>0</v>
      </c>
      <c r="AP1811" t="s">
        <v>1379</v>
      </c>
      <c r="AQ1811" t="s">
        <v>2755</v>
      </c>
      <c r="AT1811" s="94">
        <v>45</v>
      </c>
      <c r="AU1811" s="96">
        <v>29</v>
      </c>
      <c r="AV1811" s="100">
        <f t="shared" si="682"/>
        <v>45029</v>
      </c>
      <c r="AX1811" s="7" t="s">
        <v>996</v>
      </c>
    </row>
    <row r="1812" spans="1:50" ht="13" hidden="1" customHeight="1" outlineLevel="1">
      <c r="A1812" t="s">
        <v>1310</v>
      </c>
      <c r="B1812" t="s">
        <v>2755</v>
      </c>
      <c r="C1812" s="1">
        <f t="shared" si="673"/>
        <v>11305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0</v>
      </c>
      <c r="G1812" s="1">
        <f t="shared" si="666"/>
        <v>2754</v>
      </c>
      <c r="H1812" s="2">
        <f t="shared" si="667"/>
        <v>0.24360902255639097</v>
      </c>
      <c r="I1812" s="2"/>
      <c r="J1812" s="2">
        <f t="shared" si="674"/>
        <v>0.36178681999115436</v>
      </c>
      <c r="K1812" s="2">
        <f t="shared" si="675"/>
        <v>0.6053958425475453</v>
      </c>
      <c r="L1812" s="2">
        <f t="shared" si="676"/>
        <v>0</v>
      </c>
      <c r="M1812" s="2">
        <f t="shared" si="677"/>
        <v>3.2817337461300333E-2</v>
      </c>
      <c r="N1812" s="110">
        <v>4090</v>
      </c>
      <c r="O1812" s="110">
        <v>6844</v>
      </c>
      <c r="P1812" s="110"/>
      <c r="Q1812" s="110">
        <v>189</v>
      </c>
      <c r="R1812" s="110">
        <v>182</v>
      </c>
      <c r="S1812" s="110"/>
      <c r="T1812" s="110"/>
      <c r="U1812" s="110">
        <v>0</v>
      </c>
      <c r="V1812" s="110"/>
      <c r="W1812" s="113"/>
      <c r="X1812" s="110"/>
      <c r="Y1812" s="110"/>
      <c r="Z1812" s="110"/>
      <c r="AA1812" s="113"/>
      <c r="AB1812" s="110"/>
      <c r="AC1812" s="110"/>
      <c r="AD1812" s="110"/>
      <c r="AE1812" s="110"/>
      <c r="AG1812" s="7">
        <f>IF(Q1812&gt;0,RANK(Q1812,(N1812:P1812,Q1812:AE1812)),0)</f>
        <v>3</v>
      </c>
      <c r="AH1812" s="7">
        <f>IF(R1812&gt;0,RANK(R1812,(N1812:P1812,Q1812:AE1812)),0)</f>
        <v>4</v>
      </c>
      <c r="AI1812" s="7">
        <f>IF(T1812&gt;0,RANK(T1812,(N1812:P1812,Q1812:AE1812)),0)</f>
        <v>0</v>
      </c>
      <c r="AJ1812" s="7">
        <f>IF(S1812&gt;0,RANK(S1812,(N1812:P1812,Q1812:AE1812)),0)</f>
        <v>0</v>
      </c>
      <c r="AK1812" s="2">
        <f t="shared" si="678"/>
        <v>1.6718266253869969E-2</v>
      </c>
      <c r="AL1812" s="2">
        <f t="shared" si="679"/>
        <v>1.609907120743034E-2</v>
      </c>
      <c r="AM1812" s="2">
        <f t="shared" si="680"/>
        <v>0</v>
      </c>
      <c r="AN1812" s="2">
        <f t="shared" si="681"/>
        <v>0</v>
      </c>
      <c r="AP1812" t="s">
        <v>1310</v>
      </c>
      <c r="AQ1812" t="s">
        <v>2755</v>
      </c>
      <c r="AT1812" s="94">
        <v>45</v>
      </c>
      <c r="AU1812" s="96">
        <v>31</v>
      </c>
      <c r="AV1812" s="100">
        <f t="shared" si="682"/>
        <v>45031</v>
      </c>
      <c r="AX1812" s="7" t="s">
        <v>996</v>
      </c>
    </row>
    <row r="1813" spans="1:50" ht="13" hidden="1" customHeight="1" outlineLevel="1">
      <c r="A1813" t="s">
        <v>1887</v>
      </c>
      <c r="B1813" t="s">
        <v>2755</v>
      </c>
      <c r="C1813" s="1">
        <f t="shared" si="673"/>
        <v>5744</v>
      </c>
      <c r="D1813" s="7">
        <f>IF(N1813&gt;0, RANK(N1813,(N1813:P1813,Q1813:AE1813)),0)</f>
        <v>2</v>
      </c>
      <c r="E1813" s="7">
        <f>IF(O1813&gt;0,RANK(O1813,(N1813:P1813,Q1813:AE1813)),0)</f>
        <v>1</v>
      </c>
      <c r="F1813" s="7">
        <f>IF(P1813&gt;0,RANK(P1813,(N1813:P1813,Q1813:AE1813)),0)</f>
        <v>0</v>
      </c>
      <c r="G1813" s="1">
        <f t="shared" si="666"/>
        <v>989</v>
      </c>
      <c r="H1813" s="2">
        <f t="shared" si="667"/>
        <v>0.17217966573816157</v>
      </c>
      <c r="I1813" s="2"/>
      <c r="J1813" s="2">
        <f t="shared" si="674"/>
        <v>0.40598885793871864</v>
      </c>
      <c r="K1813" s="2">
        <f t="shared" si="675"/>
        <v>0.57816852367688021</v>
      </c>
      <c r="L1813" s="2">
        <f t="shared" si="676"/>
        <v>0</v>
      </c>
      <c r="M1813" s="2">
        <f t="shared" si="677"/>
        <v>1.5842618384401153E-2</v>
      </c>
      <c r="N1813" s="110">
        <v>2332</v>
      </c>
      <c r="O1813" s="110">
        <v>3321</v>
      </c>
      <c r="P1813" s="110"/>
      <c r="Q1813" s="110">
        <v>51</v>
      </c>
      <c r="R1813" s="110">
        <v>40</v>
      </c>
      <c r="S1813" s="110"/>
      <c r="T1813" s="110"/>
      <c r="U1813" s="110">
        <v>0</v>
      </c>
      <c r="V1813" s="110"/>
      <c r="W1813" s="113"/>
      <c r="X1813" s="110"/>
      <c r="Y1813" s="110"/>
      <c r="Z1813" s="110"/>
      <c r="AA1813" s="113"/>
      <c r="AB1813" s="110"/>
      <c r="AC1813" s="110"/>
      <c r="AD1813" s="110"/>
      <c r="AE1813" s="110"/>
      <c r="AG1813" s="7">
        <f>IF(Q1813&gt;0,RANK(Q1813,(N1813:P1813,Q1813:AE1813)),0)</f>
        <v>3</v>
      </c>
      <c r="AH1813" s="7">
        <f>IF(R1813&gt;0,RANK(R1813,(N1813:P1813,Q1813:AE1813)),0)</f>
        <v>4</v>
      </c>
      <c r="AI1813" s="7">
        <f>IF(T1813&gt;0,RANK(T1813,(N1813:P1813,Q1813:AE1813)),0)</f>
        <v>0</v>
      </c>
      <c r="AJ1813" s="7">
        <f>IF(S1813&gt;0,RANK(S1813,(N1813:P1813,Q1813:AE1813)),0)</f>
        <v>0</v>
      </c>
      <c r="AK1813" s="2">
        <f t="shared" si="678"/>
        <v>8.8788300835654591E-3</v>
      </c>
      <c r="AL1813" s="2">
        <f t="shared" si="679"/>
        <v>6.9637883008356544E-3</v>
      </c>
      <c r="AM1813" s="2">
        <f t="shared" si="680"/>
        <v>0</v>
      </c>
      <c r="AN1813" s="2">
        <f t="shared" si="681"/>
        <v>0</v>
      </c>
      <c r="AP1813" t="s">
        <v>1887</v>
      </c>
      <c r="AQ1813" t="s">
        <v>2755</v>
      </c>
      <c r="AT1813" s="94">
        <v>45</v>
      </c>
      <c r="AU1813" s="96">
        <v>33</v>
      </c>
      <c r="AV1813" s="100">
        <f t="shared" si="682"/>
        <v>45033</v>
      </c>
      <c r="AX1813" s="7" t="s">
        <v>996</v>
      </c>
    </row>
    <row r="1814" spans="1:50" ht="13" hidden="1" customHeight="1" outlineLevel="1">
      <c r="A1814" t="s">
        <v>198</v>
      </c>
      <c r="B1814" t="s">
        <v>2755</v>
      </c>
      <c r="C1814" s="1">
        <f t="shared" si="673"/>
        <v>16287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0</v>
      </c>
      <c r="G1814" s="1">
        <f t="shared" si="666"/>
        <v>6022</v>
      </c>
      <c r="H1814" s="2">
        <f t="shared" si="667"/>
        <v>0.36974273960827653</v>
      </c>
      <c r="I1814" s="2"/>
      <c r="J1814" s="2">
        <f t="shared" si="674"/>
        <v>0.2975993123349911</v>
      </c>
      <c r="K1814" s="2">
        <f t="shared" si="675"/>
        <v>0.66734205194326768</v>
      </c>
      <c r="L1814" s="2">
        <f t="shared" si="676"/>
        <v>0</v>
      </c>
      <c r="M1814" s="2">
        <f t="shared" si="677"/>
        <v>3.5058635721741171E-2</v>
      </c>
      <c r="N1814" s="110">
        <v>4847</v>
      </c>
      <c r="O1814" s="110">
        <v>10869</v>
      </c>
      <c r="P1814" s="110"/>
      <c r="Q1814" s="110">
        <v>241</v>
      </c>
      <c r="R1814" s="110">
        <v>312</v>
      </c>
      <c r="S1814" s="110"/>
      <c r="T1814" s="110"/>
      <c r="U1814" s="110">
        <v>18</v>
      </c>
      <c r="V1814" s="110"/>
      <c r="W1814" s="113"/>
      <c r="X1814" s="110"/>
      <c r="Y1814" s="110"/>
      <c r="Z1814" s="110"/>
      <c r="AA1814" s="113"/>
      <c r="AB1814" s="110"/>
      <c r="AC1814" s="110"/>
      <c r="AD1814" s="110"/>
      <c r="AE1814" s="110"/>
      <c r="AG1814" s="7">
        <f>IF(Q1814&gt;0,RANK(Q1814,(N1814:P1814,Q1814:AE1814)),0)</f>
        <v>4</v>
      </c>
      <c r="AH1814" s="7">
        <f>IF(R1814&gt;0,RANK(R1814,(N1814:P1814,Q1814:AE1814)),0)</f>
        <v>3</v>
      </c>
      <c r="AI1814" s="7">
        <f>IF(T1814&gt;0,RANK(T1814,(N1814:P1814,Q1814:AE1814)),0)</f>
        <v>0</v>
      </c>
      <c r="AJ1814" s="7">
        <f>IF(S1814&gt;0,RANK(S1814,(N1814:P1814,Q1814:AE1814)),0)</f>
        <v>0</v>
      </c>
      <c r="AK1814" s="2">
        <f t="shared" si="678"/>
        <v>1.4797077423712163E-2</v>
      </c>
      <c r="AL1814" s="2">
        <f t="shared" si="679"/>
        <v>1.9156382390863879E-2</v>
      </c>
      <c r="AM1814" s="2">
        <f t="shared" si="680"/>
        <v>0</v>
      </c>
      <c r="AN1814" s="2">
        <f t="shared" si="681"/>
        <v>0</v>
      </c>
      <c r="AP1814" t="s">
        <v>198</v>
      </c>
      <c r="AQ1814" t="s">
        <v>2755</v>
      </c>
      <c r="AT1814" s="94">
        <v>45</v>
      </c>
      <c r="AU1814" s="96">
        <v>35</v>
      </c>
      <c r="AV1814" s="100">
        <f t="shared" si="682"/>
        <v>45035</v>
      </c>
      <c r="AX1814" s="7" t="s">
        <v>996</v>
      </c>
    </row>
    <row r="1815" spans="1:50" ht="13" hidden="1" customHeight="1" outlineLevel="1">
      <c r="A1815" t="s">
        <v>2325</v>
      </c>
      <c r="B1815" t="s">
        <v>2755</v>
      </c>
      <c r="C1815" s="1">
        <f t="shared" si="673"/>
        <v>4737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0</v>
      </c>
      <c r="G1815" s="1">
        <f t="shared" si="666"/>
        <v>798</v>
      </c>
      <c r="H1815" s="2">
        <f t="shared" si="667"/>
        <v>0.16846105129829006</v>
      </c>
      <c r="I1815" s="2"/>
      <c r="J1815" s="2">
        <f t="shared" si="674"/>
        <v>0.40025332488917037</v>
      </c>
      <c r="K1815" s="2">
        <f t="shared" si="675"/>
        <v>0.56871437618746046</v>
      </c>
      <c r="L1815" s="2">
        <f t="shared" si="676"/>
        <v>0</v>
      </c>
      <c r="M1815" s="2">
        <f t="shared" si="677"/>
        <v>3.1032298923369117E-2</v>
      </c>
      <c r="N1815" s="110">
        <v>1896</v>
      </c>
      <c r="O1815" s="110">
        <v>2694</v>
      </c>
      <c r="P1815" s="110"/>
      <c r="Q1815" s="110">
        <v>86</v>
      </c>
      <c r="R1815" s="110">
        <v>59</v>
      </c>
      <c r="S1815" s="110"/>
      <c r="T1815" s="110"/>
      <c r="U1815" s="110">
        <v>2</v>
      </c>
      <c r="V1815" s="110"/>
      <c r="W1815" s="113"/>
      <c r="X1815" s="110"/>
      <c r="Y1815" s="110"/>
      <c r="Z1815" s="110"/>
      <c r="AA1815" s="113"/>
      <c r="AB1815" s="110"/>
      <c r="AC1815" s="110"/>
      <c r="AD1815" s="110"/>
      <c r="AE1815" s="110"/>
      <c r="AG1815" s="7">
        <f>IF(Q1815&gt;0,RANK(Q1815,(N1815:P1815,Q1815:AE1815)),0)</f>
        <v>3</v>
      </c>
      <c r="AH1815" s="7">
        <f>IF(R1815&gt;0,RANK(R1815,(N1815:P1815,Q1815:AE1815)),0)</f>
        <v>4</v>
      </c>
      <c r="AI1815" s="7">
        <f>IF(T1815&gt;0,RANK(T1815,(N1815:P1815,Q1815:AE1815)),0)</f>
        <v>0</v>
      </c>
      <c r="AJ1815" s="7">
        <f>IF(S1815&gt;0,RANK(S1815,(N1815:P1815,Q1815:AE1815)),0)</f>
        <v>0</v>
      </c>
      <c r="AK1815" s="2">
        <f t="shared" si="678"/>
        <v>1.8154950390542539E-2</v>
      </c>
      <c r="AL1815" s="2">
        <f t="shared" si="679"/>
        <v>1.2455140384209416E-2</v>
      </c>
      <c r="AM1815" s="2">
        <f t="shared" si="680"/>
        <v>0</v>
      </c>
      <c r="AN1815" s="2">
        <f t="shared" si="681"/>
        <v>0</v>
      </c>
      <c r="AP1815" t="s">
        <v>2325</v>
      </c>
      <c r="AQ1815" t="s">
        <v>2755</v>
      </c>
      <c r="AT1815" s="94">
        <v>45</v>
      </c>
      <c r="AU1815" s="96">
        <v>37</v>
      </c>
      <c r="AV1815" s="100">
        <f t="shared" si="682"/>
        <v>45037</v>
      </c>
      <c r="AX1815" s="7" t="s">
        <v>996</v>
      </c>
    </row>
    <row r="1816" spans="1:50" ht="13" hidden="1" customHeight="1" outlineLevel="1">
      <c r="A1816" t="s">
        <v>1212</v>
      </c>
      <c r="B1816" t="s">
        <v>2755</v>
      </c>
      <c r="C1816" s="1">
        <f t="shared" si="673"/>
        <v>4921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0</v>
      </c>
      <c r="G1816" s="1">
        <f t="shared" si="666"/>
        <v>1</v>
      </c>
      <c r="H1816" s="2">
        <f t="shared" si="667"/>
        <v>2.03210729526519E-4</v>
      </c>
      <c r="I1816" s="2"/>
      <c r="J1816" s="2">
        <f t="shared" si="674"/>
        <v>0.48486080065027432</v>
      </c>
      <c r="K1816" s="2">
        <f t="shared" si="675"/>
        <v>0.48506401137980087</v>
      </c>
      <c r="L1816" s="2">
        <f t="shared" si="676"/>
        <v>0</v>
      </c>
      <c r="M1816" s="2">
        <f t="shared" si="677"/>
        <v>3.0075187969924755E-2</v>
      </c>
      <c r="N1816" s="110">
        <v>2386</v>
      </c>
      <c r="O1816" s="110">
        <v>2387</v>
      </c>
      <c r="P1816" s="110"/>
      <c r="Q1816" s="110">
        <v>62</v>
      </c>
      <c r="R1816" s="110">
        <v>84</v>
      </c>
      <c r="S1816" s="110"/>
      <c r="T1816" s="110"/>
      <c r="U1816" s="110">
        <v>2</v>
      </c>
      <c r="V1816" s="110"/>
      <c r="W1816" s="113"/>
      <c r="X1816" s="110"/>
      <c r="Y1816" s="110"/>
      <c r="Z1816" s="110"/>
      <c r="AA1816" s="113"/>
      <c r="AB1816" s="110"/>
      <c r="AC1816" s="110"/>
      <c r="AD1816" s="110"/>
      <c r="AE1816" s="110"/>
      <c r="AG1816" s="7">
        <f>IF(Q1816&gt;0,RANK(Q1816,(N1816:P1816,Q1816:AE1816)),0)</f>
        <v>4</v>
      </c>
      <c r="AH1816" s="7">
        <f>IF(R1816&gt;0,RANK(R1816,(N1816:P1816,Q1816:AE1816)),0)</f>
        <v>3</v>
      </c>
      <c r="AI1816" s="7">
        <f>IF(T1816&gt;0,RANK(T1816,(N1816:P1816,Q1816:AE1816)),0)</f>
        <v>0</v>
      </c>
      <c r="AJ1816" s="7">
        <f>IF(S1816&gt;0,RANK(S1816,(N1816:P1816,Q1816:AE1816)),0)</f>
        <v>0</v>
      </c>
      <c r="AK1816" s="2">
        <f t="shared" si="678"/>
        <v>1.2599065230644179E-2</v>
      </c>
      <c r="AL1816" s="2">
        <f t="shared" si="679"/>
        <v>1.7069701280227598E-2</v>
      </c>
      <c r="AM1816" s="2">
        <f t="shared" si="680"/>
        <v>0</v>
      </c>
      <c r="AN1816" s="2">
        <f t="shared" si="681"/>
        <v>0</v>
      </c>
      <c r="AP1816" t="s">
        <v>1212</v>
      </c>
      <c r="AQ1816" t="s">
        <v>2755</v>
      </c>
      <c r="AT1816" s="94">
        <v>45</v>
      </c>
      <c r="AU1816" s="96">
        <v>39</v>
      </c>
      <c r="AV1816" s="100">
        <f t="shared" si="682"/>
        <v>45039</v>
      </c>
      <c r="AX1816" s="7" t="s">
        <v>996</v>
      </c>
    </row>
    <row r="1817" spans="1:50" ht="13" hidden="1" customHeight="1" outlineLevel="1">
      <c r="A1817" t="s">
        <v>2587</v>
      </c>
      <c r="B1817" t="s">
        <v>2755</v>
      </c>
      <c r="C1817" s="1">
        <f t="shared" si="673"/>
        <v>23588</v>
      </c>
      <c r="D1817" s="7">
        <f>IF(N1817&gt;0, RANK(N1817,(N1817:P1817,Q1817:AE1817)),0)</f>
        <v>2</v>
      </c>
      <c r="E1817" s="7">
        <f>IF(O1817&gt;0,RANK(O1817,(N1817:P1817,Q1817:AE1817)),0)</f>
        <v>1</v>
      </c>
      <c r="F1817" s="7">
        <f>IF(P1817&gt;0,RANK(P1817,(N1817:P1817,Q1817:AE1817)),0)</f>
        <v>0</v>
      </c>
      <c r="G1817" s="1">
        <f t="shared" si="666"/>
        <v>6548</v>
      </c>
      <c r="H1817" s="2">
        <f t="shared" si="667"/>
        <v>0.27759877904018992</v>
      </c>
      <c r="I1817" s="2"/>
      <c r="J1817" s="2">
        <f t="shared" si="674"/>
        <v>0.34890622350347633</v>
      </c>
      <c r="K1817" s="2">
        <f t="shared" si="675"/>
        <v>0.62650500254366626</v>
      </c>
      <c r="L1817" s="2">
        <f t="shared" si="676"/>
        <v>0</v>
      </c>
      <c r="M1817" s="2">
        <f t="shared" si="677"/>
        <v>2.4588773952857412E-2</v>
      </c>
      <c r="N1817" s="110">
        <v>8230</v>
      </c>
      <c r="O1817" s="110">
        <v>14778</v>
      </c>
      <c r="P1817" s="110"/>
      <c r="Q1817" s="110">
        <v>390</v>
      </c>
      <c r="R1817" s="110">
        <v>190</v>
      </c>
      <c r="S1817" s="110"/>
      <c r="T1817" s="110"/>
      <c r="U1817" s="110">
        <v>0</v>
      </c>
      <c r="V1817" s="110"/>
      <c r="W1817" s="113"/>
      <c r="X1817" s="110"/>
      <c r="Y1817" s="110"/>
      <c r="Z1817" s="110"/>
      <c r="AA1817" s="113"/>
      <c r="AB1817" s="110"/>
      <c r="AC1817" s="110"/>
      <c r="AD1817" s="110"/>
      <c r="AE1817" s="110"/>
      <c r="AG1817" s="7">
        <f>IF(Q1817&gt;0,RANK(Q1817,(N1817:P1817,Q1817:AE1817)),0)</f>
        <v>3</v>
      </c>
      <c r="AH1817" s="7">
        <f>IF(R1817&gt;0,RANK(R1817,(N1817:P1817,Q1817:AE1817)),0)</f>
        <v>4</v>
      </c>
      <c r="AI1817" s="7">
        <f>IF(T1817&gt;0,RANK(T1817,(N1817:P1817,Q1817:AE1817)),0)</f>
        <v>0</v>
      </c>
      <c r="AJ1817" s="7">
        <f>IF(S1817&gt;0,RANK(S1817,(N1817:P1817,Q1817:AE1817)),0)</f>
        <v>0</v>
      </c>
      <c r="AK1817" s="2">
        <f t="shared" si="678"/>
        <v>1.6533830761404102E-2</v>
      </c>
      <c r="AL1817" s="2">
        <f t="shared" si="679"/>
        <v>8.0549431914532805E-3</v>
      </c>
      <c r="AM1817" s="2">
        <f t="shared" si="680"/>
        <v>0</v>
      </c>
      <c r="AN1817" s="2">
        <f t="shared" si="681"/>
        <v>0</v>
      </c>
      <c r="AP1817" t="s">
        <v>2587</v>
      </c>
      <c r="AQ1817" t="s">
        <v>2755</v>
      </c>
      <c r="AT1817" s="94">
        <v>45</v>
      </c>
      <c r="AU1817" s="96">
        <v>41</v>
      </c>
      <c r="AV1817" s="100">
        <f t="shared" si="682"/>
        <v>45041</v>
      </c>
      <c r="AX1817" s="7" t="s">
        <v>996</v>
      </c>
    </row>
    <row r="1818" spans="1:50" ht="13" hidden="1" customHeight="1" outlineLevel="1">
      <c r="A1818" t="s">
        <v>400</v>
      </c>
      <c r="B1818" t="s">
        <v>2755</v>
      </c>
      <c r="C1818" s="1">
        <f t="shared" si="673"/>
        <v>9686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0</v>
      </c>
      <c r="G1818" s="1">
        <f t="shared" si="666"/>
        <v>1190</v>
      </c>
      <c r="H1818" s="2">
        <f t="shared" si="667"/>
        <v>0.12285773281024158</v>
      </c>
      <c r="I1818" s="2"/>
      <c r="J1818" s="2">
        <f t="shared" si="674"/>
        <v>0.42700805285979765</v>
      </c>
      <c r="K1818" s="2">
        <f t="shared" si="675"/>
        <v>0.54986578567003919</v>
      </c>
      <c r="L1818" s="2">
        <f t="shared" si="676"/>
        <v>0</v>
      </c>
      <c r="M1818" s="2">
        <f t="shared" si="677"/>
        <v>2.3126161470163109E-2</v>
      </c>
      <c r="N1818" s="110">
        <v>4136</v>
      </c>
      <c r="O1818" s="110">
        <v>5326</v>
      </c>
      <c r="P1818" s="110"/>
      <c r="Q1818" s="110">
        <v>117</v>
      </c>
      <c r="R1818" s="110">
        <v>82</v>
      </c>
      <c r="S1818" s="110"/>
      <c r="T1818" s="110"/>
      <c r="U1818" s="110">
        <v>25</v>
      </c>
      <c r="V1818" s="110"/>
      <c r="W1818" s="113"/>
      <c r="X1818" s="110"/>
      <c r="Y1818" s="110"/>
      <c r="Z1818" s="110"/>
      <c r="AA1818" s="113"/>
      <c r="AB1818" s="110"/>
      <c r="AC1818" s="110"/>
      <c r="AD1818" s="110"/>
      <c r="AE1818" s="110"/>
      <c r="AG1818" s="7">
        <f>IF(Q1818&gt;0,RANK(Q1818,(N1818:P1818,Q1818:AE1818)),0)</f>
        <v>3</v>
      </c>
      <c r="AH1818" s="7">
        <f>IF(R1818&gt;0,RANK(R1818,(N1818:P1818,Q1818:AE1818)),0)</f>
        <v>4</v>
      </c>
      <c r="AI1818" s="7">
        <f>IF(T1818&gt;0,RANK(T1818,(N1818:P1818,Q1818:AE1818)),0)</f>
        <v>0</v>
      </c>
      <c r="AJ1818" s="7">
        <f>IF(S1818&gt;0,RANK(S1818,(N1818:P1818,Q1818:AE1818)),0)</f>
        <v>0</v>
      </c>
      <c r="AK1818" s="2">
        <f t="shared" si="678"/>
        <v>1.2079289696469131E-2</v>
      </c>
      <c r="AL1818" s="2">
        <f t="shared" si="679"/>
        <v>8.4658269667561431E-3</v>
      </c>
      <c r="AM1818" s="2">
        <f t="shared" si="680"/>
        <v>0</v>
      </c>
      <c r="AN1818" s="2">
        <f t="shared" si="681"/>
        <v>0</v>
      </c>
      <c r="AP1818" t="s">
        <v>400</v>
      </c>
      <c r="AQ1818" t="s">
        <v>2755</v>
      </c>
      <c r="AT1818" s="94">
        <v>45</v>
      </c>
      <c r="AU1818" s="96">
        <v>43</v>
      </c>
      <c r="AV1818" s="100">
        <f t="shared" si="682"/>
        <v>45043</v>
      </c>
      <c r="AX1818" s="7" t="s">
        <v>996</v>
      </c>
    </row>
    <row r="1819" spans="1:50" ht="13" hidden="1" customHeight="1" outlineLevel="1">
      <c r="A1819" t="s">
        <v>1275</v>
      </c>
      <c r="B1819" t="s">
        <v>2755</v>
      </c>
      <c r="C1819" s="1">
        <f t="shared" si="673"/>
        <v>80000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0</v>
      </c>
      <c r="G1819" s="1">
        <f t="shared" si="666"/>
        <v>34616</v>
      </c>
      <c r="H1819" s="2">
        <f t="shared" si="667"/>
        <v>0.43269999999999997</v>
      </c>
      <c r="I1819" s="2"/>
      <c r="J1819" s="2">
        <f t="shared" si="674"/>
        <v>0.26756249999999998</v>
      </c>
      <c r="K1819" s="2">
        <f t="shared" si="675"/>
        <v>0.70026250000000001</v>
      </c>
      <c r="L1819" s="2">
        <f t="shared" si="676"/>
        <v>0</v>
      </c>
      <c r="M1819" s="2">
        <f t="shared" si="677"/>
        <v>3.2175000000000065E-2</v>
      </c>
      <c r="N1819" s="110">
        <v>21405</v>
      </c>
      <c r="O1819" s="110">
        <v>56021</v>
      </c>
      <c r="P1819" s="110"/>
      <c r="Q1819" s="110">
        <v>1544</v>
      </c>
      <c r="R1819" s="110">
        <v>886</v>
      </c>
      <c r="S1819" s="110"/>
      <c r="T1819" s="110"/>
      <c r="U1819" s="110">
        <v>144</v>
      </c>
      <c r="V1819" s="110"/>
      <c r="W1819" s="113"/>
      <c r="X1819" s="110"/>
      <c r="Y1819" s="110"/>
      <c r="Z1819" s="110"/>
      <c r="AA1819" s="113"/>
      <c r="AB1819" s="110"/>
      <c r="AC1819" s="110"/>
      <c r="AD1819" s="110"/>
      <c r="AE1819" s="110"/>
      <c r="AG1819" s="7">
        <f>IF(Q1819&gt;0,RANK(Q1819,(N1819:P1819,Q1819:AE1819)),0)</f>
        <v>3</v>
      </c>
      <c r="AH1819" s="7">
        <f>IF(R1819&gt;0,RANK(R1819,(N1819:P1819,Q1819:AE1819)),0)</f>
        <v>4</v>
      </c>
      <c r="AI1819" s="7">
        <f>IF(T1819&gt;0,RANK(T1819,(N1819:P1819,Q1819:AE1819)),0)</f>
        <v>0</v>
      </c>
      <c r="AJ1819" s="7">
        <f>IF(S1819&gt;0,RANK(S1819,(N1819:P1819,Q1819:AE1819)),0)</f>
        <v>0</v>
      </c>
      <c r="AK1819" s="2">
        <f t="shared" si="678"/>
        <v>1.9300000000000001E-2</v>
      </c>
      <c r="AL1819" s="2">
        <f t="shared" si="679"/>
        <v>1.1075E-2</v>
      </c>
      <c r="AM1819" s="2">
        <f t="shared" si="680"/>
        <v>0</v>
      </c>
      <c r="AN1819" s="2">
        <f t="shared" si="681"/>
        <v>0</v>
      </c>
      <c r="AP1819" t="s">
        <v>1275</v>
      </c>
      <c r="AQ1819" t="s">
        <v>2755</v>
      </c>
      <c r="AT1819" s="94">
        <v>45</v>
      </c>
      <c r="AU1819" s="96">
        <v>45</v>
      </c>
      <c r="AV1819" s="100">
        <f t="shared" si="682"/>
        <v>45045</v>
      </c>
      <c r="AX1819" s="7" t="s">
        <v>996</v>
      </c>
    </row>
    <row r="1820" spans="1:50" ht="13" hidden="1" customHeight="1" outlineLevel="1">
      <c r="A1820" t="s">
        <v>917</v>
      </c>
      <c r="B1820" t="s">
        <v>2755</v>
      </c>
      <c r="C1820" s="1">
        <f t="shared" si="673"/>
        <v>11164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0</v>
      </c>
      <c r="G1820" s="1">
        <f t="shared" si="666"/>
        <v>3539</v>
      </c>
      <c r="H1820" s="2">
        <f t="shared" si="667"/>
        <v>0.31700107488355428</v>
      </c>
      <c r="I1820" s="2"/>
      <c r="J1820" s="2">
        <f t="shared" si="674"/>
        <v>0.32085274095306343</v>
      </c>
      <c r="K1820" s="2">
        <f t="shared" si="675"/>
        <v>0.63785381583661771</v>
      </c>
      <c r="L1820" s="2">
        <f t="shared" si="676"/>
        <v>0</v>
      </c>
      <c r="M1820" s="2">
        <f t="shared" si="677"/>
        <v>4.1293443210318803E-2</v>
      </c>
      <c r="N1820" s="110">
        <v>3582</v>
      </c>
      <c r="O1820" s="110">
        <v>7121</v>
      </c>
      <c r="P1820" s="110"/>
      <c r="Q1820" s="110">
        <v>166</v>
      </c>
      <c r="R1820" s="110">
        <v>286</v>
      </c>
      <c r="S1820" s="110"/>
      <c r="T1820" s="110"/>
      <c r="U1820" s="110">
        <v>9</v>
      </c>
      <c r="V1820" s="110"/>
      <c r="W1820" s="113"/>
      <c r="X1820" s="110"/>
      <c r="Y1820" s="110"/>
      <c r="Z1820" s="110"/>
      <c r="AA1820" s="113"/>
      <c r="AB1820" s="110"/>
      <c r="AC1820" s="110"/>
      <c r="AD1820" s="110"/>
      <c r="AE1820" s="110"/>
      <c r="AG1820" s="7">
        <f>IF(Q1820&gt;0,RANK(Q1820,(N1820:P1820,Q1820:AE1820)),0)</f>
        <v>4</v>
      </c>
      <c r="AH1820" s="7">
        <f>IF(R1820&gt;0,RANK(R1820,(N1820:P1820,Q1820:AE1820)),0)</f>
        <v>3</v>
      </c>
      <c r="AI1820" s="7">
        <f>IF(T1820&gt;0,RANK(T1820,(N1820:P1820,Q1820:AE1820)),0)</f>
        <v>0</v>
      </c>
      <c r="AJ1820" s="7">
        <f>IF(S1820&gt;0,RANK(S1820,(N1820:P1820,Q1820:AE1820)),0)</f>
        <v>0</v>
      </c>
      <c r="AK1820" s="2">
        <f t="shared" si="678"/>
        <v>1.4869222500895736E-2</v>
      </c>
      <c r="AL1820" s="2">
        <f t="shared" si="679"/>
        <v>2.5618058043711932E-2</v>
      </c>
      <c r="AM1820" s="2">
        <f t="shared" si="680"/>
        <v>0</v>
      </c>
      <c r="AN1820" s="2">
        <f t="shared" si="681"/>
        <v>0</v>
      </c>
      <c r="AP1820" t="s">
        <v>917</v>
      </c>
      <c r="AQ1820" t="s">
        <v>2755</v>
      </c>
      <c r="AT1820" s="94">
        <v>45</v>
      </c>
      <c r="AU1820" s="96">
        <v>47</v>
      </c>
      <c r="AV1820" s="100">
        <f t="shared" si="682"/>
        <v>45047</v>
      </c>
      <c r="AX1820" s="7" t="s">
        <v>996</v>
      </c>
    </row>
    <row r="1821" spans="1:50" ht="13" hidden="1" customHeight="1" outlineLevel="1">
      <c r="A1821" t="s">
        <v>652</v>
      </c>
      <c r="B1821" t="s">
        <v>2755</v>
      </c>
      <c r="C1821" s="1">
        <f t="shared" si="673"/>
        <v>6068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0</v>
      </c>
      <c r="G1821" s="1">
        <f t="shared" si="666"/>
        <v>79</v>
      </c>
      <c r="H1821" s="2">
        <f t="shared" si="667"/>
        <v>1.3019116677653262E-2</v>
      </c>
      <c r="I1821" s="2"/>
      <c r="J1821" s="2">
        <f t="shared" si="674"/>
        <v>0.48401450230718523</v>
      </c>
      <c r="K1821" s="2">
        <f t="shared" si="675"/>
        <v>0.4970336189848385</v>
      </c>
      <c r="L1821" s="2">
        <f t="shared" si="676"/>
        <v>0</v>
      </c>
      <c r="M1821" s="2">
        <f t="shared" si="677"/>
        <v>1.8951878707976266E-2</v>
      </c>
      <c r="N1821" s="110">
        <v>2937</v>
      </c>
      <c r="O1821" s="110">
        <v>3016</v>
      </c>
      <c r="P1821" s="110"/>
      <c r="Q1821" s="110">
        <v>43</v>
      </c>
      <c r="R1821" s="110">
        <v>71</v>
      </c>
      <c r="S1821" s="110"/>
      <c r="T1821" s="110"/>
      <c r="U1821" s="110">
        <v>1</v>
      </c>
      <c r="V1821" s="110"/>
      <c r="W1821" s="113"/>
      <c r="X1821" s="110"/>
      <c r="Y1821" s="110"/>
      <c r="Z1821" s="110"/>
      <c r="AA1821" s="113"/>
      <c r="AB1821" s="110"/>
      <c r="AC1821" s="110"/>
      <c r="AD1821" s="110"/>
      <c r="AE1821" s="110"/>
      <c r="AG1821" s="7">
        <f>IF(Q1821&gt;0,RANK(Q1821,(N1821:P1821,Q1821:AE1821)),0)</f>
        <v>4</v>
      </c>
      <c r="AH1821" s="7">
        <f>IF(R1821&gt;0,RANK(R1821,(N1821:P1821,Q1821:AE1821)),0)</f>
        <v>3</v>
      </c>
      <c r="AI1821" s="7">
        <f>IF(T1821&gt;0,RANK(T1821,(N1821:P1821,Q1821:AE1821)),0)</f>
        <v>0</v>
      </c>
      <c r="AJ1821" s="7">
        <f>IF(S1821&gt;0,RANK(S1821,(N1821:P1821,Q1821:AE1821)),0)</f>
        <v>0</v>
      </c>
      <c r="AK1821" s="2">
        <f t="shared" si="678"/>
        <v>7.0863546473302567E-3</v>
      </c>
      <c r="AL1821" s="2">
        <f t="shared" si="679"/>
        <v>1.1700725115359262E-2</v>
      </c>
      <c r="AM1821" s="2">
        <f t="shared" si="680"/>
        <v>0</v>
      </c>
      <c r="AN1821" s="2">
        <f t="shared" si="681"/>
        <v>0</v>
      </c>
      <c r="AP1821" t="s">
        <v>652</v>
      </c>
      <c r="AQ1821" t="s">
        <v>2755</v>
      </c>
      <c r="AT1821" s="94">
        <v>45</v>
      </c>
      <c r="AU1821" s="96">
        <v>49</v>
      </c>
      <c r="AV1821" s="100">
        <f t="shared" si="682"/>
        <v>45049</v>
      </c>
      <c r="AX1821" s="7" t="s">
        <v>996</v>
      </c>
    </row>
    <row r="1822" spans="1:50" ht="13" hidden="1" customHeight="1" outlineLevel="1">
      <c r="A1822" t="s">
        <v>908</v>
      </c>
      <c r="B1822" t="s">
        <v>2755</v>
      </c>
      <c r="C1822" s="1">
        <f t="shared" si="673"/>
        <v>29841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0</v>
      </c>
      <c r="G1822" s="1">
        <f t="shared" si="666"/>
        <v>10944</v>
      </c>
      <c r="H1822" s="2">
        <f t="shared" si="667"/>
        <v>0.36674374183170805</v>
      </c>
      <c r="I1822" s="2"/>
      <c r="J1822" s="2">
        <f t="shared" si="674"/>
        <v>0.29848195435809793</v>
      </c>
      <c r="K1822" s="2">
        <f t="shared" si="675"/>
        <v>0.66522569618980598</v>
      </c>
      <c r="L1822" s="2">
        <f t="shared" si="676"/>
        <v>0</v>
      </c>
      <c r="M1822" s="2">
        <f t="shared" si="677"/>
        <v>3.629234945209614E-2</v>
      </c>
      <c r="N1822" s="110">
        <v>8907</v>
      </c>
      <c r="O1822" s="110">
        <v>19851</v>
      </c>
      <c r="P1822" s="110"/>
      <c r="Q1822" s="110">
        <v>535</v>
      </c>
      <c r="R1822" s="110">
        <v>540</v>
      </c>
      <c r="S1822" s="110"/>
      <c r="T1822" s="110"/>
      <c r="U1822" s="110">
        <v>8</v>
      </c>
      <c r="V1822" s="110"/>
      <c r="W1822" s="113"/>
      <c r="X1822" s="110"/>
      <c r="Y1822" s="110"/>
      <c r="Z1822" s="110"/>
      <c r="AA1822" s="113"/>
      <c r="AB1822" s="110"/>
      <c r="AC1822" s="110"/>
      <c r="AD1822" s="110"/>
      <c r="AE1822" s="110"/>
      <c r="AG1822" s="7">
        <f>IF(Q1822&gt;0,RANK(Q1822,(N1822:P1822,Q1822:AE1822)),0)</f>
        <v>4</v>
      </c>
      <c r="AH1822" s="7">
        <f>IF(R1822&gt;0,RANK(R1822,(N1822:P1822,Q1822:AE1822)),0)</f>
        <v>3</v>
      </c>
      <c r="AI1822" s="7">
        <f>IF(T1822&gt;0,RANK(T1822,(N1822:P1822,Q1822:AE1822)),0)</f>
        <v>0</v>
      </c>
      <c r="AJ1822" s="7">
        <f>IF(S1822&gt;0,RANK(S1822,(N1822:P1822,Q1822:AE1822)),0)</f>
        <v>0</v>
      </c>
      <c r="AK1822" s="2">
        <f t="shared" si="678"/>
        <v>1.7928353607452832E-2</v>
      </c>
      <c r="AL1822" s="2">
        <f t="shared" si="679"/>
        <v>1.8095908314064543E-2</v>
      </c>
      <c r="AM1822" s="2">
        <f t="shared" si="680"/>
        <v>0</v>
      </c>
      <c r="AN1822" s="2">
        <f t="shared" si="681"/>
        <v>0</v>
      </c>
      <c r="AP1822" t="s">
        <v>908</v>
      </c>
      <c r="AQ1822" t="s">
        <v>2755</v>
      </c>
      <c r="AT1822" s="94">
        <v>45</v>
      </c>
      <c r="AU1822" s="96">
        <v>51</v>
      </c>
      <c r="AV1822" s="100">
        <f t="shared" si="682"/>
        <v>45051</v>
      </c>
      <c r="AX1822" s="7" t="s">
        <v>996</v>
      </c>
    </row>
    <row r="1823" spans="1:50" ht="13" hidden="1" customHeight="1" outlineLevel="1">
      <c r="A1823" t="s">
        <v>2695</v>
      </c>
      <c r="B1823" t="s">
        <v>2755</v>
      </c>
      <c r="C1823" s="1">
        <f t="shared" si="673"/>
        <v>4356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0</v>
      </c>
      <c r="G1823" s="1">
        <f t="shared" si="666"/>
        <v>710</v>
      </c>
      <c r="H1823" s="2">
        <f t="shared" si="667"/>
        <v>0.16299357208448118</v>
      </c>
      <c r="I1823" s="2"/>
      <c r="J1823" s="2">
        <f t="shared" si="674"/>
        <v>0.57300275482093666</v>
      </c>
      <c r="K1823" s="2">
        <f t="shared" si="675"/>
        <v>0.41000918273645548</v>
      </c>
      <c r="L1823" s="2">
        <f t="shared" si="676"/>
        <v>0</v>
      </c>
      <c r="M1823" s="2">
        <f t="shared" si="677"/>
        <v>1.6988062442607865E-2</v>
      </c>
      <c r="N1823" s="110">
        <v>2496</v>
      </c>
      <c r="O1823" s="110">
        <v>1786</v>
      </c>
      <c r="P1823" s="110"/>
      <c r="Q1823" s="110">
        <v>23</v>
      </c>
      <c r="R1823" s="110">
        <v>51</v>
      </c>
      <c r="S1823" s="110"/>
      <c r="T1823" s="110"/>
      <c r="U1823" s="110">
        <v>0</v>
      </c>
      <c r="V1823" s="110"/>
      <c r="W1823" s="113"/>
      <c r="X1823" s="110"/>
      <c r="Y1823" s="110"/>
      <c r="Z1823" s="110"/>
      <c r="AA1823" s="113"/>
      <c r="AB1823" s="110"/>
      <c r="AC1823" s="110"/>
      <c r="AD1823" s="110"/>
      <c r="AE1823" s="110"/>
      <c r="AG1823" s="7">
        <f>IF(Q1823&gt;0,RANK(Q1823,(N1823:P1823,Q1823:AE1823)),0)</f>
        <v>4</v>
      </c>
      <c r="AH1823" s="7">
        <f>IF(R1823&gt;0,RANK(R1823,(N1823:P1823,Q1823:AE1823)),0)</f>
        <v>3</v>
      </c>
      <c r="AI1823" s="7">
        <f>IF(T1823&gt;0,RANK(T1823,(N1823:P1823,Q1823:AE1823)),0)</f>
        <v>0</v>
      </c>
      <c r="AJ1823" s="7">
        <f>IF(S1823&gt;0,RANK(S1823,(N1823:P1823,Q1823:AE1823)),0)</f>
        <v>0</v>
      </c>
      <c r="AK1823" s="2">
        <f t="shared" si="678"/>
        <v>5.2800734618916436E-3</v>
      </c>
      <c r="AL1823" s="2">
        <f t="shared" si="679"/>
        <v>1.1707988980716254E-2</v>
      </c>
      <c r="AM1823" s="2">
        <f t="shared" si="680"/>
        <v>0</v>
      </c>
      <c r="AN1823" s="2">
        <f t="shared" si="681"/>
        <v>0</v>
      </c>
      <c r="AP1823" t="s">
        <v>2695</v>
      </c>
      <c r="AQ1823" t="s">
        <v>2755</v>
      </c>
      <c r="AT1823" s="94">
        <v>45</v>
      </c>
      <c r="AU1823" s="96">
        <v>53</v>
      </c>
      <c r="AV1823" s="100">
        <f t="shared" si="682"/>
        <v>45053</v>
      </c>
      <c r="AX1823" s="7" t="s">
        <v>996</v>
      </c>
    </row>
    <row r="1824" spans="1:50" ht="13" hidden="1" customHeight="1" outlineLevel="1">
      <c r="A1824" t="s">
        <v>1575</v>
      </c>
      <c r="B1824" t="s">
        <v>2755</v>
      </c>
      <c r="C1824" s="1">
        <f t="shared" si="673"/>
        <v>12527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0</v>
      </c>
      <c r="G1824" s="1">
        <f t="shared" si="666"/>
        <v>5640</v>
      </c>
      <c r="H1824" s="2">
        <f t="shared" si="667"/>
        <v>0.45022750858146404</v>
      </c>
      <c r="I1824" s="2"/>
      <c r="J1824" s="2">
        <f t="shared" si="674"/>
        <v>0.25768340384768901</v>
      </c>
      <c r="K1824" s="2">
        <f t="shared" si="675"/>
        <v>0.70791091242915305</v>
      </c>
      <c r="L1824" s="2">
        <f t="shared" si="676"/>
        <v>0</v>
      </c>
      <c r="M1824" s="2">
        <f t="shared" si="677"/>
        <v>3.4405683723157998E-2</v>
      </c>
      <c r="N1824" s="110">
        <v>3228</v>
      </c>
      <c r="O1824" s="110">
        <v>8868</v>
      </c>
      <c r="P1824" s="110"/>
      <c r="Q1824" s="110">
        <v>254</v>
      </c>
      <c r="R1824" s="110">
        <v>173</v>
      </c>
      <c r="S1824" s="110"/>
      <c r="T1824" s="110"/>
      <c r="U1824" s="110">
        <v>4</v>
      </c>
      <c r="V1824" s="110"/>
      <c r="W1824" s="113"/>
      <c r="X1824" s="110"/>
      <c r="Y1824" s="110"/>
      <c r="Z1824" s="110"/>
      <c r="AA1824" s="113"/>
      <c r="AB1824" s="110"/>
      <c r="AC1824" s="110"/>
      <c r="AD1824" s="110"/>
      <c r="AE1824" s="110"/>
      <c r="AG1824" s="7">
        <f>IF(Q1824&gt;0,RANK(Q1824,(N1824:P1824,Q1824:AE1824)),0)</f>
        <v>3</v>
      </c>
      <c r="AH1824" s="7">
        <f>IF(R1824&gt;0,RANK(R1824,(N1824:P1824,Q1824:AE1824)),0)</f>
        <v>4</v>
      </c>
      <c r="AI1824" s="7">
        <f>IF(T1824&gt;0,RANK(T1824,(N1824:P1824,Q1824:AE1824)),0)</f>
        <v>0</v>
      </c>
      <c r="AJ1824" s="7">
        <f>IF(S1824&gt;0,RANK(S1824,(N1824:P1824,Q1824:AE1824)),0)</f>
        <v>0</v>
      </c>
      <c r="AK1824" s="2">
        <f t="shared" si="678"/>
        <v>2.0276203400654585E-2</v>
      </c>
      <c r="AL1824" s="2">
        <f t="shared" si="679"/>
        <v>1.3810170032729305E-2</v>
      </c>
      <c r="AM1824" s="2">
        <f t="shared" si="680"/>
        <v>0</v>
      </c>
      <c r="AN1824" s="2">
        <f t="shared" si="681"/>
        <v>0</v>
      </c>
      <c r="AP1824" t="s">
        <v>1575</v>
      </c>
      <c r="AQ1824" t="s">
        <v>2755</v>
      </c>
      <c r="AT1824" s="94">
        <v>45</v>
      </c>
      <c r="AU1824" s="96">
        <v>55</v>
      </c>
      <c r="AV1824" s="100">
        <f t="shared" si="682"/>
        <v>45055</v>
      </c>
      <c r="AX1824" s="7" t="s">
        <v>996</v>
      </c>
    </row>
    <row r="1825" spans="1:50" ht="13" hidden="1" customHeight="1" outlineLevel="1">
      <c r="A1825" t="s">
        <v>349</v>
      </c>
      <c r="B1825" t="s">
        <v>2755</v>
      </c>
      <c r="C1825" s="1">
        <f t="shared" si="673"/>
        <v>11169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0</v>
      </c>
      <c r="G1825" s="1">
        <f t="shared" si="666"/>
        <v>4149</v>
      </c>
      <c r="H1825" s="2">
        <f t="shared" si="667"/>
        <v>0.37147461724415792</v>
      </c>
      <c r="I1825" s="2"/>
      <c r="J1825" s="2">
        <f t="shared" si="674"/>
        <v>0.30495120422598265</v>
      </c>
      <c r="K1825" s="2">
        <f t="shared" si="675"/>
        <v>0.67642582147014052</v>
      </c>
      <c r="L1825" s="2">
        <f t="shared" si="676"/>
        <v>0</v>
      </c>
      <c r="M1825" s="2">
        <f t="shared" si="677"/>
        <v>1.8622974303876827E-2</v>
      </c>
      <c r="N1825" s="110">
        <v>3406</v>
      </c>
      <c r="O1825" s="110">
        <v>7555</v>
      </c>
      <c r="P1825" s="110"/>
      <c r="Q1825" s="110">
        <v>102</v>
      </c>
      <c r="R1825" s="110">
        <v>104</v>
      </c>
      <c r="S1825" s="110"/>
      <c r="T1825" s="110"/>
      <c r="U1825" s="110">
        <v>2</v>
      </c>
      <c r="V1825" s="110"/>
      <c r="W1825" s="113"/>
      <c r="X1825" s="110"/>
      <c r="Y1825" s="110"/>
      <c r="Z1825" s="110"/>
      <c r="AA1825" s="113"/>
      <c r="AB1825" s="110"/>
      <c r="AC1825" s="110"/>
      <c r="AD1825" s="110"/>
      <c r="AE1825" s="110"/>
      <c r="AG1825" s="7">
        <f>IF(Q1825&gt;0,RANK(Q1825,(N1825:P1825,Q1825:AE1825)),0)</f>
        <v>4</v>
      </c>
      <c r="AH1825" s="7">
        <f>IF(R1825&gt;0,RANK(R1825,(N1825:P1825,Q1825:AE1825)),0)</f>
        <v>3</v>
      </c>
      <c r="AI1825" s="7">
        <f>IF(T1825&gt;0,RANK(T1825,(N1825:P1825,Q1825:AE1825)),0)</f>
        <v>0</v>
      </c>
      <c r="AJ1825" s="7">
        <f>IF(S1825&gt;0,RANK(S1825,(N1825:P1825,Q1825:AE1825)),0)</f>
        <v>0</v>
      </c>
      <c r="AK1825" s="2">
        <f t="shared" si="678"/>
        <v>9.1324200913242004E-3</v>
      </c>
      <c r="AL1825" s="2">
        <f t="shared" si="679"/>
        <v>9.3114871519384013E-3</v>
      </c>
      <c r="AM1825" s="2">
        <f t="shared" si="680"/>
        <v>0</v>
      </c>
      <c r="AN1825" s="2">
        <f t="shared" si="681"/>
        <v>0</v>
      </c>
      <c r="AP1825" t="s">
        <v>349</v>
      </c>
      <c r="AQ1825" t="s">
        <v>2755</v>
      </c>
      <c r="AT1825" s="94">
        <v>45</v>
      </c>
      <c r="AU1825" s="96">
        <v>57</v>
      </c>
      <c r="AV1825" s="100">
        <f t="shared" si="682"/>
        <v>45057</v>
      </c>
      <c r="AX1825" s="7" t="s">
        <v>996</v>
      </c>
    </row>
    <row r="1826" spans="1:50" ht="13" hidden="1" customHeight="1" outlineLevel="1">
      <c r="A1826" t="s">
        <v>1104</v>
      </c>
      <c r="B1826" t="s">
        <v>2755</v>
      </c>
      <c r="C1826" s="1">
        <f t="shared" si="673"/>
        <v>10333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1">
        <f t="shared" ref="G1826:G1889" si="683">IF(C1826&gt;0,MAX(N1826:P1826)-LARGE(N1826:P1826,2),0)</f>
        <v>3580</v>
      </c>
      <c r="H1826" s="2">
        <f t="shared" ref="H1826:H1889" si="684">IF(C1826&gt;0,G1826/C1826,0)</f>
        <v>0.34646278912222978</v>
      </c>
      <c r="I1826" s="2"/>
      <c r="J1826" s="2">
        <f t="shared" si="674"/>
        <v>0.31675215329526757</v>
      </c>
      <c r="K1826" s="2">
        <f t="shared" si="675"/>
        <v>0.66321494241749734</v>
      </c>
      <c r="L1826" s="2">
        <f t="shared" si="676"/>
        <v>0</v>
      </c>
      <c r="M1826" s="2">
        <f t="shared" si="677"/>
        <v>2.0032904287235143E-2</v>
      </c>
      <c r="N1826" s="110">
        <v>3273</v>
      </c>
      <c r="O1826" s="110">
        <v>6853</v>
      </c>
      <c r="P1826" s="110"/>
      <c r="Q1826" s="110">
        <v>108</v>
      </c>
      <c r="R1826" s="110">
        <v>99</v>
      </c>
      <c r="S1826" s="110"/>
      <c r="T1826" s="110"/>
      <c r="U1826" s="110">
        <v>0</v>
      </c>
      <c r="V1826" s="110"/>
      <c r="W1826" s="113"/>
      <c r="X1826" s="110"/>
      <c r="Y1826" s="110"/>
      <c r="Z1826" s="110"/>
      <c r="AA1826" s="113"/>
      <c r="AB1826" s="110"/>
      <c r="AC1826" s="110"/>
      <c r="AD1826" s="110"/>
      <c r="AE1826" s="110"/>
      <c r="AG1826" s="7">
        <f>IF(Q1826&gt;0,RANK(Q1826,(N1826:P1826,Q1826:AE1826)),0)</f>
        <v>3</v>
      </c>
      <c r="AH1826" s="7">
        <f>IF(R1826&gt;0,RANK(R1826,(N1826:P1826,Q1826:AE1826)),0)</f>
        <v>4</v>
      </c>
      <c r="AI1826" s="7">
        <f>IF(T1826&gt;0,RANK(T1826,(N1826:P1826,Q1826:AE1826)),0)</f>
        <v>0</v>
      </c>
      <c r="AJ1826" s="7">
        <f>IF(S1826&gt;0,RANK(S1826,(N1826:P1826,Q1826:AE1826)),0)</f>
        <v>0</v>
      </c>
      <c r="AK1826" s="2">
        <f t="shared" si="678"/>
        <v>1.0451950062905255E-2</v>
      </c>
      <c r="AL1826" s="2">
        <f t="shared" si="679"/>
        <v>9.5809542243298178E-3</v>
      </c>
      <c r="AM1826" s="2">
        <f t="shared" si="680"/>
        <v>0</v>
      </c>
      <c r="AN1826" s="2">
        <f t="shared" si="681"/>
        <v>0</v>
      </c>
      <c r="AP1826" t="s">
        <v>1104</v>
      </c>
      <c r="AQ1826" t="s">
        <v>2755</v>
      </c>
      <c r="AT1826" s="94">
        <v>45</v>
      </c>
      <c r="AU1826" s="96">
        <v>59</v>
      </c>
      <c r="AV1826" s="100">
        <f t="shared" si="682"/>
        <v>45059</v>
      </c>
      <c r="AX1826" s="7" t="s">
        <v>996</v>
      </c>
    </row>
    <row r="1827" spans="1:50" ht="13" hidden="1" customHeight="1" outlineLevel="1">
      <c r="A1827" t="s">
        <v>2498</v>
      </c>
      <c r="B1827" t="s">
        <v>2755</v>
      </c>
      <c r="C1827" s="1">
        <f t="shared" si="673"/>
        <v>5475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683"/>
        <v>407</v>
      </c>
      <c r="H1827" s="2">
        <f t="shared" si="684"/>
        <v>7.4337899543378994E-2</v>
      </c>
      <c r="I1827" s="2"/>
      <c r="J1827" s="2">
        <f t="shared" si="674"/>
        <v>0.45442922374429223</v>
      </c>
      <c r="K1827" s="2">
        <f t="shared" si="675"/>
        <v>0.52876712328767128</v>
      </c>
      <c r="L1827" s="2">
        <f t="shared" si="676"/>
        <v>0</v>
      </c>
      <c r="M1827" s="2">
        <f t="shared" si="677"/>
        <v>1.6803652968036542E-2</v>
      </c>
      <c r="N1827" s="110">
        <v>2488</v>
      </c>
      <c r="O1827" s="110">
        <v>2895</v>
      </c>
      <c r="P1827" s="110"/>
      <c r="Q1827" s="110">
        <v>50</v>
      </c>
      <c r="R1827" s="110">
        <v>42</v>
      </c>
      <c r="S1827" s="110"/>
      <c r="T1827" s="110"/>
      <c r="U1827" s="110">
        <v>0</v>
      </c>
      <c r="V1827" s="110"/>
      <c r="W1827" s="113"/>
      <c r="X1827" s="110"/>
      <c r="Y1827" s="110"/>
      <c r="Z1827" s="110"/>
      <c r="AA1827" s="113"/>
      <c r="AB1827" s="110"/>
      <c r="AC1827" s="110"/>
      <c r="AD1827" s="110"/>
      <c r="AE1827" s="110"/>
      <c r="AG1827" s="7">
        <f>IF(Q1827&gt;0,RANK(Q1827,(N1827:P1827,Q1827:AE1827)),0)</f>
        <v>3</v>
      </c>
      <c r="AH1827" s="7">
        <f>IF(R1827&gt;0,RANK(R1827,(N1827:P1827,Q1827:AE1827)),0)</f>
        <v>4</v>
      </c>
      <c r="AI1827" s="7">
        <f>IF(T1827&gt;0,RANK(T1827,(N1827:P1827,Q1827:AE1827)),0)</f>
        <v>0</v>
      </c>
      <c r="AJ1827" s="7">
        <f>IF(S1827&gt;0,RANK(S1827,(N1827:P1827,Q1827:AE1827)),0)</f>
        <v>0</v>
      </c>
      <c r="AK1827" s="2">
        <f t="shared" si="678"/>
        <v>9.1324200913242004E-3</v>
      </c>
      <c r="AL1827" s="2">
        <f t="shared" si="679"/>
        <v>7.6712328767123287E-3</v>
      </c>
      <c r="AM1827" s="2">
        <f t="shared" si="680"/>
        <v>0</v>
      </c>
      <c r="AN1827" s="2">
        <f t="shared" si="681"/>
        <v>0</v>
      </c>
      <c r="AP1827" t="s">
        <v>2498</v>
      </c>
      <c r="AQ1827" t="s">
        <v>2755</v>
      </c>
      <c r="AT1827" s="94">
        <v>45</v>
      </c>
      <c r="AU1827" s="96">
        <v>61</v>
      </c>
      <c r="AV1827" s="100">
        <f t="shared" si="682"/>
        <v>45061</v>
      </c>
      <c r="AX1827" s="7" t="s">
        <v>996</v>
      </c>
    </row>
    <row r="1828" spans="1:50" ht="13" hidden="1" customHeight="1" outlineLevel="1">
      <c r="A1828" t="s">
        <v>1686</v>
      </c>
      <c r="B1828" t="s">
        <v>2755</v>
      </c>
      <c r="C1828" s="1">
        <f t="shared" si="673"/>
        <v>41877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si="683"/>
        <v>23586</v>
      </c>
      <c r="H1828" s="2">
        <f t="shared" si="684"/>
        <v>0.56322086109320146</v>
      </c>
      <c r="I1828" s="2"/>
      <c r="J1828" s="2">
        <f t="shared" si="674"/>
        <v>0.19531007474269885</v>
      </c>
      <c r="K1828" s="2">
        <f t="shared" si="675"/>
        <v>0.75853093583590037</v>
      </c>
      <c r="L1828" s="2">
        <f t="shared" si="676"/>
        <v>0</v>
      </c>
      <c r="M1828" s="2">
        <f t="shared" si="677"/>
        <v>4.6158989421400842E-2</v>
      </c>
      <c r="N1828" s="110">
        <v>8179</v>
      </c>
      <c r="O1828" s="110">
        <v>31765</v>
      </c>
      <c r="P1828" s="110"/>
      <c r="Q1828" s="110">
        <v>1330</v>
      </c>
      <c r="R1828" s="110">
        <v>566</v>
      </c>
      <c r="S1828" s="110"/>
      <c r="T1828" s="110"/>
      <c r="U1828" s="110">
        <v>37</v>
      </c>
      <c r="V1828" s="110"/>
      <c r="W1828" s="113"/>
      <c r="X1828" s="110"/>
      <c r="Y1828" s="110"/>
      <c r="Z1828" s="110"/>
      <c r="AA1828" s="113"/>
      <c r="AB1828" s="110"/>
      <c r="AC1828" s="110"/>
      <c r="AD1828" s="110"/>
      <c r="AE1828" s="110"/>
      <c r="AG1828" s="7">
        <f>IF(Q1828&gt;0,RANK(Q1828,(N1828:P1828,Q1828:AE1828)),0)</f>
        <v>3</v>
      </c>
      <c r="AH1828" s="7">
        <f>IF(R1828&gt;0,RANK(R1828,(N1828:P1828,Q1828:AE1828)),0)</f>
        <v>4</v>
      </c>
      <c r="AI1828" s="7">
        <f>IF(T1828&gt;0,RANK(T1828,(N1828:P1828,Q1828:AE1828)),0)</f>
        <v>0</v>
      </c>
      <c r="AJ1828" s="7">
        <f>IF(S1828&gt;0,RANK(S1828,(N1828:P1828,Q1828:AE1828)),0)</f>
        <v>0</v>
      </c>
      <c r="AK1828" s="2">
        <f t="shared" si="678"/>
        <v>3.1759677149748075E-2</v>
      </c>
      <c r="AL1828" s="2">
        <f t="shared" si="679"/>
        <v>1.3515772381020608E-2</v>
      </c>
      <c r="AM1828" s="2">
        <f t="shared" si="680"/>
        <v>0</v>
      </c>
      <c r="AN1828" s="2">
        <f t="shared" si="681"/>
        <v>0</v>
      </c>
      <c r="AP1828" t="s">
        <v>1686</v>
      </c>
      <c r="AQ1828" t="s">
        <v>2755</v>
      </c>
      <c r="AT1828" s="94">
        <v>45</v>
      </c>
      <c r="AU1828" s="96">
        <v>63</v>
      </c>
      <c r="AV1828" s="100">
        <f t="shared" si="682"/>
        <v>45063</v>
      </c>
      <c r="AX1828" s="7" t="s">
        <v>996</v>
      </c>
    </row>
    <row r="1829" spans="1:50" ht="13" hidden="1" customHeight="1" outlineLevel="1">
      <c r="A1829" t="s">
        <v>465</v>
      </c>
      <c r="B1829" t="s">
        <v>2755</v>
      </c>
      <c r="C1829" s="1">
        <f t="shared" si="673"/>
        <v>1912</v>
      </c>
      <c r="D1829" s="7">
        <f>IF(N1829&gt;0, RANK(N1829,(N1829:P1829,Q1829:AE1829)),0)</f>
        <v>1</v>
      </c>
      <c r="E1829" s="7">
        <f>IF(O1829&gt;0,RANK(O1829,(N1829:P1829,Q1829:AE1829)),0)</f>
        <v>2</v>
      </c>
      <c r="F1829" s="7">
        <f>IF(P1829&gt;0,RANK(P1829,(N1829:P1829,Q1829:AE1829)),0)</f>
        <v>0</v>
      </c>
      <c r="G1829" s="1">
        <f t="shared" si="683"/>
        <v>192</v>
      </c>
      <c r="H1829" s="2">
        <f t="shared" si="684"/>
        <v>0.100418410041841</v>
      </c>
      <c r="I1829" s="2"/>
      <c r="J1829" s="2">
        <f t="shared" si="674"/>
        <v>0.53556485355648531</v>
      </c>
      <c r="K1829" s="2">
        <f t="shared" si="675"/>
        <v>0.43514644351464438</v>
      </c>
      <c r="L1829" s="2">
        <f t="shared" si="676"/>
        <v>0</v>
      </c>
      <c r="M1829" s="2">
        <f t="shared" si="677"/>
        <v>2.9288702928870314E-2</v>
      </c>
      <c r="N1829" s="110">
        <v>1024</v>
      </c>
      <c r="O1829" s="110">
        <v>832</v>
      </c>
      <c r="P1829" s="110"/>
      <c r="Q1829" s="110">
        <v>29</v>
      </c>
      <c r="R1829" s="110">
        <v>27</v>
      </c>
      <c r="S1829" s="110"/>
      <c r="T1829" s="110"/>
      <c r="U1829" s="110">
        <v>0</v>
      </c>
      <c r="V1829" s="110"/>
      <c r="W1829" s="113"/>
      <c r="X1829" s="110"/>
      <c r="Y1829" s="110"/>
      <c r="Z1829" s="110"/>
      <c r="AA1829" s="113"/>
      <c r="AB1829" s="110"/>
      <c r="AC1829" s="110"/>
      <c r="AD1829" s="110"/>
      <c r="AE1829" s="110"/>
      <c r="AG1829" s="7">
        <f>IF(Q1829&gt;0,RANK(Q1829,(N1829:P1829,Q1829:AE1829)),0)</f>
        <v>3</v>
      </c>
      <c r="AH1829" s="7">
        <f>IF(R1829&gt;0,RANK(R1829,(N1829:P1829,Q1829:AE1829)),0)</f>
        <v>4</v>
      </c>
      <c r="AI1829" s="7">
        <f>IF(T1829&gt;0,RANK(T1829,(N1829:P1829,Q1829:AE1829)),0)</f>
        <v>0</v>
      </c>
      <c r="AJ1829" s="7">
        <f>IF(S1829&gt;0,RANK(S1829,(N1829:P1829,Q1829:AE1829)),0)</f>
        <v>0</v>
      </c>
      <c r="AK1829" s="2">
        <f t="shared" si="678"/>
        <v>1.5167364016736401E-2</v>
      </c>
      <c r="AL1829" s="2">
        <f t="shared" si="679"/>
        <v>1.4121338912133892E-2</v>
      </c>
      <c r="AM1829" s="2">
        <f t="shared" si="680"/>
        <v>0</v>
      </c>
      <c r="AN1829" s="2">
        <f t="shared" si="681"/>
        <v>0</v>
      </c>
      <c r="AP1829" t="s">
        <v>465</v>
      </c>
      <c r="AQ1829" t="s">
        <v>2755</v>
      </c>
      <c r="AT1829" s="94">
        <v>45</v>
      </c>
      <c r="AU1829" s="96">
        <v>65</v>
      </c>
      <c r="AV1829" s="100">
        <f t="shared" si="682"/>
        <v>45065</v>
      </c>
      <c r="AX1829" s="7" t="s">
        <v>996</v>
      </c>
    </row>
    <row r="1830" spans="1:50" ht="13" hidden="1" customHeight="1" outlineLevel="1">
      <c r="A1830" t="s">
        <v>827</v>
      </c>
      <c r="B1830" t="s">
        <v>2755</v>
      </c>
      <c r="C1830" s="1">
        <f t="shared" si="673"/>
        <v>5890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683"/>
        <v>882</v>
      </c>
      <c r="H1830" s="2">
        <f t="shared" si="684"/>
        <v>0.14974533106960949</v>
      </c>
      <c r="I1830" s="2"/>
      <c r="J1830" s="2">
        <f t="shared" si="674"/>
        <v>0.41120543293718165</v>
      </c>
      <c r="K1830" s="2">
        <f t="shared" si="675"/>
        <v>0.56095076400679122</v>
      </c>
      <c r="L1830" s="2">
        <f t="shared" si="676"/>
        <v>0</v>
      </c>
      <c r="M1830" s="2">
        <f t="shared" si="677"/>
        <v>2.7843803056027072E-2</v>
      </c>
      <c r="N1830" s="110">
        <v>2422</v>
      </c>
      <c r="O1830" s="110">
        <v>3304</v>
      </c>
      <c r="P1830" s="110"/>
      <c r="Q1830" s="110">
        <v>62</v>
      </c>
      <c r="R1830" s="110">
        <v>98</v>
      </c>
      <c r="S1830" s="110"/>
      <c r="T1830" s="110"/>
      <c r="U1830" s="110">
        <v>4</v>
      </c>
      <c r="V1830" s="110"/>
      <c r="W1830" s="113"/>
      <c r="X1830" s="110"/>
      <c r="Y1830" s="110"/>
      <c r="Z1830" s="110"/>
      <c r="AA1830" s="113"/>
      <c r="AB1830" s="110"/>
      <c r="AC1830" s="110"/>
      <c r="AD1830" s="110"/>
      <c r="AE1830" s="110"/>
      <c r="AG1830" s="7">
        <f>IF(Q1830&gt;0,RANK(Q1830,(N1830:P1830,Q1830:AE1830)),0)</f>
        <v>4</v>
      </c>
      <c r="AH1830" s="7">
        <f>IF(R1830&gt;0,RANK(R1830,(N1830:P1830,Q1830:AE1830)),0)</f>
        <v>3</v>
      </c>
      <c r="AI1830" s="7">
        <f>IF(T1830&gt;0,RANK(T1830,(N1830:P1830,Q1830:AE1830)),0)</f>
        <v>0</v>
      </c>
      <c r="AJ1830" s="7">
        <f>IF(S1830&gt;0,RANK(S1830,(N1830:P1830,Q1830:AE1830)),0)</f>
        <v>0</v>
      </c>
      <c r="AK1830" s="2">
        <f t="shared" si="678"/>
        <v>1.0526315789473684E-2</v>
      </c>
      <c r="AL1830" s="2">
        <f t="shared" si="679"/>
        <v>1.6638370118845502E-2</v>
      </c>
      <c r="AM1830" s="2">
        <f t="shared" si="680"/>
        <v>0</v>
      </c>
      <c r="AN1830" s="2">
        <f t="shared" si="681"/>
        <v>0</v>
      </c>
      <c r="AP1830" t="s">
        <v>827</v>
      </c>
      <c r="AQ1830" t="s">
        <v>2755</v>
      </c>
      <c r="AT1830" s="94">
        <v>45</v>
      </c>
      <c r="AU1830" s="96">
        <v>67</v>
      </c>
      <c r="AV1830" s="100">
        <f t="shared" si="682"/>
        <v>45067</v>
      </c>
      <c r="AX1830" s="7" t="s">
        <v>996</v>
      </c>
    </row>
    <row r="1831" spans="1:50" ht="13" hidden="1" customHeight="1" outlineLevel="1">
      <c r="A1831" t="s">
        <v>385</v>
      </c>
      <c r="B1831" t="s">
        <v>2755</v>
      </c>
      <c r="C1831" s="1">
        <f t="shared" si="673"/>
        <v>4275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683"/>
        <v>668</v>
      </c>
      <c r="H1831" s="2">
        <f t="shared" si="684"/>
        <v>0.15625730994152046</v>
      </c>
      <c r="I1831" s="2"/>
      <c r="J1831" s="2">
        <f t="shared" si="674"/>
        <v>0.41403508771929826</v>
      </c>
      <c r="K1831" s="2">
        <f t="shared" si="675"/>
        <v>0.57029239766081874</v>
      </c>
      <c r="L1831" s="2">
        <f t="shared" si="676"/>
        <v>0</v>
      </c>
      <c r="M1831" s="2">
        <f t="shared" si="677"/>
        <v>1.567251461988306E-2</v>
      </c>
      <c r="N1831" s="110">
        <v>1770</v>
      </c>
      <c r="O1831" s="110">
        <v>2438</v>
      </c>
      <c r="P1831" s="110"/>
      <c r="Q1831" s="110">
        <v>36</v>
      </c>
      <c r="R1831" s="110">
        <v>31</v>
      </c>
      <c r="S1831" s="110"/>
      <c r="T1831" s="110"/>
      <c r="U1831" s="110">
        <v>0</v>
      </c>
      <c r="V1831" s="110"/>
      <c r="W1831" s="113"/>
      <c r="X1831" s="110"/>
      <c r="Y1831" s="110"/>
      <c r="Z1831" s="110"/>
      <c r="AA1831" s="113"/>
      <c r="AB1831" s="110"/>
      <c r="AC1831" s="110"/>
      <c r="AD1831" s="110"/>
      <c r="AE1831" s="110"/>
      <c r="AG1831" s="7">
        <f>IF(Q1831&gt;0,RANK(Q1831,(N1831:P1831,Q1831:AE1831)),0)</f>
        <v>3</v>
      </c>
      <c r="AH1831" s="7">
        <f>IF(R1831&gt;0,RANK(R1831,(N1831:P1831,Q1831:AE1831)),0)</f>
        <v>4</v>
      </c>
      <c r="AI1831" s="7">
        <f>IF(T1831&gt;0,RANK(T1831,(N1831:P1831,Q1831:AE1831)),0)</f>
        <v>0</v>
      </c>
      <c r="AJ1831" s="7">
        <f>IF(S1831&gt;0,RANK(S1831,(N1831:P1831,Q1831:AE1831)),0)</f>
        <v>0</v>
      </c>
      <c r="AK1831" s="2">
        <f t="shared" si="678"/>
        <v>8.4210526315789472E-3</v>
      </c>
      <c r="AL1831" s="2">
        <f t="shared" si="679"/>
        <v>7.2514619883040938E-3</v>
      </c>
      <c r="AM1831" s="2">
        <f t="shared" si="680"/>
        <v>0</v>
      </c>
      <c r="AN1831" s="2">
        <f t="shared" si="681"/>
        <v>0</v>
      </c>
      <c r="AP1831" t="s">
        <v>385</v>
      </c>
      <c r="AQ1831" t="s">
        <v>2755</v>
      </c>
      <c r="AT1831" s="94">
        <v>45</v>
      </c>
      <c r="AU1831" s="96">
        <v>69</v>
      </c>
      <c r="AV1831" s="100">
        <f t="shared" si="682"/>
        <v>45069</v>
      </c>
      <c r="AX1831" s="7" t="s">
        <v>996</v>
      </c>
    </row>
    <row r="1832" spans="1:50" ht="13" hidden="1" customHeight="1" outlineLevel="1">
      <c r="A1832" t="s">
        <v>225</v>
      </c>
      <c r="B1832" t="s">
        <v>2755</v>
      </c>
      <c r="C1832" s="1">
        <f t="shared" si="673"/>
        <v>7948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683"/>
        <v>3160</v>
      </c>
      <c r="H1832" s="2">
        <f t="shared" si="684"/>
        <v>0.39758429793658784</v>
      </c>
      <c r="I1832" s="2"/>
      <c r="J1832" s="2">
        <f t="shared" si="674"/>
        <v>0.26082033215903372</v>
      </c>
      <c r="K1832" s="2">
        <f t="shared" si="675"/>
        <v>0.65840463009562156</v>
      </c>
      <c r="L1832" s="2">
        <f t="shared" si="676"/>
        <v>0</v>
      </c>
      <c r="M1832" s="2">
        <f t="shared" si="677"/>
        <v>8.077503774534478E-2</v>
      </c>
      <c r="N1832" s="110">
        <v>2073</v>
      </c>
      <c r="O1832" s="110">
        <v>5233</v>
      </c>
      <c r="P1832" s="110"/>
      <c r="Q1832" s="110">
        <v>142</v>
      </c>
      <c r="R1832" s="110">
        <v>499</v>
      </c>
      <c r="S1832" s="110"/>
      <c r="T1832" s="110"/>
      <c r="U1832" s="110">
        <v>1</v>
      </c>
      <c r="V1832" s="110"/>
      <c r="W1832" s="113"/>
      <c r="X1832" s="110"/>
      <c r="Y1832" s="110"/>
      <c r="Z1832" s="110"/>
      <c r="AA1832" s="113"/>
      <c r="AB1832" s="110"/>
      <c r="AC1832" s="110"/>
      <c r="AD1832" s="110"/>
      <c r="AE1832" s="110"/>
      <c r="AG1832" s="7">
        <f>IF(Q1832&gt;0,RANK(Q1832,(N1832:P1832,Q1832:AE1832)),0)</f>
        <v>4</v>
      </c>
      <c r="AH1832" s="7">
        <f>IF(R1832&gt;0,RANK(R1832,(N1832:P1832,Q1832:AE1832)),0)</f>
        <v>3</v>
      </c>
      <c r="AI1832" s="7">
        <f>IF(T1832&gt;0,RANK(T1832,(N1832:P1832,Q1832:AE1832)),0)</f>
        <v>0</v>
      </c>
      <c r="AJ1832" s="7">
        <f>IF(S1832&gt;0,RANK(S1832,(N1832:P1832,Q1832:AE1832)),0)</f>
        <v>0</v>
      </c>
      <c r="AK1832" s="2">
        <f t="shared" si="678"/>
        <v>1.7866129843985907E-2</v>
      </c>
      <c r="AL1832" s="2">
        <f t="shared" si="679"/>
        <v>6.2783090085556117E-2</v>
      </c>
      <c r="AM1832" s="2">
        <f t="shared" si="680"/>
        <v>0</v>
      </c>
      <c r="AN1832" s="2">
        <f t="shared" si="681"/>
        <v>0</v>
      </c>
      <c r="AP1832" t="s">
        <v>225</v>
      </c>
      <c r="AQ1832" t="s">
        <v>2755</v>
      </c>
      <c r="AT1832" s="94">
        <v>45</v>
      </c>
      <c r="AU1832" s="96">
        <v>71</v>
      </c>
      <c r="AV1832" s="100">
        <f t="shared" si="682"/>
        <v>45071</v>
      </c>
      <c r="AX1832" s="7" t="s">
        <v>996</v>
      </c>
    </row>
    <row r="1833" spans="1:50" ht="13" hidden="1" customHeight="1" outlineLevel="1">
      <c r="A1833" t="s">
        <v>1090</v>
      </c>
      <c r="B1833" t="s">
        <v>2755</v>
      </c>
      <c r="C1833" s="1">
        <f t="shared" si="673"/>
        <v>12004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683"/>
        <v>4210</v>
      </c>
      <c r="H1833" s="2">
        <f t="shared" si="684"/>
        <v>0.35071642785738089</v>
      </c>
      <c r="I1833" s="2"/>
      <c r="J1833" s="2">
        <f t="shared" si="674"/>
        <v>0.30289903365544818</v>
      </c>
      <c r="K1833" s="2">
        <f t="shared" si="675"/>
        <v>0.65361546151282901</v>
      </c>
      <c r="L1833" s="2">
        <f t="shared" si="676"/>
        <v>0</v>
      </c>
      <c r="M1833" s="2">
        <f t="shared" si="677"/>
        <v>4.3485504831722754E-2</v>
      </c>
      <c r="N1833" s="110">
        <v>3636</v>
      </c>
      <c r="O1833" s="110">
        <v>7846</v>
      </c>
      <c r="P1833" s="110"/>
      <c r="Q1833" s="110">
        <v>319</v>
      </c>
      <c r="R1833" s="110">
        <v>199</v>
      </c>
      <c r="S1833" s="110"/>
      <c r="T1833" s="110"/>
      <c r="U1833" s="110">
        <v>4</v>
      </c>
      <c r="V1833" s="110"/>
      <c r="W1833" s="113"/>
      <c r="X1833" s="110"/>
      <c r="Y1833" s="110"/>
      <c r="Z1833" s="110"/>
      <c r="AA1833" s="113"/>
      <c r="AB1833" s="110"/>
      <c r="AC1833" s="110"/>
      <c r="AD1833" s="110"/>
      <c r="AE1833" s="110"/>
      <c r="AG1833" s="7">
        <f>IF(Q1833&gt;0,RANK(Q1833,(N1833:P1833,Q1833:AE1833)),0)</f>
        <v>3</v>
      </c>
      <c r="AH1833" s="7">
        <f>IF(R1833&gt;0,RANK(R1833,(N1833:P1833,Q1833:AE1833)),0)</f>
        <v>4</v>
      </c>
      <c r="AI1833" s="7">
        <f>IF(T1833&gt;0,RANK(T1833,(N1833:P1833,Q1833:AE1833)),0)</f>
        <v>0</v>
      </c>
      <c r="AJ1833" s="7">
        <f>IF(S1833&gt;0,RANK(S1833,(N1833:P1833,Q1833:AE1833)),0)</f>
        <v>0</v>
      </c>
      <c r="AK1833" s="2">
        <f t="shared" si="678"/>
        <v>2.6574475174941686E-2</v>
      </c>
      <c r="AL1833" s="2">
        <f t="shared" si="679"/>
        <v>1.6577807397534155E-2</v>
      </c>
      <c r="AM1833" s="2">
        <f t="shared" si="680"/>
        <v>0</v>
      </c>
      <c r="AN1833" s="2">
        <f t="shared" si="681"/>
        <v>0</v>
      </c>
      <c r="AP1833" t="s">
        <v>1090</v>
      </c>
      <c r="AQ1833" t="s">
        <v>2755</v>
      </c>
      <c r="AT1833" s="94">
        <v>45</v>
      </c>
      <c r="AU1833" s="96">
        <v>73</v>
      </c>
      <c r="AV1833" s="100">
        <f t="shared" si="682"/>
        <v>45073</v>
      </c>
      <c r="AX1833" s="7" t="s">
        <v>996</v>
      </c>
    </row>
    <row r="1834" spans="1:50" ht="13" hidden="1" customHeight="1" outlineLevel="1">
      <c r="A1834" t="s">
        <v>1630</v>
      </c>
      <c r="B1834" t="s">
        <v>2755</v>
      </c>
      <c r="C1834" s="1">
        <f t="shared" si="673"/>
        <v>23598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683"/>
        <v>1256</v>
      </c>
      <c r="H1834" s="2">
        <f t="shared" si="684"/>
        <v>5.3224849563522331E-2</v>
      </c>
      <c r="I1834" s="2"/>
      <c r="J1834" s="2">
        <f t="shared" si="674"/>
        <v>0.46444613950334773</v>
      </c>
      <c r="K1834" s="2">
        <f t="shared" si="675"/>
        <v>0.51767098906687004</v>
      </c>
      <c r="L1834" s="2">
        <f t="shared" si="676"/>
        <v>0</v>
      </c>
      <c r="M1834" s="2">
        <f t="shared" si="677"/>
        <v>1.7882871429782288E-2</v>
      </c>
      <c r="N1834" s="110">
        <v>10960</v>
      </c>
      <c r="O1834" s="110">
        <v>12216</v>
      </c>
      <c r="P1834" s="110"/>
      <c r="Q1834" s="110">
        <v>206</v>
      </c>
      <c r="R1834" s="110">
        <v>187</v>
      </c>
      <c r="S1834" s="110"/>
      <c r="T1834" s="110"/>
      <c r="U1834" s="110">
        <v>29</v>
      </c>
      <c r="V1834" s="110"/>
      <c r="W1834" s="113"/>
      <c r="X1834" s="110"/>
      <c r="Y1834" s="110"/>
      <c r="Z1834" s="110"/>
      <c r="AA1834" s="113"/>
      <c r="AB1834" s="110"/>
      <c r="AC1834" s="110"/>
      <c r="AD1834" s="110"/>
      <c r="AE1834" s="110"/>
      <c r="AG1834" s="7">
        <f>IF(Q1834&gt;0,RANK(Q1834,(N1834:P1834,Q1834:AE1834)),0)</f>
        <v>3</v>
      </c>
      <c r="AH1834" s="7">
        <f>IF(R1834&gt;0,RANK(R1834,(N1834:P1834,Q1834:AE1834)),0)</f>
        <v>4</v>
      </c>
      <c r="AI1834" s="7">
        <f>IF(T1834&gt;0,RANK(T1834,(N1834:P1834,Q1834:AE1834)),0)</f>
        <v>0</v>
      </c>
      <c r="AJ1834" s="7">
        <f>IF(S1834&gt;0,RANK(S1834,(N1834:P1834,Q1834:AE1834)),0)</f>
        <v>0</v>
      </c>
      <c r="AK1834" s="2">
        <f t="shared" si="678"/>
        <v>8.7295533519789817E-3</v>
      </c>
      <c r="AL1834" s="2">
        <f t="shared" si="679"/>
        <v>7.924400372912959E-3</v>
      </c>
      <c r="AM1834" s="2">
        <f t="shared" si="680"/>
        <v>0</v>
      </c>
      <c r="AN1834" s="2">
        <f t="shared" si="681"/>
        <v>0</v>
      </c>
      <c r="AP1834" t="s">
        <v>1630</v>
      </c>
      <c r="AQ1834" t="s">
        <v>2755</v>
      </c>
      <c r="AT1834" s="94">
        <v>45</v>
      </c>
      <c r="AU1834" s="96">
        <v>75</v>
      </c>
      <c r="AV1834" s="100">
        <f t="shared" si="682"/>
        <v>45075</v>
      </c>
      <c r="AX1834" s="7" t="s">
        <v>996</v>
      </c>
    </row>
    <row r="1835" spans="1:50" ht="13" hidden="1" customHeight="1" outlineLevel="1">
      <c r="A1835" t="s">
        <v>2702</v>
      </c>
      <c r="B1835" t="s">
        <v>2755</v>
      </c>
      <c r="C1835" s="1">
        <f t="shared" si="673"/>
        <v>18030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683"/>
        <v>8734</v>
      </c>
      <c r="H1835" s="2">
        <f t="shared" si="684"/>
        <v>0.48441486411536328</v>
      </c>
      <c r="I1835" s="2"/>
      <c r="J1835" s="2">
        <f t="shared" si="674"/>
        <v>0.23754853022739877</v>
      </c>
      <c r="K1835" s="2">
        <f t="shared" si="675"/>
        <v>0.72196339434276202</v>
      </c>
      <c r="L1835" s="2">
        <f t="shared" si="676"/>
        <v>0</v>
      </c>
      <c r="M1835" s="2">
        <f t="shared" si="677"/>
        <v>4.0488075429839232E-2</v>
      </c>
      <c r="N1835" s="110">
        <v>4283</v>
      </c>
      <c r="O1835" s="110">
        <v>13017</v>
      </c>
      <c r="P1835" s="110"/>
      <c r="Q1835" s="110">
        <v>451</v>
      </c>
      <c r="R1835" s="110">
        <v>279</v>
      </c>
      <c r="S1835" s="110"/>
      <c r="T1835" s="110"/>
      <c r="U1835" s="110">
        <v>0</v>
      </c>
      <c r="V1835" s="110"/>
      <c r="W1835" s="113"/>
      <c r="X1835" s="110"/>
      <c r="Y1835" s="110"/>
      <c r="Z1835" s="110"/>
      <c r="AA1835" s="113"/>
      <c r="AB1835" s="110"/>
      <c r="AC1835" s="110"/>
      <c r="AD1835" s="110"/>
      <c r="AE1835" s="110"/>
      <c r="AG1835" s="7">
        <f>IF(Q1835&gt;0,RANK(Q1835,(N1835:P1835,Q1835:AE1835)),0)</f>
        <v>3</v>
      </c>
      <c r="AH1835" s="7">
        <f>IF(R1835&gt;0,RANK(R1835,(N1835:P1835,Q1835:AE1835)),0)</f>
        <v>4</v>
      </c>
      <c r="AI1835" s="7">
        <f>IF(T1835&gt;0,RANK(T1835,(N1835:P1835,Q1835:AE1835)),0)</f>
        <v>0</v>
      </c>
      <c r="AJ1835" s="7">
        <f>IF(S1835&gt;0,RANK(S1835,(N1835:P1835,Q1835:AE1835)),0)</f>
        <v>0</v>
      </c>
      <c r="AK1835" s="2">
        <f t="shared" si="678"/>
        <v>2.5013865779256794E-2</v>
      </c>
      <c r="AL1835" s="2">
        <f t="shared" si="679"/>
        <v>1.5474209650582363E-2</v>
      </c>
      <c r="AM1835" s="2">
        <f t="shared" si="680"/>
        <v>0</v>
      </c>
      <c r="AN1835" s="2">
        <f t="shared" si="681"/>
        <v>0</v>
      </c>
      <c r="AP1835" t="s">
        <v>2702</v>
      </c>
      <c r="AQ1835" t="s">
        <v>2755</v>
      </c>
      <c r="AT1835" s="94">
        <v>45</v>
      </c>
      <c r="AU1835" s="96">
        <v>77</v>
      </c>
      <c r="AV1835" s="100">
        <f t="shared" si="682"/>
        <v>45077</v>
      </c>
      <c r="AX1835" s="7" t="s">
        <v>996</v>
      </c>
    </row>
    <row r="1836" spans="1:50" ht="13" hidden="1" customHeight="1" outlineLevel="1">
      <c r="A1836" t="s">
        <v>653</v>
      </c>
      <c r="B1836" t="s">
        <v>2755</v>
      </c>
      <c r="C1836" s="1">
        <f t="shared" si="673"/>
        <v>63333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683"/>
        <v>14654</v>
      </c>
      <c r="H1836" s="2">
        <f t="shared" si="684"/>
        <v>0.231380165158764</v>
      </c>
      <c r="I1836" s="2"/>
      <c r="J1836" s="2">
        <f t="shared" si="674"/>
        <v>0.3668861415060079</v>
      </c>
      <c r="K1836" s="2">
        <f t="shared" si="675"/>
        <v>0.59826630666477187</v>
      </c>
      <c r="L1836" s="2">
        <f t="shared" si="676"/>
        <v>0</v>
      </c>
      <c r="M1836" s="2">
        <f t="shared" si="677"/>
        <v>3.484755182922028E-2</v>
      </c>
      <c r="N1836" s="110">
        <v>23236</v>
      </c>
      <c r="O1836" s="110">
        <v>37890</v>
      </c>
      <c r="P1836" s="110"/>
      <c r="Q1836" s="110">
        <v>1547</v>
      </c>
      <c r="R1836" s="110">
        <v>651</v>
      </c>
      <c r="S1836" s="110"/>
      <c r="T1836" s="110"/>
      <c r="U1836" s="110">
        <v>9</v>
      </c>
      <c r="V1836" s="110"/>
      <c r="W1836" s="113"/>
      <c r="X1836" s="110"/>
      <c r="Y1836" s="110"/>
      <c r="Z1836" s="110"/>
      <c r="AA1836" s="113"/>
      <c r="AB1836" s="110"/>
      <c r="AC1836" s="110"/>
      <c r="AD1836" s="110"/>
      <c r="AE1836" s="110"/>
      <c r="AG1836" s="7">
        <f>IF(Q1836&gt;0,RANK(Q1836,(N1836:P1836,Q1836:AE1836)),0)</f>
        <v>3</v>
      </c>
      <c r="AH1836" s="7">
        <f>IF(R1836&gt;0,RANK(R1836,(N1836:P1836,Q1836:AE1836)),0)</f>
        <v>4</v>
      </c>
      <c r="AI1836" s="7">
        <f>IF(T1836&gt;0,RANK(T1836,(N1836:P1836,Q1836:AE1836)),0)</f>
        <v>0</v>
      </c>
      <c r="AJ1836" s="7">
        <f>IF(S1836&gt;0,RANK(S1836,(N1836:P1836,Q1836:AE1836)),0)</f>
        <v>0</v>
      </c>
      <c r="AK1836" s="2">
        <f t="shared" si="678"/>
        <v>2.4426444349707102E-2</v>
      </c>
      <c r="AL1836" s="2">
        <f t="shared" si="679"/>
        <v>1.0279001468428781E-2</v>
      </c>
      <c r="AM1836" s="2">
        <f t="shared" si="680"/>
        <v>0</v>
      </c>
      <c r="AN1836" s="2">
        <f t="shared" si="681"/>
        <v>0</v>
      </c>
      <c r="AP1836" t="s">
        <v>653</v>
      </c>
      <c r="AQ1836" t="s">
        <v>2755</v>
      </c>
      <c r="AT1836" s="94">
        <v>45</v>
      </c>
      <c r="AU1836" s="96">
        <v>79</v>
      </c>
      <c r="AV1836" s="100">
        <f t="shared" si="682"/>
        <v>45079</v>
      </c>
      <c r="AX1836" s="7" t="s">
        <v>996</v>
      </c>
    </row>
    <row r="1837" spans="1:50" ht="13" hidden="1" customHeight="1" outlineLevel="1">
      <c r="A1837" t="s">
        <v>2405</v>
      </c>
      <c r="B1837" t="s">
        <v>2755</v>
      </c>
      <c r="C1837" s="1">
        <f t="shared" si="673"/>
        <v>4620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683"/>
        <v>1677</v>
      </c>
      <c r="H1837" s="2">
        <f t="shared" si="684"/>
        <v>0.36298701298701297</v>
      </c>
      <c r="I1837" s="2"/>
      <c r="J1837" s="2">
        <f t="shared" si="674"/>
        <v>0.30108225108225106</v>
      </c>
      <c r="K1837" s="2">
        <f t="shared" si="675"/>
        <v>0.66406926406926403</v>
      </c>
      <c r="L1837" s="2">
        <f t="shared" si="676"/>
        <v>0</v>
      </c>
      <c r="M1837" s="2">
        <f t="shared" si="677"/>
        <v>3.4848484848484906E-2</v>
      </c>
      <c r="N1837" s="110">
        <v>1391</v>
      </c>
      <c r="O1837" s="110">
        <v>3068</v>
      </c>
      <c r="P1837" s="110"/>
      <c r="Q1837" s="110">
        <v>90</v>
      </c>
      <c r="R1837" s="110">
        <v>68</v>
      </c>
      <c r="S1837" s="110"/>
      <c r="T1837" s="110"/>
      <c r="U1837" s="110">
        <v>3</v>
      </c>
      <c r="V1837" s="110"/>
      <c r="W1837" s="113"/>
      <c r="X1837" s="110"/>
      <c r="Y1837" s="110"/>
      <c r="Z1837" s="110"/>
      <c r="AA1837" s="113"/>
      <c r="AB1837" s="110"/>
      <c r="AC1837" s="110"/>
      <c r="AD1837" s="110"/>
      <c r="AE1837" s="110"/>
      <c r="AG1837" s="7">
        <f>IF(Q1837&gt;0,RANK(Q1837,(N1837:P1837,Q1837:AE1837)),0)</f>
        <v>3</v>
      </c>
      <c r="AH1837" s="7">
        <f>IF(R1837&gt;0,RANK(R1837,(N1837:P1837,Q1837:AE1837)),0)</f>
        <v>4</v>
      </c>
      <c r="AI1837" s="7">
        <f>IF(T1837&gt;0,RANK(T1837,(N1837:P1837,Q1837:AE1837)),0)</f>
        <v>0</v>
      </c>
      <c r="AJ1837" s="7">
        <f>IF(S1837&gt;0,RANK(S1837,(N1837:P1837,Q1837:AE1837)),0)</f>
        <v>0</v>
      </c>
      <c r="AK1837" s="2">
        <f t="shared" si="678"/>
        <v>1.948051948051948E-2</v>
      </c>
      <c r="AL1837" s="2">
        <f t="shared" si="679"/>
        <v>1.4718614718614719E-2</v>
      </c>
      <c r="AM1837" s="2">
        <f t="shared" si="680"/>
        <v>0</v>
      </c>
      <c r="AN1837" s="2">
        <f t="shared" si="681"/>
        <v>0</v>
      </c>
      <c r="AP1837" t="s">
        <v>2405</v>
      </c>
      <c r="AQ1837" t="s">
        <v>2755</v>
      </c>
      <c r="AT1837" s="94">
        <v>45</v>
      </c>
      <c r="AU1837" s="96">
        <v>81</v>
      </c>
      <c r="AV1837" s="100">
        <f t="shared" si="682"/>
        <v>45081</v>
      </c>
      <c r="AX1837" s="7" t="s">
        <v>996</v>
      </c>
    </row>
    <row r="1838" spans="1:50" ht="13" hidden="1" customHeight="1" outlineLevel="1">
      <c r="A1838" t="s">
        <v>2025</v>
      </c>
      <c r="B1838" t="s">
        <v>2755</v>
      </c>
      <c r="C1838" s="1">
        <f t="shared" si="673"/>
        <v>43234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683"/>
        <v>18721</v>
      </c>
      <c r="H1838" s="2">
        <f t="shared" si="684"/>
        <v>0.43301568210204933</v>
      </c>
      <c r="I1838" s="2"/>
      <c r="J1838" s="2">
        <f t="shared" si="674"/>
        <v>0.26604061618170882</v>
      </c>
      <c r="K1838" s="2">
        <f t="shared" si="675"/>
        <v>0.69905629828375815</v>
      </c>
      <c r="L1838" s="2">
        <f t="shared" si="676"/>
        <v>0</v>
      </c>
      <c r="M1838" s="2">
        <f t="shared" si="677"/>
        <v>3.4903085534533029E-2</v>
      </c>
      <c r="N1838" s="110">
        <v>11502</v>
      </c>
      <c r="O1838" s="110">
        <v>30223</v>
      </c>
      <c r="P1838" s="110"/>
      <c r="Q1838" s="110">
        <v>737</v>
      </c>
      <c r="R1838" s="110">
        <v>752</v>
      </c>
      <c r="S1838" s="110"/>
      <c r="T1838" s="110"/>
      <c r="U1838" s="110">
        <v>20</v>
      </c>
      <c r="V1838" s="110"/>
      <c r="W1838" s="113"/>
      <c r="X1838" s="110"/>
      <c r="Y1838" s="110"/>
      <c r="Z1838" s="110"/>
      <c r="AA1838" s="113"/>
      <c r="AB1838" s="110"/>
      <c r="AC1838" s="110"/>
      <c r="AD1838" s="110"/>
      <c r="AE1838" s="110"/>
      <c r="AG1838" s="7">
        <f>IF(Q1838&gt;0,RANK(Q1838,(N1838:P1838,Q1838:AE1838)),0)</f>
        <v>4</v>
      </c>
      <c r="AH1838" s="7">
        <f>IF(R1838&gt;0,RANK(R1838,(N1838:P1838,Q1838:AE1838)),0)</f>
        <v>3</v>
      </c>
      <c r="AI1838" s="7">
        <f>IF(T1838&gt;0,RANK(T1838,(N1838:P1838,Q1838:AE1838)),0)</f>
        <v>0</v>
      </c>
      <c r="AJ1838" s="7">
        <f>IF(S1838&gt;0,RANK(S1838,(N1838:P1838,Q1838:AE1838)),0)</f>
        <v>0</v>
      </c>
      <c r="AK1838" s="2">
        <f t="shared" si="678"/>
        <v>1.7046768746819634E-2</v>
      </c>
      <c r="AL1838" s="2">
        <f t="shared" si="679"/>
        <v>1.7393717907202663E-2</v>
      </c>
      <c r="AM1838" s="2">
        <f t="shared" si="680"/>
        <v>0</v>
      </c>
      <c r="AN1838" s="2">
        <f t="shared" si="681"/>
        <v>0</v>
      </c>
      <c r="AP1838" t="s">
        <v>2025</v>
      </c>
      <c r="AQ1838" t="s">
        <v>2755</v>
      </c>
      <c r="AT1838" s="94">
        <v>45</v>
      </c>
      <c r="AU1838" s="96">
        <v>83</v>
      </c>
      <c r="AV1838" s="100">
        <f t="shared" si="682"/>
        <v>45083</v>
      </c>
      <c r="AX1838" s="7" t="s">
        <v>996</v>
      </c>
    </row>
    <row r="1839" spans="1:50" ht="13" hidden="1" customHeight="1" outlineLevel="1">
      <c r="A1839" t="s">
        <v>2844</v>
      </c>
      <c r="B1839" t="s">
        <v>2755</v>
      </c>
      <c r="C1839" s="1">
        <f t="shared" si="673"/>
        <v>16791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683"/>
        <v>4011</v>
      </c>
      <c r="H1839" s="2">
        <f t="shared" si="684"/>
        <v>0.23887797034125424</v>
      </c>
      <c r="I1839" s="2"/>
      <c r="J1839" s="2">
        <f t="shared" si="674"/>
        <v>0.3688880948126973</v>
      </c>
      <c r="K1839" s="2">
        <f t="shared" si="675"/>
        <v>0.60776606515395148</v>
      </c>
      <c r="L1839" s="2">
        <f t="shared" si="676"/>
        <v>0</v>
      </c>
      <c r="M1839" s="2">
        <f t="shared" si="677"/>
        <v>2.3345840033351162E-2</v>
      </c>
      <c r="N1839" s="110">
        <v>6194</v>
      </c>
      <c r="O1839" s="110">
        <v>10205</v>
      </c>
      <c r="P1839" s="110"/>
      <c r="Q1839" s="110">
        <v>196</v>
      </c>
      <c r="R1839" s="110">
        <v>190</v>
      </c>
      <c r="S1839" s="110"/>
      <c r="T1839" s="110"/>
      <c r="U1839" s="110">
        <v>6</v>
      </c>
      <c r="V1839" s="110"/>
      <c r="W1839" s="113"/>
      <c r="X1839" s="110"/>
      <c r="Y1839" s="110"/>
      <c r="Z1839" s="110"/>
      <c r="AA1839" s="113"/>
      <c r="AB1839" s="110"/>
      <c r="AC1839" s="110"/>
      <c r="AD1839" s="110"/>
      <c r="AE1839" s="110"/>
      <c r="AG1839" s="7">
        <f>IF(Q1839&gt;0,RANK(Q1839,(N1839:P1839,Q1839:AE1839)),0)</f>
        <v>3</v>
      </c>
      <c r="AH1839" s="7">
        <f>IF(R1839&gt;0,RANK(R1839,(N1839:P1839,Q1839:AE1839)),0)</f>
        <v>4</v>
      </c>
      <c r="AI1839" s="7">
        <f>IF(T1839&gt;0,RANK(T1839,(N1839:P1839,Q1839:AE1839)),0)</f>
        <v>0</v>
      </c>
      <c r="AJ1839" s="7">
        <f>IF(S1839&gt;0,RANK(S1839,(N1839:P1839,Q1839:AE1839)),0)</f>
        <v>0</v>
      </c>
      <c r="AK1839" s="2">
        <f t="shared" si="678"/>
        <v>1.16729200166756E-2</v>
      </c>
      <c r="AL1839" s="2">
        <f t="shared" si="679"/>
        <v>1.1315585730450837E-2</v>
      </c>
      <c r="AM1839" s="2">
        <f t="shared" si="680"/>
        <v>0</v>
      </c>
      <c r="AN1839" s="2">
        <f t="shared" si="681"/>
        <v>0</v>
      </c>
      <c r="AP1839" t="s">
        <v>2844</v>
      </c>
      <c r="AQ1839" t="s">
        <v>2755</v>
      </c>
      <c r="AT1839" s="94">
        <v>45</v>
      </c>
      <c r="AU1839" s="96">
        <v>85</v>
      </c>
      <c r="AV1839" s="100">
        <f t="shared" si="682"/>
        <v>45085</v>
      </c>
      <c r="AX1839" s="7" t="s">
        <v>996</v>
      </c>
    </row>
    <row r="1840" spans="1:50" ht="13" hidden="1" customHeight="1" outlineLevel="1">
      <c r="A1840" t="s">
        <v>1683</v>
      </c>
      <c r="B1840" t="s">
        <v>2755</v>
      </c>
      <c r="C1840" s="1">
        <f t="shared" si="673"/>
        <v>7762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683"/>
        <v>2805</v>
      </c>
      <c r="H1840" s="2">
        <f t="shared" si="684"/>
        <v>0.3613759340376192</v>
      </c>
      <c r="I1840" s="2"/>
      <c r="J1840" s="2">
        <f t="shared" si="674"/>
        <v>0.31241947951558874</v>
      </c>
      <c r="K1840" s="2">
        <f t="shared" si="675"/>
        <v>0.67379541355320793</v>
      </c>
      <c r="L1840" s="2">
        <f t="shared" si="676"/>
        <v>0</v>
      </c>
      <c r="M1840" s="2">
        <f t="shared" si="677"/>
        <v>1.3785106931203273E-2</v>
      </c>
      <c r="N1840" s="110">
        <v>2425</v>
      </c>
      <c r="O1840" s="110">
        <v>5230</v>
      </c>
      <c r="P1840" s="110"/>
      <c r="Q1840" s="110">
        <v>50</v>
      </c>
      <c r="R1840" s="110">
        <v>55</v>
      </c>
      <c r="S1840" s="110"/>
      <c r="T1840" s="110"/>
      <c r="U1840" s="110">
        <v>2</v>
      </c>
      <c r="V1840" s="110"/>
      <c r="W1840" s="113"/>
      <c r="X1840" s="110"/>
      <c r="Y1840" s="110"/>
      <c r="Z1840" s="110"/>
      <c r="AA1840" s="113"/>
      <c r="AB1840" s="110"/>
      <c r="AC1840" s="110"/>
      <c r="AD1840" s="110"/>
      <c r="AE1840" s="110"/>
      <c r="AG1840" s="7">
        <f>IF(Q1840&gt;0,RANK(Q1840,(N1840:P1840,Q1840:AE1840)),0)</f>
        <v>4</v>
      </c>
      <c r="AH1840" s="7">
        <f>IF(R1840&gt;0,RANK(R1840,(N1840:P1840,Q1840:AE1840)),0)</f>
        <v>3</v>
      </c>
      <c r="AI1840" s="7">
        <f>IF(T1840&gt;0,RANK(T1840,(N1840:P1840,Q1840:AE1840)),0)</f>
        <v>0</v>
      </c>
      <c r="AJ1840" s="7">
        <f>IF(S1840&gt;0,RANK(S1840,(N1840:P1840,Q1840:AE1840)),0)</f>
        <v>0</v>
      </c>
      <c r="AK1840" s="2">
        <f t="shared" si="678"/>
        <v>6.4416387528987377E-3</v>
      </c>
      <c r="AL1840" s="2">
        <f t="shared" si="679"/>
        <v>7.0858026281886109E-3</v>
      </c>
      <c r="AM1840" s="2">
        <f t="shared" si="680"/>
        <v>0</v>
      </c>
      <c r="AN1840" s="2">
        <f t="shared" si="681"/>
        <v>0</v>
      </c>
      <c r="AP1840" t="s">
        <v>1683</v>
      </c>
      <c r="AQ1840" t="s">
        <v>2755</v>
      </c>
      <c r="AT1840" s="94">
        <v>45</v>
      </c>
      <c r="AU1840" s="96">
        <v>87</v>
      </c>
      <c r="AV1840" s="100">
        <f t="shared" si="682"/>
        <v>45087</v>
      </c>
      <c r="AX1840" s="7" t="s">
        <v>996</v>
      </c>
    </row>
    <row r="1841" spans="1:57" ht="13" hidden="1" customHeight="1" outlineLevel="1">
      <c r="A1841" t="s">
        <v>630</v>
      </c>
      <c r="B1841" t="s">
        <v>2755</v>
      </c>
      <c r="C1841" s="1">
        <f t="shared" si="673"/>
        <v>9996</v>
      </c>
      <c r="D1841" s="7">
        <f>IF(N1841&gt;0, RANK(N1841,(N1841:P1841,Q1841:AE1841)),0)</f>
        <v>1</v>
      </c>
      <c r="E1841" s="7">
        <f>IF(O1841&gt;0,RANK(O1841,(N1841:P1841,Q1841:AE1841)),0)</f>
        <v>2</v>
      </c>
      <c r="F1841" s="7">
        <f>IF(P1841&gt;0,RANK(P1841,(N1841:P1841,Q1841:AE1841)),0)</f>
        <v>0</v>
      </c>
      <c r="G1841" s="1">
        <f t="shared" si="683"/>
        <v>79</v>
      </c>
      <c r="H1841" s="2">
        <f t="shared" si="684"/>
        <v>7.9031612645058015E-3</v>
      </c>
      <c r="I1841" s="2"/>
      <c r="J1841" s="2">
        <f t="shared" si="674"/>
        <v>0.49969987995198079</v>
      </c>
      <c r="K1841" s="2">
        <f t="shared" si="675"/>
        <v>0.49179671868747499</v>
      </c>
      <c r="L1841" s="2">
        <f t="shared" si="676"/>
        <v>0</v>
      </c>
      <c r="M1841" s="2">
        <f t="shared" si="677"/>
        <v>8.5034013605442826E-3</v>
      </c>
      <c r="N1841" s="110">
        <v>4995</v>
      </c>
      <c r="O1841" s="110">
        <v>4916</v>
      </c>
      <c r="P1841" s="110"/>
      <c r="Q1841" s="110">
        <v>48</v>
      </c>
      <c r="R1841" s="110">
        <v>37</v>
      </c>
      <c r="S1841" s="110"/>
      <c r="T1841" s="110"/>
      <c r="U1841" s="110">
        <v>0</v>
      </c>
      <c r="V1841" s="110"/>
      <c r="W1841" s="113"/>
      <c r="X1841" s="110"/>
      <c r="Y1841" s="110"/>
      <c r="Z1841" s="110"/>
      <c r="AA1841" s="113"/>
      <c r="AB1841" s="110"/>
      <c r="AC1841" s="110"/>
      <c r="AD1841" s="110"/>
      <c r="AE1841" s="110"/>
      <c r="AG1841" s="7">
        <f>IF(Q1841&gt;0,RANK(Q1841,(N1841:P1841,Q1841:AE1841)),0)</f>
        <v>3</v>
      </c>
      <c r="AH1841" s="7">
        <f>IF(R1841&gt;0,RANK(R1841,(N1841:P1841,Q1841:AE1841)),0)</f>
        <v>4</v>
      </c>
      <c r="AI1841" s="7">
        <f>IF(T1841&gt;0,RANK(T1841,(N1841:P1841,Q1841:AE1841)),0)</f>
        <v>0</v>
      </c>
      <c r="AJ1841" s="7">
        <f>IF(S1841&gt;0,RANK(S1841,(N1841:P1841,Q1841:AE1841)),0)</f>
        <v>0</v>
      </c>
      <c r="AK1841" s="2">
        <f t="shared" si="678"/>
        <v>4.8019207683073226E-3</v>
      </c>
      <c r="AL1841" s="2">
        <f t="shared" si="679"/>
        <v>3.7014805922368946E-3</v>
      </c>
      <c r="AM1841" s="2">
        <f t="shared" si="680"/>
        <v>0</v>
      </c>
      <c r="AN1841" s="2">
        <f t="shared" si="681"/>
        <v>0</v>
      </c>
      <c r="AP1841" t="s">
        <v>630</v>
      </c>
      <c r="AQ1841" t="s">
        <v>2755</v>
      </c>
      <c r="AT1841" s="94">
        <v>45</v>
      </c>
      <c r="AU1841" s="96">
        <v>89</v>
      </c>
      <c r="AV1841" s="100">
        <f t="shared" si="682"/>
        <v>45089</v>
      </c>
      <c r="AX1841" s="7" t="s">
        <v>996</v>
      </c>
    </row>
    <row r="1842" spans="1:57" ht="13" hidden="1" customHeight="1" outlineLevel="1">
      <c r="A1842" t="s">
        <v>1647</v>
      </c>
      <c r="B1842" t="s">
        <v>2755</v>
      </c>
      <c r="C1842" s="1">
        <f t="shared" si="673"/>
        <v>23760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683"/>
        <v>7840</v>
      </c>
      <c r="H1842" s="2">
        <f t="shared" si="684"/>
        <v>0.32996632996632996</v>
      </c>
      <c r="I1842" s="2"/>
      <c r="J1842" s="2">
        <f t="shared" si="674"/>
        <v>0.32100168350168351</v>
      </c>
      <c r="K1842" s="2">
        <f t="shared" si="675"/>
        <v>0.65096801346801347</v>
      </c>
      <c r="L1842" s="2">
        <f t="shared" si="676"/>
        <v>0</v>
      </c>
      <c r="M1842" s="2">
        <f t="shared" si="677"/>
        <v>2.8030303030302961E-2</v>
      </c>
      <c r="N1842" s="110">
        <v>7627</v>
      </c>
      <c r="O1842" s="110">
        <v>15467</v>
      </c>
      <c r="P1842" s="110"/>
      <c r="Q1842" s="110">
        <v>366</v>
      </c>
      <c r="R1842" s="110">
        <v>291</v>
      </c>
      <c r="S1842" s="110"/>
      <c r="T1842" s="110"/>
      <c r="U1842" s="110">
        <v>9</v>
      </c>
      <c r="V1842" s="110"/>
      <c r="W1842" s="113"/>
      <c r="X1842" s="110"/>
      <c r="Y1842" s="110"/>
      <c r="Z1842" s="110"/>
      <c r="AA1842" s="113"/>
      <c r="AB1842" s="110"/>
      <c r="AC1842" s="110"/>
      <c r="AD1842" s="110"/>
      <c r="AE1842" s="110"/>
      <c r="AG1842" s="7">
        <f>IF(Q1842&gt;0,RANK(Q1842,(N1842:P1842,Q1842:AE1842)),0)</f>
        <v>3</v>
      </c>
      <c r="AH1842" s="7">
        <f>IF(R1842&gt;0,RANK(R1842,(N1842:P1842,Q1842:AE1842)),0)</f>
        <v>4</v>
      </c>
      <c r="AI1842" s="7">
        <f>IF(T1842&gt;0,RANK(T1842,(N1842:P1842,Q1842:AE1842)),0)</f>
        <v>0</v>
      </c>
      <c r="AJ1842" s="7">
        <f>IF(S1842&gt;0,RANK(S1842,(N1842:P1842,Q1842:AE1842)),0)</f>
        <v>0</v>
      </c>
      <c r="AK1842" s="2">
        <f t="shared" si="678"/>
        <v>1.5404040404040404E-2</v>
      </c>
      <c r="AL1842" s="2">
        <f t="shared" si="679"/>
        <v>1.2247474747474748E-2</v>
      </c>
      <c r="AM1842" s="2">
        <f t="shared" si="680"/>
        <v>0</v>
      </c>
      <c r="AN1842" s="2">
        <f t="shared" si="681"/>
        <v>0</v>
      </c>
      <c r="AP1842" t="s">
        <v>1647</v>
      </c>
      <c r="AQ1842" t="s">
        <v>2755</v>
      </c>
      <c r="AT1842" s="94">
        <v>45</v>
      </c>
      <c r="AU1842" s="96">
        <v>91</v>
      </c>
      <c r="AV1842" s="100">
        <f t="shared" si="682"/>
        <v>45091</v>
      </c>
      <c r="AX1842" s="7" t="s">
        <v>996</v>
      </c>
    </row>
    <row r="1843" spans="1:57" ht="13" customHeight="1" collapsed="1">
      <c r="A1843" t="s">
        <v>2059</v>
      </c>
      <c r="B1843" t="s">
        <v>15</v>
      </c>
      <c r="C1843" s="1">
        <f t="shared" si="673"/>
        <v>750729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683"/>
        <v>237920</v>
      </c>
      <c r="H1843" s="2">
        <f t="shared" si="684"/>
        <v>0.3169186217663098</v>
      </c>
      <c r="I1843" s="2"/>
      <c r="J1843" s="2">
        <f t="shared" si="674"/>
        <v>0.32516660472687214</v>
      </c>
      <c r="K1843" s="2">
        <f t="shared" si="675"/>
        <v>0.642085226493182</v>
      </c>
      <c r="L1843" s="2">
        <f t="shared" si="676"/>
        <v>0</v>
      </c>
      <c r="M1843" s="2">
        <f t="shared" si="677"/>
        <v>3.2748168779945797E-2</v>
      </c>
      <c r="N1843" s="110">
        <f>SUM(N1797:N1842)</f>
        <v>244112</v>
      </c>
      <c r="O1843" s="110">
        <f>SUM(O1797:O1842)</f>
        <v>482032</v>
      </c>
      <c r="P1843" s="110"/>
      <c r="Q1843" s="110">
        <f>SUM(Q1797:Q1842)</f>
        <v>13804</v>
      </c>
      <c r="R1843" s="110">
        <f>SUM(R1797:R1842)</f>
        <v>10317</v>
      </c>
      <c r="S1843" s="110"/>
      <c r="T1843" s="110"/>
      <c r="U1843" s="110">
        <f>SUM(U1797:U1842)</f>
        <v>464</v>
      </c>
      <c r="V1843" s="110"/>
      <c r="W1843" s="110"/>
      <c r="X1843" s="110"/>
      <c r="Y1843" s="110"/>
      <c r="Z1843" s="110"/>
      <c r="AA1843" s="110"/>
      <c r="AB1843" s="110"/>
      <c r="AC1843" s="110"/>
      <c r="AD1843" s="110"/>
      <c r="AE1843" s="110">
        <f>SUM(AE1797:AE1842)</f>
        <v>0</v>
      </c>
      <c r="AG1843" s="7">
        <f>IF(Q1843&gt;0,RANK(Q1843,(N1843:P1843,Q1843:AE1843)),0)</f>
        <v>3</v>
      </c>
      <c r="AH1843" s="7">
        <f>IF(R1843&gt;0,RANK(R1843,(N1843:P1843,Q1843:AE1843)),0)</f>
        <v>4</v>
      </c>
      <c r="AI1843" s="7">
        <f>IF(T1843&gt;0,RANK(T1843,(N1843:P1843,Q1843:AE1843)),0)</f>
        <v>0</v>
      </c>
      <c r="AJ1843" s="7">
        <f>IF(S1843&gt;0,RANK(S1843,(N1843:P1843,Q1843:AE1843)),0)</f>
        <v>0</v>
      </c>
      <c r="AK1843" s="2">
        <f t="shared" si="678"/>
        <v>1.8387460721512025E-2</v>
      </c>
      <c r="AL1843" s="2">
        <f t="shared" si="679"/>
        <v>1.3742642151828422E-2</v>
      </c>
      <c r="AM1843" s="2">
        <f t="shared" si="680"/>
        <v>0</v>
      </c>
      <c r="AN1843" s="2">
        <f t="shared" si="681"/>
        <v>0</v>
      </c>
      <c r="AP1843" t="s">
        <v>2059</v>
      </c>
      <c r="AQ1843" t="s">
        <v>15</v>
      </c>
      <c r="AT1843" s="94">
        <v>45</v>
      </c>
      <c r="AU1843" s="96"/>
      <c r="AV1843" s="94">
        <v>45</v>
      </c>
      <c r="AX1843" s="7" t="s">
        <v>775</v>
      </c>
    </row>
    <row r="1844" spans="1:57" ht="13" customHeight="1">
      <c r="C1844" s="1"/>
      <c r="E1844" s="7"/>
      <c r="F1844" s="7"/>
      <c r="I1844" s="2"/>
      <c r="N1844" s="110"/>
      <c r="O1844" s="110"/>
      <c r="P1844" s="110"/>
      <c r="Q1844" s="110"/>
      <c r="R1844" s="110"/>
      <c r="S1844" s="110"/>
      <c r="T1844" s="110"/>
      <c r="U1844" s="110"/>
      <c r="V1844" s="110"/>
      <c r="W1844" s="110"/>
      <c r="X1844" s="110"/>
      <c r="Y1844" s="110"/>
      <c r="Z1844" s="110"/>
      <c r="AA1844" s="110"/>
      <c r="AB1844" s="110"/>
      <c r="AC1844" s="110"/>
      <c r="AD1844" s="110"/>
      <c r="AE1844" s="110"/>
      <c r="AG1844" s="7"/>
      <c r="AH1844" s="7"/>
      <c r="AI1844" s="7"/>
      <c r="AJ1844" s="7"/>
      <c r="AT1844" s="94"/>
      <c r="AU1844" s="96"/>
      <c r="AV1844" s="100"/>
    </row>
    <row r="1845" spans="1:57" ht="13" hidden="1" customHeight="1" outlineLevel="1">
      <c r="A1845" t="s">
        <v>1044</v>
      </c>
      <c r="B1845" t="s">
        <v>2160</v>
      </c>
      <c r="C1845" s="1">
        <f t="shared" ref="C1845:C1876" si="685">SUM(N1845:AE1845)</f>
        <v>1565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3</v>
      </c>
      <c r="G1845" s="1">
        <f t="shared" si="683"/>
        <v>142</v>
      </c>
      <c r="H1845" s="2">
        <f t="shared" si="684"/>
        <v>9.0734824281150164E-2</v>
      </c>
      <c r="I1845" s="2"/>
      <c r="J1845" s="2">
        <f t="shared" ref="J1845:J1876" si="686">IF($C1845=0,"-",N1845/$C1845)</f>
        <v>0.44536741214057507</v>
      </c>
      <c r="K1845" s="2">
        <f t="shared" ref="K1845:K1876" si="687">IF($C1845=0,"-",O1845/$C1845)</f>
        <v>0.53610223642172528</v>
      </c>
      <c r="L1845" s="2">
        <f t="shared" ref="L1845:L1876" si="688">IF($C1845=0,"-",P1845/$C1845)</f>
        <v>1.8530351437699679E-2</v>
      </c>
      <c r="M1845" s="2">
        <f t="shared" ref="M1845:M1876" si="689">IF(C1845=0,"-",(1-J1845-K1845-L1845))</f>
        <v>-2.4286128663675299E-17</v>
      </c>
      <c r="N1845" s="58">
        <v>697</v>
      </c>
      <c r="O1845" s="58">
        <v>839</v>
      </c>
      <c r="P1845" s="58">
        <v>29</v>
      </c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G1845" s="7">
        <f>IF(Q1845&gt;0,RANK(Q1845,(N1845:P1845,Q1845:AE1845)),0)</f>
        <v>0</v>
      </c>
      <c r="AH1845" s="7">
        <f>IF(R1845&gt;0,RANK(R1845,(N1845:P1845,Q1845:AE1845)),0)</f>
        <v>0</v>
      </c>
      <c r="AI1845" s="7">
        <f>IF(T1845&gt;0,RANK(T1845,(N1845:P1845,Q1845:AE1845)),0)</f>
        <v>0</v>
      </c>
      <c r="AJ1845" s="7">
        <f>IF(S1845&gt;0,RANK(S1845,(N1845:P1845,Q1845:AE1845)),0)</f>
        <v>0</v>
      </c>
      <c r="AK1845" s="2">
        <f t="shared" ref="AK1845:AK1876" si="690">IF($C1845=0,"-",Q1845/$C1845)</f>
        <v>0</v>
      </c>
      <c r="AL1845" s="2">
        <f t="shared" ref="AL1845:AL1876" si="691">IF($C1845=0,"-",R1845/$C1845)</f>
        <v>0</v>
      </c>
      <c r="AM1845" s="2">
        <f t="shared" ref="AM1845:AM1876" si="692">IF($C1845=0,"-",T1845/$C1845)</f>
        <v>0</v>
      </c>
      <c r="AN1845" s="2">
        <f t="shared" ref="AN1845:AN1876" si="693">IF($C1845=0,"-",S1845/$C1845)</f>
        <v>0</v>
      </c>
      <c r="AP1845" t="s">
        <v>1044</v>
      </c>
      <c r="AQ1845" t="s">
        <v>2160</v>
      </c>
      <c r="AT1845" s="94">
        <v>46</v>
      </c>
      <c r="AU1845" s="96">
        <v>3</v>
      </c>
      <c r="AV1845" s="100">
        <f t="shared" si="682"/>
        <v>46003</v>
      </c>
      <c r="AX1845" s="7" t="s">
        <v>996</v>
      </c>
      <c r="BE1845" t="s">
        <v>2105</v>
      </c>
    </row>
    <row r="1846" spans="1:57" ht="13" hidden="1" customHeight="1" outlineLevel="1">
      <c r="A1846" t="s">
        <v>2842</v>
      </c>
      <c r="B1846" t="s">
        <v>2160</v>
      </c>
      <c r="C1846" s="1">
        <f t="shared" si="685"/>
        <v>7581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3</v>
      </c>
      <c r="G1846" s="1">
        <f t="shared" si="683"/>
        <v>390</v>
      </c>
      <c r="H1846" s="2">
        <f t="shared" si="684"/>
        <v>5.1444400474871387E-2</v>
      </c>
      <c r="I1846" s="2"/>
      <c r="J1846" s="2">
        <f t="shared" si="686"/>
        <v>0.46313151299300886</v>
      </c>
      <c r="K1846" s="2">
        <f t="shared" si="687"/>
        <v>0.51457591346788023</v>
      </c>
      <c r="L1846" s="2">
        <f t="shared" si="688"/>
        <v>2.2292573539110936E-2</v>
      </c>
      <c r="M1846" s="2">
        <f t="shared" si="689"/>
        <v>-8.6736173798840355E-17</v>
      </c>
      <c r="N1846" s="58">
        <v>3511</v>
      </c>
      <c r="O1846" s="58">
        <v>3901</v>
      </c>
      <c r="P1846" s="58">
        <v>169</v>
      </c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G1846" s="7">
        <f>IF(Q1846&gt;0,RANK(Q1846,(N1846:P1846,Q1846:AE1846)),0)</f>
        <v>0</v>
      </c>
      <c r="AH1846" s="7">
        <f>IF(R1846&gt;0,RANK(R1846,(N1846:P1846,Q1846:AE1846)),0)</f>
        <v>0</v>
      </c>
      <c r="AI1846" s="7">
        <f>IF(T1846&gt;0,RANK(T1846,(N1846:P1846,Q1846:AE1846)),0)</f>
        <v>0</v>
      </c>
      <c r="AJ1846" s="7">
        <f>IF(S1846&gt;0,RANK(S1846,(N1846:P1846,Q1846:AE1846)),0)</f>
        <v>0</v>
      </c>
      <c r="AK1846" s="2">
        <f t="shared" si="690"/>
        <v>0</v>
      </c>
      <c r="AL1846" s="2">
        <f t="shared" si="691"/>
        <v>0</v>
      </c>
      <c r="AM1846" s="2">
        <f t="shared" si="692"/>
        <v>0</v>
      </c>
      <c r="AN1846" s="2">
        <f t="shared" si="693"/>
        <v>0</v>
      </c>
      <c r="AP1846" t="s">
        <v>2842</v>
      </c>
      <c r="AQ1846" t="s">
        <v>2160</v>
      </c>
      <c r="AT1846" s="94">
        <v>46</v>
      </c>
      <c r="AU1846" s="96">
        <v>5</v>
      </c>
      <c r="AV1846" s="100">
        <f t="shared" si="682"/>
        <v>46005</v>
      </c>
      <c r="AX1846" s="7" t="s">
        <v>996</v>
      </c>
      <c r="BE1846" t="s">
        <v>2105</v>
      </c>
    </row>
    <row r="1847" spans="1:57" ht="13" hidden="1" customHeight="1" outlineLevel="1">
      <c r="A1847" t="s">
        <v>2565</v>
      </c>
      <c r="B1847" t="s">
        <v>2160</v>
      </c>
      <c r="C1847" s="1">
        <f t="shared" si="685"/>
        <v>1127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3</v>
      </c>
      <c r="G1847" s="1">
        <f t="shared" si="683"/>
        <v>321</v>
      </c>
      <c r="H1847" s="2">
        <f t="shared" si="684"/>
        <v>0.28482697426796805</v>
      </c>
      <c r="I1847" s="2"/>
      <c r="J1847" s="2">
        <f t="shared" si="686"/>
        <v>0.33895297249334516</v>
      </c>
      <c r="K1847" s="2">
        <f t="shared" si="687"/>
        <v>0.62377994676131321</v>
      </c>
      <c r="L1847" s="2">
        <f t="shared" si="688"/>
        <v>3.7267080745341616E-2</v>
      </c>
      <c r="M1847" s="2">
        <f t="shared" si="689"/>
        <v>6.9388939039072284E-17</v>
      </c>
      <c r="N1847" s="58">
        <v>382</v>
      </c>
      <c r="O1847" s="58">
        <v>703</v>
      </c>
      <c r="P1847" s="58">
        <v>42</v>
      </c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G1847" s="7">
        <f>IF(Q1847&gt;0,RANK(Q1847,(N1847:P1847,Q1847:AE1847)),0)</f>
        <v>0</v>
      </c>
      <c r="AH1847" s="7">
        <f>IF(R1847&gt;0,RANK(R1847,(N1847:P1847,Q1847:AE1847)),0)</f>
        <v>0</v>
      </c>
      <c r="AI1847" s="7">
        <f>IF(T1847&gt;0,RANK(T1847,(N1847:P1847,Q1847:AE1847)),0)</f>
        <v>0</v>
      </c>
      <c r="AJ1847" s="7">
        <f>IF(S1847&gt;0,RANK(S1847,(N1847:P1847,Q1847:AE1847)),0)</f>
        <v>0</v>
      </c>
      <c r="AK1847" s="2">
        <f t="shared" si="690"/>
        <v>0</v>
      </c>
      <c r="AL1847" s="2">
        <f t="shared" si="691"/>
        <v>0</v>
      </c>
      <c r="AM1847" s="2">
        <f t="shared" si="692"/>
        <v>0</v>
      </c>
      <c r="AN1847" s="2">
        <f t="shared" si="693"/>
        <v>0</v>
      </c>
      <c r="AP1847" t="s">
        <v>2565</v>
      </c>
      <c r="AQ1847" t="s">
        <v>2160</v>
      </c>
      <c r="AT1847" s="94">
        <v>46</v>
      </c>
      <c r="AU1847" s="96">
        <v>7</v>
      </c>
      <c r="AV1847" s="100">
        <f t="shared" si="682"/>
        <v>46007</v>
      </c>
      <c r="AX1847" s="7" t="s">
        <v>996</v>
      </c>
      <c r="BE1847" t="s">
        <v>2112</v>
      </c>
    </row>
    <row r="1848" spans="1:57" ht="13" hidden="1" customHeight="1" outlineLevel="1">
      <c r="A1848" t="s">
        <v>2566</v>
      </c>
      <c r="B1848" t="s">
        <v>2160</v>
      </c>
      <c r="C1848" s="1">
        <f t="shared" si="685"/>
        <v>2987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3</v>
      </c>
      <c r="G1848" s="1">
        <f t="shared" si="683"/>
        <v>605</v>
      </c>
      <c r="H1848" s="2">
        <f t="shared" si="684"/>
        <v>0.20254435888851691</v>
      </c>
      <c r="I1848" s="2"/>
      <c r="J1848" s="2">
        <f t="shared" si="686"/>
        <v>0.39035821894877804</v>
      </c>
      <c r="K1848" s="2">
        <f t="shared" si="687"/>
        <v>0.59290257783729494</v>
      </c>
      <c r="L1848" s="2">
        <f t="shared" si="688"/>
        <v>1.6739203213927016E-2</v>
      </c>
      <c r="M1848" s="2">
        <f t="shared" si="689"/>
        <v>6.2450045135165055E-17</v>
      </c>
      <c r="N1848" s="58">
        <v>1166</v>
      </c>
      <c r="O1848" s="58">
        <v>1771</v>
      </c>
      <c r="P1848" s="58">
        <v>50</v>
      </c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G1848" s="7">
        <f>IF(Q1848&gt;0,RANK(Q1848,(N1848:P1848,Q1848:AE1848)),0)</f>
        <v>0</v>
      </c>
      <c r="AH1848" s="7">
        <f>IF(R1848&gt;0,RANK(R1848,(N1848:P1848,Q1848:AE1848)),0)</f>
        <v>0</v>
      </c>
      <c r="AI1848" s="7">
        <f>IF(T1848&gt;0,RANK(T1848,(N1848:P1848,Q1848:AE1848)),0)</f>
        <v>0</v>
      </c>
      <c r="AJ1848" s="7">
        <f>IF(S1848&gt;0,RANK(S1848,(N1848:P1848,Q1848:AE1848)),0)</f>
        <v>0</v>
      </c>
      <c r="AK1848" s="2">
        <f t="shared" si="690"/>
        <v>0</v>
      </c>
      <c r="AL1848" s="2">
        <f t="shared" si="691"/>
        <v>0</v>
      </c>
      <c r="AM1848" s="2">
        <f t="shared" si="692"/>
        <v>0</v>
      </c>
      <c r="AN1848" s="2">
        <f t="shared" si="693"/>
        <v>0</v>
      </c>
      <c r="AP1848" t="s">
        <v>2566</v>
      </c>
      <c r="AQ1848" t="s">
        <v>2160</v>
      </c>
      <c r="AT1848" s="94">
        <v>46</v>
      </c>
      <c r="AU1848" s="96">
        <v>9</v>
      </c>
      <c r="AV1848" s="100">
        <f t="shared" si="682"/>
        <v>46009</v>
      </c>
      <c r="AX1848" s="7" t="s">
        <v>996</v>
      </c>
      <c r="BE1848" t="s">
        <v>2112</v>
      </c>
    </row>
    <row r="1849" spans="1:57" ht="13" hidden="1" customHeight="1" outlineLevel="1">
      <c r="A1849" t="s">
        <v>1070</v>
      </c>
      <c r="B1849" t="s">
        <v>2160</v>
      </c>
      <c r="C1849" s="1">
        <f t="shared" si="685"/>
        <v>8535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3</v>
      </c>
      <c r="G1849" s="1">
        <f t="shared" si="683"/>
        <v>723</v>
      </c>
      <c r="H1849" s="2">
        <f t="shared" si="684"/>
        <v>8.4710017574692445E-2</v>
      </c>
      <c r="I1849" s="2"/>
      <c r="J1849" s="2">
        <f t="shared" si="686"/>
        <v>0.44217926186291739</v>
      </c>
      <c r="K1849" s="2">
        <f t="shared" si="687"/>
        <v>0.52688927943760988</v>
      </c>
      <c r="L1849" s="2">
        <f t="shared" si="688"/>
        <v>3.0931458699472759E-2</v>
      </c>
      <c r="M1849" s="2">
        <f t="shared" si="689"/>
        <v>-9.0205620750793969E-17</v>
      </c>
      <c r="N1849" s="58">
        <v>3774</v>
      </c>
      <c r="O1849" s="58">
        <v>4497</v>
      </c>
      <c r="P1849" s="58">
        <v>264</v>
      </c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G1849" s="7">
        <f>IF(Q1849&gt;0,RANK(Q1849,(N1849:P1849,Q1849:AE1849)),0)</f>
        <v>0</v>
      </c>
      <c r="AH1849" s="7">
        <f>IF(R1849&gt;0,RANK(R1849,(N1849:P1849,Q1849:AE1849)),0)</f>
        <v>0</v>
      </c>
      <c r="AI1849" s="7">
        <f>IF(T1849&gt;0,RANK(T1849,(N1849:P1849,Q1849:AE1849)),0)</f>
        <v>0</v>
      </c>
      <c r="AJ1849" s="7">
        <f>IF(S1849&gt;0,RANK(S1849,(N1849:P1849,Q1849:AE1849)),0)</f>
        <v>0</v>
      </c>
      <c r="AK1849" s="2">
        <f t="shared" si="690"/>
        <v>0</v>
      </c>
      <c r="AL1849" s="2">
        <f t="shared" si="691"/>
        <v>0</v>
      </c>
      <c r="AM1849" s="2">
        <f t="shared" si="692"/>
        <v>0</v>
      </c>
      <c r="AN1849" s="2">
        <f t="shared" si="693"/>
        <v>0</v>
      </c>
      <c r="AP1849" t="s">
        <v>1070</v>
      </c>
      <c r="AQ1849" t="s">
        <v>2160</v>
      </c>
      <c r="AT1849" s="94">
        <v>46</v>
      </c>
      <c r="AU1849" s="96">
        <v>11</v>
      </c>
      <c r="AV1849" s="100">
        <f t="shared" si="682"/>
        <v>46011</v>
      </c>
      <c r="AX1849" s="7" t="s">
        <v>996</v>
      </c>
      <c r="BE1849" t="s">
        <v>2105</v>
      </c>
    </row>
    <row r="1850" spans="1:57" ht="13" hidden="1" customHeight="1" outlineLevel="1">
      <c r="A1850" t="s">
        <v>1515</v>
      </c>
      <c r="B1850" t="s">
        <v>2160</v>
      </c>
      <c r="C1850" s="1">
        <f t="shared" si="685"/>
        <v>14301</v>
      </c>
      <c r="D1850" s="7">
        <f>IF(N1850&gt;0, RANK(N1850,(N1850:P1850,Q1850:AE1850)),0)</f>
        <v>1</v>
      </c>
      <c r="E1850" s="7">
        <f>IF(O1850&gt;0,RANK(O1850,(N1850:P1850,Q1850:AE1850)),0)</f>
        <v>2</v>
      </c>
      <c r="F1850" s="7">
        <f>IF(P1850&gt;0,RANK(P1850,(N1850:P1850,Q1850:AE1850)),0)</f>
        <v>3</v>
      </c>
      <c r="G1850" s="1">
        <f t="shared" si="683"/>
        <v>1983</v>
      </c>
      <c r="H1850" s="2">
        <f t="shared" si="684"/>
        <v>0.13866163205370255</v>
      </c>
      <c r="I1850" s="2"/>
      <c r="J1850" s="2">
        <f t="shared" si="686"/>
        <v>0.55478637857492485</v>
      </c>
      <c r="K1850" s="2">
        <f t="shared" si="687"/>
        <v>0.41612474652122228</v>
      </c>
      <c r="L1850" s="2">
        <f t="shared" si="688"/>
        <v>2.9088874903852879E-2</v>
      </c>
      <c r="M1850" s="2">
        <f t="shared" si="689"/>
        <v>-1.0408340855860843E-17</v>
      </c>
      <c r="N1850" s="58">
        <v>7934</v>
      </c>
      <c r="O1850" s="58">
        <v>5951</v>
      </c>
      <c r="P1850" s="58">
        <v>416</v>
      </c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G1850" s="7">
        <f>IF(Q1850&gt;0,RANK(Q1850,(N1850:P1850,Q1850:AE1850)),0)</f>
        <v>0</v>
      </c>
      <c r="AH1850" s="7">
        <f>IF(R1850&gt;0,RANK(R1850,(N1850:P1850,Q1850:AE1850)),0)</f>
        <v>0</v>
      </c>
      <c r="AI1850" s="7">
        <f>IF(T1850&gt;0,RANK(T1850,(N1850:P1850,Q1850:AE1850)),0)</f>
        <v>0</v>
      </c>
      <c r="AJ1850" s="7">
        <f>IF(S1850&gt;0,RANK(S1850,(N1850:P1850,Q1850:AE1850)),0)</f>
        <v>0</v>
      </c>
      <c r="AK1850" s="2">
        <f t="shared" si="690"/>
        <v>0</v>
      </c>
      <c r="AL1850" s="2">
        <f t="shared" si="691"/>
        <v>0</v>
      </c>
      <c r="AM1850" s="2">
        <f t="shared" si="692"/>
        <v>0</v>
      </c>
      <c r="AN1850" s="2">
        <f t="shared" si="693"/>
        <v>0</v>
      </c>
      <c r="AP1850" t="s">
        <v>1515</v>
      </c>
      <c r="AQ1850" t="s">
        <v>2160</v>
      </c>
      <c r="AT1850" s="94">
        <v>46</v>
      </c>
      <c r="AU1850" s="96">
        <v>13</v>
      </c>
      <c r="AV1850" s="100">
        <f t="shared" si="682"/>
        <v>46013</v>
      </c>
      <c r="AX1850" s="7" t="s">
        <v>996</v>
      </c>
      <c r="BE1850" t="s">
        <v>833</v>
      </c>
    </row>
    <row r="1851" spans="1:57" ht="13" hidden="1" customHeight="1" outlineLevel="1">
      <c r="A1851" t="s">
        <v>1655</v>
      </c>
      <c r="B1851" t="s">
        <v>2160</v>
      </c>
      <c r="C1851" s="1">
        <f t="shared" si="685"/>
        <v>2400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3</v>
      </c>
      <c r="G1851" s="1">
        <f t="shared" si="683"/>
        <v>138</v>
      </c>
      <c r="H1851" s="2">
        <f t="shared" si="684"/>
        <v>5.7500000000000002E-2</v>
      </c>
      <c r="I1851" s="2"/>
      <c r="J1851" s="2">
        <f t="shared" si="686"/>
        <v>0.45750000000000002</v>
      </c>
      <c r="K1851" s="2">
        <f t="shared" si="687"/>
        <v>0.51500000000000001</v>
      </c>
      <c r="L1851" s="2">
        <f t="shared" si="688"/>
        <v>2.75E-2</v>
      </c>
      <c r="M1851" s="2">
        <f t="shared" si="689"/>
        <v>-3.1225022567582528E-17</v>
      </c>
      <c r="N1851" s="58">
        <v>1098</v>
      </c>
      <c r="O1851" s="58">
        <v>1236</v>
      </c>
      <c r="P1851" s="58">
        <v>66</v>
      </c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G1851" s="7">
        <f>IF(Q1851&gt;0,RANK(Q1851,(N1851:P1851,Q1851:AE1851)),0)</f>
        <v>0</v>
      </c>
      <c r="AH1851" s="7">
        <f>IF(R1851&gt;0,RANK(R1851,(N1851:P1851,Q1851:AE1851)),0)</f>
        <v>0</v>
      </c>
      <c r="AI1851" s="7">
        <f>IF(T1851&gt;0,RANK(T1851,(N1851:P1851,Q1851:AE1851)),0)</f>
        <v>0</v>
      </c>
      <c r="AJ1851" s="7">
        <f>IF(S1851&gt;0,RANK(S1851,(N1851:P1851,Q1851:AE1851)),0)</f>
        <v>0</v>
      </c>
      <c r="AK1851" s="2">
        <f t="shared" si="690"/>
        <v>0</v>
      </c>
      <c r="AL1851" s="2">
        <f t="shared" si="691"/>
        <v>0</v>
      </c>
      <c r="AM1851" s="2">
        <f t="shared" si="692"/>
        <v>0</v>
      </c>
      <c r="AN1851" s="2">
        <f t="shared" si="693"/>
        <v>0</v>
      </c>
      <c r="AP1851" t="s">
        <v>1655</v>
      </c>
      <c r="AQ1851" t="s">
        <v>2160</v>
      </c>
      <c r="AT1851" s="94">
        <v>46</v>
      </c>
      <c r="AU1851" s="96">
        <v>15</v>
      </c>
      <c r="AV1851" s="100">
        <f t="shared" si="682"/>
        <v>46015</v>
      </c>
      <c r="AX1851" s="7" t="s">
        <v>996</v>
      </c>
      <c r="BE1851" t="s">
        <v>2105</v>
      </c>
    </row>
    <row r="1852" spans="1:57" ht="13" hidden="1" customHeight="1" outlineLevel="1">
      <c r="A1852" t="s">
        <v>2706</v>
      </c>
      <c r="B1852" t="s">
        <v>2160</v>
      </c>
      <c r="C1852" s="1">
        <f t="shared" si="685"/>
        <v>777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3</v>
      </c>
      <c r="G1852" s="1">
        <f t="shared" si="683"/>
        <v>111</v>
      </c>
      <c r="H1852" s="2">
        <f t="shared" si="684"/>
        <v>0.14285714285714285</v>
      </c>
      <c r="I1852" s="2"/>
      <c r="J1852" s="2">
        <f t="shared" si="686"/>
        <v>0.41184041184041181</v>
      </c>
      <c r="K1852" s="2">
        <f t="shared" si="687"/>
        <v>0.55469755469755466</v>
      </c>
      <c r="L1852" s="2">
        <f t="shared" si="688"/>
        <v>3.3462033462033462E-2</v>
      </c>
      <c r="M1852" s="2">
        <f t="shared" si="689"/>
        <v>1.1796119636642288E-16</v>
      </c>
      <c r="N1852" s="58">
        <v>320</v>
      </c>
      <c r="O1852" s="58">
        <v>431</v>
      </c>
      <c r="P1852" s="58">
        <v>26</v>
      </c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G1852" s="7">
        <f>IF(Q1852&gt;0,RANK(Q1852,(N1852:P1852,Q1852:AE1852)),0)</f>
        <v>0</v>
      </c>
      <c r="AH1852" s="7">
        <f>IF(R1852&gt;0,RANK(R1852,(N1852:P1852,Q1852:AE1852)),0)</f>
        <v>0</v>
      </c>
      <c r="AI1852" s="7">
        <f>IF(T1852&gt;0,RANK(T1852,(N1852:P1852,Q1852:AE1852)),0)</f>
        <v>0</v>
      </c>
      <c r="AJ1852" s="7">
        <f>IF(S1852&gt;0,RANK(S1852,(N1852:P1852,Q1852:AE1852)),0)</f>
        <v>0</v>
      </c>
      <c r="AK1852" s="2">
        <f t="shared" si="690"/>
        <v>0</v>
      </c>
      <c r="AL1852" s="2">
        <f t="shared" si="691"/>
        <v>0</v>
      </c>
      <c r="AM1852" s="2">
        <f t="shared" si="692"/>
        <v>0</v>
      </c>
      <c r="AN1852" s="2">
        <f t="shared" si="693"/>
        <v>0</v>
      </c>
      <c r="AP1852" t="s">
        <v>2706</v>
      </c>
      <c r="AQ1852" t="s">
        <v>2160</v>
      </c>
      <c r="AT1852" s="94">
        <v>46</v>
      </c>
      <c r="AU1852" s="96">
        <v>17</v>
      </c>
      <c r="AV1852" s="100">
        <f t="shared" si="682"/>
        <v>46017</v>
      </c>
      <c r="AX1852" s="7" t="s">
        <v>996</v>
      </c>
      <c r="BE1852" t="s">
        <v>1192</v>
      </c>
    </row>
    <row r="1853" spans="1:57" ht="13" hidden="1" customHeight="1" outlineLevel="1">
      <c r="A1853" t="s">
        <v>439</v>
      </c>
      <c r="B1853" t="s">
        <v>2160</v>
      </c>
      <c r="C1853" s="1">
        <f t="shared" si="685"/>
        <v>2846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3</v>
      </c>
      <c r="G1853" s="1">
        <f t="shared" si="683"/>
        <v>804</v>
      </c>
      <c r="H1853" s="2">
        <f t="shared" si="684"/>
        <v>0.28250175685172174</v>
      </c>
      <c r="I1853" s="2"/>
      <c r="J1853" s="2">
        <f t="shared" si="686"/>
        <v>0.34645115952213634</v>
      </c>
      <c r="K1853" s="2">
        <f t="shared" si="687"/>
        <v>0.62895291637385808</v>
      </c>
      <c r="L1853" s="2">
        <f t="shared" si="688"/>
        <v>2.4595924104005622E-2</v>
      </c>
      <c r="M1853" s="2">
        <f t="shared" si="689"/>
        <v>-4.8572257327350599E-17</v>
      </c>
      <c r="N1853" s="58">
        <v>986</v>
      </c>
      <c r="O1853" s="58">
        <v>1790</v>
      </c>
      <c r="P1853" s="58">
        <v>70</v>
      </c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G1853" s="7">
        <f>IF(Q1853&gt;0,RANK(Q1853,(N1853:P1853,Q1853:AE1853)),0)</f>
        <v>0</v>
      </c>
      <c r="AH1853" s="7">
        <f>IF(R1853&gt;0,RANK(R1853,(N1853:P1853,Q1853:AE1853)),0)</f>
        <v>0</v>
      </c>
      <c r="AI1853" s="7">
        <f>IF(T1853&gt;0,RANK(T1853,(N1853:P1853,Q1853:AE1853)),0)</f>
        <v>0</v>
      </c>
      <c r="AJ1853" s="7">
        <f>IF(S1853&gt;0,RANK(S1853,(N1853:P1853,Q1853:AE1853)),0)</f>
        <v>0</v>
      </c>
      <c r="AK1853" s="2">
        <f t="shared" si="690"/>
        <v>0</v>
      </c>
      <c r="AL1853" s="2">
        <f t="shared" si="691"/>
        <v>0</v>
      </c>
      <c r="AM1853" s="2">
        <f t="shared" si="692"/>
        <v>0</v>
      </c>
      <c r="AN1853" s="2">
        <f t="shared" si="693"/>
        <v>0</v>
      </c>
      <c r="AP1853" t="s">
        <v>439</v>
      </c>
      <c r="AQ1853" t="s">
        <v>2160</v>
      </c>
      <c r="AT1853" s="94">
        <v>46</v>
      </c>
      <c r="AU1853" s="96">
        <v>19</v>
      </c>
      <c r="AV1853" s="100">
        <f t="shared" si="682"/>
        <v>46019</v>
      </c>
      <c r="AX1853" s="7" t="s">
        <v>996</v>
      </c>
      <c r="BE1853" t="s">
        <v>2105</v>
      </c>
    </row>
    <row r="1854" spans="1:57" ht="13" hidden="1" customHeight="1" outlineLevel="1">
      <c r="A1854" t="s">
        <v>102</v>
      </c>
      <c r="B1854" t="s">
        <v>2160</v>
      </c>
      <c r="C1854" s="1">
        <f t="shared" si="685"/>
        <v>1074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3</v>
      </c>
      <c r="G1854" s="1">
        <f t="shared" si="683"/>
        <v>194</v>
      </c>
      <c r="H1854" s="2">
        <f t="shared" si="684"/>
        <v>0.18063314711359404</v>
      </c>
      <c r="I1854" s="2"/>
      <c r="J1854" s="2">
        <f t="shared" si="686"/>
        <v>0.39757914338919925</v>
      </c>
      <c r="K1854" s="2">
        <f t="shared" si="687"/>
        <v>0.57821229050279332</v>
      </c>
      <c r="L1854" s="2">
        <f t="shared" si="688"/>
        <v>2.4208566108007448E-2</v>
      </c>
      <c r="M1854" s="2">
        <f t="shared" si="689"/>
        <v>-7.9797279894933126E-17</v>
      </c>
      <c r="N1854" s="58">
        <v>427</v>
      </c>
      <c r="O1854" s="58">
        <v>621</v>
      </c>
      <c r="P1854" s="58">
        <v>26</v>
      </c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G1854" s="7">
        <f>IF(Q1854&gt;0,RANK(Q1854,(N1854:P1854,Q1854:AE1854)),0)</f>
        <v>0</v>
      </c>
      <c r="AH1854" s="7">
        <f>IF(R1854&gt;0,RANK(R1854,(N1854:P1854,Q1854:AE1854)),0)</f>
        <v>0</v>
      </c>
      <c r="AI1854" s="7">
        <f>IF(T1854&gt;0,RANK(T1854,(N1854:P1854,Q1854:AE1854)),0)</f>
        <v>0</v>
      </c>
      <c r="AJ1854" s="7">
        <f>IF(S1854&gt;0,RANK(S1854,(N1854:P1854,Q1854:AE1854)),0)</f>
        <v>0</v>
      </c>
      <c r="AK1854" s="2">
        <f t="shared" si="690"/>
        <v>0</v>
      </c>
      <c r="AL1854" s="2">
        <f t="shared" si="691"/>
        <v>0</v>
      </c>
      <c r="AM1854" s="2">
        <f t="shared" si="692"/>
        <v>0</v>
      </c>
      <c r="AN1854" s="2">
        <f t="shared" si="693"/>
        <v>0</v>
      </c>
      <c r="AP1854" t="s">
        <v>102</v>
      </c>
      <c r="AQ1854" t="s">
        <v>2160</v>
      </c>
      <c r="AT1854" s="94">
        <v>46</v>
      </c>
      <c r="AU1854" s="96">
        <v>21</v>
      </c>
      <c r="AV1854" s="100">
        <f t="shared" si="682"/>
        <v>46021</v>
      </c>
      <c r="AX1854" s="7" t="s">
        <v>996</v>
      </c>
      <c r="BE1854" t="s">
        <v>1192</v>
      </c>
    </row>
    <row r="1855" spans="1:57" ht="13" hidden="1" customHeight="1" outlineLevel="1">
      <c r="A1855" t="s">
        <v>1521</v>
      </c>
      <c r="B1855" t="s">
        <v>2160</v>
      </c>
      <c r="C1855" s="1">
        <f t="shared" si="685"/>
        <v>3421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3</v>
      </c>
      <c r="G1855" s="1">
        <f t="shared" si="683"/>
        <v>262</v>
      </c>
      <c r="H1855" s="2">
        <f t="shared" si="684"/>
        <v>7.6585793627594267E-2</v>
      </c>
      <c r="I1855" s="2"/>
      <c r="J1855" s="2">
        <f t="shared" si="686"/>
        <v>0.45249926921952643</v>
      </c>
      <c r="K1855" s="2">
        <f t="shared" si="687"/>
        <v>0.52908506284712076</v>
      </c>
      <c r="L1855" s="2">
        <f t="shared" si="688"/>
        <v>1.8415667933352822E-2</v>
      </c>
      <c r="M1855" s="2">
        <f t="shared" si="689"/>
        <v>-1.3877787807814457E-17</v>
      </c>
      <c r="N1855" s="58">
        <v>1548</v>
      </c>
      <c r="O1855" s="58">
        <v>1810</v>
      </c>
      <c r="P1855" s="58">
        <v>63</v>
      </c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G1855" s="7">
        <f>IF(Q1855&gt;0,RANK(Q1855,(N1855:P1855,Q1855:AE1855)),0)</f>
        <v>0</v>
      </c>
      <c r="AH1855" s="7">
        <f>IF(R1855&gt;0,RANK(R1855,(N1855:P1855,Q1855:AE1855)),0)</f>
        <v>0</v>
      </c>
      <c r="AI1855" s="7">
        <f>IF(T1855&gt;0,RANK(T1855,(N1855:P1855,Q1855:AE1855)),0)</f>
        <v>0</v>
      </c>
      <c r="AJ1855" s="7">
        <f>IF(S1855&gt;0,RANK(S1855,(N1855:P1855,Q1855:AE1855)),0)</f>
        <v>0</v>
      </c>
      <c r="AK1855" s="2">
        <f t="shared" si="690"/>
        <v>0</v>
      </c>
      <c r="AL1855" s="2">
        <f t="shared" si="691"/>
        <v>0</v>
      </c>
      <c r="AM1855" s="2">
        <f t="shared" si="692"/>
        <v>0</v>
      </c>
      <c r="AN1855" s="2">
        <f t="shared" si="693"/>
        <v>0</v>
      </c>
      <c r="AP1855" t="s">
        <v>1521</v>
      </c>
      <c r="AQ1855" t="s">
        <v>2160</v>
      </c>
      <c r="AT1855" s="94">
        <v>46</v>
      </c>
      <c r="AU1855" s="96">
        <v>23</v>
      </c>
      <c r="AV1855" s="100">
        <f t="shared" si="682"/>
        <v>46023</v>
      </c>
      <c r="AX1855" s="7" t="s">
        <v>996</v>
      </c>
      <c r="BE1855" t="s">
        <v>2105</v>
      </c>
    </row>
    <row r="1856" spans="1:57" ht="13" hidden="1" customHeight="1" outlineLevel="1">
      <c r="A1856" t="s">
        <v>2362</v>
      </c>
      <c r="B1856" t="s">
        <v>2160</v>
      </c>
      <c r="C1856" s="1">
        <f t="shared" si="685"/>
        <v>2161</v>
      </c>
      <c r="D1856" s="7">
        <f>IF(N1856&gt;0, RANK(N1856,(N1856:P1856,Q1856:AE1856)),0)</f>
        <v>1</v>
      </c>
      <c r="E1856" s="7">
        <f>IF(O1856&gt;0,RANK(O1856,(N1856:P1856,Q1856:AE1856)),0)</f>
        <v>2</v>
      </c>
      <c r="F1856" s="7">
        <f>IF(P1856&gt;0,RANK(P1856,(N1856:P1856,Q1856:AE1856)),0)</f>
        <v>3</v>
      </c>
      <c r="G1856" s="1">
        <f t="shared" si="683"/>
        <v>80</v>
      </c>
      <c r="H1856" s="2">
        <f t="shared" si="684"/>
        <v>3.7019898195279961E-2</v>
      </c>
      <c r="I1856" s="2"/>
      <c r="J1856" s="2">
        <f t="shared" si="686"/>
        <v>0.50578435909301245</v>
      </c>
      <c r="K1856" s="2">
        <f t="shared" si="687"/>
        <v>0.46876446089773255</v>
      </c>
      <c r="L1856" s="2">
        <f t="shared" si="688"/>
        <v>2.5451180009254976E-2</v>
      </c>
      <c r="M1856" s="2">
        <f t="shared" si="689"/>
        <v>2.7755575615628914E-17</v>
      </c>
      <c r="N1856" s="58">
        <v>1093</v>
      </c>
      <c r="O1856" s="58">
        <v>1013</v>
      </c>
      <c r="P1856" s="58">
        <v>55</v>
      </c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G1856" s="7">
        <f>IF(Q1856&gt;0,RANK(Q1856,(N1856:P1856,Q1856:AE1856)),0)</f>
        <v>0</v>
      </c>
      <c r="AH1856" s="7">
        <f>IF(R1856&gt;0,RANK(R1856,(N1856:P1856,Q1856:AE1856)),0)</f>
        <v>0</v>
      </c>
      <c r="AI1856" s="7">
        <f>IF(T1856&gt;0,RANK(T1856,(N1856:P1856,Q1856:AE1856)),0)</f>
        <v>0</v>
      </c>
      <c r="AJ1856" s="7">
        <f>IF(S1856&gt;0,RANK(S1856,(N1856:P1856,Q1856:AE1856)),0)</f>
        <v>0</v>
      </c>
      <c r="AK1856" s="2">
        <f t="shared" si="690"/>
        <v>0</v>
      </c>
      <c r="AL1856" s="2">
        <f t="shared" si="691"/>
        <v>0</v>
      </c>
      <c r="AM1856" s="2">
        <f t="shared" si="692"/>
        <v>0</v>
      </c>
      <c r="AN1856" s="2">
        <f t="shared" si="693"/>
        <v>0</v>
      </c>
      <c r="AP1856" t="s">
        <v>2362</v>
      </c>
      <c r="AQ1856" t="s">
        <v>2160</v>
      </c>
      <c r="AT1856" s="94">
        <v>46</v>
      </c>
      <c r="AU1856" s="96">
        <v>25</v>
      </c>
      <c r="AV1856" s="100">
        <f t="shared" si="682"/>
        <v>46025</v>
      </c>
      <c r="AX1856" s="7" t="s">
        <v>996</v>
      </c>
      <c r="BE1856" t="s">
        <v>1192</v>
      </c>
    </row>
    <row r="1857" spans="1:57" ht="13" hidden="1" customHeight="1" outlineLevel="1">
      <c r="A1857" t="s">
        <v>2540</v>
      </c>
      <c r="B1857" t="s">
        <v>2160</v>
      </c>
      <c r="C1857" s="1">
        <f t="shared" si="685"/>
        <v>3699</v>
      </c>
      <c r="D1857" s="7">
        <f>IF(N1857&gt;0, RANK(N1857,(N1857:P1857,Q1857:AE1857)),0)</f>
        <v>1</v>
      </c>
      <c r="E1857" s="7">
        <f>IF(O1857&gt;0,RANK(O1857,(N1857:P1857,Q1857:AE1857)),0)</f>
        <v>2</v>
      </c>
      <c r="F1857" s="7">
        <f>IF(P1857&gt;0,RANK(P1857,(N1857:P1857,Q1857:AE1857)),0)</f>
        <v>3</v>
      </c>
      <c r="G1857" s="1">
        <f t="shared" si="683"/>
        <v>1</v>
      </c>
      <c r="H1857" s="2">
        <f t="shared" si="684"/>
        <v>2.703433360367667E-4</v>
      </c>
      <c r="I1857" s="2"/>
      <c r="J1857" s="2">
        <f t="shared" si="686"/>
        <v>0.47985942146526089</v>
      </c>
      <c r="K1857" s="2">
        <f t="shared" si="687"/>
        <v>0.47958907812922413</v>
      </c>
      <c r="L1857" s="2">
        <f t="shared" si="688"/>
        <v>4.0551500405515001E-2</v>
      </c>
      <c r="M1857" s="2">
        <f t="shared" si="689"/>
        <v>-8.3266726846886741E-17</v>
      </c>
      <c r="N1857" s="58">
        <v>1775</v>
      </c>
      <c r="O1857" s="58">
        <v>1774</v>
      </c>
      <c r="P1857" s="58">
        <v>150</v>
      </c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G1857" s="7">
        <f>IF(Q1857&gt;0,RANK(Q1857,(N1857:P1857,Q1857:AE1857)),0)</f>
        <v>0</v>
      </c>
      <c r="AH1857" s="7">
        <f>IF(R1857&gt;0,RANK(R1857,(N1857:P1857,Q1857:AE1857)),0)</f>
        <v>0</v>
      </c>
      <c r="AI1857" s="7">
        <f>IF(T1857&gt;0,RANK(T1857,(N1857:P1857,Q1857:AE1857)),0)</f>
        <v>0</v>
      </c>
      <c r="AJ1857" s="7">
        <f>IF(S1857&gt;0,RANK(S1857,(N1857:P1857,Q1857:AE1857)),0)</f>
        <v>0</v>
      </c>
      <c r="AK1857" s="2">
        <f t="shared" si="690"/>
        <v>0</v>
      </c>
      <c r="AL1857" s="2">
        <f t="shared" si="691"/>
        <v>0</v>
      </c>
      <c r="AM1857" s="2">
        <f t="shared" si="692"/>
        <v>0</v>
      </c>
      <c r="AN1857" s="2">
        <f t="shared" si="693"/>
        <v>0</v>
      </c>
      <c r="AP1857" t="s">
        <v>2540</v>
      </c>
      <c r="AQ1857" t="s">
        <v>2160</v>
      </c>
      <c r="AT1857" s="94">
        <v>46</v>
      </c>
      <c r="AU1857" s="96">
        <v>27</v>
      </c>
      <c r="AV1857" s="100">
        <f t="shared" si="682"/>
        <v>46027</v>
      </c>
      <c r="AX1857" s="7" t="s">
        <v>996</v>
      </c>
      <c r="BE1857" t="s">
        <v>2105</v>
      </c>
    </row>
    <row r="1858" spans="1:57" ht="13" hidden="1" customHeight="1" outlineLevel="1">
      <c r="A1858" t="s">
        <v>66</v>
      </c>
      <c r="B1858" t="s">
        <v>2160</v>
      </c>
      <c r="C1858" s="1">
        <f t="shared" si="685"/>
        <v>8357</v>
      </c>
      <c r="D1858" s="7">
        <f>IF(N1858&gt;0, RANK(N1858,(N1858:P1858,Q1858:AE1858)),0)</f>
        <v>1</v>
      </c>
      <c r="E1858" s="7">
        <f>IF(O1858&gt;0,RANK(O1858,(N1858:P1858,Q1858:AE1858)),0)</f>
        <v>2</v>
      </c>
      <c r="F1858" s="7">
        <f>IF(P1858&gt;0,RANK(P1858,(N1858:P1858,Q1858:AE1858)),0)</f>
        <v>3</v>
      </c>
      <c r="G1858" s="1">
        <f t="shared" si="683"/>
        <v>905</v>
      </c>
      <c r="H1858" s="2">
        <f t="shared" si="684"/>
        <v>0.10829244944358023</v>
      </c>
      <c r="I1858" s="2"/>
      <c r="J1858" s="2">
        <f t="shared" si="686"/>
        <v>0.53954768457580471</v>
      </c>
      <c r="K1858" s="2">
        <f t="shared" si="687"/>
        <v>0.43125523513222447</v>
      </c>
      <c r="L1858" s="2">
        <f t="shared" si="688"/>
        <v>2.9197080291970802E-2</v>
      </c>
      <c r="M1858" s="2">
        <f t="shared" si="689"/>
        <v>2.0816681711721685E-17</v>
      </c>
      <c r="N1858" s="58">
        <v>4509</v>
      </c>
      <c r="O1858" s="58">
        <v>3604</v>
      </c>
      <c r="P1858" s="58">
        <v>244</v>
      </c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G1858" s="7">
        <f>IF(Q1858&gt;0,RANK(Q1858,(N1858:P1858,Q1858:AE1858)),0)</f>
        <v>0</v>
      </c>
      <c r="AH1858" s="7">
        <f>IF(R1858&gt;0,RANK(R1858,(N1858:P1858,Q1858:AE1858)),0)</f>
        <v>0</v>
      </c>
      <c r="AI1858" s="7">
        <f>IF(T1858&gt;0,RANK(T1858,(N1858:P1858,Q1858:AE1858)),0)</f>
        <v>0</v>
      </c>
      <c r="AJ1858" s="7">
        <f>IF(S1858&gt;0,RANK(S1858,(N1858:P1858,Q1858:AE1858)),0)</f>
        <v>0</v>
      </c>
      <c r="AK1858" s="2">
        <f t="shared" si="690"/>
        <v>0</v>
      </c>
      <c r="AL1858" s="2">
        <f t="shared" si="691"/>
        <v>0</v>
      </c>
      <c r="AM1858" s="2">
        <f t="shared" si="692"/>
        <v>0</v>
      </c>
      <c r="AN1858" s="2">
        <f t="shared" si="693"/>
        <v>0</v>
      </c>
      <c r="AP1858" t="s">
        <v>66</v>
      </c>
      <c r="AQ1858" t="s">
        <v>2160</v>
      </c>
      <c r="AT1858" s="94">
        <v>46</v>
      </c>
      <c r="AU1858" s="96">
        <v>29</v>
      </c>
      <c r="AV1858" s="100">
        <f t="shared" si="682"/>
        <v>46029</v>
      </c>
      <c r="AX1858" s="7" t="s">
        <v>996</v>
      </c>
      <c r="BE1858" t="s">
        <v>2105</v>
      </c>
    </row>
    <row r="1859" spans="1:57" ht="13" hidden="1" customHeight="1" outlineLevel="1">
      <c r="A1859" t="s">
        <v>1434</v>
      </c>
      <c r="B1859" t="s">
        <v>2160</v>
      </c>
      <c r="C1859" s="1">
        <f t="shared" si="685"/>
        <v>1134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3</v>
      </c>
      <c r="G1859" s="1">
        <f t="shared" si="683"/>
        <v>240</v>
      </c>
      <c r="H1859" s="2">
        <f t="shared" si="684"/>
        <v>0.21164021164021163</v>
      </c>
      <c r="I1859" s="2"/>
      <c r="J1859" s="2">
        <f t="shared" si="686"/>
        <v>0.37301587301587302</v>
      </c>
      <c r="K1859" s="2">
        <f t="shared" si="687"/>
        <v>0.58465608465608465</v>
      </c>
      <c r="L1859" s="2">
        <f t="shared" si="688"/>
        <v>4.2328042328042326E-2</v>
      </c>
      <c r="M1859" s="2">
        <f t="shared" si="689"/>
        <v>0</v>
      </c>
      <c r="N1859" s="58">
        <v>423</v>
      </c>
      <c r="O1859" s="58">
        <v>663</v>
      </c>
      <c r="P1859" s="58">
        <v>48</v>
      </c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G1859" s="7">
        <f>IF(Q1859&gt;0,RANK(Q1859,(N1859:P1859,Q1859:AE1859)),0)</f>
        <v>0</v>
      </c>
      <c r="AH1859" s="7">
        <f>IF(R1859&gt;0,RANK(R1859,(N1859:P1859,Q1859:AE1859)),0)</f>
        <v>0</v>
      </c>
      <c r="AI1859" s="7">
        <f>IF(T1859&gt;0,RANK(T1859,(N1859:P1859,Q1859:AE1859)),0)</f>
        <v>0</v>
      </c>
      <c r="AJ1859" s="7">
        <f>IF(S1859&gt;0,RANK(S1859,(N1859:P1859,Q1859:AE1859)),0)</f>
        <v>0</v>
      </c>
      <c r="AK1859" s="2">
        <f t="shared" si="690"/>
        <v>0</v>
      </c>
      <c r="AL1859" s="2">
        <f t="shared" si="691"/>
        <v>0</v>
      </c>
      <c r="AM1859" s="2">
        <f t="shared" si="692"/>
        <v>0</v>
      </c>
      <c r="AN1859" s="2">
        <f t="shared" si="693"/>
        <v>0</v>
      </c>
      <c r="AP1859" t="s">
        <v>1434</v>
      </c>
      <c r="AQ1859" t="s">
        <v>2160</v>
      </c>
      <c r="AT1859" s="94">
        <v>46</v>
      </c>
      <c r="AU1859" s="96">
        <v>31</v>
      </c>
      <c r="AV1859" s="100">
        <f t="shared" ref="AV1859:AV1922" si="694">1000*AT1859+AU1859</f>
        <v>46031</v>
      </c>
      <c r="AX1859" s="7" t="s">
        <v>996</v>
      </c>
      <c r="BE1859" t="s">
        <v>1192</v>
      </c>
    </row>
    <row r="1860" spans="1:57" ht="13" hidden="1" customHeight="1" outlineLevel="1">
      <c r="A1860" t="s">
        <v>2361</v>
      </c>
      <c r="B1860" t="s">
        <v>2160</v>
      </c>
      <c r="C1860" s="1">
        <f t="shared" si="685"/>
        <v>2691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3</v>
      </c>
      <c r="G1860" s="1">
        <f t="shared" si="683"/>
        <v>530</v>
      </c>
      <c r="H1860" s="2">
        <f t="shared" si="684"/>
        <v>0.19695280564845782</v>
      </c>
      <c r="I1860" s="2"/>
      <c r="J1860" s="2">
        <f t="shared" si="686"/>
        <v>0.38424377554812339</v>
      </c>
      <c r="K1860" s="2">
        <f t="shared" si="687"/>
        <v>0.58119658119658124</v>
      </c>
      <c r="L1860" s="2">
        <f t="shared" si="688"/>
        <v>3.4559643255295432E-2</v>
      </c>
      <c r="M1860" s="2">
        <f t="shared" si="689"/>
        <v>-6.2450045135165055E-17</v>
      </c>
      <c r="N1860" s="58">
        <v>1034</v>
      </c>
      <c r="O1860" s="58">
        <v>1564</v>
      </c>
      <c r="P1860" s="58">
        <v>93</v>
      </c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G1860" s="7">
        <f>IF(Q1860&gt;0,RANK(Q1860,(N1860:P1860,Q1860:AE1860)),0)</f>
        <v>0</v>
      </c>
      <c r="AH1860" s="7">
        <f>IF(R1860&gt;0,RANK(R1860,(N1860:P1860,Q1860:AE1860)),0)</f>
        <v>0</v>
      </c>
      <c r="AI1860" s="7">
        <f>IF(T1860&gt;0,RANK(T1860,(N1860:P1860,Q1860:AE1860)),0)</f>
        <v>0</v>
      </c>
      <c r="AJ1860" s="7">
        <f>IF(S1860&gt;0,RANK(S1860,(N1860:P1860,Q1860:AE1860)),0)</f>
        <v>0</v>
      </c>
      <c r="AK1860" s="2">
        <f t="shared" si="690"/>
        <v>0</v>
      </c>
      <c r="AL1860" s="2">
        <f t="shared" si="691"/>
        <v>0</v>
      </c>
      <c r="AM1860" s="2">
        <f t="shared" si="692"/>
        <v>0</v>
      </c>
      <c r="AN1860" s="2">
        <f t="shared" si="693"/>
        <v>0</v>
      </c>
      <c r="AP1860" t="s">
        <v>2361</v>
      </c>
      <c r="AQ1860" t="s">
        <v>2160</v>
      </c>
      <c r="AT1860" s="94">
        <v>46</v>
      </c>
      <c r="AU1860" s="96">
        <v>33</v>
      </c>
      <c r="AV1860" s="100">
        <f t="shared" si="694"/>
        <v>46033</v>
      </c>
      <c r="AX1860" s="7" t="s">
        <v>996</v>
      </c>
      <c r="BE1860" t="s">
        <v>2112</v>
      </c>
    </row>
    <row r="1861" spans="1:57" ht="13" hidden="1" customHeight="1" outlineLevel="1">
      <c r="A1861" t="s">
        <v>1613</v>
      </c>
      <c r="B1861" t="s">
        <v>2160</v>
      </c>
      <c r="C1861" s="1">
        <f t="shared" si="685"/>
        <v>6704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3</v>
      </c>
      <c r="G1861" s="1">
        <f t="shared" si="683"/>
        <v>724</v>
      </c>
      <c r="H1861" s="2">
        <f t="shared" si="684"/>
        <v>0.10799522673031026</v>
      </c>
      <c r="I1861" s="2"/>
      <c r="J1861" s="2">
        <f t="shared" si="686"/>
        <v>0.43317422434367542</v>
      </c>
      <c r="K1861" s="2">
        <f t="shared" si="687"/>
        <v>0.54116945107398573</v>
      </c>
      <c r="L1861" s="2">
        <f t="shared" si="688"/>
        <v>2.5656324582338901E-2</v>
      </c>
      <c r="M1861" s="2">
        <f t="shared" si="689"/>
        <v>6.9388939039072284E-18</v>
      </c>
      <c r="N1861" s="58">
        <v>2904</v>
      </c>
      <c r="O1861" s="58">
        <v>3628</v>
      </c>
      <c r="P1861" s="58">
        <v>172</v>
      </c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G1861" s="7">
        <f>IF(Q1861&gt;0,RANK(Q1861,(N1861:P1861,Q1861:AE1861)),0)</f>
        <v>0</v>
      </c>
      <c r="AH1861" s="7">
        <f>IF(R1861&gt;0,RANK(R1861,(N1861:P1861,Q1861:AE1861)),0)</f>
        <v>0</v>
      </c>
      <c r="AI1861" s="7">
        <f>IF(T1861&gt;0,RANK(T1861,(N1861:P1861,Q1861:AE1861)),0)</f>
        <v>0</v>
      </c>
      <c r="AJ1861" s="7">
        <f>IF(S1861&gt;0,RANK(S1861,(N1861:P1861,Q1861:AE1861)),0)</f>
        <v>0</v>
      </c>
      <c r="AK1861" s="2">
        <f t="shared" si="690"/>
        <v>0</v>
      </c>
      <c r="AL1861" s="2">
        <f t="shared" si="691"/>
        <v>0</v>
      </c>
      <c r="AM1861" s="2">
        <f t="shared" si="692"/>
        <v>0</v>
      </c>
      <c r="AN1861" s="2">
        <f t="shared" si="693"/>
        <v>0</v>
      </c>
      <c r="AP1861" t="s">
        <v>1613</v>
      </c>
      <c r="AQ1861" t="s">
        <v>2160</v>
      </c>
      <c r="AT1861" s="94">
        <v>46</v>
      </c>
      <c r="AU1861" s="96">
        <v>35</v>
      </c>
      <c r="AV1861" s="100">
        <f t="shared" si="694"/>
        <v>46035</v>
      </c>
      <c r="AX1861" s="7" t="s">
        <v>996</v>
      </c>
      <c r="BE1861" t="s">
        <v>2105</v>
      </c>
    </row>
    <row r="1862" spans="1:57" ht="13" hidden="1" customHeight="1" outlineLevel="1">
      <c r="A1862" t="s">
        <v>2135</v>
      </c>
      <c r="B1862" t="s">
        <v>2160</v>
      </c>
      <c r="C1862" s="1">
        <f t="shared" si="685"/>
        <v>3050</v>
      </c>
      <c r="D1862" s="7">
        <f>IF(N1862&gt;0, RANK(N1862,(N1862:P1862,Q1862:AE1862)),0)</f>
        <v>1</v>
      </c>
      <c r="E1862" s="7">
        <f>IF(O1862&gt;0,RANK(O1862,(N1862:P1862,Q1862:AE1862)),0)</f>
        <v>2</v>
      </c>
      <c r="F1862" s="7">
        <f>IF(P1862&gt;0,RANK(P1862,(N1862:P1862,Q1862:AE1862)),0)</f>
        <v>3</v>
      </c>
      <c r="G1862" s="1">
        <f t="shared" si="683"/>
        <v>513</v>
      </c>
      <c r="H1862" s="2">
        <f t="shared" si="684"/>
        <v>0.16819672131147542</v>
      </c>
      <c r="I1862" s="2"/>
      <c r="J1862" s="2">
        <f t="shared" si="686"/>
        <v>0.5727868852459016</v>
      </c>
      <c r="K1862" s="2">
        <f t="shared" si="687"/>
        <v>0.40459016393442621</v>
      </c>
      <c r="L1862" s="2">
        <f t="shared" si="688"/>
        <v>2.2622950819672132E-2</v>
      </c>
      <c r="M1862" s="2">
        <f t="shared" si="689"/>
        <v>6.2450045135165055E-17</v>
      </c>
      <c r="N1862" s="58">
        <v>1747</v>
      </c>
      <c r="O1862" s="58">
        <v>1234</v>
      </c>
      <c r="P1862" s="58">
        <v>69</v>
      </c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G1862" s="7">
        <f>IF(Q1862&gt;0,RANK(Q1862,(N1862:P1862,Q1862:AE1862)),0)</f>
        <v>0</v>
      </c>
      <c r="AH1862" s="7">
        <f>IF(R1862&gt;0,RANK(R1862,(N1862:P1862,Q1862:AE1862)),0)</f>
        <v>0</v>
      </c>
      <c r="AI1862" s="7">
        <f>IF(T1862&gt;0,RANK(T1862,(N1862:P1862,Q1862:AE1862)),0)</f>
        <v>0</v>
      </c>
      <c r="AJ1862" s="7">
        <f>IF(S1862&gt;0,RANK(S1862,(N1862:P1862,Q1862:AE1862)),0)</f>
        <v>0</v>
      </c>
      <c r="AK1862" s="2">
        <f t="shared" si="690"/>
        <v>0</v>
      </c>
      <c r="AL1862" s="2">
        <f t="shared" si="691"/>
        <v>0</v>
      </c>
      <c r="AM1862" s="2">
        <f t="shared" si="692"/>
        <v>0</v>
      </c>
      <c r="AN1862" s="2">
        <f t="shared" si="693"/>
        <v>0</v>
      </c>
      <c r="AP1862" t="s">
        <v>2135</v>
      </c>
      <c r="AQ1862" t="s">
        <v>2160</v>
      </c>
      <c r="AT1862" s="94">
        <v>46</v>
      </c>
      <c r="AU1862" s="96">
        <v>37</v>
      </c>
      <c r="AV1862" s="100">
        <f t="shared" si="694"/>
        <v>46037</v>
      </c>
      <c r="AX1862" s="7" t="s">
        <v>996</v>
      </c>
      <c r="BE1862" t="s">
        <v>1192</v>
      </c>
    </row>
    <row r="1863" spans="1:57" ht="13" hidden="1" customHeight="1" outlineLevel="1">
      <c r="A1863" t="s">
        <v>462</v>
      </c>
      <c r="B1863" t="s">
        <v>2160</v>
      </c>
      <c r="C1863" s="1">
        <f t="shared" si="685"/>
        <v>2183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3</v>
      </c>
      <c r="G1863" s="1">
        <f t="shared" si="683"/>
        <v>71</v>
      </c>
      <c r="H1863" s="2">
        <f t="shared" si="684"/>
        <v>3.2524049473202019E-2</v>
      </c>
      <c r="I1863" s="2"/>
      <c r="J1863" s="2">
        <f t="shared" si="686"/>
        <v>0.467246907924874</v>
      </c>
      <c r="K1863" s="2">
        <f t="shared" si="687"/>
        <v>0.49977095739807603</v>
      </c>
      <c r="L1863" s="2">
        <f t="shared" si="688"/>
        <v>3.2982134677049933E-2</v>
      </c>
      <c r="M1863" s="2">
        <f t="shared" si="689"/>
        <v>3.4694469519536142E-17</v>
      </c>
      <c r="N1863" s="58">
        <v>1020</v>
      </c>
      <c r="O1863" s="58">
        <v>1091</v>
      </c>
      <c r="P1863" s="58">
        <v>72</v>
      </c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G1863" s="7">
        <f>IF(Q1863&gt;0,RANK(Q1863,(N1863:P1863,Q1863:AE1863)),0)</f>
        <v>0</v>
      </c>
      <c r="AH1863" s="7">
        <f>IF(R1863&gt;0,RANK(R1863,(N1863:P1863,Q1863:AE1863)),0)</f>
        <v>0</v>
      </c>
      <c r="AI1863" s="7">
        <f>IF(T1863&gt;0,RANK(T1863,(N1863:P1863,Q1863:AE1863)),0)</f>
        <v>0</v>
      </c>
      <c r="AJ1863" s="7">
        <f>IF(S1863&gt;0,RANK(S1863,(N1863:P1863,Q1863:AE1863)),0)</f>
        <v>0</v>
      </c>
      <c r="AK1863" s="2">
        <f t="shared" si="690"/>
        <v>0</v>
      </c>
      <c r="AL1863" s="2">
        <f t="shared" si="691"/>
        <v>0</v>
      </c>
      <c r="AM1863" s="2">
        <f t="shared" si="692"/>
        <v>0</v>
      </c>
      <c r="AN1863" s="2">
        <f t="shared" si="693"/>
        <v>0</v>
      </c>
      <c r="AP1863" t="s">
        <v>462</v>
      </c>
      <c r="AQ1863" t="s">
        <v>2160</v>
      </c>
      <c r="AT1863" s="94">
        <v>46</v>
      </c>
      <c r="AU1863" s="96">
        <v>39</v>
      </c>
      <c r="AV1863" s="100">
        <f t="shared" si="694"/>
        <v>46039</v>
      </c>
      <c r="AX1863" s="7" t="s">
        <v>996</v>
      </c>
      <c r="BE1863" t="s">
        <v>2105</v>
      </c>
    </row>
    <row r="1864" spans="1:57" ht="13" hidden="1" customHeight="1" outlineLevel="1">
      <c r="A1864" t="s">
        <v>755</v>
      </c>
      <c r="B1864" t="s">
        <v>2160</v>
      </c>
      <c r="C1864" s="1">
        <f t="shared" si="685"/>
        <v>1549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3</v>
      </c>
      <c r="G1864" s="1">
        <f t="shared" si="683"/>
        <v>305</v>
      </c>
      <c r="H1864" s="2">
        <f t="shared" si="684"/>
        <v>0.19690122659780504</v>
      </c>
      <c r="I1864" s="2"/>
      <c r="J1864" s="2">
        <f t="shared" si="686"/>
        <v>0.38734667527437056</v>
      </c>
      <c r="K1864" s="2">
        <f t="shared" si="687"/>
        <v>0.58424790187217557</v>
      </c>
      <c r="L1864" s="2">
        <f t="shared" si="688"/>
        <v>2.8405422853453842E-2</v>
      </c>
      <c r="M1864" s="2">
        <f t="shared" si="689"/>
        <v>-2.0816681711721685E-17</v>
      </c>
      <c r="N1864" s="58">
        <v>600</v>
      </c>
      <c r="O1864" s="58">
        <v>905</v>
      </c>
      <c r="P1864" s="58">
        <v>44</v>
      </c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G1864" s="7">
        <f>IF(Q1864&gt;0,RANK(Q1864,(N1864:P1864,Q1864:AE1864)),0)</f>
        <v>0</v>
      </c>
      <c r="AH1864" s="7">
        <f>IF(R1864&gt;0,RANK(R1864,(N1864:P1864,Q1864:AE1864)),0)</f>
        <v>0</v>
      </c>
      <c r="AI1864" s="7">
        <f>IF(T1864&gt;0,RANK(T1864,(N1864:P1864,Q1864:AE1864)),0)</f>
        <v>0</v>
      </c>
      <c r="AJ1864" s="7">
        <f>IF(S1864&gt;0,RANK(S1864,(N1864:P1864,Q1864:AE1864)),0)</f>
        <v>0</v>
      </c>
      <c r="AK1864" s="2">
        <f t="shared" si="690"/>
        <v>0</v>
      </c>
      <c r="AL1864" s="2">
        <f t="shared" si="691"/>
        <v>0</v>
      </c>
      <c r="AM1864" s="2">
        <f t="shared" si="692"/>
        <v>0</v>
      </c>
      <c r="AN1864" s="2">
        <f t="shared" si="693"/>
        <v>0</v>
      </c>
      <c r="AP1864" t="s">
        <v>755</v>
      </c>
      <c r="AQ1864" t="s">
        <v>2160</v>
      </c>
      <c r="AT1864" s="94">
        <v>46</v>
      </c>
      <c r="AU1864" s="96">
        <v>41</v>
      </c>
      <c r="AV1864" s="100">
        <f t="shared" si="694"/>
        <v>46041</v>
      </c>
      <c r="AX1864" s="7" t="s">
        <v>996</v>
      </c>
      <c r="BE1864" t="s">
        <v>1192</v>
      </c>
    </row>
    <row r="1865" spans="1:57" ht="13" hidden="1" customHeight="1" outlineLevel="1">
      <c r="A1865" t="s">
        <v>978</v>
      </c>
      <c r="B1865" t="s">
        <v>2160</v>
      </c>
      <c r="C1865" s="1">
        <f t="shared" si="685"/>
        <v>1805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3</v>
      </c>
      <c r="G1865" s="1">
        <f t="shared" si="683"/>
        <v>729</v>
      </c>
      <c r="H1865" s="2">
        <f t="shared" si="684"/>
        <v>0.4038781163434903</v>
      </c>
      <c r="I1865" s="2"/>
      <c r="J1865" s="2">
        <f t="shared" si="686"/>
        <v>0.29196675900277008</v>
      </c>
      <c r="K1865" s="2">
        <f t="shared" si="687"/>
        <v>0.69584487534626038</v>
      </c>
      <c r="L1865" s="2">
        <f t="shared" si="688"/>
        <v>1.218836565096953E-2</v>
      </c>
      <c r="M1865" s="2">
        <f t="shared" si="689"/>
        <v>-5.0306980803327406E-17</v>
      </c>
      <c r="N1865" s="58">
        <v>527</v>
      </c>
      <c r="O1865" s="58">
        <v>1256</v>
      </c>
      <c r="P1865" s="58">
        <v>22</v>
      </c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G1865" s="7">
        <f>IF(Q1865&gt;0,RANK(Q1865,(N1865:P1865,Q1865:AE1865)),0)</f>
        <v>0</v>
      </c>
      <c r="AH1865" s="7">
        <f>IF(R1865&gt;0,RANK(R1865,(N1865:P1865,Q1865:AE1865)),0)</f>
        <v>0</v>
      </c>
      <c r="AI1865" s="7">
        <f>IF(T1865&gt;0,RANK(T1865,(N1865:P1865,Q1865:AE1865)),0)</f>
        <v>0</v>
      </c>
      <c r="AJ1865" s="7">
        <f>IF(S1865&gt;0,RANK(S1865,(N1865:P1865,Q1865:AE1865)),0)</f>
        <v>0</v>
      </c>
      <c r="AK1865" s="2">
        <f t="shared" si="690"/>
        <v>0</v>
      </c>
      <c r="AL1865" s="2">
        <f t="shared" si="691"/>
        <v>0</v>
      </c>
      <c r="AM1865" s="2">
        <f t="shared" si="692"/>
        <v>0</v>
      </c>
      <c r="AN1865" s="2">
        <f t="shared" si="693"/>
        <v>0</v>
      </c>
      <c r="AP1865" t="s">
        <v>978</v>
      </c>
      <c r="AQ1865" t="s">
        <v>2160</v>
      </c>
      <c r="AT1865" s="94">
        <v>46</v>
      </c>
      <c r="AU1865" s="96">
        <v>43</v>
      </c>
      <c r="AV1865" s="100">
        <f t="shared" si="694"/>
        <v>46043</v>
      </c>
      <c r="AX1865" s="7" t="s">
        <v>996</v>
      </c>
      <c r="BE1865" t="s">
        <v>2105</v>
      </c>
    </row>
    <row r="1866" spans="1:57" ht="13" hidden="1" customHeight="1" outlineLevel="1">
      <c r="A1866" t="s">
        <v>1000</v>
      </c>
      <c r="B1866" t="s">
        <v>2160</v>
      </c>
      <c r="C1866" s="1">
        <f t="shared" si="685"/>
        <v>2151</v>
      </c>
      <c r="D1866" s="7">
        <f>IF(N1866&gt;0, RANK(N1866,(N1866:P1866,Q1866:AE1866)),0)</f>
        <v>1</v>
      </c>
      <c r="E1866" s="7">
        <f>IF(O1866&gt;0,RANK(O1866,(N1866:P1866,Q1866:AE1866)),0)</f>
        <v>2</v>
      </c>
      <c r="F1866" s="7">
        <f>IF(P1866&gt;0,RANK(P1866,(N1866:P1866,Q1866:AE1866)),0)</f>
        <v>3</v>
      </c>
      <c r="G1866" s="1">
        <f t="shared" si="683"/>
        <v>155</v>
      </c>
      <c r="H1866" s="2">
        <f t="shared" si="684"/>
        <v>7.2059507205950724E-2</v>
      </c>
      <c r="I1866" s="2"/>
      <c r="J1866" s="2">
        <f t="shared" si="686"/>
        <v>0.52580195258019524</v>
      </c>
      <c r="K1866" s="2">
        <f t="shared" si="687"/>
        <v>0.45374244537424452</v>
      </c>
      <c r="L1866" s="2">
        <f t="shared" si="688"/>
        <v>2.0455602045560205E-2</v>
      </c>
      <c r="M1866" s="2">
        <f t="shared" si="689"/>
        <v>3.4694469519536142E-17</v>
      </c>
      <c r="N1866" s="58">
        <v>1131</v>
      </c>
      <c r="O1866" s="58">
        <v>976</v>
      </c>
      <c r="P1866" s="58">
        <v>44</v>
      </c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G1866" s="7">
        <f>IF(Q1866&gt;0,RANK(Q1866,(N1866:P1866,Q1866:AE1866)),0)</f>
        <v>0</v>
      </c>
      <c r="AH1866" s="7">
        <f>IF(R1866&gt;0,RANK(R1866,(N1866:P1866,Q1866:AE1866)),0)</f>
        <v>0</v>
      </c>
      <c r="AI1866" s="7">
        <f>IF(T1866&gt;0,RANK(T1866,(N1866:P1866,Q1866:AE1866)),0)</f>
        <v>0</v>
      </c>
      <c r="AJ1866" s="7">
        <f>IF(S1866&gt;0,RANK(S1866,(N1866:P1866,Q1866:AE1866)),0)</f>
        <v>0</v>
      </c>
      <c r="AK1866" s="2">
        <f t="shared" si="690"/>
        <v>0</v>
      </c>
      <c r="AL1866" s="2">
        <f t="shared" si="691"/>
        <v>0</v>
      </c>
      <c r="AM1866" s="2">
        <f t="shared" si="692"/>
        <v>0</v>
      </c>
      <c r="AN1866" s="2">
        <f t="shared" si="693"/>
        <v>0</v>
      </c>
      <c r="AP1866" t="s">
        <v>1000</v>
      </c>
      <c r="AQ1866" t="s">
        <v>2160</v>
      </c>
      <c r="AT1866" s="94">
        <v>46</v>
      </c>
      <c r="AU1866" s="96">
        <v>45</v>
      </c>
      <c r="AV1866" s="100">
        <f t="shared" si="694"/>
        <v>46045</v>
      </c>
      <c r="AX1866" s="7" t="s">
        <v>996</v>
      </c>
      <c r="BE1866" t="s">
        <v>2112</v>
      </c>
    </row>
    <row r="1867" spans="1:57" ht="13" hidden="1" customHeight="1" outlineLevel="1">
      <c r="A1867" t="s">
        <v>1055</v>
      </c>
      <c r="B1867" t="s">
        <v>2160</v>
      </c>
      <c r="C1867" s="1">
        <f t="shared" si="685"/>
        <v>2897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3</v>
      </c>
      <c r="G1867" s="1">
        <f t="shared" si="683"/>
        <v>545</v>
      </c>
      <c r="H1867" s="2">
        <f t="shared" si="684"/>
        <v>0.18812564722126338</v>
      </c>
      <c r="I1867" s="2"/>
      <c r="J1867" s="2">
        <f t="shared" si="686"/>
        <v>0.39074905074214705</v>
      </c>
      <c r="K1867" s="2">
        <f t="shared" si="687"/>
        <v>0.5788746979634104</v>
      </c>
      <c r="L1867" s="2">
        <f t="shared" si="688"/>
        <v>3.0376251294442526E-2</v>
      </c>
      <c r="M1867" s="2">
        <f t="shared" si="689"/>
        <v>2.0816681711721685E-17</v>
      </c>
      <c r="N1867" s="58">
        <v>1132</v>
      </c>
      <c r="O1867" s="58">
        <v>1677</v>
      </c>
      <c r="P1867" s="58">
        <v>88</v>
      </c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G1867" s="7">
        <f>IF(Q1867&gt;0,RANK(Q1867,(N1867:P1867,Q1867:AE1867)),0)</f>
        <v>0</v>
      </c>
      <c r="AH1867" s="7">
        <f>IF(R1867&gt;0,RANK(R1867,(N1867:P1867,Q1867:AE1867)),0)</f>
        <v>0</v>
      </c>
      <c r="AI1867" s="7">
        <f>IF(T1867&gt;0,RANK(T1867,(N1867:P1867,Q1867:AE1867)),0)</f>
        <v>0</v>
      </c>
      <c r="AJ1867" s="7">
        <f>IF(S1867&gt;0,RANK(S1867,(N1867:P1867,Q1867:AE1867)),0)</f>
        <v>0</v>
      </c>
      <c r="AK1867" s="2">
        <f t="shared" si="690"/>
        <v>0</v>
      </c>
      <c r="AL1867" s="2">
        <f t="shared" si="691"/>
        <v>0</v>
      </c>
      <c r="AM1867" s="2">
        <f t="shared" si="692"/>
        <v>0</v>
      </c>
      <c r="AN1867" s="2">
        <f t="shared" si="693"/>
        <v>0</v>
      </c>
      <c r="AP1867" t="s">
        <v>1055</v>
      </c>
      <c r="AQ1867" t="s">
        <v>2160</v>
      </c>
      <c r="AT1867" s="94">
        <v>46</v>
      </c>
      <c r="AU1867" s="96">
        <v>47</v>
      </c>
      <c r="AV1867" s="100">
        <f t="shared" si="694"/>
        <v>46047</v>
      </c>
      <c r="AX1867" s="7" t="s">
        <v>996</v>
      </c>
      <c r="BE1867" t="s">
        <v>2112</v>
      </c>
    </row>
    <row r="1868" spans="1:57" ht="13" hidden="1" customHeight="1" outlineLevel="1">
      <c r="A1868" t="s">
        <v>572</v>
      </c>
      <c r="B1868" t="s">
        <v>2160</v>
      </c>
      <c r="C1868" s="1">
        <f t="shared" si="685"/>
        <v>1514</v>
      </c>
      <c r="D1868" s="7">
        <f>IF(N1868&gt;0, RANK(N1868,(N1868:P1868,Q1868:AE1868)),0)</f>
        <v>1</v>
      </c>
      <c r="E1868" s="7">
        <f>IF(O1868&gt;0,RANK(O1868,(N1868:P1868,Q1868:AE1868)),0)</f>
        <v>2</v>
      </c>
      <c r="F1868" s="7">
        <f>IF(P1868&gt;0,RANK(P1868,(N1868:P1868,Q1868:AE1868)),0)</f>
        <v>3</v>
      </c>
      <c r="G1868" s="1">
        <f t="shared" si="683"/>
        <v>70</v>
      </c>
      <c r="H1868" s="2">
        <f t="shared" si="684"/>
        <v>4.6235138705416116E-2</v>
      </c>
      <c r="I1868" s="2"/>
      <c r="J1868" s="2">
        <f t="shared" si="686"/>
        <v>0.51056803170409515</v>
      </c>
      <c r="K1868" s="2">
        <f t="shared" si="687"/>
        <v>0.46433289299867897</v>
      </c>
      <c r="L1868" s="2">
        <f t="shared" si="688"/>
        <v>2.5099075297225892E-2</v>
      </c>
      <c r="M1868" s="2">
        <f t="shared" si="689"/>
        <v>-1.0408340855860843E-17</v>
      </c>
      <c r="N1868" s="58">
        <v>773</v>
      </c>
      <c r="O1868" s="58">
        <v>703</v>
      </c>
      <c r="P1868" s="58">
        <v>38</v>
      </c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G1868" s="7">
        <f>IF(Q1868&gt;0,RANK(Q1868,(N1868:P1868,Q1868:AE1868)),0)</f>
        <v>0</v>
      </c>
      <c r="AH1868" s="7">
        <f>IF(R1868&gt;0,RANK(R1868,(N1868:P1868,Q1868:AE1868)),0)</f>
        <v>0</v>
      </c>
      <c r="AI1868" s="7">
        <f>IF(T1868&gt;0,RANK(T1868,(N1868:P1868,Q1868:AE1868)),0)</f>
        <v>0</v>
      </c>
      <c r="AJ1868" s="7">
        <f>IF(S1868&gt;0,RANK(S1868,(N1868:P1868,Q1868:AE1868)),0)</f>
        <v>0</v>
      </c>
      <c r="AK1868" s="2">
        <f t="shared" si="690"/>
        <v>0</v>
      </c>
      <c r="AL1868" s="2">
        <f t="shared" si="691"/>
        <v>0</v>
      </c>
      <c r="AM1868" s="2">
        <f t="shared" si="692"/>
        <v>0</v>
      </c>
      <c r="AN1868" s="2">
        <f t="shared" si="693"/>
        <v>0</v>
      </c>
      <c r="AP1868" t="s">
        <v>572</v>
      </c>
      <c r="AQ1868" t="s">
        <v>2160</v>
      </c>
      <c r="AT1868" s="94">
        <v>46</v>
      </c>
      <c r="AU1868" s="96">
        <v>49</v>
      </c>
      <c r="AV1868" s="100">
        <f t="shared" si="694"/>
        <v>46049</v>
      </c>
      <c r="AX1868" s="7" t="s">
        <v>996</v>
      </c>
      <c r="BE1868" t="s">
        <v>1192</v>
      </c>
    </row>
    <row r="1869" spans="1:57" ht="13" hidden="1" customHeight="1" outlineLevel="1">
      <c r="A1869" t="s">
        <v>562</v>
      </c>
      <c r="B1869" t="s">
        <v>2160</v>
      </c>
      <c r="C1869" s="1">
        <f t="shared" si="685"/>
        <v>3741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3</v>
      </c>
      <c r="G1869" s="1">
        <f t="shared" si="683"/>
        <v>293</v>
      </c>
      <c r="H1869" s="2">
        <f t="shared" si="684"/>
        <v>7.8321304464047045E-2</v>
      </c>
      <c r="I1869" s="2"/>
      <c r="J1869" s="2">
        <f t="shared" si="686"/>
        <v>0.44934509489441327</v>
      </c>
      <c r="K1869" s="2">
        <f t="shared" si="687"/>
        <v>0.52766639935846027</v>
      </c>
      <c r="L1869" s="2">
        <f t="shared" si="688"/>
        <v>2.2988505747126436E-2</v>
      </c>
      <c r="M1869" s="2">
        <f t="shared" si="689"/>
        <v>-2.7755575615628914E-17</v>
      </c>
      <c r="N1869" s="58">
        <v>1681</v>
      </c>
      <c r="O1869" s="58">
        <v>1974</v>
      </c>
      <c r="P1869" s="58">
        <v>86</v>
      </c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G1869" s="7">
        <f>IF(Q1869&gt;0,RANK(Q1869,(N1869:P1869,Q1869:AE1869)),0)</f>
        <v>0</v>
      </c>
      <c r="AH1869" s="7">
        <f>IF(R1869&gt;0,RANK(R1869,(N1869:P1869,Q1869:AE1869)),0)</f>
        <v>0</v>
      </c>
      <c r="AI1869" s="7">
        <f>IF(T1869&gt;0,RANK(T1869,(N1869:P1869,Q1869:AE1869)),0)</f>
        <v>0</v>
      </c>
      <c r="AJ1869" s="7">
        <f>IF(S1869&gt;0,RANK(S1869,(N1869:P1869,Q1869:AE1869)),0)</f>
        <v>0</v>
      </c>
      <c r="AK1869" s="2">
        <f t="shared" si="690"/>
        <v>0</v>
      </c>
      <c r="AL1869" s="2">
        <f t="shared" si="691"/>
        <v>0</v>
      </c>
      <c r="AM1869" s="2">
        <f t="shared" si="692"/>
        <v>0</v>
      </c>
      <c r="AN1869" s="2">
        <f t="shared" si="693"/>
        <v>0</v>
      </c>
      <c r="AP1869" t="s">
        <v>562</v>
      </c>
      <c r="AQ1869" t="s">
        <v>2160</v>
      </c>
      <c r="AT1869" s="94">
        <v>46</v>
      </c>
      <c r="AU1869" s="96">
        <v>51</v>
      </c>
      <c r="AV1869" s="100">
        <f t="shared" si="694"/>
        <v>46051</v>
      </c>
      <c r="AX1869" s="7" t="s">
        <v>996</v>
      </c>
      <c r="BE1869" t="s">
        <v>2105</v>
      </c>
    </row>
    <row r="1870" spans="1:57" ht="13" hidden="1" customHeight="1" outlineLevel="1">
      <c r="A1870" t="s">
        <v>1194</v>
      </c>
      <c r="B1870" t="s">
        <v>2160</v>
      </c>
      <c r="C1870" s="1">
        <f t="shared" si="685"/>
        <v>2422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3</v>
      </c>
      <c r="G1870" s="1">
        <f t="shared" si="683"/>
        <v>219</v>
      </c>
      <c r="H1870" s="2">
        <f t="shared" si="684"/>
        <v>9.0421139554087537E-2</v>
      </c>
      <c r="I1870" s="2"/>
      <c r="J1870" s="2">
        <f t="shared" si="686"/>
        <v>0.44549958711808424</v>
      </c>
      <c r="K1870" s="2">
        <f t="shared" si="687"/>
        <v>0.53592072667217172</v>
      </c>
      <c r="L1870" s="2">
        <f t="shared" si="688"/>
        <v>1.8579686209744012E-2</v>
      </c>
      <c r="M1870" s="2">
        <f t="shared" si="689"/>
        <v>2.7755575615628914E-17</v>
      </c>
      <c r="N1870" s="58">
        <v>1079</v>
      </c>
      <c r="O1870" s="58">
        <v>1298</v>
      </c>
      <c r="P1870" s="58">
        <v>45</v>
      </c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G1870" s="7">
        <f>IF(Q1870&gt;0,RANK(Q1870,(N1870:P1870,Q1870:AE1870)),0)</f>
        <v>0</v>
      </c>
      <c r="AH1870" s="7">
        <f>IF(R1870&gt;0,RANK(R1870,(N1870:P1870,Q1870:AE1870)),0)</f>
        <v>0</v>
      </c>
      <c r="AI1870" s="7">
        <f>IF(T1870&gt;0,RANK(T1870,(N1870:P1870,Q1870:AE1870)),0)</f>
        <v>0</v>
      </c>
      <c r="AJ1870" s="7">
        <f>IF(S1870&gt;0,RANK(S1870,(N1870:P1870,Q1870:AE1870)),0)</f>
        <v>0</v>
      </c>
      <c r="AK1870" s="2">
        <f t="shared" si="690"/>
        <v>0</v>
      </c>
      <c r="AL1870" s="2">
        <f t="shared" si="691"/>
        <v>0</v>
      </c>
      <c r="AM1870" s="2">
        <f t="shared" si="692"/>
        <v>0</v>
      </c>
      <c r="AN1870" s="2">
        <f t="shared" si="693"/>
        <v>0</v>
      </c>
      <c r="AP1870" t="s">
        <v>1194</v>
      </c>
      <c r="AQ1870" t="s">
        <v>2160</v>
      </c>
      <c r="AT1870" s="94">
        <v>46</v>
      </c>
      <c r="AU1870" s="96">
        <v>53</v>
      </c>
      <c r="AV1870" s="100">
        <f t="shared" si="694"/>
        <v>46053</v>
      </c>
      <c r="AX1870" s="7" t="s">
        <v>996</v>
      </c>
      <c r="BE1870" t="s">
        <v>2105</v>
      </c>
    </row>
    <row r="1871" spans="1:57" ht="13" hidden="1" customHeight="1" outlineLevel="1">
      <c r="A1871" t="s">
        <v>1195</v>
      </c>
      <c r="B1871" t="s">
        <v>2160</v>
      </c>
      <c r="C1871" s="1">
        <f t="shared" si="685"/>
        <v>1172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3</v>
      </c>
      <c r="G1871" s="1">
        <f t="shared" si="683"/>
        <v>652</v>
      </c>
      <c r="H1871" s="2">
        <f t="shared" si="684"/>
        <v>0.55631399317406138</v>
      </c>
      <c r="I1871" s="2"/>
      <c r="J1871" s="2">
        <f t="shared" si="686"/>
        <v>0.20989761092150169</v>
      </c>
      <c r="K1871" s="2">
        <f t="shared" si="687"/>
        <v>0.7662116040955631</v>
      </c>
      <c r="L1871" s="2">
        <f t="shared" si="688"/>
        <v>2.3890784982935155E-2</v>
      </c>
      <c r="M1871" s="2">
        <f t="shared" si="689"/>
        <v>2.0816681711721685E-17</v>
      </c>
      <c r="N1871" s="58">
        <v>246</v>
      </c>
      <c r="O1871" s="58">
        <v>898</v>
      </c>
      <c r="P1871" s="58">
        <v>28</v>
      </c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G1871" s="7">
        <f>IF(Q1871&gt;0,RANK(Q1871,(N1871:P1871,Q1871:AE1871)),0)</f>
        <v>0</v>
      </c>
      <c r="AH1871" s="7">
        <f>IF(R1871&gt;0,RANK(R1871,(N1871:P1871,Q1871:AE1871)),0)</f>
        <v>0</v>
      </c>
      <c r="AI1871" s="7">
        <f>IF(T1871&gt;0,RANK(T1871,(N1871:P1871,Q1871:AE1871)),0)</f>
        <v>0</v>
      </c>
      <c r="AJ1871" s="7">
        <f>IF(S1871&gt;0,RANK(S1871,(N1871:P1871,Q1871:AE1871)),0)</f>
        <v>0</v>
      </c>
      <c r="AK1871" s="2">
        <f t="shared" si="690"/>
        <v>0</v>
      </c>
      <c r="AL1871" s="2">
        <f t="shared" si="691"/>
        <v>0</v>
      </c>
      <c r="AM1871" s="2">
        <f t="shared" si="692"/>
        <v>0</v>
      </c>
      <c r="AN1871" s="2">
        <f t="shared" si="693"/>
        <v>0</v>
      </c>
      <c r="AP1871" t="s">
        <v>1195</v>
      </c>
      <c r="AQ1871" t="s">
        <v>2160</v>
      </c>
      <c r="AT1871" s="94">
        <v>46</v>
      </c>
      <c r="AU1871" s="96">
        <v>55</v>
      </c>
      <c r="AV1871" s="100">
        <f t="shared" si="694"/>
        <v>46055</v>
      </c>
      <c r="AX1871" s="7" t="s">
        <v>996</v>
      </c>
      <c r="BE1871" t="s">
        <v>1192</v>
      </c>
    </row>
    <row r="1872" spans="1:57" ht="13" hidden="1" customHeight="1" outlineLevel="1">
      <c r="A1872" t="s">
        <v>648</v>
      </c>
      <c r="B1872" t="s">
        <v>2160</v>
      </c>
      <c r="C1872" s="1">
        <f t="shared" si="685"/>
        <v>2199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3</v>
      </c>
      <c r="G1872" s="1">
        <f t="shared" si="683"/>
        <v>5</v>
      </c>
      <c r="H1872" s="2">
        <f t="shared" si="684"/>
        <v>2.2737608003638018E-3</v>
      </c>
      <c r="I1872" s="2"/>
      <c r="J1872" s="2">
        <f t="shared" si="686"/>
        <v>0.48567530695770805</v>
      </c>
      <c r="K1872" s="2">
        <f t="shared" si="687"/>
        <v>0.48794906775807184</v>
      </c>
      <c r="L1872" s="2">
        <f t="shared" si="688"/>
        <v>2.6375625284220099E-2</v>
      </c>
      <c r="M1872" s="2">
        <f t="shared" si="689"/>
        <v>6.2450045135165055E-17</v>
      </c>
      <c r="N1872" s="58">
        <v>1068</v>
      </c>
      <c r="O1872" s="58">
        <v>1073</v>
      </c>
      <c r="P1872" s="58">
        <v>58</v>
      </c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G1872" s="7">
        <f>IF(Q1872&gt;0,RANK(Q1872,(N1872:P1872,Q1872:AE1872)),0)</f>
        <v>0</v>
      </c>
      <c r="AH1872" s="7">
        <f>IF(R1872&gt;0,RANK(R1872,(N1872:P1872,Q1872:AE1872)),0)</f>
        <v>0</v>
      </c>
      <c r="AI1872" s="7">
        <f>IF(T1872&gt;0,RANK(T1872,(N1872:P1872,Q1872:AE1872)),0)</f>
        <v>0</v>
      </c>
      <c r="AJ1872" s="7">
        <f>IF(S1872&gt;0,RANK(S1872,(N1872:P1872,Q1872:AE1872)),0)</f>
        <v>0</v>
      </c>
      <c r="AK1872" s="2">
        <f t="shared" si="690"/>
        <v>0</v>
      </c>
      <c r="AL1872" s="2">
        <f t="shared" si="691"/>
        <v>0</v>
      </c>
      <c r="AM1872" s="2">
        <f t="shared" si="692"/>
        <v>0</v>
      </c>
      <c r="AN1872" s="2">
        <f t="shared" si="693"/>
        <v>0</v>
      </c>
      <c r="AP1872" t="s">
        <v>648</v>
      </c>
      <c r="AQ1872" t="s">
        <v>2160</v>
      </c>
      <c r="AT1872" s="94">
        <v>46</v>
      </c>
      <c r="AU1872" s="96">
        <v>57</v>
      </c>
      <c r="AV1872" s="100">
        <f t="shared" si="694"/>
        <v>46057</v>
      </c>
      <c r="AX1872" s="7" t="s">
        <v>996</v>
      </c>
      <c r="BE1872" t="s">
        <v>1836</v>
      </c>
    </row>
    <row r="1873" spans="1:57" ht="13" hidden="1" customHeight="1" outlineLevel="1">
      <c r="A1873" t="s">
        <v>819</v>
      </c>
      <c r="B1873" t="s">
        <v>2160</v>
      </c>
      <c r="C1873" s="1">
        <f t="shared" si="685"/>
        <v>2391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3</v>
      </c>
      <c r="G1873" s="1">
        <f t="shared" si="683"/>
        <v>332</v>
      </c>
      <c r="H1873" s="2">
        <f t="shared" si="684"/>
        <v>0.13885403596821413</v>
      </c>
      <c r="I1873" s="2"/>
      <c r="J1873" s="2">
        <f t="shared" si="686"/>
        <v>0.41948975324132165</v>
      </c>
      <c r="K1873" s="2">
        <f t="shared" si="687"/>
        <v>0.55834378920953576</v>
      </c>
      <c r="L1873" s="2">
        <f t="shared" si="688"/>
        <v>2.2166457549142617E-2</v>
      </c>
      <c r="M1873" s="2">
        <f t="shared" si="689"/>
        <v>-2.4286128663675299E-17</v>
      </c>
      <c r="N1873" s="58">
        <v>1003</v>
      </c>
      <c r="O1873" s="58">
        <v>1335</v>
      </c>
      <c r="P1873" s="58">
        <v>53</v>
      </c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G1873" s="7">
        <f>IF(Q1873&gt;0,RANK(Q1873,(N1873:P1873,Q1873:AE1873)),0)</f>
        <v>0</v>
      </c>
      <c r="AH1873" s="7">
        <f>IF(R1873&gt;0,RANK(R1873,(N1873:P1873,Q1873:AE1873)),0)</f>
        <v>0</v>
      </c>
      <c r="AI1873" s="7">
        <f>IF(T1873&gt;0,RANK(T1873,(N1873:P1873,Q1873:AE1873)),0)</f>
        <v>0</v>
      </c>
      <c r="AJ1873" s="7">
        <f>IF(S1873&gt;0,RANK(S1873,(N1873:P1873,Q1873:AE1873)),0)</f>
        <v>0</v>
      </c>
      <c r="AK1873" s="2">
        <f t="shared" si="690"/>
        <v>0</v>
      </c>
      <c r="AL1873" s="2">
        <f t="shared" si="691"/>
        <v>0</v>
      </c>
      <c r="AM1873" s="2">
        <f t="shared" si="692"/>
        <v>0</v>
      </c>
      <c r="AN1873" s="2">
        <f t="shared" si="693"/>
        <v>0</v>
      </c>
      <c r="AP1873" t="s">
        <v>819</v>
      </c>
      <c r="AQ1873" t="s">
        <v>2160</v>
      </c>
      <c r="AT1873" s="94">
        <v>46</v>
      </c>
      <c r="AU1873" s="96">
        <v>59</v>
      </c>
      <c r="AV1873" s="100">
        <f t="shared" si="694"/>
        <v>46059</v>
      </c>
      <c r="AX1873" s="7" t="s">
        <v>996</v>
      </c>
      <c r="BE1873" t="s">
        <v>2112</v>
      </c>
    </row>
    <row r="1874" spans="1:57" ht="13" hidden="1" customHeight="1" outlineLevel="1">
      <c r="A1874" t="s">
        <v>1649</v>
      </c>
      <c r="B1874" t="s">
        <v>2160</v>
      </c>
      <c r="C1874" s="1">
        <f t="shared" si="685"/>
        <v>1328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3</v>
      </c>
      <c r="G1874" s="1">
        <f t="shared" si="683"/>
        <v>265</v>
      </c>
      <c r="H1874" s="2">
        <f t="shared" si="684"/>
        <v>0.19954819277108435</v>
      </c>
      <c r="I1874" s="2"/>
      <c r="J1874" s="2">
        <f t="shared" si="686"/>
        <v>0.39156626506024095</v>
      </c>
      <c r="K1874" s="2">
        <f t="shared" si="687"/>
        <v>0.59111445783132532</v>
      </c>
      <c r="L1874" s="2">
        <f t="shared" si="688"/>
        <v>1.7319277108433735E-2</v>
      </c>
      <c r="M1874" s="2">
        <f t="shared" si="689"/>
        <v>-6.9388939039072284E-18</v>
      </c>
      <c r="N1874" s="58">
        <v>520</v>
      </c>
      <c r="O1874" s="58">
        <v>785</v>
      </c>
      <c r="P1874" s="58">
        <v>23</v>
      </c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G1874" s="7">
        <f>IF(Q1874&gt;0,RANK(Q1874,(N1874:P1874,Q1874:AE1874)),0)</f>
        <v>0</v>
      </c>
      <c r="AH1874" s="7">
        <f>IF(R1874&gt;0,RANK(R1874,(N1874:P1874,Q1874:AE1874)),0)</f>
        <v>0</v>
      </c>
      <c r="AI1874" s="7">
        <f>IF(T1874&gt;0,RANK(T1874,(N1874:P1874,Q1874:AE1874)),0)</f>
        <v>0</v>
      </c>
      <c r="AJ1874" s="7">
        <f>IF(S1874&gt;0,RANK(S1874,(N1874:P1874,Q1874:AE1874)),0)</f>
        <v>0</v>
      </c>
      <c r="AK1874" s="2">
        <f t="shared" si="690"/>
        <v>0</v>
      </c>
      <c r="AL1874" s="2">
        <f t="shared" si="691"/>
        <v>0</v>
      </c>
      <c r="AM1874" s="2">
        <f t="shared" si="692"/>
        <v>0</v>
      </c>
      <c r="AN1874" s="2">
        <f t="shared" si="693"/>
        <v>0</v>
      </c>
      <c r="AP1874" t="s">
        <v>1649</v>
      </c>
      <c r="AQ1874" t="s">
        <v>2160</v>
      </c>
      <c r="AT1874" s="94">
        <v>46</v>
      </c>
      <c r="AU1874" s="96">
        <v>61</v>
      </c>
      <c r="AV1874" s="100">
        <f t="shared" si="694"/>
        <v>46061</v>
      </c>
      <c r="AX1874" s="7" t="s">
        <v>996</v>
      </c>
      <c r="BE1874" t="s">
        <v>2105</v>
      </c>
    </row>
    <row r="1875" spans="1:57" ht="13" hidden="1" customHeight="1" outlineLevel="1">
      <c r="A1875" t="s">
        <v>1716</v>
      </c>
      <c r="B1875" t="s">
        <v>2160</v>
      </c>
      <c r="C1875" s="1">
        <f t="shared" si="685"/>
        <v>811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3</v>
      </c>
      <c r="G1875" s="1">
        <f t="shared" si="683"/>
        <v>301</v>
      </c>
      <c r="H1875" s="2">
        <f t="shared" si="684"/>
        <v>0.3711467324290999</v>
      </c>
      <c r="I1875" s="2"/>
      <c r="J1875" s="2">
        <f t="shared" si="686"/>
        <v>0.30456226880394577</v>
      </c>
      <c r="K1875" s="2">
        <f t="shared" si="687"/>
        <v>0.67570900123304567</v>
      </c>
      <c r="L1875" s="2">
        <f t="shared" si="688"/>
        <v>1.9728729963008632E-2</v>
      </c>
      <c r="M1875" s="2">
        <f t="shared" si="689"/>
        <v>-6.9388939039072284E-17</v>
      </c>
      <c r="N1875" s="58">
        <v>247</v>
      </c>
      <c r="O1875" s="58">
        <v>548</v>
      </c>
      <c r="P1875" s="58">
        <v>16</v>
      </c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G1875" s="7">
        <f>IF(Q1875&gt;0,RANK(Q1875,(N1875:P1875,Q1875:AE1875)),0)</f>
        <v>0</v>
      </c>
      <c r="AH1875" s="7">
        <f>IF(R1875&gt;0,RANK(R1875,(N1875:P1875,Q1875:AE1875)),0)</f>
        <v>0</v>
      </c>
      <c r="AI1875" s="7">
        <f>IF(T1875&gt;0,RANK(T1875,(N1875:P1875,Q1875:AE1875)),0)</f>
        <v>0</v>
      </c>
      <c r="AJ1875" s="7">
        <f>IF(S1875&gt;0,RANK(S1875,(N1875:P1875,Q1875:AE1875)),0)</f>
        <v>0</v>
      </c>
      <c r="AK1875" s="2">
        <f t="shared" si="690"/>
        <v>0</v>
      </c>
      <c r="AL1875" s="2">
        <f t="shared" si="691"/>
        <v>0</v>
      </c>
      <c r="AM1875" s="2">
        <f t="shared" si="692"/>
        <v>0</v>
      </c>
      <c r="AN1875" s="2">
        <f t="shared" si="693"/>
        <v>0</v>
      </c>
      <c r="AP1875" t="s">
        <v>1716</v>
      </c>
      <c r="AQ1875" t="s">
        <v>2160</v>
      </c>
      <c r="AT1875" s="94">
        <v>46</v>
      </c>
      <c r="AU1875" s="96">
        <v>63</v>
      </c>
      <c r="AV1875" s="100">
        <f t="shared" si="694"/>
        <v>46063</v>
      </c>
      <c r="AX1875" s="7" t="s">
        <v>996</v>
      </c>
      <c r="BE1875" t="s">
        <v>1192</v>
      </c>
    </row>
    <row r="1876" spans="1:57" ht="13" hidden="1" customHeight="1" outlineLevel="1">
      <c r="A1876" t="s">
        <v>2538</v>
      </c>
      <c r="B1876" t="s">
        <v>2160</v>
      </c>
      <c r="C1876" s="1">
        <f t="shared" si="685"/>
        <v>6799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3</v>
      </c>
      <c r="G1876" s="1">
        <f t="shared" si="683"/>
        <v>125</v>
      </c>
      <c r="H1876" s="2">
        <f t="shared" si="684"/>
        <v>1.8385056625974408E-2</v>
      </c>
      <c r="I1876" s="2"/>
      <c r="J1876" s="2">
        <f t="shared" si="686"/>
        <v>0.4785997940873658</v>
      </c>
      <c r="K1876" s="2">
        <f t="shared" si="687"/>
        <v>0.4969848507133402</v>
      </c>
      <c r="L1876" s="2">
        <f t="shared" si="688"/>
        <v>2.4415355199294015E-2</v>
      </c>
      <c r="M1876" s="2">
        <f t="shared" si="689"/>
        <v>-7.2858385991025898E-17</v>
      </c>
      <c r="N1876" s="58">
        <v>3254</v>
      </c>
      <c r="O1876" s="58">
        <v>3379</v>
      </c>
      <c r="P1876" s="58">
        <v>166</v>
      </c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G1876" s="7">
        <f>IF(Q1876&gt;0,RANK(Q1876,(N1876:P1876,Q1876:AE1876)),0)</f>
        <v>0</v>
      </c>
      <c r="AH1876" s="7">
        <f>IF(R1876&gt;0,RANK(R1876,(N1876:P1876,Q1876:AE1876)),0)</f>
        <v>0</v>
      </c>
      <c r="AI1876" s="7">
        <f>IF(T1876&gt;0,RANK(T1876,(N1876:P1876,Q1876:AE1876)),0)</f>
        <v>0</v>
      </c>
      <c r="AJ1876" s="7">
        <f>IF(S1876&gt;0,RANK(S1876,(N1876:P1876,Q1876:AE1876)),0)</f>
        <v>0</v>
      </c>
      <c r="AK1876" s="2">
        <f t="shared" si="690"/>
        <v>0</v>
      </c>
      <c r="AL1876" s="2">
        <f t="shared" si="691"/>
        <v>0</v>
      </c>
      <c r="AM1876" s="2">
        <f t="shared" si="692"/>
        <v>0</v>
      </c>
      <c r="AN1876" s="2">
        <f t="shared" si="693"/>
        <v>0</v>
      </c>
      <c r="AP1876" t="s">
        <v>2538</v>
      </c>
      <c r="AQ1876" t="s">
        <v>2160</v>
      </c>
      <c r="AT1876" s="94">
        <v>46</v>
      </c>
      <c r="AU1876" s="96">
        <v>65</v>
      </c>
      <c r="AV1876" s="100">
        <f t="shared" si="694"/>
        <v>46065</v>
      </c>
      <c r="AX1876" s="7" t="s">
        <v>996</v>
      </c>
      <c r="BE1876" t="s">
        <v>2105</v>
      </c>
    </row>
    <row r="1877" spans="1:57" ht="13" hidden="1" customHeight="1" outlineLevel="1">
      <c r="A1877" t="s">
        <v>2805</v>
      </c>
      <c r="B1877" t="s">
        <v>2160</v>
      </c>
      <c r="C1877" s="1">
        <f t="shared" ref="C1877:C1911" si="695">SUM(N1877:AE1877)</f>
        <v>3695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3</v>
      </c>
      <c r="G1877" s="1">
        <f t="shared" si="683"/>
        <v>878</v>
      </c>
      <c r="H1877" s="2">
        <f t="shared" si="684"/>
        <v>0.23761840324763195</v>
      </c>
      <c r="I1877" s="2"/>
      <c r="J1877" s="2">
        <f t="shared" ref="J1877:J1911" si="696">IF($C1877=0,"-",N1877/$C1877)</f>
        <v>0.37347767253044656</v>
      </c>
      <c r="K1877" s="2">
        <f t="shared" ref="K1877:K1911" si="697">IF($C1877=0,"-",O1877/$C1877)</f>
        <v>0.61109607577807845</v>
      </c>
      <c r="L1877" s="2">
        <f t="shared" ref="L1877:L1911" si="698">IF($C1877=0,"-",P1877/$C1877)</f>
        <v>1.5426251691474966E-2</v>
      </c>
      <c r="M1877" s="2">
        <f t="shared" ref="M1877:M1908" si="699">IF(C1877=0,"-",(1-J1877-K1877-L1877))</f>
        <v>7.9797279894933126E-17</v>
      </c>
      <c r="N1877" s="58">
        <v>1380</v>
      </c>
      <c r="O1877" s="58">
        <v>2258</v>
      </c>
      <c r="P1877" s="58">
        <v>57</v>
      </c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G1877" s="7">
        <f>IF(Q1877&gt;0,RANK(Q1877,(N1877:P1877,Q1877:AE1877)),0)</f>
        <v>0</v>
      </c>
      <c r="AH1877" s="7">
        <f>IF(R1877&gt;0,RANK(R1877,(N1877:P1877,Q1877:AE1877)),0)</f>
        <v>0</v>
      </c>
      <c r="AI1877" s="7">
        <f>IF(T1877&gt;0,RANK(T1877,(N1877:P1877,Q1877:AE1877)),0)</f>
        <v>0</v>
      </c>
      <c r="AJ1877" s="7">
        <f>IF(S1877&gt;0,RANK(S1877,(N1877:P1877,Q1877:AE1877)),0)</f>
        <v>0</v>
      </c>
      <c r="AK1877" s="2">
        <f t="shared" ref="AK1877:AK1911" si="700">IF($C1877=0,"-",Q1877/$C1877)</f>
        <v>0</v>
      </c>
      <c r="AL1877" s="2">
        <f t="shared" ref="AL1877:AL1911" si="701">IF($C1877=0,"-",R1877/$C1877)</f>
        <v>0</v>
      </c>
      <c r="AM1877" s="2">
        <f t="shared" ref="AM1877:AM1911" si="702">IF($C1877=0,"-",T1877/$C1877)</f>
        <v>0</v>
      </c>
      <c r="AN1877" s="2">
        <f t="shared" ref="AN1877:AN1911" si="703">IF($C1877=0,"-",S1877/$C1877)</f>
        <v>0</v>
      </c>
      <c r="AP1877" t="s">
        <v>2805</v>
      </c>
      <c r="AQ1877" t="s">
        <v>2160</v>
      </c>
      <c r="AT1877" s="94">
        <v>46</v>
      </c>
      <c r="AU1877" s="96">
        <v>67</v>
      </c>
      <c r="AV1877" s="100">
        <f t="shared" si="694"/>
        <v>46067</v>
      </c>
      <c r="AX1877" s="7" t="s">
        <v>996</v>
      </c>
      <c r="BE1877" t="s">
        <v>2112</v>
      </c>
    </row>
    <row r="1878" spans="1:57" ht="13" hidden="1" customHeight="1" outlineLevel="1">
      <c r="A1878" t="s">
        <v>901</v>
      </c>
      <c r="B1878" t="s">
        <v>2160</v>
      </c>
      <c r="C1878" s="1">
        <f t="shared" si="695"/>
        <v>863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3</v>
      </c>
      <c r="G1878" s="1">
        <f t="shared" si="683"/>
        <v>18</v>
      </c>
      <c r="H1878" s="2">
        <f t="shared" si="684"/>
        <v>2.085747392815759E-2</v>
      </c>
      <c r="I1878" s="2"/>
      <c r="J1878" s="2">
        <f t="shared" si="696"/>
        <v>0.4704519119351101</v>
      </c>
      <c r="K1878" s="2">
        <f t="shared" si="697"/>
        <v>0.49130938586326767</v>
      </c>
      <c r="L1878" s="2">
        <f t="shared" si="698"/>
        <v>3.8238702201622246E-2</v>
      </c>
      <c r="M1878" s="2">
        <f t="shared" si="699"/>
        <v>4.163336342344337E-17</v>
      </c>
      <c r="N1878" s="58">
        <v>406</v>
      </c>
      <c r="O1878" s="58">
        <v>424</v>
      </c>
      <c r="P1878" s="58">
        <v>33</v>
      </c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G1878" s="7">
        <f>IF(Q1878&gt;0,RANK(Q1878,(N1878:P1878,Q1878:AE1878)),0)</f>
        <v>0</v>
      </c>
      <c r="AH1878" s="7">
        <f>IF(R1878&gt;0,RANK(R1878,(N1878:P1878,Q1878:AE1878)),0)</f>
        <v>0</v>
      </c>
      <c r="AI1878" s="7">
        <f>IF(T1878&gt;0,RANK(T1878,(N1878:P1878,Q1878:AE1878)),0)</f>
        <v>0</v>
      </c>
      <c r="AJ1878" s="7">
        <f>IF(S1878&gt;0,RANK(S1878,(N1878:P1878,Q1878:AE1878)),0)</f>
        <v>0</v>
      </c>
      <c r="AK1878" s="2">
        <f t="shared" si="700"/>
        <v>0</v>
      </c>
      <c r="AL1878" s="2">
        <f t="shared" si="701"/>
        <v>0</v>
      </c>
      <c r="AM1878" s="2">
        <f t="shared" si="702"/>
        <v>0</v>
      </c>
      <c r="AN1878" s="2">
        <f t="shared" si="703"/>
        <v>0</v>
      </c>
      <c r="AP1878" t="s">
        <v>901</v>
      </c>
      <c r="AQ1878" t="s">
        <v>2160</v>
      </c>
      <c r="AT1878" s="94">
        <v>46</v>
      </c>
      <c r="AU1878" s="96">
        <v>69</v>
      </c>
      <c r="AV1878" s="100">
        <f t="shared" si="694"/>
        <v>46069</v>
      </c>
      <c r="AX1878" s="7" t="s">
        <v>996</v>
      </c>
      <c r="BE1878" t="s">
        <v>1192</v>
      </c>
    </row>
    <row r="1879" spans="1:57" ht="13" hidden="1" customHeight="1" outlineLevel="1">
      <c r="A1879" t="s">
        <v>934</v>
      </c>
      <c r="B1879" t="s">
        <v>2160</v>
      </c>
      <c r="C1879" s="1">
        <f t="shared" si="695"/>
        <v>1078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3</v>
      </c>
      <c r="G1879" s="1">
        <f t="shared" si="683"/>
        <v>384</v>
      </c>
      <c r="H1879" s="2">
        <f t="shared" si="684"/>
        <v>0.35621521335807049</v>
      </c>
      <c r="I1879" s="2"/>
      <c r="J1879" s="2">
        <f t="shared" si="696"/>
        <v>0.30890538033395176</v>
      </c>
      <c r="K1879" s="2">
        <f t="shared" si="697"/>
        <v>0.66512059369202226</v>
      </c>
      <c r="L1879" s="2">
        <f t="shared" si="698"/>
        <v>2.5974025974025976E-2</v>
      </c>
      <c r="M1879" s="2">
        <f t="shared" si="699"/>
        <v>6.9388939039072284E-18</v>
      </c>
      <c r="N1879" s="58">
        <v>333</v>
      </c>
      <c r="O1879" s="58">
        <v>717</v>
      </c>
      <c r="P1879" s="58">
        <v>28</v>
      </c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G1879" s="7">
        <f>IF(Q1879&gt;0,RANK(Q1879,(N1879:P1879,Q1879:AE1879)),0)</f>
        <v>0</v>
      </c>
      <c r="AH1879" s="7">
        <f>IF(R1879&gt;0,RANK(R1879,(N1879:P1879,Q1879:AE1879)),0)</f>
        <v>0</v>
      </c>
      <c r="AI1879" s="7">
        <f>IF(T1879&gt;0,RANK(T1879,(N1879:P1879,Q1879:AE1879)),0)</f>
        <v>0</v>
      </c>
      <c r="AJ1879" s="7">
        <f>IF(S1879&gt;0,RANK(S1879,(N1879:P1879,Q1879:AE1879)),0)</f>
        <v>0</v>
      </c>
      <c r="AK1879" s="2">
        <f t="shared" si="700"/>
        <v>0</v>
      </c>
      <c r="AL1879" s="2">
        <f t="shared" si="701"/>
        <v>0</v>
      </c>
      <c r="AM1879" s="2">
        <f t="shared" si="702"/>
        <v>0</v>
      </c>
      <c r="AN1879" s="2">
        <f t="shared" si="703"/>
        <v>0</v>
      </c>
      <c r="AP1879" t="s">
        <v>934</v>
      </c>
      <c r="AQ1879" t="s">
        <v>2160</v>
      </c>
      <c r="AT1879" s="94">
        <v>46</v>
      </c>
      <c r="AU1879" s="96">
        <v>71</v>
      </c>
      <c r="AV1879" s="100">
        <f t="shared" si="694"/>
        <v>46071</v>
      </c>
      <c r="AX1879" s="7" t="s">
        <v>996</v>
      </c>
      <c r="BE1879" t="s">
        <v>2112</v>
      </c>
    </row>
    <row r="1880" spans="1:57" ht="13" hidden="1" customHeight="1" outlineLevel="1">
      <c r="A1880" t="s">
        <v>902</v>
      </c>
      <c r="B1880" t="s">
        <v>2160</v>
      </c>
      <c r="C1880" s="1">
        <f t="shared" si="695"/>
        <v>1204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3</v>
      </c>
      <c r="G1880" s="1">
        <f t="shared" si="683"/>
        <v>205</v>
      </c>
      <c r="H1880" s="2">
        <f t="shared" si="684"/>
        <v>0.17026578073089702</v>
      </c>
      <c r="I1880" s="2"/>
      <c r="J1880" s="2">
        <f t="shared" si="696"/>
        <v>0.40614617940199338</v>
      </c>
      <c r="K1880" s="2">
        <f t="shared" si="697"/>
        <v>0.57641196013289031</v>
      </c>
      <c r="L1880" s="2">
        <f t="shared" si="698"/>
        <v>1.7441860465116279E-2</v>
      </c>
      <c r="M1880" s="2">
        <f t="shared" si="699"/>
        <v>3.1225022567582528E-17</v>
      </c>
      <c r="N1880" s="58">
        <v>489</v>
      </c>
      <c r="O1880" s="58">
        <v>694</v>
      </c>
      <c r="P1880" s="58">
        <v>21</v>
      </c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G1880" s="7">
        <f>IF(Q1880&gt;0,RANK(Q1880,(N1880:P1880,Q1880:AE1880)),0)</f>
        <v>0</v>
      </c>
      <c r="AH1880" s="7">
        <f>IF(R1880&gt;0,RANK(R1880,(N1880:P1880,Q1880:AE1880)),0)</f>
        <v>0</v>
      </c>
      <c r="AI1880" s="7">
        <f>IF(T1880&gt;0,RANK(T1880,(N1880:P1880,Q1880:AE1880)),0)</f>
        <v>0</v>
      </c>
      <c r="AJ1880" s="7">
        <f>IF(S1880&gt;0,RANK(S1880,(N1880:P1880,Q1880:AE1880)),0)</f>
        <v>0</v>
      </c>
      <c r="AK1880" s="2">
        <f t="shared" si="700"/>
        <v>0</v>
      </c>
      <c r="AL1880" s="2">
        <f t="shared" si="701"/>
        <v>0</v>
      </c>
      <c r="AM1880" s="2">
        <f t="shared" si="702"/>
        <v>0</v>
      </c>
      <c r="AN1880" s="2">
        <f t="shared" si="703"/>
        <v>0</v>
      </c>
      <c r="AP1880" t="s">
        <v>902</v>
      </c>
      <c r="AQ1880" t="s">
        <v>2160</v>
      </c>
      <c r="AT1880" s="94">
        <v>46</v>
      </c>
      <c r="AU1880" s="96">
        <v>73</v>
      </c>
      <c r="AV1880" s="100">
        <f t="shared" si="694"/>
        <v>46073</v>
      </c>
      <c r="AX1880" s="7" t="s">
        <v>996</v>
      </c>
      <c r="BE1880" t="s">
        <v>2112</v>
      </c>
    </row>
    <row r="1881" spans="1:57" ht="13" hidden="1" customHeight="1" outlineLevel="1">
      <c r="A1881" t="s">
        <v>554</v>
      </c>
      <c r="B1881" t="s">
        <v>2160</v>
      </c>
      <c r="C1881" s="1">
        <f t="shared" si="695"/>
        <v>811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3</v>
      </c>
      <c r="G1881" s="1">
        <f t="shared" si="683"/>
        <v>229</v>
      </c>
      <c r="H1881" s="2">
        <f t="shared" si="684"/>
        <v>0.28236744759556104</v>
      </c>
      <c r="I1881" s="2"/>
      <c r="J1881" s="2">
        <f t="shared" si="696"/>
        <v>0.32922318125770655</v>
      </c>
      <c r="K1881" s="2">
        <f t="shared" si="697"/>
        <v>0.61159062885326754</v>
      </c>
      <c r="L1881" s="2">
        <f t="shared" si="698"/>
        <v>5.9186189889025895E-2</v>
      </c>
      <c r="M1881" s="2">
        <f t="shared" si="699"/>
        <v>1.3877787807814457E-17</v>
      </c>
      <c r="N1881" s="58">
        <v>267</v>
      </c>
      <c r="O1881" s="58">
        <v>496</v>
      </c>
      <c r="P1881" s="58">
        <v>48</v>
      </c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G1881" s="7">
        <f>IF(Q1881&gt;0,RANK(Q1881,(N1881:P1881,Q1881:AE1881)),0)</f>
        <v>0</v>
      </c>
      <c r="AH1881" s="7">
        <f>IF(R1881&gt;0,RANK(R1881,(N1881:P1881,Q1881:AE1881)),0)</f>
        <v>0</v>
      </c>
      <c r="AI1881" s="7">
        <f>IF(T1881&gt;0,RANK(T1881,(N1881:P1881,Q1881:AE1881)),0)</f>
        <v>0</v>
      </c>
      <c r="AJ1881" s="7">
        <f>IF(S1881&gt;0,RANK(S1881,(N1881:P1881,Q1881:AE1881)),0)</f>
        <v>0</v>
      </c>
      <c r="AK1881" s="2">
        <f t="shared" si="700"/>
        <v>0</v>
      </c>
      <c r="AL1881" s="2">
        <f t="shared" si="701"/>
        <v>0</v>
      </c>
      <c r="AM1881" s="2">
        <f t="shared" si="702"/>
        <v>0</v>
      </c>
      <c r="AN1881" s="2">
        <f t="shared" si="703"/>
        <v>0</v>
      </c>
      <c r="AP1881" t="s">
        <v>554</v>
      </c>
      <c r="AQ1881" t="s">
        <v>2160</v>
      </c>
      <c r="AT1881" s="94">
        <v>46</v>
      </c>
      <c r="AU1881" s="96">
        <v>75</v>
      </c>
      <c r="AV1881" s="100">
        <f t="shared" si="694"/>
        <v>46075</v>
      </c>
      <c r="AX1881" s="7" t="s">
        <v>996</v>
      </c>
      <c r="BE1881" t="s">
        <v>1192</v>
      </c>
    </row>
    <row r="1882" spans="1:57" ht="13" hidden="1" customHeight="1" outlineLevel="1">
      <c r="A1882" t="s">
        <v>1224</v>
      </c>
      <c r="B1882" t="s">
        <v>2160</v>
      </c>
      <c r="C1882" s="1">
        <f t="shared" si="695"/>
        <v>2833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3</v>
      </c>
      <c r="G1882" s="1">
        <f t="shared" si="683"/>
        <v>107</v>
      </c>
      <c r="H1882" s="2">
        <f t="shared" si="684"/>
        <v>3.7769149311683729E-2</v>
      </c>
      <c r="I1882" s="2"/>
      <c r="J1882" s="2">
        <f t="shared" si="696"/>
        <v>0.46664313448641015</v>
      </c>
      <c r="K1882" s="2">
        <f t="shared" si="697"/>
        <v>0.50441228379809389</v>
      </c>
      <c r="L1882" s="2">
        <f t="shared" si="698"/>
        <v>2.8944581715495941E-2</v>
      </c>
      <c r="M1882" s="2">
        <f t="shared" si="699"/>
        <v>2.4286128663675299E-17</v>
      </c>
      <c r="N1882" s="58">
        <v>1322</v>
      </c>
      <c r="O1882" s="58">
        <v>1429</v>
      </c>
      <c r="P1882" s="58">
        <v>82</v>
      </c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G1882" s="7">
        <f>IF(Q1882&gt;0,RANK(Q1882,(N1882:P1882,Q1882:AE1882)),0)</f>
        <v>0</v>
      </c>
      <c r="AH1882" s="7">
        <f>IF(R1882&gt;0,RANK(R1882,(N1882:P1882,Q1882:AE1882)),0)</f>
        <v>0</v>
      </c>
      <c r="AI1882" s="7">
        <f>IF(T1882&gt;0,RANK(T1882,(N1882:P1882,Q1882:AE1882)),0)</f>
        <v>0</v>
      </c>
      <c r="AJ1882" s="7">
        <f>IF(S1882&gt;0,RANK(S1882,(N1882:P1882,Q1882:AE1882)),0)</f>
        <v>0</v>
      </c>
      <c r="AK1882" s="2">
        <f t="shared" si="700"/>
        <v>0</v>
      </c>
      <c r="AL1882" s="2">
        <f t="shared" si="701"/>
        <v>0</v>
      </c>
      <c r="AM1882" s="2">
        <f t="shared" si="702"/>
        <v>0</v>
      </c>
      <c r="AN1882" s="2">
        <f t="shared" si="703"/>
        <v>0</v>
      </c>
      <c r="AP1882" t="s">
        <v>1224</v>
      </c>
      <c r="AQ1882" t="s">
        <v>2160</v>
      </c>
      <c r="AT1882" s="94">
        <v>46</v>
      </c>
      <c r="AU1882" s="96">
        <v>77</v>
      </c>
      <c r="AV1882" s="100">
        <f t="shared" si="694"/>
        <v>46077</v>
      </c>
      <c r="AX1882" s="7" t="s">
        <v>996</v>
      </c>
      <c r="BE1882" t="s">
        <v>2112</v>
      </c>
    </row>
    <row r="1883" spans="1:57" ht="13" hidden="1" customHeight="1" outlineLevel="1">
      <c r="A1883" t="s">
        <v>1507</v>
      </c>
      <c r="B1883" t="s">
        <v>2160</v>
      </c>
      <c r="C1883" s="1">
        <f t="shared" si="695"/>
        <v>4626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3</v>
      </c>
      <c r="G1883" s="1">
        <f t="shared" si="683"/>
        <v>414</v>
      </c>
      <c r="H1883" s="2">
        <f t="shared" si="684"/>
        <v>8.9494163424124515E-2</v>
      </c>
      <c r="I1883" s="2"/>
      <c r="J1883" s="2">
        <f t="shared" si="696"/>
        <v>0.4427150886294855</v>
      </c>
      <c r="K1883" s="2">
        <f t="shared" si="697"/>
        <v>0.53220925205361003</v>
      </c>
      <c r="L1883" s="2">
        <f t="shared" si="698"/>
        <v>2.5075659316904454E-2</v>
      </c>
      <c r="M1883" s="2">
        <f t="shared" si="699"/>
        <v>2.0816681711721685E-17</v>
      </c>
      <c r="N1883" s="58">
        <v>2048</v>
      </c>
      <c r="O1883" s="58">
        <v>2462</v>
      </c>
      <c r="P1883" s="58">
        <v>116</v>
      </c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G1883" s="7">
        <f>IF(Q1883&gt;0,RANK(Q1883,(N1883:P1883,Q1883:AE1883)),0)</f>
        <v>0</v>
      </c>
      <c r="AH1883" s="7">
        <f>IF(R1883&gt;0,RANK(R1883,(N1883:P1883,Q1883:AE1883)),0)</f>
        <v>0</v>
      </c>
      <c r="AI1883" s="7">
        <f>IF(T1883&gt;0,RANK(T1883,(N1883:P1883,Q1883:AE1883)),0)</f>
        <v>0</v>
      </c>
      <c r="AJ1883" s="7">
        <f>IF(S1883&gt;0,RANK(S1883,(N1883:P1883,Q1883:AE1883)),0)</f>
        <v>0</v>
      </c>
      <c r="AK1883" s="2">
        <f t="shared" si="700"/>
        <v>0</v>
      </c>
      <c r="AL1883" s="2">
        <f t="shared" si="701"/>
        <v>0</v>
      </c>
      <c r="AM1883" s="2">
        <f t="shared" si="702"/>
        <v>0</v>
      </c>
      <c r="AN1883" s="2">
        <f t="shared" si="703"/>
        <v>0</v>
      </c>
      <c r="AP1883" t="s">
        <v>1507</v>
      </c>
      <c r="AQ1883" t="s">
        <v>2160</v>
      </c>
      <c r="AT1883" s="94">
        <v>46</v>
      </c>
      <c r="AU1883" s="96">
        <v>79</v>
      </c>
      <c r="AV1883" s="100">
        <f t="shared" si="694"/>
        <v>46079</v>
      </c>
      <c r="AX1883" s="7" t="s">
        <v>996</v>
      </c>
      <c r="BE1883" t="s">
        <v>2105</v>
      </c>
    </row>
    <row r="1884" spans="1:57" ht="13" hidden="1" customHeight="1" outlineLevel="1">
      <c r="A1884" t="s">
        <v>2052</v>
      </c>
      <c r="B1884" t="s">
        <v>2160</v>
      </c>
      <c r="C1884" s="1">
        <f t="shared" si="695"/>
        <v>7299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3</v>
      </c>
      <c r="G1884" s="1">
        <f t="shared" si="683"/>
        <v>1096</v>
      </c>
      <c r="H1884" s="2">
        <f t="shared" si="684"/>
        <v>0.15015755582956569</v>
      </c>
      <c r="I1884" s="2"/>
      <c r="J1884" s="2">
        <f t="shared" si="696"/>
        <v>0.4059460200027401</v>
      </c>
      <c r="K1884" s="2">
        <f t="shared" si="697"/>
        <v>0.55610357583230574</v>
      </c>
      <c r="L1884" s="2">
        <f t="shared" si="698"/>
        <v>3.7950404164954106E-2</v>
      </c>
      <c r="M1884" s="2">
        <f t="shared" si="699"/>
        <v>1.0408340855860843E-16</v>
      </c>
      <c r="N1884" s="58">
        <v>2963</v>
      </c>
      <c r="O1884" s="58">
        <v>4059</v>
      </c>
      <c r="P1884" s="58">
        <v>277</v>
      </c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G1884" s="7">
        <f>IF(Q1884&gt;0,RANK(Q1884,(N1884:P1884,Q1884:AE1884)),0)</f>
        <v>0</v>
      </c>
      <c r="AH1884" s="7">
        <f>IF(R1884&gt;0,RANK(R1884,(N1884:P1884,Q1884:AE1884)),0)</f>
        <v>0</v>
      </c>
      <c r="AI1884" s="7">
        <f>IF(T1884&gt;0,RANK(T1884,(N1884:P1884,Q1884:AE1884)),0)</f>
        <v>0</v>
      </c>
      <c r="AJ1884" s="7">
        <f>IF(S1884&gt;0,RANK(S1884,(N1884:P1884,Q1884:AE1884)),0)</f>
        <v>0</v>
      </c>
      <c r="AK1884" s="2">
        <f t="shared" si="700"/>
        <v>0</v>
      </c>
      <c r="AL1884" s="2">
        <f t="shared" si="701"/>
        <v>0</v>
      </c>
      <c r="AM1884" s="2">
        <f t="shared" si="702"/>
        <v>0</v>
      </c>
      <c r="AN1884" s="2">
        <f t="shared" si="703"/>
        <v>0</v>
      </c>
      <c r="AP1884" t="s">
        <v>2052</v>
      </c>
      <c r="AQ1884" t="s">
        <v>2160</v>
      </c>
      <c r="AT1884" s="94">
        <v>46</v>
      </c>
      <c r="AU1884" s="96">
        <v>81</v>
      </c>
      <c r="AV1884" s="100">
        <f t="shared" si="694"/>
        <v>46081</v>
      </c>
      <c r="AX1884" s="7" t="s">
        <v>996</v>
      </c>
      <c r="BE1884" t="s">
        <v>2105</v>
      </c>
    </row>
    <row r="1885" spans="1:57" ht="13" hidden="1" customHeight="1" outlineLevel="1">
      <c r="A1885" t="s">
        <v>1794</v>
      </c>
      <c r="B1885" t="s">
        <v>2160</v>
      </c>
      <c r="C1885" s="1">
        <f t="shared" si="695"/>
        <v>5546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3</v>
      </c>
      <c r="G1885" s="1">
        <f t="shared" si="683"/>
        <v>602</v>
      </c>
      <c r="H1885" s="2">
        <f t="shared" si="684"/>
        <v>0.10854670032455824</v>
      </c>
      <c r="I1885" s="2"/>
      <c r="J1885" s="2">
        <f t="shared" si="696"/>
        <v>0.43635052289938697</v>
      </c>
      <c r="K1885" s="2">
        <f t="shared" si="697"/>
        <v>0.54489722322394518</v>
      </c>
      <c r="L1885" s="2">
        <f t="shared" si="698"/>
        <v>1.875225387666787E-2</v>
      </c>
      <c r="M1885" s="2">
        <f t="shared" si="699"/>
        <v>3.1225022567582528E-17</v>
      </c>
      <c r="N1885" s="58">
        <v>2420</v>
      </c>
      <c r="O1885" s="58">
        <v>3022</v>
      </c>
      <c r="P1885" s="58">
        <v>104</v>
      </c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G1885" s="7">
        <f>IF(Q1885&gt;0,RANK(Q1885,(N1885:P1885,Q1885:AE1885)),0)</f>
        <v>0</v>
      </c>
      <c r="AH1885" s="7">
        <f>IF(R1885&gt;0,RANK(R1885,(N1885:P1885,Q1885:AE1885)),0)</f>
        <v>0</v>
      </c>
      <c r="AI1885" s="7">
        <f>IF(T1885&gt;0,RANK(T1885,(N1885:P1885,Q1885:AE1885)),0)</f>
        <v>0</v>
      </c>
      <c r="AJ1885" s="7">
        <f>IF(S1885&gt;0,RANK(S1885,(N1885:P1885,Q1885:AE1885)),0)</f>
        <v>0</v>
      </c>
      <c r="AK1885" s="2">
        <f t="shared" si="700"/>
        <v>0</v>
      </c>
      <c r="AL1885" s="2">
        <f t="shared" si="701"/>
        <v>0</v>
      </c>
      <c r="AM1885" s="2">
        <f t="shared" si="702"/>
        <v>0</v>
      </c>
      <c r="AN1885" s="2">
        <f t="shared" si="703"/>
        <v>0</v>
      </c>
      <c r="AP1885" t="s">
        <v>1794</v>
      </c>
      <c r="AQ1885" t="s">
        <v>2160</v>
      </c>
      <c r="AT1885" s="94">
        <v>46</v>
      </c>
      <c r="AU1885" s="96">
        <v>83</v>
      </c>
      <c r="AV1885" s="100">
        <f t="shared" si="694"/>
        <v>46083</v>
      </c>
      <c r="AX1885" s="7" t="s">
        <v>996</v>
      </c>
      <c r="BE1885" t="s">
        <v>2105</v>
      </c>
    </row>
    <row r="1886" spans="1:57" ht="13" hidden="1" customHeight="1" outlineLevel="1">
      <c r="A1886" t="s">
        <v>473</v>
      </c>
      <c r="B1886" t="s">
        <v>2160</v>
      </c>
      <c r="C1886" s="1">
        <f t="shared" si="695"/>
        <v>1233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3</v>
      </c>
      <c r="G1886" s="1">
        <f t="shared" si="683"/>
        <v>135</v>
      </c>
      <c r="H1886" s="2">
        <f t="shared" si="684"/>
        <v>0.10948905109489052</v>
      </c>
      <c r="I1886" s="2"/>
      <c r="J1886" s="2">
        <f t="shared" si="696"/>
        <v>0.42903487429034876</v>
      </c>
      <c r="K1886" s="2">
        <f t="shared" si="697"/>
        <v>0.5385239253852393</v>
      </c>
      <c r="L1886" s="2">
        <f t="shared" si="698"/>
        <v>3.2441200324412001E-2</v>
      </c>
      <c r="M1886" s="2">
        <f t="shared" si="699"/>
        <v>0</v>
      </c>
      <c r="N1886" s="58">
        <v>529</v>
      </c>
      <c r="O1886" s="58">
        <v>664</v>
      </c>
      <c r="P1886" s="58">
        <v>40</v>
      </c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G1886" s="7">
        <f>IF(Q1886&gt;0,RANK(Q1886,(N1886:P1886,Q1886:AE1886)),0)</f>
        <v>0</v>
      </c>
      <c r="AH1886" s="7">
        <f>IF(R1886&gt;0,RANK(R1886,(N1886:P1886,Q1886:AE1886)),0)</f>
        <v>0</v>
      </c>
      <c r="AI1886" s="7">
        <f>IF(T1886&gt;0,RANK(T1886,(N1886:P1886,Q1886:AE1886)),0)</f>
        <v>0</v>
      </c>
      <c r="AJ1886" s="7">
        <f>IF(S1886&gt;0,RANK(S1886,(N1886:P1886,Q1886:AE1886)),0)</f>
        <v>0</v>
      </c>
      <c r="AK1886" s="2">
        <f t="shared" si="700"/>
        <v>0</v>
      </c>
      <c r="AL1886" s="2">
        <f t="shared" si="701"/>
        <v>0</v>
      </c>
      <c r="AM1886" s="2">
        <f t="shared" si="702"/>
        <v>0</v>
      </c>
      <c r="AN1886" s="2">
        <f t="shared" si="703"/>
        <v>0</v>
      </c>
      <c r="AP1886" t="s">
        <v>473</v>
      </c>
      <c r="AQ1886" t="s">
        <v>2160</v>
      </c>
      <c r="AT1886" s="94">
        <v>46</v>
      </c>
      <c r="AU1886" s="96">
        <v>85</v>
      </c>
      <c r="AV1886" s="100">
        <f t="shared" si="694"/>
        <v>46085</v>
      </c>
      <c r="AX1886" s="7" t="s">
        <v>996</v>
      </c>
      <c r="BE1886" t="s">
        <v>833</v>
      </c>
    </row>
    <row r="1887" spans="1:57" ht="13" hidden="1" customHeight="1" outlineLevel="1">
      <c r="A1887" t="s">
        <v>1906</v>
      </c>
      <c r="B1887" t="s">
        <v>2160</v>
      </c>
      <c r="C1887" s="1">
        <f t="shared" si="695"/>
        <v>2558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3</v>
      </c>
      <c r="G1887" s="1">
        <f t="shared" si="683"/>
        <v>452</v>
      </c>
      <c r="H1887" s="2">
        <f t="shared" si="684"/>
        <v>0.17670054730258014</v>
      </c>
      <c r="I1887" s="2"/>
      <c r="J1887" s="2">
        <f t="shared" si="696"/>
        <v>0.40187646598905397</v>
      </c>
      <c r="K1887" s="2">
        <f t="shared" si="697"/>
        <v>0.57857701329163413</v>
      </c>
      <c r="L1887" s="2">
        <f t="shared" si="698"/>
        <v>1.9546520719311962E-2</v>
      </c>
      <c r="M1887" s="2">
        <f t="shared" si="699"/>
        <v>-6.9388939039072284E-18</v>
      </c>
      <c r="N1887" s="58">
        <v>1028</v>
      </c>
      <c r="O1887" s="58">
        <v>1480</v>
      </c>
      <c r="P1887" s="58">
        <v>50</v>
      </c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G1887" s="7">
        <f>IF(Q1887&gt;0,RANK(Q1887,(N1887:P1887,Q1887:AE1887)),0)</f>
        <v>0</v>
      </c>
      <c r="AH1887" s="7">
        <f>IF(R1887&gt;0,RANK(R1887,(N1887:P1887,Q1887:AE1887)),0)</f>
        <v>0</v>
      </c>
      <c r="AI1887" s="7">
        <f>IF(T1887&gt;0,RANK(T1887,(N1887:P1887,Q1887:AE1887)),0)</f>
        <v>0</v>
      </c>
      <c r="AJ1887" s="7">
        <f>IF(S1887&gt;0,RANK(S1887,(N1887:P1887,Q1887:AE1887)),0)</f>
        <v>0</v>
      </c>
      <c r="AK1887" s="2">
        <f t="shared" si="700"/>
        <v>0</v>
      </c>
      <c r="AL1887" s="2">
        <f t="shared" si="701"/>
        <v>0</v>
      </c>
      <c r="AM1887" s="2">
        <f t="shared" si="702"/>
        <v>0</v>
      </c>
      <c r="AN1887" s="2">
        <f t="shared" si="703"/>
        <v>0</v>
      </c>
      <c r="AP1887" t="s">
        <v>1906</v>
      </c>
      <c r="AQ1887" t="s">
        <v>2160</v>
      </c>
      <c r="AT1887" s="94">
        <v>46</v>
      </c>
      <c r="AU1887" s="96">
        <v>87</v>
      </c>
      <c r="AV1887" s="100">
        <f t="shared" si="694"/>
        <v>46087</v>
      </c>
      <c r="AX1887" s="7" t="s">
        <v>996</v>
      </c>
      <c r="BE1887" t="s">
        <v>2105</v>
      </c>
    </row>
    <row r="1888" spans="1:57" ht="13" hidden="1" customHeight="1" outlineLevel="1">
      <c r="A1888" t="s">
        <v>2287</v>
      </c>
      <c r="B1888" t="s">
        <v>2160</v>
      </c>
      <c r="C1888" s="1">
        <f t="shared" si="695"/>
        <v>1507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3</v>
      </c>
      <c r="G1888" s="1">
        <f t="shared" si="683"/>
        <v>332</v>
      </c>
      <c r="H1888" s="2">
        <f t="shared" si="684"/>
        <v>0.22030524220305242</v>
      </c>
      <c r="I1888" s="2"/>
      <c r="J1888" s="2">
        <f t="shared" si="696"/>
        <v>0.37226277372262773</v>
      </c>
      <c r="K1888" s="2">
        <f t="shared" si="697"/>
        <v>0.5925680159256802</v>
      </c>
      <c r="L1888" s="2">
        <f t="shared" si="698"/>
        <v>3.5169210351692105E-2</v>
      </c>
      <c r="M1888" s="2">
        <f t="shared" si="699"/>
        <v>-3.4694469519536142E-17</v>
      </c>
      <c r="N1888" s="58">
        <v>561</v>
      </c>
      <c r="O1888" s="58">
        <v>893</v>
      </c>
      <c r="P1888" s="58">
        <v>53</v>
      </c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G1888" s="7">
        <f>IF(Q1888&gt;0,RANK(Q1888,(N1888:P1888,Q1888:AE1888)),0)</f>
        <v>0</v>
      </c>
      <c r="AH1888" s="7">
        <f>IF(R1888&gt;0,RANK(R1888,(N1888:P1888,Q1888:AE1888)),0)</f>
        <v>0</v>
      </c>
      <c r="AI1888" s="7">
        <f>IF(T1888&gt;0,RANK(T1888,(N1888:P1888,Q1888:AE1888)),0)</f>
        <v>0</v>
      </c>
      <c r="AJ1888" s="7">
        <f>IF(S1888&gt;0,RANK(S1888,(N1888:P1888,Q1888:AE1888)),0)</f>
        <v>0</v>
      </c>
      <c r="AK1888" s="2">
        <f t="shared" si="700"/>
        <v>0</v>
      </c>
      <c r="AL1888" s="2">
        <f t="shared" si="701"/>
        <v>0</v>
      </c>
      <c r="AM1888" s="2">
        <f t="shared" si="702"/>
        <v>0</v>
      </c>
      <c r="AN1888" s="2">
        <f t="shared" si="703"/>
        <v>0</v>
      </c>
      <c r="AP1888" t="s">
        <v>2287</v>
      </c>
      <c r="AQ1888" t="s">
        <v>2160</v>
      </c>
      <c r="AT1888" s="94">
        <v>46</v>
      </c>
      <c r="AU1888" s="96">
        <v>89</v>
      </c>
      <c r="AV1888" s="100">
        <f t="shared" si="694"/>
        <v>46089</v>
      </c>
      <c r="AX1888" s="7" t="s">
        <v>996</v>
      </c>
      <c r="BE1888" t="s">
        <v>833</v>
      </c>
    </row>
    <row r="1889" spans="1:57" ht="13" hidden="1" customHeight="1" outlineLevel="1">
      <c r="A1889" t="s">
        <v>980</v>
      </c>
      <c r="B1889" t="s">
        <v>2160</v>
      </c>
      <c r="C1889" s="1">
        <f t="shared" si="695"/>
        <v>2167</v>
      </c>
      <c r="D1889" s="7">
        <f>IF(N1889&gt;0, RANK(N1889,(N1889:P1889,Q1889:AE1889)),0)</f>
        <v>1</v>
      </c>
      <c r="E1889" s="7">
        <f>IF(O1889&gt;0,RANK(O1889,(N1889:P1889,Q1889:AE1889)),0)</f>
        <v>2</v>
      </c>
      <c r="F1889" s="7">
        <f>IF(P1889&gt;0,RANK(P1889,(N1889:P1889,Q1889:AE1889)),0)</f>
        <v>3</v>
      </c>
      <c r="G1889" s="1">
        <f t="shared" si="683"/>
        <v>175</v>
      </c>
      <c r="H1889" s="2">
        <f t="shared" si="684"/>
        <v>8.0756806645131518E-2</v>
      </c>
      <c r="I1889" s="2"/>
      <c r="J1889" s="2">
        <f t="shared" si="696"/>
        <v>0.53299492385786806</v>
      </c>
      <c r="K1889" s="2">
        <f t="shared" si="697"/>
        <v>0.45223811721273649</v>
      </c>
      <c r="L1889" s="2">
        <f t="shared" si="698"/>
        <v>1.4766958929395477E-2</v>
      </c>
      <c r="M1889" s="2">
        <f t="shared" si="699"/>
        <v>-3.1225022567582528E-17</v>
      </c>
      <c r="N1889" s="58">
        <v>1155</v>
      </c>
      <c r="O1889" s="58">
        <v>980</v>
      </c>
      <c r="P1889" s="58">
        <v>32</v>
      </c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G1889" s="7">
        <f>IF(Q1889&gt;0,RANK(Q1889,(N1889:P1889,Q1889:AE1889)),0)</f>
        <v>0</v>
      </c>
      <c r="AH1889" s="7">
        <f>IF(R1889&gt;0,RANK(R1889,(N1889:P1889,Q1889:AE1889)),0)</f>
        <v>0</v>
      </c>
      <c r="AI1889" s="7">
        <f>IF(T1889&gt;0,RANK(T1889,(N1889:P1889,Q1889:AE1889)),0)</f>
        <v>0</v>
      </c>
      <c r="AJ1889" s="7">
        <f>IF(S1889&gt;0,RANK(S1889,(N1889:P1889,Q1889:AE1889)),0)</f>
        <v>0</v>
      </c>
      <c r="AK1889" s="2">
        <f t="shared" si="700"/>
        <v>0</v>
      </c>
      <c r="AL1889" s="2">
        <f t="shared" si="701"/>
        <v>0</v>
      </c>
      <c r="AM1889" s="2">
        <f t="shared" si="702"/>
        <v>0</v>
      </c>
      <c r="AN1889" s="2">
        <f t="shared" si="703"/>
        <v>0</v>
      </c>
      <c r="AP1889" t="s">
        <v>980</v>
      </c>
      <c r="AQ1889" t="s">
        <v>2160</v>
      </c>
      <c r="AT1889" s="94">
        <v>46</v>
      </c>
      <c r="AU1889" s="96">
        <v>91</v>
      </c>
      <c r="AV1889" s="100">
        <f t="shared" si="694"/>
        <v>46091</v>
      </c>
      <c r="AX1889" s="7" t="s">
        <v>996</v>
      </c>
      <c r="BE1889" t="s">
        <v>1192</v>
      </c>
    </row>
    <row r="1890" spans="1:57" ht="13" hidden="1" customHeight="1" outlineLevel="1">
      <c r="A1890" t="s">
        <v>1519</v>
      </c>
      <c r="B1890" t="s">
        <v>2160</v>
      </c>
      <c r="C1890" s="1">
        <f t="shared" si="695"/>
        <v>6788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3</v>
      </c>
      <c r="G1890" s="1">
        <f t="shared" ref="G1890:G1953" si="704">IF(C1890&gt;0,MAX(N1890:P1890)-LARGE(N1890:P1890,2),0)</f>
        <v>1078</v>
      </c>
      <c r="H1890" s="2">
        <f t="shared" ref="H1890:H1953" si="705">IF(C1890&gt;0,G1890/C1890,0)</f>
        <v>0.15880966411314085</v>
      </c>
      <c r="I1890" s="2"/>
      <c r="J1890" s="2">
        <f t="shared" si="696"/>
        <v>0.40807307012374777</v>
      </c>
      <c r="K1890" s="2">
        <f t="shared" si="697"/>
        <v>0.56688273423688862</v>
      </c>
      <c r="L1890" s="2">
        <f t="shared" si="698"/>
        <v>2.5044195639363581E-2</v>
      </c>
      <c r="M1890" s="2">
        <f t="shared" si="699"/>
        <v>-2.7755575615628914E-17</v>
      </c>
      <c r="N1890" s="58">
        <v>2770</v>
      </c>
      <c r="O1890" s="58">
        <v>3848</v>
      </c>
      <c r="P1890" s="58">
        <v>170</v>
      </c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G1890" s="7">
        <f>IF(Q1890&gt;0,RANK(Q1890,(N1890:P1890,Q1890:AE1890)),0)</f>
        <v>0</v>
      </c>
      <c r="AH1890" s="7">
        <f>IF(R1890&gt;0,RANK(R1890,(N1890:P1890,Q1890:AE1890)),0)</f>
        <v>0</v>
      </c>
      <c r="AI1890" s="7">
        <f>IF(T1890&gt;0,RANK(T1890,(N1890:P1890,Q1890:AE1890)),0)</f>
        <v>0</v>
      </c>
      <c r="AJ1890" s="7">
        <f>IF(S1890&gt;0,RANK(S1890,(N1890:P1890,Q1890:AE1890)),0)</f>
        <v>0</v>
      </c>
      <c r="AK1890" s="2">
        <f t="shared" si="700"/>
        <v>0</v>
      </c>
      <c r="AL1890" s="2">
        <f t="shared" si="701"/>
        <v>0</v>
      </c>
      <c r="AM1890" s="2">
        <f t="shared" si="702"/>
        <v>0</v>
      </c>
      <c r="AN1890" s="2">
        <f t="shared" si="703"/>
        <v>0</v>
      </c>
      <c r="AP1890" t="s">
        <v>1519</v>
      </c>
      <c r="AQ1890" t="s">
        <v>2160</v>
      </c>
      <c r="AT1890" s="94">
        <v>46</v>
      </c>
      <c r="AU1890" s="96">
        <v>93</v>
      </c>
      <c r="AV1890" s="100">
        <f t="shared" si="694"/>
        <v>46093</v>
      </c>
      <c r="AX1890" s="7" t="s">
        <v>996</v>
      </c>
      <c r="BE1890" t="s">
        <v>2105</v>
      </c>
    </row>
    <row r="1891" spans="1:57" ht="13" hidden="1" customHeight="1" outlineLevel="1">
      <c r="A1891" t="s">
        <v>371</v>
      </c>
      <c r="B1891" t="s">
        <v>2160</v>
      </c>
      <c r="C1891" s="1">
        <f t="shared" si="695"/>
        <v>875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3</v>
      </c>
      <c r="G1891" s="1">
        <f t="shared" si="704"/>
        <v>211</v>
      </c>
      <c r="H1891" s="2">
        <f t="shared" si="705"/>
        <v>0.24114285714285713</v>
      </c>
      <c r="I1891" s="2"/>
      <c r="J1891" s="2">
        <f t="shared" si="696"/>
        <v>0.36685714285714288</v>
      </c>
      <c r="K1891" s="2">
        <f t="shared" si="697"/>
        <v>0.60799999999999998</v>
      </c>
      <c r="L1891" s="2">
        <f t="shared" si="698"/>
        <v>2.5142857142857144E-2</v>
      </c>
      <c r="M1891" s="2">
        <f t="shared" si="699"/>
        <v>-1.0408340855860843E-17</v>
      </c>
      <c r="N1891" s="58">
        <v>321</v>
      </c>
      <c r="O1891" s="58">
        <v>532</v>
      </c>
      <c r="P1891" s="58">
        <v>22</v>
      </c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G1891" s="7">
        <f>IF(Q1891&gt;0,RANK(Q1891,(N1891:P1891,Q1891:AE1891)),0)</f>
        <v>0</v>
      </c>
      <c r="AH1891" s="7">
        <f>IF(R1891&gt;0,RANK(R1891,(N1891:P1891,Q1891:AE1891)),0)</f>
        <v>0</v>
      </c>
      <c r="AI1891" s="7">
        <f>IF(T1891&gt;0,RANK(T1891,(N1891:P1891,Q1891:AE1891)),0)</f>
        <v>0</v>
      </c>
      <c r="AJ1891" s="7">
        <f>IF(S1891&gt;0,RANK(S1891,(N1891:P1891,Q1891:AE1891)),0)</f>
        <v>0</v>
      </c>
      <c r="AK1891" s="2">
        <f t="shared" si="700"/>
        <v>0</v>
      </c>
      <c r="AL1891" s="2">
        <f t="shared" si="701"/>
        <v>0</v>
      </c>
      <c r="AM1891" s="2">
        <f t="shared" si="702"/>
        <v>0</v>
      </c>
      <c r="AN1891" s="2">
        <f t="shared" si="703"/>
        <v>0</v>
      </c>
      <c r="AP1891" t="s">
        <v>371</v>
      </c>
      <c r="AQ1891" t="s">
        <v>2160</v>
      </c>
      <c r="AT1891" s="94">
        <v>46</v>
      </c>
      <c r="AU1891" s="96">
        <v>95</v>
      </c>
      <c r="AV1891" s="100">
        <f t="shared" si="694"/>
        <v>46095</v>
      </c>
      <c r="AX1891" s="7" t="s">
        <v>996</v>
      </c>
      <c r="BE1891" t="s">
        <v>2112</v>
      </c>
    </row>
    <row r="1892" spans="1:57" ht="13" hidden="1" customHeight="1" outlineLevel="1">
      <c r="A1892" t="s">
        <v>2602</v>
      </c>
      <c r="B1892" t="s">
        <v>2160</v>
      </c>
      <c r="C1892" s="1">
        <f t="shared" si="695"/>
        <v>1508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3</v>
      </c>
      <c r="G1892" s="1">
        <f t="shared" si="704"/>
        <v>107</v>
      </c>
      <c r="H1892" s="2">
        <f t="shared" si="705"/>
        <v>7.0954907161803707E-2</v>
      </c>
      <c r="I1892" s="2"/>
      <c r="J1892" s="2">
        <f t="shared" si="696"/>
        <v>0.4496021220159151</v>
      </c>
      <c r="K1892" s="2">
        <f t="shared" si="697"/>
        <v>0.52055702917771884</v>
      </c>
      <c r="L1892" s="2">
        <f t="shared" si="698"/>
        <v>2.9840848806366047E-2</v>
      </c>
      <c r="M1892" s="2">
        <f t="shared" si="699"/>
        <v>1.3877787807814457E-17</v>
      </c>
      <c r="N1892" s="58">
        <v>678</v>
      </c>
      <c r="O1892" s="58">
        <v>785</v>
      </c>
      <c r="P1892" s="58">
        <v>45</v>
      </c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G1892" s="7">
        <f>IF(Q1892&gt;0,RANK(Q1892,(N1892:P1892,Q1892:AE1892)),0)</f>
        <v>0</v>
      </c>
      <c r="AH1892" s="7">
        <f>IF(R1892&gt;0,RANK(R1892,(N1892:P1892,Q1892:AE1892)),0)</f>
        <v>0</v>
      </c>
      <c r="AI1892" s="7">
        <f>IF(T1892&gt;0,RANK(T1892,(N1892:P1892,Q1892:AE1892)),0)</f>
        <v>0</v>
      </c>
      <c r="AJ1892" s="7">
        <f>IF(S1892&gt;0,RANK(S1892,(N1892:P1892,Q1892:AE1892)),0)</f>
        <v>0</v>
      </c>
      <c r="AK1892" s="2">
        <f t="shared" si="700"/>
        <v>0</v>
      </c>
      <c r="AL1892" s="2">
        <f t="shared" si="701"/>
        <v>0</v>
      </c>
      <c r="AM1892" s="2">
        <f t="shared" si="702"/>
        <v>0</v>
      </c>
      <c r="AN1892" s="2">
        <f t="shared" si="703"/>
        <v>0</v>
      </c>
      <c r="AP1892" t="s">
        <v>2602</v>
      </c>
      <c r="AQ1892" t="s">
        <v>2160</v>
      </c>
      <c r="AT1892" s="94">
        <v>46</v>
      </c>
      <c r="AU1892" s="96">
        <v>97</v>
      </c>
      <c r="AV1892" s="100">
        <f t="shared" si="694"/>
        <v>46097</v>
      </c>
      <c r="AX1892" s="7" t="s">
        <v>996</v>
      </c>
      <c r="BE1892" t="s">
        <v>2105</v>
      </c>
    </row>
    <row r="1893" spans="1:57" ht="13" hidden="1" customHeight="1" outlineLevel="1">
      <c r="A1893" t="s">
        <v>906</v>
      </c>
      <c r="B1893" t="s">
        <v>2160</v>
      </c>
      <c r="C1893" s="1">
        <f t="shared" si="695"/>
        <v>43111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3</v>
      </c>
      <c r="G1893" s="1">
        <f t="shared" si="704"/>
        <v>1290</v>
      </c>
      <c r="H1893" s="2">
        <f t="shared" si="705"/>
        <v>2.9922757532880238E-2</v>
      </c>
      <c r="I1893" s="2"/>
      <c r="J1893" s="2">
        <f t="shared" si="696"/>
        <v>0.47366101459024379</v>
      </c>
      <c r="K1893" s="2">
        <f t="shared" si="697"/>
        <v>0.503583772123124</v>
      </c>
      <c r="L1893" s="2">
        <f t="shared" si="698"/>
        <v>2.2755213286632183E-2</v>
      </c>
      <c r="M1893" s="2">
        <f t="shared" si="699"/>
        <v>3.1225022567582528E-17</v>
      </c>
      <c r="N1893" s="58">
        <v>20420</v>
      </c>
      <c r="O1893" s="58">
        <v>21710</v>
      </c>
      <c r="P1893" s="58">
        <v>981</v>
      </c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G1893" s="7">
        <f>IF(Q1893&gt;0,RANK(Q1893,(N1893:P1893,Q1893:AE1893)),0)</f>
        <v>0</v>
      </c>
      <c r="AH1893" s="7">
        <f>IF(R1893&gt;0,RANK(R1893,(N1893:P1893,Q1893:AE1893)),0)</f>
        <v>0</v>
      </c>
      <c r="AI1893" s="7">
        <f>IF(T1893&gt;0,RANK(T1893,(N1893:P1893,Q1893:AE1893)),0)</f>
        <v>0</v>
      </c>
      <c r="AJ1893" s="7">
        <f>IF(S1893&gt;0,RANK(S1893,(N1893:P1893,Q1893:AE1893)),0)</f>
        <v>0</v>
      </c>
      <c r="AK1893" s="2">
        <f t="shared" si="700"/>
        <v>0</v>
      </c>
      <c r="AL1893" s="2">
        <f t="shared" si="701"/>
        <v>0</v>
      </c>
      <c r="AM1893" s="2">
        <f t="shared" si="702"/>
        <v>0</v>
      </c>
      <c r="AN1893" s="2">
        <f t="shared" si="703"/>
        <v>0</v>
      </c>
      <c r="AP1893" t="s">
        <v>906</v>
      </c>
      <c r="AQ1893" t="s">
        <v>2160</v>
      </c>
      <c r="AT1893" s="94">
        <v>46</v>
      </c>
      <c r="AU1893" s="96">
        <v>99</v>
      </c>
      <c r="AV1893" s="100">
        <f t="shared" si="694"/>
        <v>46099</v>
      </c>
      <c r="AX1893" s="7" t="s">
        <v>996</v>
      </c>
      <c r="BE1893" t="s">
        <v>2105</v>
      </c>
    </row>
    <row r="1894" spans="1:57" ht="13" hidden="1" customHeight="1" outlineLevel="1">
      <c r="A1894" t="s">
        <v>1940</v>
      </c>
      <c r="B1894" t="s">
        <v>2160</v>
      </c>
      <c r="C1894" s="1">
        <f t="shared" si="695"/>
        <v>2346</v>
      </c>
      <c r="D1894" s="7">
        <f>IF(N1894&gt;0, RANK(N1894,(N1894:P1894,Q1894:AE1894)),0)</f>
        <v>1</v>
      </c>
      <c r="E1894" s="7">
        <f>IF(O1894&gt;0,RANK(O1894,(N1894:P1894,Q1894:AE1894)),0)</f>
        <v>2</v>
      </c>
      <c r="F1894" s="7">
        <f>IF(P1894&gt;0,RANK(P1894,(N1894:P1894,Q1894:AE1894)),0)</f>
        <v>3</v>
      </c>
      <c r="G1894" s="1">
        <f t="shared" si="704"/>
        <v>1</v>
      </c>
      <c r="H1894" s="2">
        <f t="shared" si="705"/>
        <v>4.2625745950554135E-4</v>
      </c>
      <c r="I1894" s="2"/>
      <c r="J1894" s="2">
        <f t="shared" si="696"/>
        <v>0.48849104859335041</v>
      </c>
      <c r="K1894" s="2">
        <f t="shared" si="697"/>
        <v>0.48806479113384482</v>
      </c>
      <c r="L1894" s="2">
        <f t="shared" si="698"/>
        <v>2.3444160272804774E-2</v>
      </c>
      <c r="M1894" s="2">
        <f t="shared" si="699"/>
        <v>-5.8980598183211441E-17</v>
      </c>
      <c r="N1894" s="58">
        <v>1146</v>
      </c>
      <c r="O1894" s="58">
        <v>1145</v>
      </c>
      <c r="P1894" s="58">
        <v>55</v>
      </c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G1894" s="7">
        <f>IF(Q1894&gt;0,RANK(Q1894,(N1894:P1894,Q1894:AE1894)),0)</f>
        <v>0</v>
      </c>
      <c r="AH1894" s="7">
        <f>IF(R1894&gt;0,RANK(R1894,(N1894:P1894,Q1894:AE1894)),0)</f>
        <v>0</v>
      </c>
      <c r="AI1894" s="7">
        <f>IF(T1894&gt;0,RANK(T1894,(N1894:P1894,Q1894:AE1894)),0)</f>
        <v>0</v>
      </c>
      <c r="AJ1894" s="7">
        <f>IF(S1894&gt;0,RANK(S1894,(N1894:P1894,Q1894:AE1894)),0)</f>
        <v>0</v>
      </c>
      <c r="AK1894" s="2">
        <f t="shared" si="700"/>
        <v>0</v>
      </c>
      <c r="AL1894" s="2">
        <f t="shared" si="701"/>
        <v>0</v>
      </c>
      <c r="AM1894" s="2">
        <f t="shared" si="702"/>
        <v>0</v>
      </c>
      <c r="AN1894" s="2">
        <f t="shared" si="703"/>
        <v>0</v>
      </c>
      <c r="AP1894" t="s">
        <v>1940</v>
      </c>
      <c r="AQ1894" t="s">
        <v>2160</v>
      </c>
      <c r="AT1894" s="94">
        <v>46</v>
      </c>
      <c r="AU1894" s="96">
        <v>101</v>
      </c>
      <c r="AV1894" s="100">
        <f t="shared" si="694"/>
        <v>46101</v>
      </c>
      <c r="AX1894" s="7" t="s">
        <v>996</v>
      </c>
      <c r="BE1894" t="s">
        <v>2112</v>
      </c>
    </row>
    <row r="1895" spans="1:57" ht="13" hidden="1" customHeight="1" outlineLevel="1">
      <c r="A1895" t="s">
        <v>1696</v>
      </c>
      <c r="B1895" t="s">
        <v>2160</v>
      </c>
      <c r="C1895" s="1">
        <f t="shared" si="695"/>
        <v>24565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3</v>
      </c>
      <c r="G1895" s="1">
        <f t="shared" si="704"/>
        <v>3328</v>
      </c>
      <c r="H1895" s="2">
        <f t="shared" si="705"/>
        <v>0.13547730510889477</v>
      </c>
      <c r="I1895" s="2"/>
      <c r="J1895" s="2">
        <f t="shared" si="696"/>
        <v>0.42137187054752695</v>
      </c>
      <c r="K1895" s="2">
        <f t="shared" si="697"/>
        <v>0.55684917565642178</v>
      </c>
      <c r="L1895" s="2">
        <f t="shared" si="698"/>
        <v>2.1778953796051291E-2</v>
      </c>
      <c r="M1895" s="2">
        <f t="shared" si="699"/>
        <v>3.4694469519536142E-17</v>
      </c>
      <c r="N1895" s="58">
        <v>10351</v>
      </c>
      <c r="O1895" s="58">
        <v>13679</v>
      </c>
      <c r="P1895" s="58">
        <v>535</v>
      </c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G1895" s="7">
        <f>IF(Q1895&gt;0,RANK(Q1895,(N1895:P1895,Q1895:AE1895)),0)</f>
        <v>0</v>
      </c>
      <c r="AH1895" s="7">
        <f>IF(R1895&gt;0,RANK(R1895,(N1895:P1895,Q1895:AE1895)),0)</f>
        <v>0</v>
      </c>
      <c r="AI1895" s="7">
        <f>IF(T1895&gt;0,RANK(T1895,(N1895:P1895,Q1895:AE1895)),0)</f>
        <v>0</v>
      </c>
      <c r="AJ1895" s="7">
        <f>IF(S1895&gt;0,RANK(S1895,(N1895:P1895,Q1895:AE1895)),0)</f>
        <v>0</v>
      </c>
      <c r="AK1895" s="2">
        <f t="shared" si="700"/>
        <v>0</v>
      </c>
      <c r="AL1895" s="2">
        <f t="shared" si="701"/>
        <v>0</v>
      </c>
      <c r="AM1895" s="2">
        <f t="shared" si="702"/>
        <v>0</v>
      </c>
      <c r="AN1895" s="2">
        <f t="shared" si="703"/>
        <v>0</v>
      </c>
      <c r="AP1895" t="s">
        <v>1696</v>
      </c>
      <c r="AQ1895" t="s">
        <v>2160</v>
      </c>
      <c r="AT1895" s="94">
        <v>46</v>
      </c>
      <c r="AU1895" s="96">
        <v>103</v>
      </c>
      <c r="AV1895" s="100">
        <f t="shared" si="694"/>
        <v>46103</v>
      </c>
      <c r="AX1895" s="7" t="s">
        <v>996</v>
      </c>
      <c r="BE1895" t="s">
        <v>833</v>
      </c>
    </row>
    <row r="1896" spans="1:57" ht="13" hidden="1" customHeight="1" outlineLevel="1">
      <c r="A1896" t="s">
        <v>1793</v>
      </c>
      <c r="B1896" t="s">
        <v>2160</v>
      </c>
      <c r="C1896" s="1">
        <f t="shared" si="695"/>
        <v>1767</v>
      </c>
      <c r="D1896" s="7">
        <f>IF(N1896&gt;0, RANK(N1896,(N1896:P1896,Q1896:AE1896)),0)</f>
        <v>2</v>
      </c>
      <c r="E1896" s="7">
        <f>IF(O1896&gt;0,RANK(O1896,(N1896:P1896,Q1896:AE1896)),0)</f>
        <v>1</v>
      </c>
      <c r="F1896" s="7">
        <f>IF(P1896&gt;0,RANK(P1896,(N1896:P1896,Q1896:AE1896)),0)</f>
        <v>3</v>
      </c>
      <c r="G1896" s="1">
        <f t="shared" si="704"/>
        <v>333</v>
      </c>
      <c r="H1896" s="2">
        <f t="shared" si="705"/>
        <v>0.18845500848896435</v>
      </c>
      <c r="I1896" s="2"/>
      <c r="J1896" s="2">
        <f t="shared" si="696"/>
        <v>0.38992642897566498</v>
      </c>
      <c r="K1896" s="2">
        <f t="shared" si="697"/>
        <v>0.57838143746462933</v>
      </c>
      <c r="L1896" s="2">
        <f t="shared" si="698"/>
        <v>3.1692133559705717E-2</v>
      </c>
      <c r="M1896" s="2">
        <f t="shared" si="699"/>
        <v>-3.4694469519536142E-17</v>
      </c>
      <c r="N1896" s="58">
        <v>689</v>
      </c>
      <c r="O1896" s="58">
        <v>1022</v>
      </c>
      <c r="P1896" s="58">
        <v>56</v>
      </c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G1896" s="7">
        <f>IF(Q1896&gt;0,RANK(Q1896,(N1896:P1896,Q1896:AE1896)),0)</f>
        <v>0</v>
      </c>
      <c r="AH1896" s="7">
        <f>IF(R1896&gt;0,RANK(R1896,(N1896:P1896,Q1896:AE1896)),0)</f>
        <v>0</v>
      </c>
      <c r="AI1896" s="7">
        <f>IF(T1896&gt;0,RANK(T1896,(N1896:P1896,Q1896:AE1896)),0)</f>
        <v>0</v>
      </c>
      <c r="AJ1896" s="7">
        <f>IF(S1896&gt;0,RANK(S1896,(N1896:P1896,Q1896:AE1896)),0)</f>
        <v>0</v>
      </c>
      <c r="AK1896" s="2">
        <f t="shared" si="700"/>
        <v>0</v>
      </c>
      <c r="AL1896" s="2">
        <f t="shared" si="701"/>
        <v>0</v>
      </c>
      <c r="AM1896" s="2">
        <f t="shared" si="702"/>
        <v>0</v>
      </c>
      <c r="AN1896" s="2">
        <f t="shared" si="703"/>
        <v>0</v>
      </c>
      <c r="AP1896" t="s">
        <v>1793</v>
      </c>
      <c r="AQ1896" t="s">
        <v>2160</v>
      </c>
      <c r="AT1896" s="94">
        <v>46</v>
      </c>
      <c r="AU1896" s="96">
        <v>105</v>
      </c>
      <c r="AV1896" s="100">
        <f t="shared" si="694"/>
        <v>46105</v>
      </c>
      <c r="AX1896" s="7" t="s">
        <v>996</v>
      </c>
      <c r="BE1896" t="s">
        <v>2112</v>
      </c>
    </row>
    <row r="1897" spans="1:57" ht="13" hidden="1" customHeight="1" outlineLevel="1">
      <c r="A1897" t="s">
        <v>1480</v>
      </c>
      <c r="B1897" t="s">
        <v>2160</v>
      </c>
      <c r="C1897" s="1">
        <f t="shared" si="695"/>
        <v>1729</v>
      </c>
      <c r="D1897" s="7">
        <f>IF(N1897&gt;0, RANK(N1897,(N1897:P1897,Q1897:AE1897)),0)</f>
        <v>1</v>
      </c>
      <c r="E1897" s="7">
        <f>IF(O1897&gt;0,RANK(O1897,(N1897:P1897,Q1897:AE1897)),0)</f>
        <v>2</v>
      </c>
      <c r="F1897" s="7">
        <f>IF(P1897&gt;0,RANK(P1897,(N1897:P1897,Q1897:AE1897)),0)</f>
        <v>3</v>
      </c>
      <c r="G1897" s="1">
        <f t="shared" si="704"/>
        <v>36</v>
      </c>
      <c r="H1897" s="2">
        <f t="shared" si="705"/>
        <v>2.0821283979178717E-2</v>
      </c>
      <c r="I1897" s="2"/>
      <c r="J1897" s="2">
        <f t="shared" si="696"/>
        <v>0.50028918449971083</v>
      </c>
      <c r="K1897" s="2">
        <f t="shared" si="697"/>
        <v>0.47946790052053212</v>
      </c>
      <c r="L1897" s="2">
        <f t="shared" si="698"/>
        <v>2.0242914979757085E-2</v>
      </c>
      <c r="M1897" s="2">
        <f t="shared" si="699"/>
        <v>-3.1225022567582528E-17</v>
      </c>
      <c r="N1897" s="58">
        <v>865</v>
      </c>
      <c r="O1897" s="58">
        <v>829</v>
      </c>
      <c r="P1897" s="58">
        <v>35</v>
      </c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G1897" s="7">
        <f>IF(Q1897&gt;0,RANK(Q1897,(N1897:P1897,Q1897:AE1897)),0)</f>
        <v>0</v>
      </c>
      <c r="AH1897" s="7">
        <f>IF(R1897&gt;0,RANK(R1897,(N1897:P1897,Q1897:AE1897)),0)</f>
        <v>0</v>
      </c>
      <c r="AI1897" s="7">
        <f>IF(T1897&gt;0,RANK(T1897,(N1897:P1897,Q1897:AE1897)),0)</f>
        <v>0</v>
      </c>
      <c r="AJ1897" s="7">
        <f>IF(S1897&gt;0,RANK(S1897,(N1897:P1897,Q1897:AE1897)),0)</f>
        <v>0</v>
      </c>
      <c r="AK1897" s="2">
        <f t="shared" si="700"/>
        <v>0</v>
      </c>
      <c r="AL1897" s="2">
        <f t="shared" si="701"/>
        <v>0</v>
      </c>
      <c r="AM1897" s="2">
        <f t="shared" si="702"/>
        <v>0</v>
      </c>
      <c r="AN1897" s="2">
        <f t="shared" si="703"/>
        <v>0</v>
      </c>
      <c r="AP1897" t="s">
        <v>1480</v>
      </c>
      <c r="AQ1897" t="s">
        <v>2160</v>
      </c>
      <c r="AT1897" s="94">
        <v>46</v>
      </c>
      <c r="AU1897" s="96">
        <v>107</v>
      </c>
      <c r="AV1897" s="100">
        <f t="shared" si="694"/>
        <v>46107</v>
      </c>
      <c r="AX1897" s="7" t="s">
        <v>996</v>
      </c>
      <c r="BE1897" t="s">
        <v>1192</v>
      </c>
    </row>
    <row r="1898" spans="1:57" ht="13" hidden="1" customHeight="1" outlineLevel="1">
      <c r="A1898" t="s">
        <v>1941</v>
      </c>
      <c r="B1898" t="s">
        <v>2160</v>
      </c>
      <c r="C1898" s="1">
        <f t="shared" si="695"/>
        <v>3746</v>
      </c>
      <c r="D1898" s="7">
        <f>IF(N1898&gt;0, RANK(N1898,(N1898:P1898,Q1898:AE1898)),0)</f>
        <v>1</v>
      </c>
      <c r="E1898" s="7">
        <f>IF(O1898&gt;0,RANK(O1898,(N1898:P1898,Q1898:AE1898)),0)</f>
        <v>2</v>
      </c>
      <c r="F1898" s="7">
        <f>IF(P1898&gt;0,RANK(P1898,(N1898:P1898,Q1898:AE1898)),0)</f>
        <v>3</v>
      </c>
      <c r="G1898" s="1">
        <f t="shared" si="704"/>
        <v>182</v>
      </c>
      <c r="H1898" s="2">
        <f t="shared" si="705"/>
        <v>4.8585157501334755E-2</v>
      </c>
      <c r="I1898" s="2"/>
      <c r="J1898" s="2">
        <f t="shared" si="696"/>
        <v>0.51361452215696746</v>
      </c>
      <c r="K1898" s="2">
        <f t="shared" si="697"/>
        <v>0.46502936465563266</v>
      </c>
      <c r="L1898" s="2">
        <f t="shared" si="698"/>
        <v>2.1356113187399894E-2</v>
      </c>
      <c r="M1898" s="2">
        <f t="shared" si="699"/>
        <v>-1.0408340855860843E-17</v>
      </c>
      <c r="N1898" s="58">
        <v>1924</v>
      </c>
      <c r="O1898" s="58">
        <v>1742</v>
      </c>
      <c r="P1898" s="58">
        <v>80</v>
      </c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G1898" s="7">
        <f>IF(Q1898&gt;0,RANK(Q1898,(N1898:P1898,Q1898:AE1898)),0)</f>
        <v>0</v>
      </c>
      <c r="AH1898" s="7">
        <f>IF(R1898&gt;0,RANK(R1898,(N1898:P1898,Q1898:AE1898)),0)</f>
        <v>0</v>
      </c>
      <c r="AI1898" s="7">
        <f>IF(T1898&gt;0,RANK(T1898,(N1898:P1898,Q1898:AE1898)),0)</f>
        <v>0</v>
      </c>
      <c r="AJ1898" s="7">
        <f>IF(S1898&gt;0,RANK(S1898,(N1898:P1898,Q1898:AE1898)),0)</f>
        <v>0</v>
      </c>
      <c r="AK1898" s="2">
        <f t="shared" si="700"/>
        <v>0</v>
      </c>
      <c r="AL1898" s="2">
        <f t="shared" si="701"/>
        <v>0</v>
      </c>
      <c r="AM1898" s="2">
        <f t="shared" si="702"/>
        <v>0</v>
      </c>
      <c r="AN1898" s="2">
        <f t="shared" si="703"/>
        <v>0</v>
      </c>
      <c r="AP1898" t="s">
        <v>1941</v>
      </c>
      <c r="AQ1898" t="s">
        <v>2160</v>
      </c>
      <c r="AT1898" s="94">
        <v>46</v>
      </c>
      <c r="AU1898" s="96">
        <v>109</v>
      </c>
      <c r="AV1898" s="100">
        <f t="shared" si="694"/>
        <v>46109</v>
      </c>
      <c r="AX1898" s="7" t="s">
        <v>996</v>
      </c>
      <c r="BE1898" t="s">
        <v>2105</v>
      </c>
    </row>
    <row r="1899" spans="1:57" ht="13" hidden="1" customHeight="1" outlineLevel="1">
      <c r="A1899" t="s">
        <v>723</v>
      </c>
      <c r="B1899" t="s">
        <v>2160</v>
      </c>
      <c r="C1899" s="1">
        <f t="shared" si="695"/>
        <v>1549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3</v>
      </c>
      <c r="G1899" s="1">
        <f t="shared" si="704"/>
        <v>276</v>
      </c>
      <c r="H1899" s="2">
        <f t="shared" si="705"/>
        <v>0.17817947062621045</v>
      </c>
      <c r="I1899" s="2"/>
      <c r="J1899" s="2">
        <f t="shared" si="696"/>
        <v>0.39638476436410586</v>
      </c>
      <c r="K1899" s="2">
        <f t="shared" si="697"/>
        <v>0.57456423499031628</v>
      </c>
      <c r="L1899" s="2">
        <f t="shared" si="698"/>
        <v>2.9051000645577793E-2</v>
      </c>
      <c r="M1899" s="2">
        <f t="shared" si="699"/>
        <v>6.9388939039072284E-17</v>
      </c>
      <c r="N1899" s="58">
        <v>614</v>
      </c>
      <c r="O1899" s="58">
        <v>890</v>
      </c>
      <c r="P1899" s="58">
        <v>45</v>
      </c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G1899" s="7">
        <f>IF(Q1899&gt;0,RANK(Q1899,(N1899:P1899,Q1899:AE1899)),0)</f>
        <v>0</v>
      </c>
      <c r="AH1899" s="7">
        <f>IF(R1899&gt;0,RANK(R1899,(N1899:P1899,Q1899:AE1899)),0)</f>
        <v>0</v>
      </c>
      <c r="AI1899" s="7">
        <f>IF(T1899&gt;0,RANK(T1899,(N1899:P1899,Q1899:AE1899)),0)</f>
        <v>0</v>
      </c>
      <c r="AJ1899" s="7">
        <f>IF(S1899&gt;0,RANK(S1899,(N1899:P1899,Q1899:AE1899)),0)</f>
        <v>0</v>
      </c>
      <c r="AK1899" s="2">
        <f t="shared" si="700"/>
        <v>0</v>
      </c>
      <c r="AL1899" s="2">
        <f t="shared" si="701"/>
        <v>0</v>
      </c>
      <c r="AM1899" s="2">
        <f t="shared" si="702"/>
        <v>0</v>
      </c>
      <c r="AN1899" s="2">
        <f t="shared" si="703"/>
        <v>0</v>
      </c>
      <c r="AP1899" t="s">
        <v>723</v>
      </c>
      <c r="AQ1899" t="s">
        <v>2160</v>
      </c>
      <c r="AT1899" s="94">
        <v>46</v>
      </c>
      <c r="AU1899" s="96">
        <v>111</v>
      </c>
      <c r="AV1899" s="100">
        <f t="shared" si="694"/>
        <v>46111</v>
      </c>
      <c r="AX1899" s="7" t="s">
        <v>996</v>
      </c>
      <c r="BE1899" t="s">
        <v>2105</v>
      </c>
    </row>
    <row r="1900" spans="1:57" ht="13" hidden="1" customHeight="1" outlineLevel="1">
      <c r="A1900" t="s">
        <v>2409</v>
      </c>
      <c r="B1900" t="s">
        <v>2160</v>
      </c>
      <c r="C1900" s="1">
        <f t="shared" si="695"/>
        <v>1081</v>
      </c>
      <c r="D1900" s="7">
        <f>IF(N1900&gt;0, RANK(N1900,(N1900:P1900,Q1900:AE1900)),0)</f>
        <v>1</v>
      </c>
      <c r="E1900" s="7">
        <f>IF(O1900&gt;0,RANK(O1900,(N1900:P1900,Q1900:AE1900)),0)</f>
        <v>2</v>
      </c>
      <c r="F1900" s="7">
        <f>IF(P1900&gt;0,RANK(P1900,(N1900:P1900,Q1900:AE1900)),0)</f>
        <v>3</v>
      </c>
      <c r="G1900" s="1">
        <f t="shared" si="704"/>
        <v>146</v>
      </c>
      <c r="H1900" s="2">
        <f t="shared" si="705"/>
        <v>0.13506012950971322</v>
      </c>
      <c r="I1900" s="2"/>
      <c r="J1900" s="2">
        <f t="shared" si="696"/>
        <v>0.5356151711378353</v>
      </c>
      <c r="K1900" s="2">
        <f t="shared" si="697"/>
        <v>0.40055504162812211</v>
      </c>
      <c r="L1900" s="2">
        <f t="shared" si="698"/>
        <v>6.3829787234042548E-2</v>
      </c>
      <c r="M1900" s="2">
        <f t="shared" si="699"/>
        <v>4.163336342344337E-17</v>
      </c>
      <c r="N1900" s="58">
        <v>579</v>
      </c>
      <c r="O1900" s="58">
        <v>433</v>
      </c>
      <c r="P1900" s="58">
        <v>69</v>
      </c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G1900" s="7">
        <f>IF(Q1900&gt;0,RANK(Q1900,(N1900:P1900,Q1900:AE1900)),0)</f>
        <v>0</v>
      </c>
      <c r="AH1900" s="7">
        <f>IF(R1900&gt;0,RANK(R1900,(N1900:P1900,Q1900:AE1900)),0)</f>
        <v>0</v>
      </c>
      <c r="AI1900" s="7">
        <f>IF(T1900&gt;0,RANK(T1900,(N1900:P1900,Q1900:AE1900)),0)</f>
        <v>0</v>
      </c>
      <c r="AJ1900" s="7">
        <f>IF(S1900&gt;0,RANK(S1900,(N1900:P1900,Q1900:AE1900)),0)</f>
        <v>0</v>
      </c>
      <c r="AK1900" s="2">
        <f t="shared" si="700"/>
        <v>0</v>
      </c>
      <c r="AL1900" s="2">
        <f t="shared" si="701"/>
        <v>0</v>
      </c>
      <c r="AM1900" s="2">
        <f t="shared" si="702"/>
        <v>0</v>
      </c>
      <c r="AN1900" s="2">
        <f t="shared" si="703"/>
        <v>0</v>
      </c>
      <c r="AP1900" t="s">
        <v>2409</v>
      </c>
      <c r="AQ1900" t="s">
        <v>2160</v>
      </c>
      <c r="AT1900" s="94">
        <v>46</v>
      </c>
      <c r="AU1900" s="96">
        <v>113</v>
      </c>
      <c r="AV1900" s="100">
        <f t="shared" si="694"/>
        <v>46113</v>
      </c>
      <c r="AX1900" s="7" t="s">
        <v>996</v>
      </c>
      <c r="BE1900" t="s">
        <v>2112</v>
      </c>
    </row>
    <row r="1901" spans="1:57" ht="13" hidden="1" customHeight="1" outlineLevel="1">
      <c r="A1901" t="s">
        <v>724</v>
      </c>
      <c r="B1901" t="s">
        <v>2160</v>
      </c>
      <c r="C1901" s="1">
        <f t="shared" si="695"/>
        <v>3512</v>
      </c>
      <c r="D1901" s="7">
        <f>IF(N1901&gt;0, RANK(N1901,(N1901:P1901,Q1901:AE1901)),0)</f>
        <v>1</v>
      </c>
      <c r="E1901" s="7">
        <f>IF(O1901&gt;0,RANK(O1901,(N1901:P1901,Q1901:AE1901)),0)</f>
        <v>2</v>
      </c>
      <c r="F1901" s="7">
        <f>IF(P1901&gt;0,RANK(P1901,(N1901:P1901,Q1901:AE1901)),0)</f>
        <v>3</v>
      </c>
      <c r="G1901" s="1">
        <f t="shared" si="704"/>
        <v>170</v>
      </c>
      <c r="H1901" s="2">
        <f t="shared" si="705"/>
        <v>4.8405466970387244E-2</v>
      </c>
      <c r="I1901" s="2"/>
      <c r="J1901" s="2">
        <f t="shared" si="696"/>
        <v>0.5130979498861048</v>
      </c>
      <c r="K1901" s="2">
        <f t="shared" si="697"/>
        <v>0.46469248291571752</v>
      </c>
      <c r="L1901" s="2">
        <f t="shared" si="698"/>
        <v>2.2209567198177675E-2</v>
      </c>
      <c r="M1901" s="2">
        <f t="shared" si="699"/>
        <v>6.9388939039072284E-18</v>
      </c>
      <c r="N1901" s="58">
        <v>1802</v>
      </c>
      <c r="O1901" s="58">
        <v>1632</v>
      </c>
      <c r="P1901" s="58">
        <v>78</v>
      </c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G1901" s="7">
        <f>IF(Q1901&gt;0,RANK(Q1901,(N1901:P1901,Q1901:AE1901)),0)</f>
        <v>0</v>
      </c>
      <c r="AH1901" s="7">
        <f>IF(R1901&gt;0,RANK(R1901,(N1901:P1901,Q1901:AE1901)),0)</f>
        <v>0</v>
      </c>
      <c r="AI1901" s="7">
        <f>IF(T1901&gt;0,RANK(T1901,(N1901:P1901,Q1901:AE1901)),0)</f>
        <v>0</v>
      </c>
      <c r="AJ1901" s="7">
        <f>IF(S1901&gt;0,RANK(S1901,(N1901:P1901,Q1901:AE1901)),0)</f>
        <v>0</v>
      </c>
      <c r="AK1901" s="2">
        <f t="shared" si="700"/>
        <v>0</v>
      </c>
      <c r="AL1901" s="2">
        <f t="shared" si="701"/>
        <v>0</v>
      </c>
      <c r="AM1901" s="2">
        <f t="shared" si="702"/>
        <v>0</v>
      </c>
      <c r="AN1901" s="2">
        <f t="shared" si="703"/>
        <v>0</v>
      </c>
      <c r="AP1901" t="s">
        <v>724</v>
      </c>
      <c r="AQ1901" t="s">
        <v>2160</v>
      </c>
      <c r="AT1901" s="94">
        <v>46</v>
      </c>
      <c r="AU1901" s="96">
        <v>115</v>
      </c>
      <c r="AV1901" s="100">
        <f t="shared" si="694"/>
        <v>46115</v>
      </c>
      <c r="AX1901" s="7" t="s">
        <v>996</v>
      </c>
      <c r="BE1901" t="s">
        <v>2105</v>
      </c>
    </row>
    <row r="1902" spans="1:57" ht="13" hidden="1" customHeight="1" outlineLevel="1">
      <c r="A1902" t="s">
        <v>291</v>
      </c>
      <c r="B1902" t="s">
        <v>2160</v>
      </c>
      <c r="C1902" s="1">
        <f t="shared" si="695"/>
        <v>1154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3</v>
      </c>
      <c r="G1902" s="1">
        <f t="shared" si="704"/>
        <v>7</v>
      </c>
      <c r="H1902" s="2">
        <f t="shared" si="705"/>
        <v>6.0658578856152513E-3</v>
      </c>
      <c r="I1902" s="2"/>
      <c r="J1902" s="2">
        <f t="shared" si="696"/>
        <v>0.48093587521663778</v>
      </c>
      <c r="K1902" s="2">
        <f t="shared" si="697"/>
        <v>0.48700173310225303</v>
      </c>
      <c r="L1902" s="2">
        <f t="shared" si="698"/>
        <v>3.2062391681109186E-2</v>
      </c>
      <c r="M1902" s="2">
        <f t="shared" si="699"/>
        <v>6.2450045135165055E-17</v>
      </c>
      <c r="N1902" s="58">
        <v>555</v>
      </c>
      <c r="O1902" s="58">
        <v>562</v>
      </c>
      <c r="P1902" s="58">
        <v>37</v>
      </c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G1902" s="7">
        <f>IF(Q1902&gt;0,RANK(Q1902,(N1902:P1902,Q1902:AE1902)),0)</f>
        <v>0</v>
      </c>
      <c r="AH1902" s="7">
        <f>IF(R1902&gt;0,RANK(R1902,(N1902:P1902,Q1902:AE1902)),0)</f>
        <v>0</v>
      </c>
      <c r="AI1902" s="7">
        <f>IF(T1902&gt;0,RANK(T1902,(N1902:P1902,Q1902:AE1902)),0)</f>
        <v>0</v>
      </c>
      <c r="AJ1902" s="7">
        <f>IF(S1902&gt;0,RANK(S1902,(N1902:P1902,Q1902:AE1902)),0)</f>
        <v>0</v>
      </c>
      <c r="AK1902" s="2">
        <f t="shared" si="700"/>
        <v>0</v>
      </c>
      <c r="AL1902" s="2">
        <f t="shared" si="701"/>
        <v>0</v>
      </c>
      <c r="AM1902" s="2">
        <f t="shared" si="702"/>
        <v>0</v>
      </c>
      <c r="AN1902" s="2">
        <f t="shared" si="703"/>
        <v>0</v>
      </c>
      <c r="AP1902" t="s">
        <v>291</v>
      </c>
      <c r="AQ1902" t="s">
        <v>2160</v>
      </c>
      <c r="AT1902" s="94">
        <v>46</v>
      </c>
      <c r="AU1902" s="96">
        <v>117</v>
      </c>
      <c r="AV1902" s="100">
        <f t="shared" si="694"/>
        <v>46117</v>
      </c>
      <c r="AX1902" s="7" t="s">
        <v>996</v>
      </c>
      <c r="BE1902" t="s">
        <v>2105</v>
      </c>
    </row>
    <row r="1903" spans="1:57" ht="13" hidden="1" customHeight="1" outlineLevel="1">
      <c r="A1903" t="s">
        <v>815</v>
      </c>
      <c r="B1903" t="s">
        <v>2160</v>
      </c>
      <c r="C1903" s="1">
        <f t="shared" si="695"/>
        <v>989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3</v>
      </c>
      <c r="G1903" s="1">
        <f t="shared" si="704"/>
        <v>61</v>
      </c>
      <c r="H1903" s="2">
        <f t="shared" si="705"/>
        <v>6.167846309403438E-2</v>
      </c>
      <c r="I1903" s="2"/>
      <c r="J1903" s="2">
        <f t="shared" si="696"/>
        <v>0.45298281092012133</v>
      </c>
      <c r="K1903" s="2">
        <f t="shared" si="697"/>
        <v>0.51466127401415573</v>
      </c>
      <c r="L1903" s="2">
        <f t="shared" si="698"/>
        <v>3.2355915065722954E-2</v>
      </c>
      <c r="M1903" s="2">
        <f t="shared" si="699"/>
        <v>4.163336342344337E-17</v>
      </c>
      <c r="N1903" s="58">
        <v>448</v>
      </c>
      <c r="O1903" s="58">
        <v>509</v>
      </c>
      <c r="P1903" s="58">
        <v>32</v>
      </c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G1903" s="7">
        <f>IF(Q1903&gt;0,RANK(Q1903,(N1903:P1903,Q1903:AE1903)),0)</f>
        <v>0</v>
      </c>
      <c r="AH1903" s="7">
        <f>IF(R1903&gt;0,RANK(R1903,(N1903:P1903,Q1903:AE1903)),0)</f>
        <v>0</v>
      </c>
      <c r="AI1903" s="7">
        <f>IF(T1903&gt;0,RANK(T1903,(N1903:P1903,Q1903:AE1903)),0)</f>
        <v>0</v>
      </c>
      <c r="AJ1903" s="7">
        <f>IF(S1903&gt;0,RANK(S1903,(N1903:P1903,Q1903:AE1903)),0)</f>
        <v>0</v>
      </c>
      <c r="AK1903" s="2">
        <f t="shared" si="700"/>
        <v>0</v>
      </c>
      <c r="AL1903" s="2">
        <f t="shared" si="701"/>
        <v>0</v>
      </c>
      <c r="AM1903" s="2">
        <f t="shared" si="702"/>
        <v>0</v>
      </c>
      <c r="AN1903" s="2">
        <f t="shared" si="703"/>
        <v>0</v>
      </c>
      <c r="AP1903" t="s">
        <v>815</v>
      </c>
      <c r="AQ1903" t="s">
        <v>2160</v>
      </c>
      <c r="AT1903" s="94">
        <v>46</v>
      </c>
      <c r="AU1903" s="96">
        <v>119</v>
      </c>
      <c r="AV1903" s="100">
        <f t="shared" si="694"/>
        <v>46119</v>
      </c>
      <c r="AX1903" s="7" t="s">
        <v>996</v>
      </c>
      <c r="BE1903" t="s">
        <v>1192</v>
      </c>
    </row>
    <row r="1904" spans="1:57" ht="13" hidden="1" customHeight="1" outlineLevel="1">
      <c r="A1904" t="s">
        <v>1172</v>
      </c>
      <c r="B1904" t="s">
        <v>2160</v>
      </c>
      <c r="C1904" s="1">
        <f t="shared" si="695"/>
        <v>1355</v>
      </c>
      <c r="D1904" s="7">
        <f>IF(N1904&gt;0, RANK(N1904,(N1904:P1904,Q1904:AE1904)),0)</f>
        <v>1</v>
      </c>
      <c r="E1904" s="7">
        <f>IF(O1904&gt;0,RANK(O1904,(N1904:P1904,Q1904:AE1904)),0)</f>
        <v>2</v>
      </c>
      <c r="F1904" s="7">
        <f>IF(P1904&gt;0,RANK(P1904,(N1904:P1904,Q1904:AE1904)),0)</f>
        <v>3</v>
      </c>
      <c r="G1904" s="1">
        <f t="shared" si="704"/>
        <v>3</v>
      </c>
      <c r="H1904" s="2">
        <f t="shared" si="705"/>
        <v>2.2140221402214021E-3</v>
      </c>
      <c r="I1904" s="2"/>
      <c r="J1904" s="2">
        <f t="shared" si="696"/>
        <v>0.47896678966789669</v>
      </c>
      <c r="K1904" s="2">
        <f t="shared" si="697"/>
        <v>0.47675276752767526</v>
      </c>
      <c r="L1904" s="2">
        <f t="shared" si="698"/>
        <v>4.4280442804428041E-2</v>
      </c>
      <c r="M1904" s="2">
        <f t="shared" si="699"/>
        <v>6.9388939039072284E-17</v>
      </c>
      <c r="N1904" s="58">
        <v>649</v>
      </c>
      <c r="O1904" s="58">
        <v>646</v>
      </c>
      <c r="P1904" s="58">
        <v>60</v>
      </c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G1904" s="7">
        <f>IF(Q1904&gt;0,RANK(Q1904,(N1904:P1904,Q1904:AE1904)),0)</f>
        <v>0</v>
      </c>
      <c r="AH1904" s="7">
        <f>IF(R1904&gt;0,RANK(R1904,(N1904:P1904,Q1904:AE1904)),0)</f>
        <v>0</v>
      </c>
      <c r="AI1904" s="7">
        <f>IF(T1904&gt;0,RANK(T1904,(N1904:P1904,Q1904:AE1904)),0)</f>
        <v>0</v>
      </c>
      <c r="AJ1904" s="7">
        <f>IF(S1904&gt;0,RANK(S1904,(N1904:P1904,Q1904:AE1904)),0)</f>
        <v>0</v>
      </c>
      <c r="AK1904" s="2">
        <f t="shared" si="700"/>
        <v>0</v>
      </c>
      <c r="AL1904" s="2">
        <f t="shared" si="701"/>
        <v>0</v>
      </c>
      <c r="AM1904" s="2">
        <f t="shared" si="702"/>
        <v>0</v>
      </c>
      <c r="AN1904" s="2">
        <f t="shared" si="703"/>
        <v>0</v>
      </c>
      <c r="AP1904" t="s">
        <v>1172</v>
      </c>
      <c r="AQ1904" t="s">
        <v>2160</v>
      </c>
      <c r="AT1904" s="94">
        <v>46</v>
      </c>
      <c r="AU1904" s="96">
        <v>121</v>
      </c>
      <c r="AV1904" s="100">
        <f t="shared" si="694"/>
        <v>46121</v>
      </c>
      <c r="AX1904" s="7" t="s">
        <v>996</v>
      </c>
      <c r="BE1904" t="s">
        <v>2105</v>
      </c>
    </row>
    <row r="1905" spans="1:57" ht="13" hidden="1" customHeight="1" outlineLevel="1">
      <c r="A1905" t="s">
        <v>1536</v>
      </c>
      <c r="B1905" t="s">
        <v>2160</v>
      </c>
      <c r="C1905" s="1">
        <f t="shared" si="695"/>
        <v>3143</v>
      </c>
      <c r="D1905" s="7">
        <f>IF(N1905&gt;0, RANK(N1905,(N1905:P1905,Q1905:AE1905)),0)</f>
        <v>2</v>
      </c>
      <c r="E1905" s="7">
        <f>IF(O1905&gt;0,RANK(O1905,(N1905:P1905,Q1905:AE1905)),0)</f>
        <v>1</v>
      </c>
      <c r="F1905" s="7">
        <f>IF(P1905&gt;0,RANK(P1905,(N1905:P1905,Q1905:AE1905)),0)</f>
        <v>3</v>
      </c>
      <c r="G1905" s="1">
        <f t="shared" si="704"/>
        <v>642</v>
      </c>
      <c r="H1905" s="2">
        <f t="shared" si="705"/>
        <v>0.20426344257079224</v>
      </c>
      <c r="I1905" s="2"/>
      <c r="J1905" s="2">
        <f t="shared" si="696"/>
        <v>0.38720967228762326</v>
      </c>
      <c r="K1905" s="2">
        <f t="shared" si="697"/>
        <v>0.59147311485841547</v>
      </c>
      <c r="L1905" s="2">
        <f t="shared" si="698"/>
        <v>2.1317212853961185E-2</v>
      </c>
      <c r="M1905" s="2">
        <f t="shared" si="699"/>
        <v>7.9797279894933126E-17</v>
      </c>
      <c r="N1905" s="58">
        <v>1217</v>
      </c>
      <c r="O1905" s="58">
        <v>1859</v>
      </c>
      <c r="P1905" s="58">
        <v>67</v>
      </c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G1905" s="7">
        <f>IF(Q1905&gt;0,RANK(Q1905,(N1905:P1905,Q1905:AE1905)),0)</f>
        <v>0</v>
      </c>
      <c r="AH1905" s="7">
        <f>IF(R1905&gt;0,RANK(R1905,(N1905:P1905,Q1905:AE1905)),0)</f>
        <v>0</v>
      </c>
      <c r="AI1905" s="7">
        <f>IF(T1905&gt;0,RANK(T1905,(N1905:P1905,Q1905:AE1905)),0)</f>
        <v>0</v>
      </c>
      <c r="AJ1905" s="7">
        <f>IF(S1905&gt;0,RANK(S1905,(N1905:P1905,Q1905:AE1905)),0)</f>
        <v>0</v>
      </c>
      <c r="AK1905" s="2">
        <f t="shared" si="700"/>
        <v>0</v>
      </c>
      <c r="AL1905" s="2">
        <f t="shared" si="701"/>
        <v>0</v>
      </c>
      <c r="AM1905" s="2">
        <f t="shared" si="702"/>
        <v>0</v>
      </c>
      <c r="AN1905" s="2">
        <f t="shared" si="703"/>
        <v>0</v>
      </c>
      <c r="AP1905" t="s">
        <v>1536</v>
      </c>
      <c r="AQ1905" t="s">
        <v>2160</v>
      </c>
      <c r="AT1905" s="94">
        <v>46</v>
      </c>
      <c r="AU1905" s="96">
        <v>123</v>
      </c>
      <c r="AV1905" s="100">
        <f t="shared" si="694"/>
        <v>46123</v>
      </c>
      <c r="AX1905" s="7" t="s">
        <v>996</v>
      </c>
      <c r="BE1905" t="s">
        <v>2105</v>
      </c>
    </row>
    <row r="1906" spans="1:57" ht="13" hidden="1" customHeight="1" outlineLevel="1">
      <c r="A1906" t="s">
        <v>598</v>
      </c>
      <c r="B1906" t="s">
        <v>2160</v>
      </c>
      <c r="C1906" s="1">
        <f t="shared" si="695"/>
        <v>3592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3</v>
      </c>
      <c r="G1906" s="1">
        <f t="shared" si="704"/>
        <v>701</v>
      </c>
      <c r="H1906" s="2">
        <f t="shared" si="705"/>
        <v>0.19515590200445435</v>
      </c>
      <c r="I1906" s="2"/>
      <c r="J1906" s="2">
        <f t="shared" si="696"/>
        <v>0.392260579064588</v>
      </c>
      <c r="K1906" s="2">
        <f t="shared" si="697"/>
        <v>0.58741648106904232</v>
      </c>
      <c r="L1906" s="2">
        <f t="shared" si="698"/>
        <v>2.032293986636971E-2</v>
      </c>
      <c r="M1906" s="2">
        <f t="shared" si="699"/>
        <v>-2.7755575615628914E-17</v>
      </c>
      <c r="N1906" s="58">
        <v>1409</v>
      </c>
      <c r="O1906" s="58">
        <v>2110</v>
      </c>
      <c r="P1906" s="58">
        <v>73</v>
      </c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G1906" s="7">
        <f>IF(Q1906&gt;0,RANK(Q1906,(N1906:P1906,Q1906:AE1906)),0)</f>
        <v>0</v>
      </c>
      <c r="AH1906" s="7">
        <f>IF(R1906&gt;0,RANK(R1906,(N1906:P1906,Q1906:AE1906)),0)</f>
        <v>0</v>
      </c>
      <c r="AI1906" s="7">
        <f>IF(T1906&gt;0,RANK(T1906,(N1906:P1906,Q1906:AE1906)),0)</f>
        <v>0</v>
      </c>
      <c r="AJ1906" s="7">
        <f>IF(S1906&gt;0,RANK(S1906,(N1906:P1906,Q1906:AE1906)),0)</f>
        <v>0</v>
      </c>
      <c r="AK1906" s="2">
        <f t="shared" si="700"/>
        <v>0</v>
      </c>
      <c r="AL1906" s="2">
        <f t="shared" si="701"/>
        <v>0</v>
      </c>
      <c r="AM1906" s="2">
        <f t="shared" si="702"/>
        <v>0</v>
      </c>
      <c r="AN1906" s="2">
        <f t="shared" si="703"/>
        <v>0</v>
      </c>
      <c r="AP1906" t="s">
        <v>598</v>
      </c>
      <c r="AQ1906" t="s">
        <v>2160</v>
      </c>
      <c r="AT1906" s="94">
        <v>46</v>
      </c>
      <c r="AU1906" s="96">
        <v>125</v>
      </c>
      <c r="AV1906" s="100">
        <f t="shared" si="694"/>
        <v>46125</v>
      </c>
      <c r="AX1906" s="7" t="s">
        <v>996</v>
      </c>
      <c r="BE1906" t="s">
        <v>2105</v>
      </c>
    </row>
    <row r="1907" spans="1:57" ht="13" hidden="1" customHeight="1" outlineLevel="1">
      <c r="A1907" t="s">
        <v>1683</v>
      </c>
      <c r="B1907" t="s">
        <v>2160</v>
      </c>
      <c r="C1907" s="1">
        <f t="shared" si="695"/>
        <v>3523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3</v>
      </c>
      <c r="G1907" s="1">
        <f t="shared" si="704"/>
        <v>295</v>
      </c>
      <c r="H1907" s="2">
        <f t="shared" si="705"/>
        <v>8.3735452739142777E-2</v>
      </c>
      <c r="I1907" s="2"/>
      <c r="J1907" s="2">
        <f t="shared" si="696"/>
        <v>0.44450752199829691</v>
      </c>
      <c r="K1907" s="2">
        <f t="shared" si="697"/>
        <v>0.52824297473743964</v>
      </c>
      <c r="L1907" s="2">
        <f t="shared" si="698"/>
        <v>2.7249503264263411E-2</v>
      </c>
      <c r="M1907" s="2">
        <f t="shared" si="699"/>
        <v>4.163336342344337E-17</v>
      </c>
      <c r="N1907" s="58">
        <v>1566</v>
      </c>
      <c r="O1907" s="58">
        <v>1861</v>
      </c>
      <c r="P1907" s="58">
        <v>96</v>
      </c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G1907" s="7">
        <f>IF(Q1907&gt;0,RANK(Q1907,(N1907:P1907,Q1907:AE1907)),0)</f>
        <v>0</v>
      </c>
      <c r="AH1907" s="7">
        <f>IF(R1907&gt;0,RANK(R1907,(N1907:P1907,Q1907:AE1907)),0)</f>
        <v>0</v>
      </c>
      <c r="AI1907" s="7">
        <f>IF(T1907&gt;0,RANK(T1907,(N1907:P1907,Q1907:AE1907)),0)</f>
        <v>0</v>
      </c>
      <c r="AJ1907" s="7">
        <f>IF(S1907&gt;0,RANK(S1907,(N1907:P1907,Q1907:AE1907)),0)</f>
        <v>0</v>
      </c>
      <c r="AK1907" s="2">
        <f t="shared" si="700"/>
        <v>0</v>
      </c>
      <c r="AL1907" s="2">
        <f t="shared" si="701"/>
        <v>0</v>
      </c>
      <c r="AM1907" s="2">
        <f t="shared" si="702"/>
        <v>0</v>
      </c>
      <c r="AN1907" s="2">
        <f t="shared" si="703"/>
        <v>0</v>
      </c>
      <c r="AP1907" t="s">
        <v>1683</v>
      </c>
      <c r="AQ1907" t="s">
        <v>2160</v>
      </c>
      <c r="AT1907" s="94">
        <v>46</v>
      </c>
      <c r="AU1907" s="96">
        <v>127</v>
      </c>
      <c r="AV1907" s="100">
        <f t="shared" si="694"/>
        <v>46127</v>
      </c>
      <c r="AX1907" s="7" t="s">
        <v>996</v>
      </c>
      <c r="BE1907" t="s">
        <v>2105</v>
      </c>
    </row>
    <row r="1908" spans="1:57" ht="13" hidden="1" customHeight="1" outlineLevel="1">
      <c r="A1908" t="s">
        <v>737</v>
      </c>
      <c r="B1908" t="s">
        <v>2160</v>
      </c>
      <c r="C1908" s="1">
        <f t="shared" si="695"/>
        <v>2608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3</v>
      </c>
      <c r="G1908" s="1">
        <f t="shared" si="704"/>
        <v>27</v>
      </c>
      <c r="H1908" s="2">
        <f t="shared" si="705"/>
        <v>1.0352760736196318E-2</v>
      </c>
      <c r="I1908" s="2"/>
      <c r="J1908" s="2">
        <f t="shared" si="696"/>
        <v>0.47814417177914109</v>
      </c>
      <c r="K1908" s="2">
        <f t="shared" si="697"/>
        <v>0.48849693251533743</v>
      </c>
      <c r="L1908" s="2">
        <f t="shared" si="698"/>
        <v>3.3358895705521474E-2</v>
      </c>
      <c r="M1908" s="2">
        <f t="shared" si="699"/>
        <v>5.5511151231257827E-17</v>
      </c>
      <c r="N1908" s="58">
        <v>1247</v>
      </c>
      <c r="O1908" s="58">
        <v>1274</v>
      </c>
      <c r="P1908" s="58">
        <v>87</v>
      </c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G1908" s="7">
        <f>IF(Q1908&gt;0,RANK(Q1908,(N1908:P1908,Q1908:AE1908)),0)</f>
        <v>0</v>
      </c>
      <c r="AH1908" s="7">
        <f>IF(R1908&gt;0,RANK(R1908,(N1908:P1908,Q1908:AE1908)),0)</f>
        <v>0</v>
      </c>
      <c r="AI1908" s="7">
        <f>IF(T1908&gt;0,RANK(T1908,(N1908:P1908,Q1908:AE1908)),0)</f>
        <v>0</v>
      </c>
      <c r="AJ1908" s="7">
        <f>IF(S1908&gt;0,RANK(S1908,(N1908:P1908,Q1908:AE1908)),0)</f>
        <v>0</v>
      </c>
      <c r="AK1908" s="2">
        <f t="shared" si="700"/>
        <v>0</v>
      </c>
      <c r="AL1908" s="2">
        <f t="shared" si="701"/>
        <v>0</v>
      </c>
      <c r="AM1908" s="2">
        <f t="shared" si="702"/>
        <v>0</v>
      </c>
      <c r="AN1908" s="2">
        <f t="shared" si="703"/>
        <v>0</v>
      </c>
      <c r="AP1908" t="s">
        <v>737</v>
      </c>
      <c r="AQ1908" t="s">
        <v>2160</v>
      </c>
      <c r="AT1908" s="94">
        <v>46</v>
      </c>
      <c r="AU1908" s="96">
        <v>129</v>
      </c>
      <c r="AV1908" s="100">
        <f t="shared" si="694"/>
        <v>46129</v>
      </c>
      <c r="AX1908" s="7" t="s">
        <v>996</v>
      </c>
      <c r="BE1908" t="s">
        <v>1192</v>
      </c>
    </row>
    <row r="1909" spans="1:57" ht="13" hidden="1" customHeight="1" outlineLevel="1">
      <c r="A1909" t="s">
        <v>2775</v>
      </c>
      <c r="B1909" t="s">
        <v>2160</v>
      </c>
      <c r="C1909" s="1">
        <f t="shared" si="695"/>
        <v>6543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3</v>
      </c>
      <c r="G1909" s="1">
        <f t="shared" si="704"/>
        <v>1100</v>
      </c>
      <c r="H1909" s="2">
        <f t="shared" si="705"/>
        <v>0.16811860003056703</v>
      </c>
      <c r="I1909" s="2"/>
      <c r="J1909" s="2">
        <f t="shared" si="696"/>
        <v>0.40455448570991898</v>
      </c>
      <c r="K1909" s="2">
        <f t="shared" si="697"/>
        <v>0.57267308574048603</v>
      </c>
      <c r="L1909" s="2">
        <f t="shared" si="698"/>
        <v>2.2772428549594988E-2</v>
      </c>
      <c r="M1909" s="2">
        <f>IF(C1909=0,"-",(1-J1909-K1909-L1909))</f>
        <v>-5.2041704279304213E-17</v>
      </c>
      <c r="N1909" s="58">
        <v>2647</v>
      </c>
      <c r="O1909" s="58">
        <v>3747</v>
      </c>
      <c r="P1909" s="58">
        <v>149</v>
      </c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G1909" s="7">
        <f>IF(Q1909&gt;0,RANK(Q1909,(N1909:P1909,Q1909:AE1909)),0)</f>
        <v>0</v>
      </c>
      <c r="AH1909" s="7">
        <f>IF(R1909&gt;0,RANK(R1909,(N1909:P1909,Q1909:AE1909)),0)</f>
        <v>0</v>
      </c>
      <c r="AI1909" s="7">
        <f>IF(T1909&gt;0,RANK(T1909,(N1909:P1909,Q1909:AE1909)),0)</f>
        <v>0</v>
      </c>
      <c r="AJ1909" s="7">
        <f>IF(S1909&gt;0,RANK(S1909,(N1909:P1909,Q1909:AE1909)),0)</f>
        <v>0</v>
      </c>
      <c r="AK1909" s="2">
        <f t="shared" si="700"/>
        <v>0</v>
      </c>
      <c r="AL1909" s="2">
        <f t="shared" si="701"/>
        <v>0</v>
      </c>
      <c r="AM1909" s="2">
        <f t="shared" si="702"/>
        <v>0</v>
      </c>
      <c r="AN1909" s="2">
        <f t="shared" si="703"/>
        <v>0</v>
      </c>
      <c r="AP1909" t="s">
        <v>2775</v>
      </c>
      <c r="AQ1909" t="s">
        <v>2160</v>
      </c>
      <c r="AT1909" s="94">
        <v>46</v>
      </c>
      <c r="AU1909" s="96">
        <v>135</v>
      </c>
      <c r="AV1909" s="100">
        <f t="shared" si="694"/>
        <v>46135</v>
      </c>
      <c r="AX1909" s="7" t="s">
        <v>996</v>
      </c>
      <c r="BE1909" t="s">
        <v>2105</v>
      </c>
    </row>
    <row r="1910" spans="1:57" ht="13" hidden="1" customHeight="1" outlineLevel="1">
      <c r="A1910" t="s">
        <v>86</v>
      </c>
      <c r="B1910" t="s">
        <v>2160</v>
      </c>
      <c r="C1910" s="1">
        <f t="shared" si="695"/>
        <v>700</v>
      </c>
      <c r="D1910" s="7">
        <f>IF(N1910&gt;0, RANK(N1910,(N1910:P1910,Q1910:AE1910)),0)</f>
        <v>2</v>
      </c>
      <c r="E1910" s="7">
        <f>IF(O1910&gt;0,RANK(O1910,(N1910:P1910,Q1910:AE1910)),0)</f>
        <v>1</v>
      </c>
      <c r="F1910" s="7">
        <f>IF(P1910&gt;0,RANK(P1910,(N1910:P1910,Q1910:AE1910)),0)</f>
        <v>3</v>
      </c>
      <c r="G1910" s="1">
        <f t="shared" si="704"/>
        <v>41</v>
      </c>
      <c r="H1910" s="2">
        <f t="shared" si="705"/>
        <v>5.8571428571428573E-2</v>
      </c>
      <c r="I1910" s="2"/>
      <c r="J1910" s="2">
        <f t="shared" si="696"/>
        <v>0.45714285714285713</v>
      </c>
      <c r="K1910" s="2">
        <f t="shared" si="697"/>
        <v>0.51571428571428568</v>
      </c>
      <c r="L1910" s="2">
        <f t="shared" si="698"/>
        <v>2.7142857142857142E-2</v>
      </c>
      <c r="M1910" s="2">
        <f>IF(C1910=0,"-",(1-J1910-K1910-L1910))</f>
        <v>1.0408340855860843E-16</v>
      </c>
      <c r="N1910" s="58">
        <v>320</v>
      </c>
      <c r="O1910" s="58">
        <v>361</v>
      </c>
      <c r="P1910" s="58">
        <v>19</v>
      </c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G1910" s="7">
        <f>IF(Q1910&gt;0,RANK(Q1910,(N1910:P1910,Q1910:AE1910)),0)</f>
        <v>0</v>
      </c>
      <c r="AH1910" s="7">
        <f>IF(R1910&gt;0,RANK(R1910,(N1910:P1910,Q1910:AE1910)),0)</f>
        <v>0</v>
      </c>
      <c r="AI1910" s="7">
        <f>IF(T1910&gt;0,RANK(T1910,(N1910:P1910,Q1910:AE1910)),0)</f>
        <v>0</v>
      </c>
      <c r="AJ1910" s="7">
        <f>IF(S1910&gt;0,RANK(S1910,(N1910:P1910,Q1910:AE1910)),0)</f>
        <v>0</v>
      </c>
      <c r="AK1910" s="2">
        <f t="shared" si="700"/>
        <v>0</v>
      </c>
      <c r="AL1910" s="2">
        <f t="shared" si="701"/>
        <v>0</v>
      </c>
      <c r="AM1910" s="2">
        <f t="shared" si="702"/>
        <v>0</v>
      </c>
      <c r="AN1910" s="2">
        <f t="shared" si="703"/>
        <v>0</v>
      </c>
      <c r="AP1910" t="s">
        <v>86</v>
      </c>
      <c r="AQ1910" t="s">
        <v>2160</v>
      </c>
      <c r="AT1910" s="94">
        <v>46</v>
      </c>
      <c r="AU1910" s="96">
        <v>137</v>
      </c>
      <c r="AV1910" s="100">
        <f t="shared" si="694"/>
        <v>46137</v>
      </c>
      <c r="AX1910" s="7" t="s">
        <v>996</v>
      </c>
      <c r="BE1910" t="s">
        <v>1192</v>
      </c>
    </row>
    <row r="1911" spans="1:57" ht="13" customHeight="1" collapsed="1">
      <c r="A1911" t="s">
        <v>2350</v>
      </c>
      <c r="B1911" t="s">
        <v>15</v>
      </c>
      <c r="C1911" s="1">
        <f t="shared" si="695"/>
        <v>258976</v>
      </c>
      <c r="D1911" s="7">
        <f>IF(N1911&gt;0, RANK(N1911,(N1911:P1911,Q1911:AE1911)),0)</f>
        <v>2</v>
      </c>
      <c r="E1911" s="7">
        <f>IF(O1911&gt;0,RANK(O1911,(N1911:P1911,Q1911:AE1911)),0)</f>
        <v>1</v>
      </c>
      <c r="F1911" s="7">
        <f>IF(P1911&gt;0,RANK(P1911,(N1911:P1911,Q1911:AE1911)),0)</f>
        <v>3</v>
      </c>
      <c r="G1911" s="1">
        <f t="shared" si="704"/>
        <v>18955</v>
      </c>
      <c r="H1911" s="2">
        <f t="shared" si="705"/>
        <v>7.3192110465834667E-2</v>
      </c>
      <c r="I1911" s="2"/>
      <c r="J1911" s="2">
        <f t="shared" si="696"/>
        <v>0.45072516372173482</v>
      </c>
      <c r="K1911" s="2">
        <f t="shared" si="697"/>
        <v>0.5239172741875695</v>
      </c>
      <c r="L1911" s="2">
        <f t="shared" si="698"/>
        <v>2.5357562090695663E-2</v>
      </c>
      <c r="M1911" s="2">
        <f>IF(C1911=0,"-",(1-J1911-K1911-L1911))</f>
        <v>-4.5102810375396984E-17</v>
      </c>
      <c r="N1911" s="58">
        <f>SUM(N1845:N1910)</f>
        <v>116727</v>
      </c>
      <c r="O1911" s="58">
        <f>SUM(O1845:O1910)</f>
        <v>135682</v>
      </c>
      <c r="P1911" s="58">
        <f>SUM(P1845:P1910)</f>
        <v>6567</v>
      </c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>
        <f>SUM(AE1845:AE1910)</f>
        <v>0</v>
      </c>
      <c r="AG1911" s="7">
        <f>IF(Q1911&gt;0,RANK(Q1911,(N1911:P1911,Q1911:AE1911)),0)</f>
        <v>0</v>
      </c>
      <c r="AH1911" s="7">
        <f>IF(R1911&gt;0,RANK(R1911,(N1911:P1911,Q1911:AE1911)),0)</f>
        <v>0</v>
      </c>
      <c r="AI1911" s="7">
        <f>IF(T1911&gt;0,RANK(T1911,(N1911:P1911,Q1911:AE1911)),0)</f>
        <v>0</v>
      </c>
      <c r="AJ1911" s="7">
        <f>IF(S1911&gt;0,RANK(S1911,(N1911:P1911,Q1911:AE1911)),0)</f>
        <v>0</v>
      </c>
      <c r="AK1911" s="2">
        <f t="shared" si="700"/>
        <v>0</v>
      </c>
      <c r="AL1911" s="2">
        <f t="shared" si="701"/>
        <v>0</v>
      </c>
      <c r="AM1911" s="2">
        <f t="shared" si="702"/>
        <v>0</v>
      </c>
      <c r="AN1911" s="2">
        <f t="shared" si="703"/>
        <v>0</v>
      </c>
      <c r="AP1911" t="s">
        <v>2350</v>
      </c>
      <c r="AQ1911" t="s">
        <v>15</v>
      </c>
      <c r="AT1911" s="94">
        <v>46</v>
      </c>
      <c r="AU1911" s="96"/>
      <c r="AV1911" s="94">
        <v>46</v>
      </c>
      <c r="AX1911" s="7" t="s">
        <v>775</v>
      </c>
    </row>
    <row r="1912" spans="1:57" ht="13" customHeight="1">
      <c r="C1912" s="1"/>
      <c r="E1912" s="7"/>
      <c r="F1912" s="7"/>
      <c r="I1912" s="2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G1912" s="7"/>
      <c r="AH1912" s="7"/>
      <c r="AI1912" s="7"/>
      <c r="AJ1912" s="7"/>
      <c r="AT1912" s="94"/>
      <c r="AU1912" s="96"/>
      <c r="AV1912" s="100"/>
    </row>
    <row r="1913" spans="1:57" ht="13" hidden="1" customHeight="1" outlineLevel="1">
      <c r="A1913" t="s">
        <v>1110</v>
      </c>
      <c r="B1913" t="s">
        <v>543</v>
      </c>
      <c r="C1913" s="1">
        <f t="shared" ref="C1913:C1944" si="706">SUM(N1913:AE1913)</f>
        <v>13801</v>
      </c>
      <c r="D1913" s="7">
        <f>IF(N1913&gt;0, RANK(N1913,(N1913:P1913,Q1913:AE1913)),0)</f>
        <v>1</v>
      </c>
      <c r="E1913" s="7">
        <f>IF(O1913&gt;0,RANK(O1913,(N1913:P1913,Q1913:AE1913)),0)</f>
        <v>2</v>
      </c>
      <c r="F1913" s="7">
        <f>IF(P1913&gt;0,RANK(P1913,(N1913:P1913,Q1913:AE1913)),0)</f>
        <v>0</v>
      </c>
      <c r="G1913" s="1">
        <f t="shared" si="704"/>
        <v>5524</v>
      </c>
      <c r="H1913" s="2">
        <f t="shared" si="705"/>
        <v>0.40026085066299544</v>
      </c>
      <c r="I1913" s="2"/>
      <c r="J1913" s="2">
        <f t="shared" ref="J1913:J1944" si="707">IF($C1913=0,"-",N1913/$C1913)</f>
        <v>0.69139917397290052</v>
      </c>
      <c r="K1913" s="2">
        <f t="shared" ref="K1913:K1944" si="708">IF($C1913=0,"-",O1913/$C1913)</f>
        <v>0.29113832330990508</v>
      </c>
      <c r="L1913" s="2">
        <f t="shared" ref="L1913:L1944" si="709">IF($C1913=0,"-",P1913/$C1913)</f>
        <v>0</v>
      </c>
      <c r="M1913" s="2">
        <f t="shared" ref="M1913:M1944" si="710">IF(C1913=0,"-",(1-J1913-K1913-L1913))</f>
        <v>1.7462502717194406E-2</v>
      </c>
      <c r="N1913" s="58">
        <v>9542</v>
      </c>
      <c r="O1913" s="58">
        <v>4018</v>
      </c>
      <c r="P1913" s="58"/>
      <c r="Q1913" s="58"/>
      <c r="R1913" s="58"/>
      <c r="S1913" s="58"/>
      <c r="T1913" s="58"/>
      <c r="U1913" s="58">
        <v>1</v>
      </c>
      <c r="V1913" s="58">
        <v>162</v>
      </c>
      <c r="W1913" s="58">
        <v>78</v>
      </c>
      <c r="X1913" s="58"/>
      <c r="Y1913" s="58"/>
      <c r="Z1913" s="58"/>
      <c r="AA1913" s="58"/>
      <c r="AB1913" s="58"/>
      <c r="AC1913" s="58"/>
      <c r="AD1913" s="58"/>
      <c r="AE1913" s="58"/>
      <c r="AG1913" s="7">
        <f>IF(Q1913&gt;0,RANK(Q1913,(N1913:P1913,Q1913:AE1913)),0)</f>
        <v>0</v>
      </c>
      <c r="AH1913" s="7">
        <f>IF(R1913&gt;0,RANK(R1913,(N1913:P1913,Q1913:AE1913)),0)</f>
        <v>0</v>
      </c>
      <c r="AI1913" s="7">
        <f>IF(T1913&gt;0,RANK(T1913,(N1913:P1913,Q1913:AE1913)),0)</f>
        <v>0</v>
      </c>
      <c r="AJ1913" s="7">
        <f>IF(S1913&gt;0,RANK(S1913,(N1913:P1913,Q1913:AE1913)),0)</f>
        <v>0</v>
      </c>
      <c r="AK1913" s="2">
        <f t="shared" ref="AK1913:AK1944" si="711">IF($C1913=0,"-",Q1913/$C1913)</f>
        <v>0</v>
      </c>
      <c r="AL1913" s="2">
        <f t="shared" ref="AL1913:AL1944" si="712">IF($C1913=0,"-",R1913/$C1913)</f>
        <v>0</v>
      </c>
      <c r="AM1913" s="2">
        <f t="shared" ref="AM1913:AM1944" si="713">IF($C1913=0,"-",T1913/$C1913)</f>
        <v>0</v>
      </c>
      <c r="AN1913" s="2">
        <f t="shared" ref="AN1913:AN1944" si="714">IF($C1913=0,"-",S1913/$C1913)</f>
        <v>0</v>
      </c>
      <c r="AP1913" t="s">
        <v>1110</v>
      </c>
      <c r="AQ1913" t="s">
        <v>543</v>
      </c>
      <c r="AR1913" s="1"/>
      <c r="AS1913" s="1"/>
      <c r="AT1913" s="94">
        <v>47</v>
      </c>
      <c r="AU1913" s="96">
        <v>1</v>
      </c>
      <c r="AV1913" s="100">
        <f t="shared" si="694"/>
        <v>47001</v>
      </c>
      <c r="AW1913" s="1"/>
      <c r="AX1913" s="7" t="s">
        <v>996</v>
      </c>
    </row>
    <row r="1914" spans="1:57" ht="13" hidden="1" customHeight="1" outlineLevel="1">
      <c r="A1914" t="s">
        <v>975</v>
      </c>
      <c r="B1914" t="s">
        <v>543</v>
      </c>
      <c r="C1914" s="1">
        <f t="shared" si="706"/>
        <v>2930</v>
      </c>
      <c r="D1914" s="7">
        <f>IF(N1914&gt;0, RANK(N1914,(N1914:P1914,Q1914:AE1914)),0)</f>
        <v>1</v>
      </c>
      <c r="E1914" s="7">
        <f>IF(O1914&gt;0,RANK(O1914,(N1914:P1914,Q1914:AE1914)),0)</f>
        <v>2</v>
      </c>
      <c r="F1914" s="7">
        <f>IF(P1914&gt;0,RANK(P1914,(N1914:P1914,Q1914:AE1914)),0)</f>
        <v>0</v>
      </c>
      <c r="G1914" s="1">
        <f t="shared" si="704"/>
        <v>1638</v>
      </c>
      <c r="H1914" s="2">
        <f t="shared" si="705"/>
        <v>0.55904436860068263</v>
      </c>
      <c r="I1914" s="2"/>
      <c r="J1914" s="2">
        <f t="shared" si="707"/>
        <v>0.77098976109215012</v>
      </c>
      <c r="K1914" s="2">
        <f t="shared" si="708"/>
        <v>0.21194539249146757</v>
      </c>
      <c r="L1914" s="2">
        <f t="shared" si="709"/>
        <v>0</v>
      </c>
      <c r="M1914" s="2">
        <f t="shared" si="710"/>
        <v>1.7064846416382312E-2</v>
      </c>
      <c r="N1914" s="58">
        <v>2259</v>
      </c>
      <c r="O1914" s="58">
        <v>621</v>
      </c>
      <c r="P1914" s="58"/>
      <c r="Q1914" s="58"/>
      <c r="R1914" s="58"/>
      <c r="S1914" s="58"/>
      <c r="T1914" s="58"/>
      <c r="U1914" s="58">
        <v>0</v>
      </c>
      <c r="V1914" s="58">
        <v>27</v>
      </c>
      <c r="W1914" s="58">
        <v>23</v>
      </c>
      <c r="X1914" s="58"/>
      <c r="Y1914" s="58"/>
      <c r="Z1914" s="58"/>
      <c r="AA1914" s="58"/>
      <c r="AB1914" s="58"/>
      <c r="AC1914" s="58"/>
      <c r="AD1914" s="58"/>
      <c r="AE1914" s="58"/>
      <c r="AG1914" s="7">
        <f>IF(Q1914&gt;0,RANK(Q1914,(N1914:P1914,Q1914:AE1914)),0)</f>
        <v>0</v>
      </c>
      <c r="AH1914" s="7">
        <f>IF(R1914&gt;0,RANK(R1914,(N1914:P1914,Q1914:AE1914)),0)</f>
        <v>0</v>
      </c>
      <c r="AI1914" s="7">
        <f>IF(T1914&gt;0,RANK(T1914,(N1914:P1914,Q1914:AE1914)),0)</f>
        <v>0</v>
      </c>
      <c r="AJ1914" s="7">
        <f>IF(S1914&gt;0,RANK(S1914,(N1914:P1914,Q1914:AE1914)),0)</f>
        <v>0</v>
      </c>
      <c r="AK1914" s="2">
        <f t="shared" si="711"/>
        <v>0</v>
      </c>
      <c r="AL1914" s="2">
        <f t="shared" si="712"/>
        <v>0</v>
      </c>
      <c r="AM1914" s="2">
        <f t="shared" si="713"/>
        <v>0</v>
      </c>
      <c r="AN1914" s="2">
        <f t="shared" si="714"/>
        <v>0</v>
      </c>
      <c r="AP1914" t="s">
        <v>975</v>
      </c>
      <c r="AQ1914" t="s">
        <v>543</v>
      </c>
      <c r="AR1914" s="1"/>
      <c r="AS1914" s="1"/>
      <c r="AT1914" s="94">
        <v>47</v>
      </c>
      <c r="AU1914" s="96">
        <v>3</v>
      </c>
      <c r="AV1914" s="100">
        <f t="shared" si="694"/>
        <v>47003</v>
      </c>
      <c r="AW1914" s="1"/>
      <c r="AX1914" s="7" t="s">
        <v>996</v>
      </c>
    </row>
    <row r="1915" spans="1:57" ht="13" hidden="1" customHeight="1" outlineLevel="1">
      <c r="A1915" t="s">
        <v>2314</v>
      </c>
      <c r="B1915" t="s">
        <v>543</v>
      </c>
      <c r="C1915" s="1">
        <f t="shared" si="706"/>
        <v>2264</v>
      </c>
      <c r="D1915" s="7">
        <f>IF(N1915&gt;0, RANK(N1915,(N1915:P1915,Q1915:AE1915)),0)</f>
        <v>1</v>
      </c>
      <c r="E1915" s="7">
        <f>IF(O1915&gt;0,RANK(O1915,(N1915:P1915,Q1915:AE1915)),0)</f>
        <v>2</v>
      </c>
      <c r="F1915" s="7">
        <f>IF(P1915&gt;0,RANK(P1915,(N1915:P1915,Q1915:AE1915)),0)</f>
        <v>0</v>
      </c>
      <c r="G1915" s="1">
        <f t="shared" si="704"/>
        <v>1294</v>
      </c>
      <c r="H1915" s="2">
        <f t="shared" si="705"/>
        <v>0.57155477031802115</v>
      </c>
      <c r="I1915" s="2"/>
      <c r="J1915" s="2">
        <f t="shared" si="707"/>
        <v>0.76634275618374559</v>
      </c>
      <c r="K1915" s="2">
        <f t="shared" si="708"/>
        <v>0.19478798586572438</v>
      </c>
      <c r="L1915" s="2">
        <f t="shared" si="709"/>
        <v>0</v>
      </c>
      <c r="M1915" s="2">
        <f t="shared" si="710"/>
        <v>3.8869257950530034E-2</v>
      </c>
      <c r="N1915" s="58">
        <v>1735</v>
      </c>
      <c r="O1915" s="58">
        <v>441</v>
      </c>
      <c r="P1915" s="58"/>
      <c r="Q1915" s="58"/>
      <c r="R1915" s="58"/>
      <c r="S1915" s="58"/>
      <c r="T1915" s="58"/>
      <c r="U1915" s="58">
        <v>0</v>
      </c>
      <c r="V1915" s="58">
        <v>34</v>
      </c>
      <c r="W1915" s="58">
        <v>54</v>
      </c>
      <c r="X1915" s="58"/>
      <c r="Y1915" s="58"/>
      <c r="Z1915" s="58"/>
      <c r="AA1915" s="58"/>
      <c r="AB1915" s="58"/>
      <c r="AC1915" s="58"/>
      <c r="AD1915" s="58"/>
      <c r="AE1915" s="58"/>
      <c r="AG1915" s="7">
        <f>IF(Q1915&gt;0,RANK(Q1915,(N1915:P1915,Q1915:AE1915)),0)</f>
        <v>0</v>
      </c>
      <c r="AH1915" s="7">
        <f>IF(R1915&gt;0,RANK(R1915,(N1915:P1915,Q1915:AE1915)),0)</f>
        <v>0</v>
      </c>
      <c r="AI1915" s="7">
        <f>IF(T1915&gt;0,RANK(T1915,(N1915:P1915,Q1915:AE1915)),0)</f>
        <v>0</v>
      </c>
      <c r="AJ1915" s="7">
        <f>IF(S1915&gt;0,RANK(S1915,(N1915:P1915,Q1915:AE1915)),0)</f>
        <v>0</v>
      </c>
      <c r="AK1915" s="2">
        <f t="shared" si="711"/>
        <v>0</v>
      </c>
      <c r="AL1915" s="2">
        <f t="shared" si="712"/>
        <v>0</v>
      </c>
      <c r="AM1915" s="2">
        <f t="shared" si="713"/>
        <v>0</v>
      </c>
      <c r="AN1915" s="2">
        <f t="shared" si="714"/>
        <v>0</v>
      </c>
      <c r="AP1915" t="s">
        <v>2314</v>
      </c>
      <c r="AQ1915" t="s">
        <v>543</v>
      </c>
      <c r="AR1915" s="1"/>
      <c r="AS1915" s="1"/>
      <c r="AT1915" s="94">
        <v>47</v>
      </c>
      <c r="AU1915" s="96">
        <v>5</v>
      </c>
      <c r="AV1915" s="100">
        <f t="shared" si="694"/>
        <v>47005</v>
      </c>
      <c r="AW1915" s="1"/>
      <c r="AX1915" s="7" t="s">
        <v>996</v>
      </c>
    </row>
    <row r="1916" spans="1:57" ht="13" hidden="1" customHeight="1" outlineLevel="1">
      <c r="A1916" t="s">
        <v>424</v>
      </c>
      <c r="B1916" t="s">
        <v>543</v>
      </c>
      <c r="C1916" s="1">
        <f t="shared" si="706"/>
        <v>1997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0</v>
      </c>
      <c r="G1916" s="1">
        <f t="shared" si="704"/>
        <v>495</v>
      </c>
      <c r="H1916" s="2">
        <f t="shared" si="705"/>
        <v>0.24787180771156736</v>
      </c>
      <c r="I1916" s="2"/>
      <c r="J1916" s="2">
        <f t="shared" si="707"/>
        <v>0.61542313470205312</v>
      </c>
      <c r="K1916" s="2">
        <f t="shared" si="708"/>
        <v>0.3675513269904857</v>
      </c>
      <c r="L1916" s="2">
        <f t="shared" si="709"/>
        <v>0</v>
      </c>
      <c r="M1916" s="2">
        <f t="shared" si="710"/>
        <v>1.7025538307461174E-2</v>
      </c>
      <c r="N1916" s="58">
        <v>1229</v>
      </c>
      <c r="O1916" s="58">
        <v>734</v>
      </c>
      <c r="P1916" s="58"/>
      <c r="Q1916" s="58"/>
      <c r="R1916" s="58"/>
      <c r="S1916" s="58"/>
      <c r="T1916" s="58"/>
      <c r="U1916" s="58">
        <v>0</v>
      </c>
      <c r="V1916" s="58">
        <v>17</v>
      </c>
      <c r="W1916" s="58">
        <v>17</v>
      </c>
      <c r="X1916" s="58"/>
      <c r="Y1916" s="58"/>
      <c r="Z1916" s="58"/>
      <c r="AA1916" s="58"/>
      <c r="AB1916" s="58"/>
      <c r="AC1916" s="58"/>
      <c r="AD1916" s="58"/>
      <c r="AE1916" s="58"/>
      <c r="AG1916" s="7">
        <f>IF(Q1916&gt;0,RANK(Q1916,(N1916:P1916,Q1916:AE1916)),0)</f>
        <v>0</v>
      </c>
      <c r="AH1916" s="7">
        <f>IF(R1916&gt;0,RANK(R1916,(N1916:P1916,Q1916:AE1916)),0)</f>
        <v>0</v>
      </c>
      <c r="AI1916" s="7">
        <f>IF(T1916&gt;0,RANK(T1916,(N1916:P1916,Q1916:AE1916)),0)</f>
        <v>0</v>
      </c>
      <c r="AJ1916" s="7">
        <f>IF(S1916&gt;0,RANK(S1916,(N1916:P1916,Q1916:AE1916)),0)</f>
        <v>0</v>
      </c>
      <c r="AK1916" s="2">
        <f t="shared" si="711"/>
        <v>0</v>
      </c>
      <c r="AL1916" s="2">
        <f t="shared" si="712"/>
        <v>0</v>
      </c>
      <c r="AM1916" s="2">
        <f t="shared" si="713"/>
        <v>0</v>
      </c>
      <c r="AN1916" s="2">
        <f t="shared" si="714"/>
        <v>0</v>
      </c>
      <c r="AP1916" t="s">
        <v>424</v>
      </c>
      <c r="AQ1916" t="s">
        <v>543</v>
      </c>
      <c r="AR1916" s="1"/>
      <c r="AS1916" s="1"/>
      <c r="AT1916" s="94">
        <v>47</v>
      </c>
      <c r="AU1916" s="96">
        <v>7</v>
      </c>
      <c r="AV1916" s="100">
        <f t="shared" si="694"/>
        <v>47007</v>
      </c>
      <c r="AW1916" s="1"/>
      <c r="AX1916" s="7" t="s">
        <v>996</v>
      </c>
    </row>
    <row r="1917" spans="1:57" ht="13" hidden="1" customHeight="1" outlineLevel="1">
      <c r="A1917" t="s">
        <v>2178</v>
      </c>
      <c r="B1917" t="s">
        <v>543</v>
      </c>
      <c r="C1917" s="1">
        <f t="shared" si="706"/>
        <v>12644</v>
      </c>
      <c r="D1917" s="7">
        <f>IF(N1917&gt;0, RANK(N1917,(N1917:P1917,Q1917:AE1917)),0)</f>
        <v>1</v>
      </c>
      <c r="E1917" s="7">
        <f>IF(O1917&gt;0,RANK(O1917,(N1917:P1917,Q1917:AE1917)),0)</f>
        <v>2</v>
      </c>
      <c r="F1917" s="7">
        <f>IF(P1917&gt;0,RANK(P1917,(N1917:P1917,Q1917:AE1917)),0)</f>
        <v>0</v>
      </c>
      <c r="G1917" s="1">
        <f t="shared" si="704"/>
        <v>2760</v>
      </c>
      <c r="H1917" s="2">
        <f t="shared" si="705"/>
        <v>0.21828535273647579</v>
      </c>
      <c r="I1917" s="2"/>
      <c r="J1917" s="2">
        <f t="shared" si="707"/>
        <v>0.59814931983549513</v>
      </c>
      <c r="K1917" s="2">
        <f t="shared" si="708"/>
        <v>0.37986396709901932</v>
      </c>
      <c r="L1917" s="2">
        <f t="shared" si="709"/>
        <v>0</v>
      </c>
      <c r="M1917" s="2">
        <f t="shared" si="710"/>
        <v>2.1986713065485552E-2</v>
      </c>
      <c r="N1917" s="58">
        <v>7563</v>
      </c>
      <c r="O1917" s="58">
        <v>4803</v>
      </c>
      <c r="P1917" s="58"/>
      <c r="Q1917" s="58"/>
      <c r="R1917" s="58"/>
      <c r="S1917" s="58"/>
      <c r="T1917" s="58"/>
      <c r="U1917" s="58">
        <v>7</v>
      </c>
      <c r="V1917" s="58">
        <v>186</v>
      </c>
      <c r="W1917" s="58">
        <v>85</v>
      </c>
      <c r="X1917" s="58"/>
      <c r="Y1917" s="58"/>
      <c r="Z1917" s="58"/>
      <c r="AA1917" s="58"/>
      <c r="AB1917" s="58"/>
      <c r="AC1917" s="58"/>
      <c r="AD1917" s="58"/>
      <c r="AE1917" s="58"/>
      <c r="AG1917" s="7">
        <f>IF(Q1917&gt;0,RANK(Q1917,(N1917:P1917,Q1917:AE1917)),0)</f>
        <v>0</v>
      </c>
      <c r="AH1917" s="7">
        <f>IF(R1917&gt;0,RANK(R1917,(N1917:P1917,Q1917:AE1917)),0)</f>
        <v>0</v>
      </c>
      <c r="AI1917" s="7">
        <f>IF(T1917&gt;0,RANK(T1917,(N1917:P1917,Q1917:AE1917)),0)</f>
        <v>0</v>
      </c>
      <c r="AJ1917" s="7">
        <f>IF(S1917&gt;0,RANK(S1917,(N1917:P1917,Q1917:AE1917)),0)</f>
        <v>0</v>
      </c>
      <c r="AK1917" s="2">
        <f t="shared" si="711"/>
        <v>0</v>
      </c>
      <c r="AL1917" s="2">
        <f t="shared" si="712"/>
        <v>0</v>
      </c>
      <c r="AM1917" s="2">
        <f t="shared" si="713"/>
        <v>0</v>
      </c>
      <c r="AN1917" s="2">
        <f t="shared" si="714"/>
        <v>0</v>
      </c>
      <c r="AP1917" t="s">
        <v>2178</v>
      </c>
      <c r="AQ1917" t="s">
        <v>543</v>
      </c>
      <c r="AR1917" s="1"/>
      <c r="AS1917" s="1"/>
      <c r="AT1917" s="94">
        <v>47</v>
      </c>
      <c r="AU1917" s="96">
        <v>9</v>
      </c>
      <c r="AV1917" s="100">
        <f t="shared" si="694"/>
        <v>47009</v>
      </c>
      <c r="AW1917" s="1"/>
      <c r="AX1917" s="7" t="s">
        <v>996</v>
      </c>
    </row>
    <row r="1918" spans="1:57" ht="13" hidden="1" customHeight="1" outlineLevel="1">
      <c r="A1918" t="s">
        <v>1694</v>
      </c>
      <c r="B1918" t="s">
        <v>543</v>
      </c>
      <c r="C1918" s="1">
        <f t="shared" si="706"/>
        <v>8700</v>
      </c>
      <c r="D1918" s="7">
        <f>IF(N1918&gt;0, RANK(N1918,(N1918:P1918,Q1918:AE1918)),0)</f>
        <v>1</v>
      </c>
      <c r="E1918" s="7">
        <f>IF(O1918&gt;0,RANK(O1918,(N1918:P1918,Q1918:AE1918)),0)</f>
        <v>2</v>
      </c>
      <c r="F1918" s="7">
        <f>IF(P1918&gt;0,RANK(P1918,(N1918:P1918,Q1918:AE1918)),0)</f>
        <v>0</v>
      </c>
      <c r="G1918" s="1">
        <f t="shared" si="704"/>
        <v>1409</v>
      </c>
      <c r="H1918" s="2">
        <f t="shared" si="705"/>
        <v>0.16195402298850575</v>
      </c>
      <c r="I1918" s="2"/>
      <c r="J1918" s="2">
        <f t="shared" si="707"/>
        <v>0.56804597701149429</v>
      </c>
      <c r="K1918" s="2">
        <f t="shared" si="708"/>
        <v>0.40609195402298853</v>
      </c>
      <c r="L1918" s="2">
        <f t="shared" si="709"/>
        <v>0</v>
      </c>
      <c r="M1918" s="2">
        <f t="shared" si="710"/>
        <v>2.5862068965517182E-2</v>
      </c>
      <c r="N1918" s="58">
        <v>4942</v>
      </c>
      <c r="O1918" s="58">
        <v>3533</v>
      </c>
      <c r="P1918" s="58"/>
      <c r="Q1918" s="58"/>
      <c r="R1918" s="58"/>
      <c r="S1918" s="58"/>
      <c r="T1918" s="58"/>
      <c r="U1918" s="58">
        <v>0</v>
      </c>
      <c r="V1918" s="58">
        <v>136</v>
      </c>
      <c r="W1918" s="58">
        <v>89</v>
      </c>
      <c r="X1918" s="58"/>
      <c r="Y1918" s="58"/>
      <c r="Z1918" s="58"/>
      <c r="AA1918" s="58"/>
      <c r="AB1918" s="58"/>
      <c r="AC1918" s="58"/>
      <c r="AD1918" s="58"/>
      <c r="AE1918" s="58"/>
      <c r="AG1918" s="7">
        <f>IF(Q1918&gt;0,RANK(Q1918,(N1918:P1918,Q1918:AE1918)),0)</f>
        <v>0</v>
      </c>
      <c r="AH1918" s="7">
        <f>IF(R1918&gt;0,RANK(R1918,(N1918:P1918,Q1918:AE1918)),0)</f>
        <v>0</v>
      </c>
      <c r="AI1918" s="7">
        <f>IF(T1918&gt;0,RANK(T1918,(N1918:P1918,Q1918:AE1918)),0)</f>
        <v>0</v>
      </c>
      <c r="AJ1918" s="7">
        <f>IF(S1918&gt;0,RANK(S1918,(N1918:P1918,Q1918:AE1918)),0)</f>
        <v>0</v>
      </c>
      <c r="AK1918" s="2">
        <f t="shared" si="711"/>
        <v>0</v>
      </c>
      <c r="AL1918" s="2">
        <f t="shared" si="712"/>
        <v>0</v>
      </c>
      <c r="AM1918" s="2">
        <f t="shared" si="713"/>
        <v>0</v>
      </c>
      <c r="AN1918" s="2">
        <f t="shared" si="714"/>
        <v>0</v>
      </c>
      <c r="AP1918" t="s">
        <v>1694</v>
      </c>
      <c r="AQ1918" t="s">
        <v>543</v>
      </c>
      <c r="AR1918" s="1"/>
      <c r="AS1918" s="1"/>
      <c r="AT1918" s="94">
        <v>47</v>
      </c>
      <c r="AU1918" s="96">
        <v>11</v>
      </c>
      <c r="AV1918" s="100">
        <f t="shared" si="694"/>
        <v>47011</v>
      </c>
      <c r="AW1918" s="1"/>
      <c r="AX1918" s="7" t="s">
        <v>996</v>
      </c>
    </row>
    <row r="1919" spans="1:57" ht="13" hidden="1" customHeight="1" outlineLevel="1">
      <c r="A1919" t="s">
        <v>102</v>
      </c>
      <c r="B1919" t="s">
        <v>543</v>
      </c>
      <c r="C1919" s="1">
        <f t="shared" si="706"/>
        <v>4845</v>
      </c>
      <c r="D1919" s="7">
        <f>IF(N1919&gt;0, RANK(N1919,(N1919:P1919,Q1919:AE1919)),0)</f>
        <v>1</v>
      </c>
      <c r="E1919" s="7">
        <f>IF(O1919&gt;0,RANK(O1919,(N1919:P1919,Q1919:AE1919)),0)</f>
        <v>2</v>
      </c>
      <c r="F1919" s="7">
        <f>IF(P1919&gt;0,RANK(P1919,(N1919:P1919,Q1919:AE1919)),0)</f>
        <v>0</v>
      </c>
      <c r="G1919" s="1">
        <f t="shared" si="704"/>
        <v>2274</v>
      </c>
      <c r="H1919" s="2">
        <f t="shared" si="705"/>
        <v>0.4693498452012384</v>
      </c>
      <c r="I1919" s="2"/>
      <c r="J1919" s="2">
        <f t="shared" si="707"/>
        <v>0.72796697626418994</v>
      </c>
      <c r="K1919" s="2">
        <f t="shared" si="708"/>
        <v>0.25861713106295148</v>
      </c>
      <c r="L1919" s="2">
        <f t="shared" si="709"/>
        <v>0</v>
      </c>
      <c r="M1919" s="2">
        <f t="shared" si="710"/>
        <v>1.3415892672858587E-2</v>
      </c>
      <c r="N1919" s="58">
        <v>3527</v>
      </c>
      <c r="O1919" s="58">
        <v>1253</v>
      </c>
      <c r="P1919" s="58"/>
      <c r="Q1919" s="58"/>
      <c r="R1919" s="58"/>
      <c r="S1919" s="58"/>
      <c r="T1919" s="58"/>
      <c r="U1919" s="58">
        <v>0</v>
      </c>
      <c r="V1919" s="58">
        <v>41</v>
      </c>
      <c r="W1919" s="58">
        <v>24</v>
      </c>
      <c r="X1919" s="58"/>
      <c r="Y1919" s="58"/>
      <c r="Z1919" s="58"/>
      <c r="AA1919" s="58"/>
      <c r="AB1919" s="58"/>
      <c r="AC1919" s="58"/>
      <c r="AD1919" s="58"/>
      <c r="AE1919" s="58"/>
      <c r="AG1919" s="7">
        <f>IF(Q1919&gt;0,RANK(Q1919,(N1919:P1919,Q1919:AE1919)),0)</f>
        <v>0</v>
      </c>
      <c r="AH1919" s="7">
        <f>IF(R1919&gt;0,RANK(R1919,(N1919:P1919,Q1919:AE1919)),0)</f>
        <v>0</v>
      </c>
      <c r="AI1919" s="7">
        <f>IF(T1919&gt;0,RANK(T1919,(N1919:P1919,Q1919:AE1919)),0)</f>
        <v>0</v>
      </c>
      <c r="AJ1919" s="7">
        <f>IF(S1919&gt;0,RANK(S1919,(N1919:P1919,Q1919:AE1919)),0)</f>
        <v>0</v>
      </c>
      <c r="AK1919" s="2">
        <f t="shared" si="711"/>
        <v>0</v>
      </c>
      <c r="AL1919" s="2">
        <f t="shared" si="712"/>
        <v>0</v>
      </c>
      <c r="AM1919" s="2">
        <f t="shared" si="713"/>
        <v>0</v>
      </c>
      <c r="AN1919" s="2">
        <f t="shared" si="714"/>
        <v>0</v>
      </c>
      <c r="AP1919" t="s">
        <v>102</v>
      </c>
      <c r="AQ1919" t="s">
        <v>543</v>
      </c>
      <c r="AR1919" s="1"/>
      <c r="AS1919" s="1"/>
      <c r="AT1919" s="94">
        <v>47</v>
      </c>
      <c r="AU1919" s="96">
        <v>13</v>
      </c>
      <c r="AV1919" s="100">
        <f t="shared" si="694"/>
        <v>47013</v>
      </c>
      <c r="AW1919" s="1"/>
      <c r="AX1919" s="7" t="s">
        <v>996</v>
      </c>
    </row>
    <row r="1920" spans="1:57" ht="13" hidden="1" customHeight="1" outlineLevel="1">
      <c r="A1920" t="s">
        <v>310</v>
      </c>
      <c r="B1920" t="s">
        <v>543</v>
      </c>
      <c r="C1920" s="1">
        <f t="shared" si="706"/>
        <v>1349</v>
      </c>
      <c r="D1920" s="7">
        <f>IF(N1920&gt;0, RANK(N1920,(N1920:P1920,Q1920:AE1920)),0)</f>
        <v>1</v>
      </c>
      <c r="E1920" s="7">
        <f>IF(O1920&gt;0,RANK(O1920,(N1920:P1920,Q1920:AE1920)),0)</f>
        <v>2</v>
      </c>
      <c r="F1920" s="7">
        <f>IF(P1920&gt;0,RANK(P1920,(N1920:P1920,Q1920:AE1920)),0)</f>
        <v>0</v>
      </c>
      <c r="G1920" s="1">
        <f t="shared" si="704"/>
        <v>676</v>
      </c>
      <c r="H1920" s="2">
        <f t="shared" si="705"/>
        <v>0.50111193476649374</v>
      </c>
      <c r="I1920" s="2"/>
      <c r="J1920" s="2">
        <f t="shared" si="707"/>
        <v>0.73535952557449968</v>
      </c>
      <c r="K1920" s="2">
        <f t="shared" si="708"/>
        <v>0.23424759080800592</v>
      </c>
      <c r="L1920" s="2">
        <f t="shared" si="709"/>
        <v>0</v>
      </c>
      <c r="M1920" s="2">
        <f t="shared" si="710"/>
        <v>3.0392883617494398E-2</v>
      </c>
      <c r="N1920" s="58">
        <v>992</v>
      </c>
      <c r="O1920" s="58">
        <v>316</v>
      </c>
      <c r="P1920" s="58"/>
      <c r="Q1920" s="58"/>
      <c r="R1920" s="58"/>
      <c r="S1920" s="58"/>
      <c r="T1920" s="58"/>
      <c r="U1920" s="58">
        <v>0</v>
      </c>
      <c r="V1920" s="58">
        <v>28</v>
      </c>
      <c r="W1920" s="58">
        <v>13</v>
      </c>
      <c r="X1920" s="58"/>
      <c r="Y1920" s="58"/>
      <c r="Z1920" s="58"/>
      <c r="AA1920" s="58"/>
      <c r="AB1920" s="58"/>
      <c r="AC1920" s="58"/>
      <c r="AD1920" s="58"/>
      <c r="AE1920" s="58"/>
      <c r="AG1920" s="7">
        <f>IF(Q1920&gt;0,RANK(Q1920,(N1920:P1920,Q1920:AE1920)),0)</f>
        <v>0</v>
      </c>
      <c r="AH1920" s="7">
        <f>IF(R1920&gt;0,RANK(R1920,(N1920:P1920,Q1920:AE1920)),0)</f>
        <v>0</v>
      </c>
      <c r="AI1920" s="7">
        <f>IF(T1920&gt;0,RANK(T1920,(N1920:P1920,Q1920:AE1920)),0)</f>
        <v>0</v>
      </c>
      <c r="AJ1920" s="7">
        <f>IF(S1920&gt;0,RANK(S1920,(N1920:P1920,Q1920:AE1920)),0)</f>
        <v>0</v>
      </c>
      <c r="AK1920" s="2">
        <f t="shared" si="711"/>
        <v>0</v>
      </c>
      <c r="AL1920" s="2">
        <f t="shared" si="712"/>
        <v>0</v>
      </c>
      <c r="AM1920" s="2">
        <f t="shared" si="713"/>
        <v>0</v>
      </c>
      <c r="AN1920" s="2">
        <f t="shared" si="714"/>
        <v>0</v>
      </c>
      <c r="AP1920" t="s">
        <v>310</v>
      </c>
      <c r="AQ1920" t="s">
        <v>543</v>
      </c>
      <c r="AR1920" s="1"/>
      <c r="AS1920" s="1"/>
      <c r="AT1920" s="94">
        <v>47</v>
      </c>
      <c r="AU1920" s="96">
        <v>15</v>
      </c>
      <c r="AV1920" s="100">
        <f t="shared" si="694"/>
        <v>47015</v>
      </c>
      <c r="AW1920" s="1"/>
      <c r="AX1920" s="7" t="s">
        <v>996</v>
      </c>
    </row>
    <row r="1921" spans="1:50" ht="13" hidden="1" customHeight="1" outlineLevel="1">
      <c r="A1921" t="s">
        <v>1570</v>
      </c>
      <c r="B1921" t="s">
        <v>543</v>
      </c>
      <c r="C1921" s="1">
        <f t="shared" si="706"/>
        <v>4389</v>
      </c>
      <c r="D1921" s="7">
        <f>IF(N1921&gt;0, RANK(N1921,(N1921:P1921,Q1921:AE1921)),0)</f>
        <v>1</v>
      </c>
      <c r="E1921" s="7">
        <f>IF(O1921&gt;0,RANK(O1921,(N1921:P1921,Q1921:AE1921)),0)</f>
        <v>2</v>
      </c>
      <c r="F1921" s="7">
        <f>IF(P1921&gt;0,RANK(P1921,(N1921:P1921,Q1921:AE1921)),0)</f>
        <v>0</v>
      </c>
      <c r="G1921" s="1">
        <f t="shared" si="704"/>
        <v>2308</v>
      </c>
      <c r="H1921" s="2">
        <f t="shared" si="705"/>
        <v>0.52586010480747325</v>
      </c>
      <c r="I1921" s="2"/>
      <c r="J1921" s="2">
        <f t="shared" si="707"/>
        <v>0.75324675324675328</v>
      </c>
      <c r="K1921" s="2">
        <f t="shared" si="708"/>
        <v>0.22738664843928003</v>
      </c>
      <c r="L1921" s="2">
        <f t="shared" si="709"/>
        <v>0</v>
      </c>
      <c r="M1921" s="2">
        <f t="shared" si="710"/>
        <v>1.9366598313966699E-2</v>
      </c>
      <c r="N1921" s="58">
        <v>3306</v>
      </c>
      <c r="O1921" s="58">
        <v>998</v>
      </c>
      <c r="P1921" s="58"/>
      <c r="Q1921" s="58"/>
      <c r="R1921" s="58"/>
      <c r="S1921" s="58"/>
      <c r="T1921" s="58"/>
      <c r="U1921" s="58">
        <v>0</v>
      </c>
      <c r="V1921" s="58">
        <v>53</v>
      </c>
      <c r="W1921" s="58">
        <v>32</v>
      </c>
      <c r="X1921" s="58"/>
      <c r="Y1921" s="58"/>
      <c r="Z1921" s="58"/>
      <c r="AA1921" s="58"/>
      <c r="AB1921" s="58"/>
      <c r="AC1921" s="58"/>
      <c r="AD1921" s="58"/>
      <c r="AE1921" s="58"/>
      <c r="AG1921" s="7">
        <f>IF(Q1921&gt;0,RANK(Q1921,(N1921:P1921,Q1921:AE1921)),0)</f>
        <v>0</v>
      </c>
      <c r="AH1921" s="7">
        <f>IF(R1921&gt;0,RANK(R1921,(N1921:P1921,Q1921:AE1921)),0)</f>
        <v>0</v>
      </c>
      <c r="AI1921" s="7">
        <f>IF(T1921&gt;0,RANK(T1921,(N1921:P1921,Q1921:AE1921)),0)</f>
        <v>0</v>
      </c>
      <c r="AJ1921" s="7">
        <f>IF(S1921&gt;0,RANK(S1921,(N1921:P1921,Q1921:AE1921)),0)</f>
        <v>0</v>
      </c>
      <c r="AK1921" s="2">
        <f t="shared" si="711"/>
        <v>0</v>
      </c>
      <c r="AL1921" s="2">
        <f t="shared" si="712"/>
        <v>0</v>
      </c>
      <c r="AM1921" s="2">
        <f t="shared" si="713"/>
        <v>0</v>
      </c>
      <c r="AN1921" s="2">
        <f t="shared" si="714"/>
        <v>0</v>
      </c>
      <c r="AP1921" t="s">
        <v>1570</v>
      </c>
      <c r="AQ1921" t="s">
        <v>543</v>
      </c>
      <c r="AR1921" s="1"/>
      <c r="AS1921" s="1"/>
      <c r="AT1921" s="94">
        <v>47</v>
      </c>
      <c r="AU1921" s="96">
        <v>17</v>
      </c>
      <c r="AV1921" s="100">
        <f t="shared" si="694"/>
        <v>47017</v>
      </c>
      <c r="AW1921" s="1"/>
      <c r="AX1921" s="7" t="s">
        <v>996</v>
      </c>
    </row>
    <row r="1922" spans="1:50" ht="13" hidden="1" customHeight="1" outlineLevel="1">
      <c r="A1922" t="s">
        <v>138</v>
      </c>
      <c r="B1922" t="s">
        <v>543</v>
      </c>
      <c r="C1922" s="1">
        <f t="shared" si="706"/>
        <v>5621</v>
      </c>
      <c r="D1922" s="7">
        <f>IF(N1922&gt;0, RANK(N1922,(N1922:P1922,Q1922:AE1922)),0)</f>
        <v>1</v>
      </c>
      <c r="E1922" s="7">
        <f>IF(O1922&gt;0,RANK(O1922,(N1922:P1922,Q1922:AE1922)),0)</f>
        <v>2</v>
      </c>
      <c r="F1922" s="7">
        <f>IF(P1922&gt;0,RANK(P1922,(N1922:P1922,Q1922:AE1922)),0)</f>
        <v>0</v>
      </c>
      <c r="G1922" s="1">
        <f t="shared" si="704"/>
        <v>1389</v>
      </c>
      <c r="H1922" s="2">
        <f t="shared" si="705"/>
        <v>0.24710905532823341</v>
      </c>
      <c r="I1922" s="2"/>
      <c r="J1922" s="2">
        <f t="shared" si="707"/>
        <v>0.61038961038961037</v>
      </c>
      <c r="K1922" s="2">
        <f t="shared" si="708"/>
        <v>0.36328055506137696</v>
      </c>
      <c r="L1922" s="2">
        <f t="shared" si="709"/>
        <v>0</v>
      </c>
      <c r="M1922" s="2">
        <f t="shared" si="710"/>
        <v>2.6329834549012665E-2</v>
      </c>
      <c r="N1922" s="58">
        <v>3431</v>
      </c>
      <c r="O1922" s="58">
        <v>2042</v>
      </c>
      <c r="P1922" s="58"/>
      <c r="Q1922" s="58"/>
      <c r="R1922" s="58"/>
      <c r="S1922" s="58"/>
      <c r="T1922" s="58"/>
      <c r="U1922" s="58">
        <v>3</v>
      </c>
      <c r="V1922" s="58">
        <v>80</v>
      </c>
      <c r="W1922" s="58">
        <v>65</v>
      </c>
      <c r="X1922" s="58"/>
      <c r="Y1922" s="58"/>
      <c r="Z1922" s="58"/>
      <c r="AA1922" s="58"/>
      <c r="AB1922" s="58"/>
      <c r="AC1922" s="58"/>
      <c r="AD1922" s="58"/>
      <c r="AE1922" s="58"/>
      <c r="AG1922" s="7">
        <f>IF(Q1922&gt;0,RANK(Q1922,(N1922:P1922,Q1922:AE1922)),0)</f>
        <v>0</v>
      </c>
      <c r="AH1922" s="7">
        <f>IF(R1922&gt;0,RANK(R1922,(N1922:P1922,Q1922:AE1922)),0)</f>
        <v>0</v>
      </c>
      <c r="AI1922" s="7">
        <f>IF(T1922&gt;0,RANK(T1922,(N1922:P1922,Q1922:AE1922)),0)</f>
        <v>0</v>
      </c>
      <c r="AJ1922" s="7">
        <f>IF(S1922&gt;0,RANK(S1922,(N1922:P1922,Q1922:AE1922)),0)</f>
        <v>0</v>
      </c>
      <c r="AK1922" s="2">
        <f t="shared" si="711"/>
        <v>0</v>
      </c>
      <c r="AL1922" s="2">
        <f t="shared" si="712"/>
        <v>0</v>
      </c>
      <c r="AM1922" s="2">
        <f t="shared" si="713"/>
        <v>0</v>
      </c>
      <c r="AN1922" s="2">
        <f t="shared" si="714"/>
        <v>0</v>
      </c>
      <c r="AP1922" t="s">
        <v>138</v>
      </c>
      <c r="AQ1922" t="s">
        <v>543</v>
      </c>
      <c r="AR1922" s="1"/>
      <c r="AS1922" s="1"/>
      <c r="AT1922" s="94">
        <v>47</v>
      </c>
      <c r="AU1922" s="96">
        <v>19</v>
      </c>
      <c r="AV1922" s="100">
        <f t="shared" si="694"/>
        <v>47019</v>
      </c>
      <c r="AW1922" s="1"/>
      <c r="AX1922" s="7" t="s">
        <v>996</v>
      </c>
    </row>
    <row r="1923" spans="1:50" ht="13" hidden="1" customHeight="1" outlineLevel="1">
      <c r="A1923" t="s">
        <v>63</v>
      </c>
      <c r="B1923" t="s">
        <v>543</v>
      </c>
      <c r="C1923" s="1">
        <f t="shared" si="706"/>
        <v>2557</v>
      </c>
      <c r="D1923" s="7">
        <f>IF(N1923&gt;0, RANK(N1923,(N1923:P1923,Q1923:AE1923)),0)</f>
        <v>1</v>
      </c>
      <c r="E1923" s="7">
        <f>IF(O1923&gt;0,RANK(O1923,(N1923:P1923,Q1923:AE1923)),0)</f>
        <v>2</v>
      </c>
      <c r="F1923" s="7">
        <f>IF(P1923&gt;0,RANK(P1923,(N1923:P1923,Q1923:AE1923)),0)</f>
        <v>0</v>
      </c>
      <c r="G1923" s="1">
        <f t="shared" si="704"/>
        <v>1146</v>
      </c>
      <c r="H1923" s="2">
        <f t="shared" si="705"/>
        <v>0.44818146265154479</v>
      </c>
      <c r="I1923" s="2"/>
      <c r="J1923" s="2">
        <f t="shared" si="707"/>
        <v>0.71098944075087989</v>
      </c>
      <c r="K1923" s="2">
        <f t="shared" si="708"/>
        <v>0.26280797809933515</v>
      </c>
      <c r="L1923" s="2">
        <f t="shared" si="709"/>
        <v>0</v>
      </c>
      <c r="M1923" s="2">
        <f t="shared" si="710"/>
        <v>2.6202581149784965E-2</v>
      </c>
      <c r="N1923" s="58">
        <v>1818</v>
      </c>
      <c r="O1923" s="58">
        <v>672</v>
      </c>
      <c r="P1923" s="58"/>
      <c r="Q1923" s="58"/>
      <c r="R1923" s="58"/>
      <c r="S1923" s="58"/>
      <c r="T1923" s="58"/>
      <c r="U1923" s="58">
        <v>0</v>
      </c>
      <c r="V1923" s="58">
        <v>32</v>
      </c>
      <c r="W1923" s="58">
        <v>35</v>
      </c>
      <c r="X1923" s="58"/>
      <c r="Y1923" s="58"/>
      <c r="Z1923" s="58"/>
      <c r="AA1923" s="58"/>
      <c r="AB1923" s="58"/>
      <c r="AC1923" s="58"/>
      <c r="AD1923" s="58"/>
      <c r="AE1923" s="58"/>
      <c r="AG1923" s="7">
        <f>IF(Q1923&gt;0,RANK(Q1923,(N1923:P1923,Q1923:AE1923)),0)</f>
        <v>0</v>
      </c>
      <c r="AH1923" s="7">
        <f>IF(R1923&gt;0,RANK(R1923,(N1923:P1923,Q1923:AE1923)),0)</f>
        <v>0</v>
      </c>
      <c r="AI1923" s="7">
        <f>IF(T1923&gt;0,RANK(T1923,(N1923:P1923,Q1923:AE1923)),0)</f>
        <v>0</v>
      </c>
      <c r="AJ1923" s="7">
        <f>IF(S1923&gt;0,RANK(S1923,(N1923:P1923,Q1923:AE1923)),0)</f>
        <v>0</v>
      </c>
      <c r="AK1923" s="2">
        <f t="shared" si="711"/>
        <v>0</v>
      </c>
      <c r="AL1923" s="2">
        <f t="shared" si="712"/>
        <v>0</v>
      </c>
      <c r="AM1923" s="2">
        <f t="shared" si="713"/>
        <v>0</v>
      </c>
      <c r="AN1923" s="2">
        <f t="shared" si="714"/>
        <v>0</v>
      </c>
      <c r="AP1923" t="s">
        <v>63</v>
      </c>
      <c r="AQ1923" t="s">
        <v>543</v>
      </c>
      <c r="AR1923" s="1"/>
      <c r="AS1923" s="1"/>
      <c r="AT1923" s="94">
        <v>47</v>
      </c>
      <c r="AU1923" s="96">
        <v>21</v>
      </c>
      <c r="AV1923" s="100">
        <f t="shared" ref="AV1923:AV1986" si="715">1000*AT1923+AU1923</f>
        <v>47021</v>
      </c>
      <c r="AW1923" s="1"/>
      <c r="AX1923" s="7" t="s">
        <v>996</v>
      </c>
    </row>
    <row r="1924" spans="1:50" ht="13" hidden="1" customHeight="1" outlineLevel="1">
      <c r="A1924" t="s">
        <v>1522</v>
      </c>
      <c r="B1924" t="s">
        <v>543</v>
      </c>
      <c r="C1924" s="1">
        <f t="shared" si="706"/>
        <v>2251</v>
      </c>
      <c r="D1924" s="7">
        <f>IF(N1924&gt;0, RANK(N1924,(N1924:P1924,Q1924:AE1924)),0)</f>
        <v>1</v>
      </c>
      <c r="E1924" s="7">
        <f>IF(O1924&gt;0,RANK(O1924,(N1924:P1924,Q1924:AE1924)),0)</f>
        <v>2</v>
      </c>
      <c r="F1924" s="7">
        <f>IF(P1924&gt;0,RANK(P1924,(N1924:P1924,Q1924:AE1924)),0)</f>
        <v>0</v>
      </c>
      <c r="G1924" s="1">
        <f t="shared" si="704"/>
        <v>710</v>
      </c>
      <c r="H1924" s="2">
        <f t="shared" si="705"/>
        <v>0.31541537094624611</v>
      </c>
      <c r="I1924" s="2"/>
      <c r="J1924" s="2">
        <f t="shared" si="707"/>
        <v>0.6521545979564638</v>
      </c>
      <c r="K1924" s="2">
        <f t="shared" si="708"/>
        <v>0.33673922701021769</v>
      </c>
      <c r="L1924" s="2">
        <f t="shared" si="709"/>
        <v>0</v>
      </c>
      <c r="M1924" s="2">
        <f t="shared" si="710"/>
        <v>1.1106175033318511E-2</v>
      </c>
      <c r="N1924" s="58">
        <v>1468</v>
      </c>
      <c r="O1924" s="58">
        <v>758</v>
      </c>
      <c r="P1924" s="58"/>
      <c r="Q1924" s="58"/>
      <c r="R1924" s="58"/>
      <c r="S1924" s="58"/>
      <c r="T1924" s="58"/>
      <c r="U1924" s="58">
        <v>0</v>
      </c>
      <c r="V1924" s="58">
        <v>17</v>
      </c>
      <c r="W1924" s="58">
        <v>8</v>
      </c>
      <c r="X1924" s="58"/>
      <c r="Y1924" s="58"/>
      <c r="Z1924" s="58"/>
      <c r="AA1924" s="58"/>
      <c r="AB1924" s="58"/>
      <c r="AC1924" s="58"/>
      <c r="AD1924" s="58"/>
      <c r="AE1924" s="58"/>
      <c r="AG1924" s="7">
        <f>IF(Q1924&gt;0,RANK(Q1924,(N1924:P1924,Q1924:AE1924)),0)</f>
        <v>0</v>
      </c>
      <c r="AH1924" s="7">
        <f>IF(R1924&gt;0,RANK(R1924,(N1924:P1924,Q1924:AE1924)),0)</f>
        <v>0</v>
      </c>
      <c r="AI1924" s="7">
        <f>IF(T1924&gt;0,RANK(T1924,(N1924:P1924,Q1924:AE1924)),0)</f>
        <v>0</v>
      </c>
      <c r="AJ1924" s="7">
        <f>IF(S1924&gt;0,RANK(S1924,(N1924:P1924,Q1924:AE1924)),0)</f>
        <v>0</v>
      </c>
      <c r="AK1924" s="2">
        <f t="shared" si="711"/>
        <v>0</v>
      </c>
      <c r="AL1924" s="2">
        <f t="shared" si="712"/>
        <v>0</v>
      </c>
      <c r="AM1924" s="2">
        <f t="shared" si="713"/>
        <v>0</v>
      </c>
      <c r="AN1924" s="2">
        <f t="shared" si="714"/>
        <v>0</v>
      </c>
      <c r="AP1924" t="s">
        <v>1522</v>
      </c>
      <c r="AQ1924" t="s">
        <v>543</v>
      </c>
      <c r="AR1924" s="1"/>
      <c r="AS1924" s="1"/>
      <c r="AT1924" s="94">
        <v>47</v>
      </c>
      <c r="AU1924" s="96">
        <v>23</v>
      </c>
      <c r="AV1924" s="100">
        <f t="shared" si="715"/>
        <v>47023</v>
      </c>
      <c r="AW1924" s="1"/>
      <c r="AX1924" s="7" t="s">
        <v>996</v>
      </c>
    </row>
    <row r="1925" spans="1:50" ht="13" hidden="1" customHeight="1" outlineLevel="1">
      <c r="A1925" t="s">
        <v>511</v>
      </c>
      <c r="B1925" t="s">
        <v>543</v>
      </c>
      <c r="C1925" s="1">
        <f t="shared" si="706"/>
        <v>3473</v>
      </c>
      <c r="D1925" s="7">
        <f>IF(N1925&gt;0, RANK(N1925,(N1925:P1925,Q1925:AE1925)),0)</f>
        <v>1</v>
      </c>
      <c r="E1925" s="7">
        <f>IF(O1925&gt;0,RANK(O1925,(N1925:P1925,Q1925:AE1925)),0)</f>
        <v>2</v>
      </c>
      <c r="F1925" s="7">
        <f>IF(P1925&gt;0,RANK(P1925,(N1925:P1925,Q1925:AE1925)),0)</f>
        <v>0</v>
      </c>
      <c r="G1925" s="1">
        <f t="shared" si="704"/>
        <v>1548</v>
      </c>
      <c r="H1925" s="2">
        <f t="shared" si="705"/>
        <v>0.44572415778865532</v>
      </c>
      <c r="I1925" s="2"/>
      <c r="J1925" s="2">
        <f t="shared" si="707"/>
        <v>0.71580765908436506</v>
      </c>
      <c r="K1925" s="2">
        <f t="shared" si="708"/>
        <v>0.27008350129570974</v>
      </c>
      <c r="L1925" s="2">
        <f t="shared" si="709"/>
        <v>0</v>
      </c>
      <c r="M1925" s="2">
        <f t="shared" si="710"/>
        <v>1.4108839619925206E-2</v>
      </c>
      <c r="N1925" s="58">
        <v>2486</v>
      </c>
      <c r="O1925" s="58">
        <v>938</v>
      </c>
      <c r="P1925" s="58"/>
      <c r="Q1925" s="58"/>
      <c r="R1925" s="58"/>
      <c r="S1925" s="58"/>
      <c r="T1925" s="58"/>
      <c r="U1925" s="58">
        <v>1</v>
      </c>
      <c r="V1925" s="58">
        <v>34</v>
      </c>
      <c r="W1925" s="58">
        <v>14</v>
      </c>
      <c r="X1925" s="58"/>
      <c r="Y1925" s="58"/>
      <c r="Z1925" s="58"/>
      <c r="AA1925" s="58"/>
      <c r="AB1925" s="58"/>
      <c r="AC1925" s="58"/>
      <c r="AD1925" s="58"/>
      <c r="AE1925" s="58"/>
      <c r="AG1925" s="7">
        <f>IF(Q1925&gt;0,RANK(Q1925,(N1925:P1925,Q1925:AE1925)),0)</f>
        <v>0</v>
      </c>
      <c r="AH1925" s="7">
        <f>IF(R1925&gt;0,RANK(R1925,(N1925:P1925,Q1925:AE1925)),0)</f>
        <v>0</v>
      </c>
      <c r="AI1925" s="7">
        <f>IF(T1925&gt;0,RANK(T1925,(N1925:P1925,Q1925:AE1925)),0)</f>
        <v>0</v>
      </c>
      <c r="AJ1925" s="7">
        <f>IF(S1925&gt;0,RANK(S1925,(N1925:P1925,Q1925:AE1925)),0)</f>
        <v>0</v>
      </c>
      <c r="AK1925" s="2">
        <f t="shared" si="711"/>
        <v>0</v>
      </c>
      <c r="AL1925" s="2">
        <f t="shared" si="712"/>
        <v>0</v>
      </c>
      <c r="AM1925" s="2">
        <f t="shared" si="713"/>
        <v>0</v>
      </c>
      <c r="AN1925" s="2">
        <f t="shared" si="714"/>
        <v>0</v>
      </c>
      <c r="AP1925" t="s">
        <v>511</v>
      </c>
      <c r="AQ1925" t="s">
        <v>543</v>
      </c>
      <c r="AT1925" s="94">
        <v>47</v>
      </c>
      <c r="AU1925" s="96">
        <v>25</v>
      </c>
      <c r="AV1925" s="100">
        <f t="shared" si="715"/>
        <v>47025</v>
      </c>
      <c r="AX1925" s="7" t="s">
        <v>996</v>
      </c>
    </row>
    <row r="1926" spans="1:50" ht="13" hidden="1" customHeight="1" outlineLevel="1">
      <c r="A1926" t="s">
        <v>2540</v>
      </c>
      <c r="B1926" t="s">
        <v>543</v>
      </c>
      <c r="C1926" s="1">
        <f t="shared" si="706"/>
        <v>945</v>
      </c>
      <c r="D1926" s="7">
        <f>IF(N1926&gt;0, RANK(N1926,(N1926:P1926,Q1926:AE1926)),0)</f>
        <v>1</v>
      </c>
      <c r="E1926" s="7">
        <f>IF(O1926&gt;0,RANK(O1926,(N1926:P1926,Q1926:AE1926)),0)</f>
        <v>2</v>
      </c>
      <c r="F1926" s="7">
        <f>IF(P1926&gt;0,RANK(P1926,(N1926:P1926,Q1926:AE1926)),0)</f>
        <v>0</v>
      </c>
      <c r="G1926" s="1">
        <f t="shared" si="704"/>
        <v>492</v>
      </c>
      <c r="H1926" s="2">
        <f t="shared" si="705"/>
        <v>0.52063492063492067</v>
      </c>
      <c r="I1926" s="2"/>
      <c r="J1926" s="2">
        <f t="shared" si="707"/>
        <v>0.75238095238095237</v>
      </c>
      <c r="K1926" s="2">
        <f t="shared" si="708"/>
        <v>0.23174603174603176</v>
      </c>
      <c r="L1926" s="2">
        <f t="shared" si="709"/>
        <v>0</v>
      </c>
      <c r="M1926" s="2">
        <f t="shared" si="710"/>
        <v>1.5873015873015872E-2</v>
      </c>
      <c r="N1926" s="58">
        <v>711</v>
      </c>
      <c r="O1926" s="58">
        <v>219</v>
      </c>
      <c r="P1926" s="58"/>
      <c r="Q1926" s="58"/>
      <c r="R1926" s="58"/>
      <c r="S1926" s="58"/>
      <c r="T1926" s="58"/>
      <c r="U1926" s="58">
        <v>0</v>
      </c>
      <c r="V1926" s="58">
        <v>11</v>
      </c>
      <c r="W1926" s="58">
        <v>4</v>
      </c>
      <c r="X1926" s="58"/>
      <c r="Y1926" s="58"/>
      <c r="Z1926" s="58"/>
      <c r="AA1926" s="58"/>
      <c r="AB1926" s="58"/>
      <c r="AC1926" s="58"/>
      <c r="AD1926" s="58"/>
      <c r="AE1926" s="58"/>
      <c r="AG1926" s="7">
        <f>IF(Q1926&gt;0,RANK(Q1926,(N1926:P1926,Q1926:AE1926)),0)</f>
        <v>0</v>
      </c>
      <c r="AH1926" s="7">
        <f>IF(R1926&gt;0,RANK(R1926,(N1926:P1926,Q1926:AE1926)),0)</f>
        <v>0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711"/>
        <v>0</v>
      </c>
      <c r="AL1926" s="2">
        <f t="shared" si="712"/>
        <v>0</v>
      </c>
      <c r="AM1926" s="2">
        <f t="shared" si="713"/>
        <v>0</v>
      </c>
      <c r="AN1926" s="2">
        <f t="shared" si="714"/>
        <v>0</v>
      </c>
      <c r="AP1926" t="s">
        <v>2540</v>
      </c>
      <c r="AQ1926" t="s">
        <v>543</v>
      </c>
      <c r="AT1926" s="94">
        <v>47</v>
      </c>
      <c r="AU1926" s="96">
        <v>27</v>
      </c>
      <c r="AV1926" s="100">
        <f t="shared" si="715"/>
        <v>47027</v>
      </c>
      <c r="AX1926" s="7" t="s">
        <v>996</v>
      </c>
    </row>
    <row r="1927" spans="1:50" ht="13" hidden="1" customHeight="1" outlineLevel="1">
      <c r="A1927" t="s">
        <v>1550</v>
      </c>
      <c r="B1927" t="s">
        <v>543</v>
      </c>
      <c r="C1927" s="1">
        <f t="shared" si="706"/>
        <v>3009</v>
      </c>
      <c r="D1927" s="7">
        <f>IF(N1927&gt;0, RANK(N1927,(N1927:P1927,Q1927:AE1927)),0)</f>
        <v>1</v>
      </c>
      <c r="E1927" s="7">
        <f>IF(O1927&gt;0,RANK(O1927,(N1927:P1927,Q1927:AE1927)),0)</f>
        <v>2</v>
      </c>
      <c r="F1927" s="7">
        <f>IF(P1927&gt;0,RANK(P1927,(N1927:P1927,Q1927:AE1927)),0)</f>
        <v>0</v>
      </c>
      <c r="G1927" s="1">
        <f t="shared" si="704"/>
        <v>1082</v>
      </c>
      <c r="H1927" s="2">
        <f t="shared" si="705"/>
        <v>0.3595879029577933</v>
      </c>
      <c r="I1927" s="2"/>
      <c r="J1927" s="2">
        <f t="shared" si="707"/>
        <v>0.66334330342306413</v>
      </c>
      <c r="K1927" s="2">
        <f t="shared" si="708"/>
        <v>0.30375540046527083</v>
      </c>
      <c r="L1927" s="2">
        <f t="shared" si="709"/>
        <v>0</v>
      </c>
      <c r="M1927" s="2">
        <f t="shared" si="710"/>
        <v>3.2901296111665035E-2</v>
      </c>
      <c r="N1927" s="58">
        <v>1996</v>
      </c>
      <c r="O1927" s="58">
        <v>914</v>
      </c>
      <c r="P1927" s="58"/>
      <c r="Q1927" s="58"/>
      <c r="R1927" s="58"/>
      <c r="S1927" s="58"/>
      <c r="T1927" s="58"/>
      <c r="U1927" s="58">
        <v>0</v>
      </c>
      <c r="V1927" s="58">
        <v>43</v>
      </c>
      <c r="W1927" s="58">
        <v>56</v>
      </c>
      <c r="X1927" s="58"/>
      <c r="Y1927" s="58"/>
      <c r="Z1927" s="58"/>
      <c r="AA1927" s="58"/>
      <c r="AB1927" s="58"/>
      <c r="AC1927" s="58"/>
      <c r="AD1927" s="58"/>
      <c r="AE1927" s="58"/>
      <c r="AG1927" s="7">
        <f>IF(Q1927&gt;0,RANK(Q1927,(N1927:P1927,Q1927:AE1927)),0)</f>
        <v>0</v>
      </c>
      <c r="AH1927" s="7">
        <f>IF(R1927&gt;0,RANK(R1927,(N1927:P1927,Q1927:AE1927)),0)</f>
        <v>0</v>
      </c>
      <c r="AI1927" s="7">
        <f>IF(T1927&gt;0,RANK(T1927,(N1927:P1927,Q1927:AE1927)),0)</f>
        <v>0</v>
      </c>
      <c r="AJ1927" s="7">
        <f>IF(S1927&gt;0,RANK(S1927,(N1927:P1927,Q1927:AE1927)),0)</f>
        <v>0</v>
      </c>
      <c r="AK1927" s="2">
        <f t="shared" si="711"/>
        <v>0</v>
      </c>
      <c r="AL1927" s="2">
        <f t="shared" si="712"/>
        <v>0</v>
      </c>
      <c r="AM1927" s="2">
        <f t="shared" si="713"/>
        <v>0</v>
      </c>
      <c r="AN1927" s="2">
        <f t="shared" si="714"/>
        <v>0</v>
      </c>
      <c r="AP1927" t="s">
        <v>1550</v>
      </c>
      <c r="AQ1927" t="s">
        <v>543</v>
      </c>
      <c r="AT1927" s="94">
        <v>47</v>
      </c>
      <c r="AU1927" s="96">
        <v>29</v>
      </c>
      <c r="AV1927" s="100">
        <f t="shared" si="715"/>
        <v>47029</v>
      </c>
      <c r="AX1927" s="7" t="s">
        <v>996</v>
      </c>
    </row>
    <row r="1928" spans="1:50" ht="13" hidden="1" customHeight="1" outlineLevel="1">
      <c r="A1928" t="s">
        <v>1270</v>
      </c>
      <c r="B1928" t="s">
        <v>543</v>
      </c>
      <c r="C1928" s="1">
        <f t="shared" si="706"/>
        <v>6156</v>
      </c>
      <c r="D1928" s="7">
        <f>IF(N1928&gt;0, RANK(N1928,(N1928:P1928,Q1928:AE1928)),0)</f>
        <v>1</v>
      </c>
      <c r="E1928" s="7">
        <f>IF(O1928&gt;0,RANK(O1928,(N1928:P1928,Q1928:AE1928)),0)</f>
        <v>2</v>
      </c>
      <c r="F1928" s="7">
        <f>IF(P1928&gt;0,RANK(P1928,(N1928:P1928,Q1928:AE1928)),0)</f>
        <v>0</v>
      </c>
      <c r="G1928" s="1">
        <f t="shared" si="704"/>
        <v>1981</v>
      </c>
      <c r="H1928" s="2">
        <f t="shared" si="705"/>
        <v>0.3217998700454841</v>
      </c>
      <c r="I1928" s="2"/>
      <c r="J1928" s="2">
        <f t="shared" si="707"/>
        <v>0.64879792072774534</v>
      </c>
      <c r="K1928" s="2">
        <f t="shared" si="708"/>
        <v>0.32699805068226123</v>
      </c>
      <c r="L1928" s="2">
        <f t="shared" si="709"/>
        <v>0</v>
      </c>
      <c r="M1928" s="2">
        <f t="shared" si="710"/>
        <v>2.4204028589993432E-2</v>
      </c>
      <c r="N1928" s="58">
        <v>3994</v>
      </c>
      <c r="O1928" s="58">
        <v>2013</v>
      </c>
      <c r="P1928" s="58"/>
      <c r="Q1928" s="58"/>
      <c r="R1928" s="58"/>
      <c r="S1928" s="58"/>
      <c r="T1928" s="58"/>
      <c r="U1928" s="58">
        <v>1</v>
      </c>
      <c r="V1928" s="58">
        <v>92</v>
      </c>
      <c r="W1928" s="58">
        <v>56</v>
      </c>
      <c r="X1928" s="58"/>
      <c r="Y1928" s="58"/>
      <c r="Z1928" s="58"/>
      <c r="AA1928" s="58"/>
      <c r="AB1928" s="58"/>
      <c r="AC1928" s="58"/>
      <c r="AD1928" s="58"/>
      <c r="AE1928" s="58"/>
      <c r="AG1928" s="7">
        <f>IF(Q1928&gt;0,RANK(Q1928,(N1928:P1928,Q1928:AE1928)),0)</f>
        <v>0</v>
      </c>
      <c r="AH1928" s="7">
        <f>IF(R1928&gt;0,RANK(R1928,(N1928:P1928,Q1928:AE1928)),0)</f>
        <v>0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11"/>
        <v>0</v>
      </c>
      <c r="AL1928" s="2">
        <f t="shared" si="712"/>
        <v>0</v>
      </c>
      <c r="AM1928" s="2">
        <f t="shared" si="713"/>
        <v>0</v>
      </c>
      <c r="AN1928" s="2">
        <f t="shared" si="714"/>
        <v>0</v>
      </c>
      <c r="AP1928" t="s">
        <v>1270</v>
      </c>
      <c r="AQ1928" t="s">
        <v>543</v>
      </c>
      <c r="AT1928" s="94">
        <v>47</v>
      </c>
      <c r="AU1928" s="96">
        <v>31</v>
      </c>
      <c r="AV1928" s="100">
        <f t="shared" si="715"/>
        <v>47031</v>
      </c>
      <c r="AX1928" s="7" t="s">
        <v>996</v>
      </c>
    </row>
    <row r="1929" spans="1:50" ht="13" hidden="1" customHeight="1" outlineLevel="1">
      <c r="A1929" t="s">
        <v>263</v>
      </c>
      <c r="B1929" t="s">
        <v>543</v>
      </c>
      <c r="C1929" s="1">
        <f t="shared" si="706"/>
        <v>1952</v>
      </c>
      <c r="D1929" s="7">
        <f>IF(N1929&gt;0, RANK(N1929,(N1929:P1929,Q1929:AE1929)),0)</f>
        <v>1</v>
      </c>
      <c r="E1929" s="7">
        <f>IF(O1929&gt;0,RANK(O1929,(N1929:P1929,Q1929:AE1929)),0)</f>
        <v>2</v>
      </c>
      <c r="F1929" s="7">
        <f>IF(P1929&gt;0,RANK(P1929,(N1929:P1929,Q1929:AE1929)),0)</f>
        <v>0</v>
      </c>
      <c r="G1929" s="1">
        <f t="shared" si="704"/>
        <v>826</v>
      </c>
      <c r="H1929" s="2">
        <f t="shared" si="705"/>
        <v>0.42315573770491804</v>
      </c>
      <c r="I1929" s="2"/>
      <c r="J1929" s="2">
        <f t="shared" si="707"/>
        <v>0.69723360655737709</v>
      </c>
      <c r="K1929" s="2">
        <f t="shared" si="708"/>
        <v>0.27407786885245899</v>
      </c>
      <c r="L1929" s="2">
        <f t="shared" si="709"/>
        <v>0</v>
      </c>
      <c r="M1929" s="2">
        <f t="shared" si="710"/>
        <v>2.8688524590163911E-2</v>
      </c>
      <c r="N1929" s="58">
        <v>1361</v>
      </c>
      <c r="O1929" s="58">
        <v>535</v>
      </c>
      <c r="P1929" s="58"/>
      <c r="Q1929" s="58"/>
      <c r="R1929" s="58"/>
      <c r="S1929" s="58"/>
      <c r="T1929" s="58"/>
      <c r="U1929" s="58">
        <v>0</v>
      </c>
      <c r="V1929" s="58">
        <v>39</v>
      </c>
      <c r="W1929" s="58">
        <v>17</v>
      </c>
      <c r="X1929" s="58"/>
      <c r="Y1929" s="58"/>
      <c r="Z1929" s="58"/>
      <c r="AA1929" s="58"/>
      <c r="AB1929" s="58"/>
      <c r="AC1929" s="58"/>
      <c r="AD1929" s="58"/>
      <c r="AE1929" s="58"/>
      <c r="AG1929" s="7">
        <f>IF(Q1929&gt;0,RANK(Q1929,(N1929:P1929,Q1929:AE1929)),0)</f>
        <v>0</v>
      </c>
      <c r="AH1929" s="7">
        <f>IF(R1929&gt;0,RANK(R1929,(N1929:P1929,Q1929:AE1929)),0)</f>
        <v>0</v>
      </c>
      <c r="AI1929" s="7">
        <f>IF(T1929&gt;0,RANK(T1929,(N1929:P1929,Q1929:AE1929)),0)</f>
        <v>0</v>
      </c>
      <c r="AJ1929" s="7">
        <f>IF(S1929&gt;0,RANK(S1929,(N1929:P1929,Q1929:AE1929)),0)</f>
        <v>0</v>
      </c>
      <c r="AK1929" s="2">
        <f t="shared" si="711"/>
        <v>0</v>
      </c>
      <c r="AL1929" s="2">
        <f t="shared" si="712"/>
        <v>0</v>
      </c>
      <c r="AM1929" s="2">
        <f t="shared" si="713"/>
        <v>0</v>
      </c>
      <c r="AN1929" s="2">
        <f t="shared" si="714"/>
        <v>0</v>
      </c>
      <c r="AP1929" t="s">
        <v>263</v>
      </c>
      <c r="AQ1929" t="s">
        <v>543</v>
      </c>
      <c r="AT1929" s="94">
        <v>47</v>
      </c>
      <c r="AU1929" s="96">
        <v>33</v>
      </c>
      <c r="AV1929" s="100">
        <f t="shared" si="715"/>
        <v>47033</v>
      </c>
      <c r="AX1929" s="7" t="s">
        <v>996</v>
      </c>
    </row>
    <row r="1930" spans="1:50" ht="13" hidden="1" customHeight="1" outlineLevel="1">
      <c r="A1930" t="s">
        <v>2570</v>
      </c>
      <c r="B1930" t="s">
        <v>543</v>
      </c>
      <c r="C1930" s="1">
        <f t="shared" si="706"/>
        <v>6390</v>
      </c>
      <c r="D1930" s="7">
        <f>IF(N1930&gt;0, RANK(N1930,(N1930:P1930,Q1930:AE1930)),0)</f>
        <v>1</v>
      </c>
      <c r="E1930" s="7">
        <f>IF(O1930&gt;0,RANK(O1930,(N1930:P1930,Q1930:AE1930)),0)</f>
        <v>2</v>
      </c>
      <c r="F1930" s="7">
        <f>IF(P1930&gt;0,RANK(P1930,(N1930:P1930,Q1930:AE1930)),0)</f>
        <v>0</v>
      </c>
      <c r="G1930" s="1">
        <f t="shared" si="704"/>
        <v>1167</v>
      </c>
      <c r="H1930" s="2">
        <f t="shared" si="705"/>
        <v>0.18262910798122065</v>
      </c>
      <c r="I1930" s="2"/>
      <c r="J1930" s="2">
        <f t="shared" si="707"/>
        <v>0.57589984350547729</v>
      </c>
      <c r="K1930" s="2">
        <f t="shared" si="708"/>
        <v>0.39327073552425668</v>
      </c>
      <c r="L1930" s="2">
        <f t="shared" si="709"/>
        <v>0</v>
      </c>
      <c r="M1930" s="2">
        <f t="shared" si="710"/>
        <v>3.082942097026603E-2</v>
      </c>
      <c r="N1930" s="58">
        <v>3680</v>
      </c>
      <c r="O1930" s="58">
        <v>2513</v>
      </c>
      <c r="P1930" s="58"/>
      <c r="Q1930" s="58"/>
      <c r="R1930" s="58"/>
      <c r="S1930" s="58"/>
      <c r="T1930" s="58"/>
      <c r="U1930" s="58">
        <v>0</v>
      </c>
      <c r="V1930" s="58">
        <v>118</v>
      </c>
      <c r="W1930" s="58">
        <v>79</v>
      </c>
      <c r="X1930" s="58"/>
      <c r="Y1930" s="58"/>
      <c r="Z1930" s="58"/>
      <c r="AA1930" s="58"/>
      <c r="AB1930" s="58"/>
      <c r="AC1930" s="58"/>
      <c r="AD1930" s="58"/>
      <c r="AE1930" s="58"/>
      <c r="AG1930" s="7">
        <f>IF(Q1930&gt;0,RANK(Q1930,(N1930:P1930,Q1930:AE1930)),0)</f>
        <v>0</v>
      </c>
      <c r="AH1930" s="7">
        <f>IF(R1930&gt;0,RANK(R1930,(N1930:P1930,Q1930:AE1930)),0)</f>
        <v>0</v>
      </c>
      <c r="AI1930" s="7">
        <f>IF(T1930&gt;0,RANK(T1930,(N1930:P1930,Q1930:AE1930)),0)</f>
        <v>0</v>
      </c>
      <c r="AJ1930" s="7">
        <f>IF(S1930&gt;0,RANK(S1930,(N1930:P1930,Q1930:AE1930)),0)</f>
        <v>0</v>
      </c>
      <c r="AK1930" s="2">
        <f t="shared" si="711"/>
        <v>0</v>
      </c>
      <c r="AL1930" s="2">
        <f t="shared" si="712"/>
        <v>0</v>
      </c>
      <c r="AM1930" s="2">
        <f t="shared" si="713"/>
        <v>0</v>
      </c>
      <c r="AN1930" s="2">
        <f t="shared" si="714"/>
        <v>0</v>
      </c>
      <c r="AP1930" t="s">
        <v>2570</v>
      </c>
      <c r="AQ1930" t="s">
        <v>543</v>
      </c>
      <c r="AT1930" s="94">
        <v>47</v>
      </c>
      <c r="AU1930" s="96">
        <v>35</v>
      </c>
      <c r="AV1930" s="100">
        <f t="shared" si="715"/>
        <v>47035</v>
      </c>
      <c r="AX1930" s="7" t="s">
        <v>996</v>
      </c>
    </row>
    <row r="1931" spans="1:50" ht="13" hidden="1" customHeight="1" outlineLevel="1">
      <c r="A1931" t="s">
        <v>1066</v>
      </c>
      <c r="B1931" t="s">
        <v>543</v>
      </c>
      <c r="C1931" s="1">
        <f t="shared" si="706"/>
        <v>75329</v>
      </c>
      <c r="D1931" s="7">
        <f>IF(N1931&gt;0, RANK(N1931,(N1931:P1931,Q1931:AE1931)),0)</f>
        <v>1</v>
      </c>
      <c r="E1931" s="7">
        <f>IF(O1931&gt;0,RANK(O1931,(N1931:P1931,Q1931:AE1931)),0)</f>
        <v>2</v>
      </c>
      <c r="F1931" s="7">
        <f>IF(P1931&gt;0,RANK(P1931,(N1931:P1931,Q1931:AE1931)),0)</f>
        <v>0</v>
      </c>
      <c r="G1931" s="1">
        <f t="shared" si="704"/>
        <v>35259</v>
      </c>
      <c r="H1931" s="2">
        <f t="shared" si="705"/>
        <v>0.4680667472022727</v>
      </c>
      <c r="I1931" s="2"/>
      <c r="J1931" s="2">
        <f t="shared" si="707"/>
        <v>0.72039984600884122</v>
      </c>
      <c r="K1931" s="2">
        <f t="shared" si="708"/>
        <v>0.25233309880656851</v>
      </c>
      <c r="L1931" s="2">
        <f t="shared" si="709"/>
        <v>0</v>
      </c>
      <c r="M1931" s="2">
        <f t="shared" si="710"/>
        <v>2.7267055184590272E-2</v>
      </c>
      <c r="N1931" s="58">
        <v>54267</v>
      </c>
      <c r="O1931" s="58">
        <v>19008</v>
      </c>
      <c r="P1931" s="58"/>
      <c r="Q1931" s="58"/>
      <c r="R1931" s="58"/>
      <c r="S1931" s="58"/>
      <c r="T1931" s="58"/>
      <c r="U1931" s="58">
        <v>0</v>
      </c>
      <c r="V1931" s="58">
        <v>903</v>
      </c>
      <c r="W1931" s="58">
        <v>1151</v>
      </c>
      <c r="X1931" s="58"/>
      <c r="Y1931" s="58"/>
      <c r="Z1931" s="58"/>
      <c r="AA1931" s="58"/>
      <c r="AB1931" s="58"/>
      <c r="AC1931" s="58"/>
      <c r="AD1931" s="58"/>
      <c r="AE1931" s="58"/>
      <c r="AG1931" s="7">
        <f>IF(Q1931&gt;0,RANK(Q1931,(N1931:P1931,Q1931:AE1931)),0)</f>
        <v>0</v>
      </c>
      <c r="AH1931" s="7">
        <f>IF(R1931&gt;0,RANK(R1931,(N1931:P1931,Q1931:AE1931)),0)</f>
        <v>0</v>
      </c>
      <c r="AI1931" s="7">
        <f>IF(T1931&gt;0,RANK(T1931,(N1931:P1931,Q1931:AE1931)),0)</f>
        <v>0</v>
      </c>
      <c r="AJ1931" s="7">
        <f>IF(S1931&gt;0,RANK(S1931,(N1931:P1931,Q1931:AE1931)),0)</f>
        <v>0</v>
      </c>
      <c r="AK1931" s="2">
        <f t="shared" si="711"/>
        <v>0</v>
      </c>
      <c r="AL1931" s="2">
        <f t="shared" si="712"/>
        <v>0</v>
      </c>
      <c r="AM1931" s="2">
        <f t="shared" si="713"/>
        <v>0</v>
      </c>
      <c r="AN1931" s="2">
        <f t="shared" si="714"/>
        <v>0</v>
      </c>
      <c r="AP1931" t="s">
        <v>1066</v>
      </c>
      <c r="AQ1931" t="s">
        <v>543</v>
      </c>
      <c r="AT1931" s="94">
        <v>47</v>
      </c>
      <c r="AU1931" s="96">
        <v>37</v>
      </c>
      <c r="AV1931" s="100">
        <f t="shared" si="715"/>
        <v>47037</v>
      </c>
      <c r="AX1931" s="7" t="s">
        <v>996</v>
      </c>
    </row>
    <row r="1932" spans="1:50" ht="13" hidden="1" customHeight="1" outlineLevel="1">
      <c r="A1932" t="s">
        <v>595</v>
      </c>
      <c r="B1932" t="s">
        <v>543</v>
      </c>
      <c r="C1932" s="1">
        <f t="shared" si="706"/>
        <v>1738</v>
      </c>
      <c r="D1932" s="7">
        <f>IF(N1932&gt;0, RANK(N1932,(N1932:P1932,Q1932:AE1932)),0)</f>
        <v>1</v>
      </c>
      <c r="E1932" s="7">
        <f>IF(O1932&gt;0,RANK(O1932,(N1932:P1932,Q1932:AE1932)),0)</f>
        <v>2</v>
      </c>
      <c r="F1932" s="7">
        <f>IF(P1932&gt;0,RANK(P1932,(N1932:P1932,Q1932:AE1932)),0)</f>
        <v>0</v>
      </c>
      <c r="G1932" s="1">
        <f t="shared" si="704"/>
        <v>691</v>
      </c>
      <c r="H1932" s="2">
        <f t="shared" si="705"/>
        <v>0.39758342922899886</v>
      </c>
      <c r="I1932" s="2"/>
      <c r="J1932" s="2">
        <f t="shared" si="707"/>
        <v>0.69044879171461448</v>
      </c>
      <c r="K1932" s="2">
        <f t="shared" si="708"/>
        <v>0.29286536248561568</v>
      </c>
      <c r="L1932" s="2">
        <f t="shared" si="709"/>
        <v>0</v>
      </c>
      <c r="M1932" s="2">
        <f t="shared" si="710"/>
        <v>1.6685845799769838E-2</v>
      </c>
      <c r="N1932" s="58">
        <v>1200</v>
      </c>
      <c r="O1932" s="58">
        <v>509</v>
      </c>
      <c r="P1932" s="58"/>
      <c r="Q1932" s="58"/>
      <c r="R1932" s="58"/>
      <c r="S1932" s="58"/>
      <c r="T1932" s="58"/>
      <c r="U1932" s="58">
        <v>0</v>
      </c>
      <c r="V1932" s="58">
        <v>18</v>
      </c>
      <c r="W1932" s="58">
        <v>11</v>
      </c>
      <c r="X1932" s="58"/>
      <c r="Y1932" s="58"/>
      <c r="Z1932" s="58"/>
      <c r="AA1932" s="58"/>
      <c r="AB1932" s="58"/>
      <c r="AC1932" s="58"/>
      <c r="AD1932" s="58"/>
      <c r="AE1932" s="58"/>
      <c r="AG1932" s="7">
        <f>IF(Q1932&gt;0,RANK(Q1932,(N1932:P1932,Q1932:AE1932)),0)</f>
        <v>0</v>
      </c>
      <c r="AH1932" s="7">
        <f>IF(R1932&gt;0,RANK(R1932,(N1932:P1932,Q1932:AE1932)),0)</f>
        <v>0</v>
      </c>
      <c r="AI1932" s="7">
        <f>IF(T1932&gt;0,RANK(T1932,(N1932:P1932,Q1932:AE1932)),0)</f>
        <v>0</v>
      </c>
      <c r="AJ1932" s="7">
        <f>IF(S1932&gt;0,RANK(S1932,(N1932:P1932,Q1932:AE1932)),0)</f>
        <v>0</v>
      </c>
      <c r="AK1932" s="2">
        <f t="shared" si="711"/>
        <v>0</v>
      </c>
      <c r="AL1932" s="2">
        <f t="shared" si="712"/>
        <v>0</v>
      </c>
      <c r="AM1932" s="2">
        <f t="shared" si="713"/>
        <v>0</v>
      </c>
      <c r="AN1932" s="2">
        <f t="shared" si="714"/>
        <v>0</v>
      </c>
      <c r="AP1932" t="s">
        <v>595</v>
      </c>
      <c r="AQ1932" t="s">
        <v>543</v>
      </c>
      <c r="AT1932" s="94">
        <v>47</v>
      </c>
      <c r="AU1932" s="96">
        <v>39</v>
      </c>
      <c r="AV1932" s="100">
        <f t="shared" si="715"/>
        <v>47039</v>
      </c>
      <c r="AX1932" s="7" t="s">
        <v>996</v>
      </c>
    </row>
    <row r="1933" spans="1:50" ht="13" hidden="1" customHeight="1" outlineLevel="1">
      <c r="A1933" t="s">
        <v>329</v>
      </c>
      <c r="B1933" t="s">
        <v>543</v>
      </c>
      <c r="C1933" s="1">
        <f t="shared" si="706"/>
        <v>1812</v>
      </c>
      <c r="D1933" s="7">
        <f>IF(N1933&gt;0, RANK(N1933,(N1933:P1933,Q1933:AE1933)),0)</f>
        <v>1</v>
      </c>
      <c r="E1933" s="7">
        <f>IF(O1933&gt;0,RANK(O1933,(N1933:P1933,Q1933:AE1933)),0)</f>
        <v>2</v>
      </c>
      <c r="F1933" s="7">
        <f>IF(P1933&gt;0,RANK(P1933,(N1933:P1933,Q1933:AE1933)),0)</f>
        <v>0</v>
      </c>
      <c r="G1933" s="1">
        <f t="shared" si="704"/>
        <v>921</v>
      </c>
      <c r="H1933" s="2">
        <f t="shared" si="705"/>
        <v>0.50827814569536423</v>
      </c>
      <c r="I1933" s="2"/>
      <c r="J1933" s="2">
        <f t="shared" si="707"/>
        <v>0.74061810154525387</v>
      </c>
      <c r="K1933" s="2">
        <f t="shared" si="708"/>
        <v>0.23233995584988962</v>
      </c>
      <c r="L1933" s="2">
        <f t="shared" si="709"/>
        <v>0</v>
      </c>
      <c r="M1933" s="2">
        <f t="shared" si="710"/>
        <v>2.7041942604856511E-2</v>
      </c>
      <c r="N1933" s="58">
        <v>1342</v>
      </c>
      <c r="O1933" s="58">
        <v>421</v>
      </c>
      <c r="P1933" s="58"/>
      <c r="Q1933" s="58"/>
      <c r="R1933" s="58"/>
      <c r="S1933" s="58"/>
      <c r="T1933" s="58"/>
      <c r="U1933" s="58">
        <v>0</v>
      </c>
      <c r="V1933" s="58">
        <v>28</v>
      </c>
      <c r="W1933" s="58">
        <v>21</v>
      </c>
      <c r="X1933" s="58"/>
      <c r="Y1933" s="58"/>
      <c r="Z1933" s="58"/>
      <c r="AA1933" s="58"/>
      <c r="AB1933" s="58"/>
      <c r="AC1933" s="58"/>
      <c r="AD1933" s="58"/>
      <c r="AE1933" s="58"/>
      <c r="AG1933" s="7">
        <f>IF(Q1933&gt;0,RANK(Q1933,(N1933:P1933,Q1933:AE1933)),0)</f>
        <v>0</v>
      </c>
      <c r="AH1933" s="7">
        <f>IF(R1933&gt;0,RANK(R1933,(N1933:P1933,Q1933:AE1933)),0)</f>
        <v>0</v>
      </c>
      <c r="AI1933" s="7">
        <f>IF(T1933&gt;0,RANK(T1933,(N1933:P1933,Q1933:AE1933)),0)</f>
        <v>0</v>
      </c>
      <c r="AJ1933" s="7">
        <f>IF(S1933&gt;0,RANK(S1933,(N1933:P1933,Q1933:AE1933)),0)</f>
        <v>0</v>
      </c>
      <c r="AK1933" s="2">
        <f t="shared" si="711"/>
        <v>0</v>
      </c>
      <c r="AL1933" s="2">
        <f t="shared" si="712"/>
        <v>0</v>
      </c>
      <c r="AM1933" s="2">
        <f t="shared" si="713"/>
        <v>0</v>
      </c>
      <c r="AN1933" s="2">
        <f t="shared" si="714"/>
        <v>0</v>
      </c>
      <c r="AP1933" t="s">
        <v>329</v>
      </c>
      <c r="AQ1933" t="s">
        <v>543</v>
      </c>
      <c r="AT1933" s="94">
        <v>47</v>
      </c>
      <c r="AU1933" s="96">
        <v>41</v>
      </c>
      <c r="AV1933" s="100">
        <f t="shared" si="715"/>
        <v>47041</v>
      </c>
      <c r="AX1933" s="7" t="s">
        <v>996</v>
      </c>
    </row>
    <row r="1934" spans="1:50" ht="13" hidden="1" customHeight="1" outlineLevel="1">
      <c r="A1934" t="s">
        <v>2607</v>
      </c>
      <c r="B1934" t="s">
        <v>543</v>
      </c>
      <c r="C1934" s="1">
        <f t="shared" si="706"/>
        <v>4953</v>
      </c>
      <c r="D1934" s="7">
        <f>IF(N1934&gt;0, RANK(N1934,(N1934:P1934,Q1934:AE1934)),0)</f>
        <v>1</v>
      </c>
      <c r="E1934" s="7">
        <f>IF(O1934&gt;0,RANK(O1934,(N1934:P1934,Q1934:AE1934)),0)</f>
        <v>2</v>
      </c>
      <c r="F1934" s="7">
        <f>IF(P1934&gt;0,RANK(P1934,(N1934:P1934,Q1934:AE1934)),0)</f>
        <v>0</v>
      </c>
      <c r="G1934" s="1">
        <f t="shared" si="704"/>
        <v>2613</v>
      </c>
      <c r="H1934" s="2">
        <f t="shared" si="705"/>
        <v>0.52755905511811019</v>
      </c>
      <c r="I1934" s="2"/>
      <c r="J1934" s="2">
        <f t="shared" si="707"/>
        <v>0.75509792045225121</v>
      </c>
      <c r="K1934" s="2">
        <f t="shared" si="708"/>
        <v>0.22753886533414092</v>
      </c>
      <c r="L1934" s="2">
        <f t="shared" si="709"/>
        <v>0</v>
      </c>
      <c r="M1934" s="2">
        <f t="shared" si="710"/>
        <v>1.7363214213607869E-2</v>
      </c>
      <c r="N1934" s="58">
        <v>3740</v>
      </c>
      <c r="O1934" s="58">
        <v>1127</v>
      </c>
      <c r="P1934" s="58"/>
      <c r="Q1934" s="58"/>
      <c r="R1934" s="58"/>
      <c r="S1934" s="58"/>
      <c r="T1934" s="58"/>
      <c r="U1934" s="58">
        <v>0</v>
      </c>
      <c r="V1934" s="58">
        <v>52</v>
      </c>
      <c r="W1934" s="58">
        <v>34</v>
      </c>
      <c r="X1934" s="58"/>
      <c r="Y1934" s="58"/>
      <c r="Z1934" s="58"/>
      <c r="AA1934" s="58"/>
      <c r="AB1934" s="58"/>
      <c r="AC1934" s="58"/>
      <c r="AD1934" s="58"/>
      <c r="AE1934" s="58"/>
      <c r="AG1934" s="7">
        <f>IF(Q1934&gt;0,RANK(Q1934,(N1934:P1934,Q1934:AE1934)),0)</f>
        <v>0</v>
      </c>
      <c r="AH1934" s="7">
        <f>IF(R1934&gt;0,RANK(R1934,(N1934:P1934,Q1934:AE1934)),0)</f>
        <v>0</v>
      </c>
      <c r="AI1934" s="7">
        <f>IF(T1934&gt;0,RANK(T1934,(N1934:P1934,Q1934:AE1934)),0)</f>
        <v>0</v>
      </c>
      <c r="AJ1934" s="7">
        <f>IF(S1934&gt;0,RANK(S1934,(N1934:P1934,Q1934:AE1934)),0)</f>
        <v>0</v>
      </c>
      <c r="AK1934" s="2">
        <f t="shared" si="711"/>
        <v>0</v>
      </c>
      <c r="AL1934" s="2">
        <f t="shared" si="712"/>
        <v>0</v>
      </c>
      <c r="AM1934" s="2">
        <f t="shared" si="713"/>
        <v>0</v>
      </c>
      <c r="AN1934" s="2">
        <f t="shared" si="714"/>
        <v>0</v>
      </c>
      <c r="AP1934" t="s">
        <v>2607</v>
      </c>
      <c r="AQ1934" t="s">
        <v>543</v>
      </c>
      <c r="AT1934" s="94">
        <v>47</v>
      </c>
      <c r="AU1934" s="96">
        <v>43</v>
      </c>
      <c r="AV1934" s="100">
        <f t="shared" si="715"/>
        <v>47043</v>
      </c>
      <c r="AX1934" s="7" t="s">
        <v>996</v>
      </c>
    </row>
    <row r="1935" spans="1:50" ht="13" hidden="1" customHeight="1" outlineLevel="1">
      <c r="A1935" t="s">
        <v>311</v>
      </c>
      <c r="B1935" t="s">
        <v>543</v>
      </c>
      <c r="C1935" s="1">
        <f t="shared" si="706"/>
        <v>5099</v>
      </c>
      <c r="D1935" s="7">
        <f>IF(N1935&gt;0, RANK(N1935,(N1935:P1935,Q1935:AE1935)),0)</f>
        <v>1</v>
      </c>
      <c r="E1935" s="7">
        <f>IF(O1935&gt;0,RANK(O1935,(N1935:P1935,Q1935:AE1935)),0)</f>
        <v>2</v>
      </c>
      <c r="F1935" s="7">
        <f>IF(P1935&gt;0,RANK(P1935,(N1935:P1935,Q1935:AE1935)),0)</f>
        <v>0</v>
      </c>
      <c r="G1935" s="1">
        <f t="shared" si="704"/>
        <v>2162</v>
      </c>
      <c r="H1935" s="2">
        <f t="shared" si="705"/>
        <v>0.42400470680525593</v>
      </c>
      <c r="I1935" s="2"/>
      <c r="J1935" s="2">
        <f t="shared" si="707"/>
        <v>0.69346930770739357</v>
      </c>
      <c r="K1935" s="2">
        <f t="shared" si="708"/>
        <v>0.2694646009021377</v>
      </c>
      <c r="L1935" s="2">
        <f t="shared" si="709"/>
        <v>0</v>
      </c>
      <c r="M1935" s="2">
        <f t="shared" si="710"/>
        <v>3.7066091390468736E-2</v>
      </c>
      <c r="N1935" s="58">
        <v>3536</v>
      </c>
      <c r="O1935" s="58">
        <v>1374</v>
      </c>
      <c r="P1935" s="58"/>
      <c r="Q1935" s="58"/>
      <c r="R1935" s="58"/>
      <c r="S1935" s="58"/>
      <c r="T1935" s="58"/>
      <c r="U1935" s="58">
        <v>0</v>
      </c>
      <c r="V1935" s="58">
        <v>115</v>
      </c>
      <c r="W1935" s="58">
        <v>74</v>
      </c>
      <c r="X1935" s="58"/>
      <c r="Y1935" s="58"/>
      <c r="Z1935" s="58"/>
      <c r="AA1935" s="58"/>
      <c r="AB1935" s="58"/>
      <c r="AC1935" s="58"/>
      <c r="AD1935" s="58"/>
      <c r="AE1935" s="58"/>
      <c r="AG1935" s="7">
        <f>IF(Q1935&gt;0,RANK(Q1935,(N1935:P1935,Q1935:AE1935)),0)</f>
        <v>0</v>
      </c>
      <c r="AH1935" s="7">
        <f>IF(R1935&gt;0,RANK(R1935,(N1935:P1935,Q1935:AE1935)),0)</f>
        <v>0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711"/>
        <v>0</v>
      </c>
      <c r="AL1935" s="2">
        <f t="shared" si="712"/>
        <v>0</v>
      </c>
      <c r="AM1935" s="2">
        <f t="shared" si="713"/>
        <v>0</v>
      </c>
      <c r="AN1935" s="2">
        <f t="shared" si="714"/>
        <v>0</v>
      </c>
      <c r="AP1935" t="s">
        <v>311</v>
      </c>
      <c r="AQ1935" t="s">
        <v>543</v>
      </c>
      <c r="AT1935" s="94">
        <v>47</v>
      </c>
      <c r="AU1935" s="96">
        <v>45</v>
      </c>
      <c r="AV1935" s="100">
        <f t="shared" si="715"/>
        <v>47045</v>
      </c>
      <c r="AX1935" s="7" t="s">
        <v>996</v>
      </c>
    </row>
    <row r="1936" spans="1:50" ht="13" hidden="1" customHeight="1" outlineLevel="1">
      <c r="A1936" t="s">
        <v>800</v>
      </c>
      <c r="B1936" t="s">
        <v>543</v>
      </c>
      <c r="C1936" s="1">
        <f t="shared" si="706"/>
        <v>3645</v>
      </c>
      <c r="D1936" s="7">
        <f>IF(N1936&gt;0, RANK(N1936,(N1936:P1936,Q1936:AE1936)),0)</f>
        <v>1</v>
      </c>
      <c r="E1936" s="7">
        <f>IF(O1936&gt;0,RANK(O1936,(N1936:P1936,Q1936:AE1936)),0)</f>
        <v>2</v>
      </c>
      <c r="F1936" s="7">
        <f>IF(P1936&gt;0,RANK(P1936,(N1936:P1936,Q1936:AE1936)),0)</f>
        <v>0</v>
      </c>
      <c r="G1936" s="1">
        <f t="shared" si="704"/>
        <v>1241</v>
      </c>
      <c r="H1936" s="2">
        <f t="shared" si="705"/>
        <v>0.34046639231824416</v>
      </c>
      <c r="I1936" s="2"/>
      <c r="J1936" s="2">
        <f t="shared" si="707"/>
        <v>0.65240054869684494</v>
      </c>
      <c r="K1936" s="2">
        <f t="shared" si="708"/>
        <v>0.31193415637860084</v>
      </c>
      <c r="L1936" s="2">
        <f t="shared" si="709"/>
        <v>0</v>
      </c>
      <c r="M1936" s="2">
        <f t="shared" si="710"/>
        <v>3.5665294924554225E-2</v>
      </c>
      <c r="N1936" s="58">
        <v>2378</v>
      </c>
      <c r="O1936" s="58">
        <v>1137</v>
      </c>
      <c r="P1936" s="58"/>
      <c r="Q1936" s="58"/>
      <c r="R1936" s="58"/>
      <c r="S1936" s="58"/>
      <c r="T1936" s="58"/>
      <c r="U1936" s="58">
        <v>0</v>
      </c>
      <c r="V1936" s="58">
        <v>79</v>
      </c>
      <c r="W1936" s="58">
        <v>51</v>
      </c>
      <c r="X1936" s="58"/>
      <c r="Y1936" s="58"/>
      <c r="Z1936" s="58"/>
      <c r="AA1936" s="58"/>
      <c r="AB1936" s="58"/>
      <c r="AC1936" s="58"/>
      <c r="AD1936" s="58"/>
      <c r="AE1936" s="58"/>
      <c r="AG1936" s="7">
        <f>IF(Q1936&gt;0,RANK(Q1936,(N1936:P1936,Q1936:AE1936)),0)</f>
        <v>0</v>
      </c>
      <c r="AH1936" s="7">
        <f>IF(R1936&gt;0,RANK(R1936,(N1936:P1936,Q1936:AE1936)),0)</f>
        <v>0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si="711"/>
        <v>0</v>
      </c>
      <c r="AL1936" s="2">
        <f t="shared" si="712"/>
        <v>0</v>
      </c>
      <c r="AM1936" s="2">
        <f t="shared" si="713"/>
        <v>0</v>
      </c>
      <c r="AN1936" s="2">
        <f t="shared" si="714"/>
        <v>0</v>
      </c>
      <c r="AP1936" t="s">
        <v>800</v>
      </c>
      <c r="AQ1936" t="s">
        <v>543</v>
      </c>
      <c r="AT1936" s="94">
        <v>47</v>
      </c>
      <c r="AU1936" s="96">
        <v>47</v>
      </c>
      <c r="AV1936" s="100">
        <f t="shared" si="715"/>
        <v>47047</v>
      </c>
      <c r="AX1936" s="7" t="s">
        <v>996</v>
      </c>
    </row>
    <row r="1937" spans="1:50" ht="13" hidden="1" customHeight="1" outlineLevel="1">
      <c r="A1937" t="s">
        <v>1648</v>
      </c>
      <c r="B1937" t="s">
        <v>543</v>
      </c>
      <c r="C1937" s="1">
        <f t="shared" si="706"/>
        <v>1999</v>
      </c>
      <c r="D1937" s="7">
        <f>IF(N1937&gt;0, RANK(N1937,(N1937:P1937,Q1937:AE1937)),0)</f>
        <v>1</v>
      </c>
      <c r="E1937" s="7">
        <f>IF(O1937&gt;0,RANK(O1937,(N1937:P1937,Q1937:AE1937)),0)</f>
        <v>2</v>
      </c>
      <c r="F1937" s="7">
        <f>IF(P1937&gt;0,RANK(P1937,(N1937:P1937,Q1937:AE1937)),0)</f>
        <v>0</v>
      </c>
      <c r="G1937" s="1">
        <f t="shared" si="704"/>
        <v>927</v>
      </c>
      <c r="H1937" s="2">
        <f t="shared" si="705"/>
        <v>0.4637318659329665</v>
      </c>
      <c r="I1937" s="2"/>
      <c r="J1937" s="2">
        <f t="shared" si="707"/>
        <v>0.72336168084042018</v>
      </c>
      <c r="K1937" s="2">
        <f t="shared" si="708"/>
        <v>0.25962981490745374</v>
      </c>
      <c r="L1937" s="2">
        <f t="shared" si="709"/>
        <v>0</v>
      </c>
      <c r="M1937" s="2">
        <f t="shared" si="710"/>
        <v>1.7008504252126078E-2</v>
      </c>
      <c r="N1937" s="58">
        <v>1446</v>
      </c>
      <c r="O1937" s="58">
        <v>519</v>
      </c>
      <c r="P1937" s="58"/>
      <c r="Q1937" s="58"/>
      <c r="R1937" s="58"/>
      <c r="S1937" s="58"/>
      <c r="T1937" s="58"/>
      <c r="U1937" s="58">
        <v>0</v>
      </c>
      <c r="V1937" s="58">
        <v>15</v>
      </c>
      <c r="W1937" s="58">
        <v>19</v>
      </c>
      <c r="X1937" s="58"/>
      <c r="Y1937" s="58"/>
      <c r="Z1937" s="58"/>
      <c r="AA1937" s="58"/>
      <c r="AB1937" s="58"/>
      <c r="AC1937" s="58"/>
      <c r="AD1937" s="58"/>
      <c r="AE1937" s="58"/>
      <c r="AG1937" s="7">
        <f>IF(Q1937&gt;0,RANK(Q1937,(N1937:P1937,Q1937:AE1937)),0)</f>
        <v>0</v>
      </c>
      <c r="AH1937" s="7">
        <f>IF(R1937&gt;0,RANK(R1937,(N1937:P1937,Q1937:AE1937)),0)</f>
        <v>0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711"/>
        <v>0</v>
      </c>
      <c r="AL1937" s="2">
        <f t="shared" si="712"/>
        <v>0</v>
      </c>
      <c r="AM1937" s="2">
        <f t="shared" si="713"/>
        <v>0</v>
      </c>
      <c r="AN1937" s="2">
        <f t="shared" si="714"/>
        <v>0</v>
      </c>
      <c r="AP1937" t="s">
        <v>1648</v>
      </c>
      <c r="AQ1937" t="s">
        <v>543</v>
      </c>
      <c r="AT1937" s="94">
        <v>47</v>
      </c>
      <c r="AU1937" s="96">
        <v>49</v>
      </c>
      <c r="AV1937" s="100">
        <f t="shared" si="715"/>
        <v>47049</v>
      </c>
      <c r="AX1937" s="7" t="s">
        <v>996</v>
      </c>
    </row>
    <row r="1938" spans="1:50" ht="13" hidden="1" customHeight="1" outlineLevel="1">
      <c r="A1938" t="s">
        <v>1534</v>
      </c>
      <c r="B1938" t="s">
        <v>543</v>
      </c>
      <c r="C1938" s="1">
        <f t="shared" si="706"/>
        <v>5269</v>
      </c>
      <c r="D1938" s="7">
        <f>IF(N1938&gt;0, RANK(N1938,(N1938:P1938,Q1938:AE1938)),0)</f>
        <v>1</v>
      </c>
      <c r="E1938" s="7">
        <f>IF(O1938&gt;0,RANK(O1938,(N1938:P1938,Q1938:AE1938)),0)</f>
        <v>2</v>
      </c>
      <c r="F1938" s="7">
        <f>IF(P1938&gt;0,RANK(P1938,(N1938:P1938,Q1938:AE1938)),0)</f>
        <v>0</v>
      </c>
      <c r="G1938" s="1">
        <f t="shared" si="704"/>
        <v>2761</v>
      </c>
      <c r="H1938" s="2">
        <f t="shared" si="705"/>
        <v>0.52400835073068897</v>
      </c>
      <c r="I1938" s="2"/>
      <c r="J1938" s="2">
        <f t="shared" si="707"/>
        <v>0.75365344467640916</v>
      </c>
      <c r="K1938" s="2">
        <f t="shared" si="708"/>
        <v>0.22964509394572025</v>
      </c>
      <c r="L1938" s="2">
        <f t="shared" si="709"/>
        <v>0</v>
      </c>
      <c r="M1938" s="2">
        <f t="shared" si="710"/>
        <v>1.6701461377870597E-2</v>
      </c>
      <c r="N1938" s="58">
        <v>3971</v>
      </c>
      <c r="O1938" s="58">
        <v>1210</v>
      </c>
      <c r="P1938" s="58"/>
      <c r="Q1938" s="58"/>
      <c r="R1938" s="58"/>
      <c r="S1938" s="58"/>
      <c r="T1938" s="58"/>
      <c r="U1938" s="58">
        <v>1</v>
      </c>
      <c r="V1938" s="58">
        <v>47</v>
      </c>
      <c r="W1938" s="58">
        <v>40</v>
      </c>
      <c r="X1938" s="58"/>
      <c r="Y1938" s="58"/>
      <c r="Z1938" s="58"/>
      <c r="AA1938" s="58"/>
      <c r="AB1938" s="58"/>
      <c r="AC1938" s="58"/>
      <c r="AD1938" s="58"/>
      <c r="AE1938" s="58"/>
      <c r="AG1938" s="7">
        <f>IF(Q1938&gt;0,RANK(Q1938,(N1938:P1938,Q1938:AE1938)),0)</f>
        <v>0</v>
      </c>
      <c r="AH1938" s="7">
        <f>IF(R1938&gt;0,RANK(R1938,(N1938:P1938,Q1938:AE1938)),0)</f>
        <v>0</v>
      </c>
      <c r="AI1938" s="7">
        <f>IF(T1938&gt;0,RANK(T1938,(N1938:P1938,Q1938:AE1938)),0)</f>
        <v>0</v>
      </c>
      <c r="AJ1938" s="7">
        <f>IF(S1938&gt;0,RANK(S1938,(N1938:P1938,Q1938:AE1938)),0)</f>
        <v>0</v>
      </c>
      <c r="AK1938" s="2">
        <f t="shared" si="711"/>
        <v>0</v>
      </c>
      <c r="AL1938" s="2">
        <f t="shared" si="712"/>
        <v>0</v>
      </c>
      <c r="AM1938" s="2">
        <f t="shared" si="713"/>
        <v>0</v>
      </c>
      <c r="AN1938" s="2">
        <f t="shared" si="714"/>
        <v>0</v>
      </c>
      <c r="AP1938" t="s">
        <v>1534</v>
      </c>
      <c r="AQ1938" t="s">
        <v>543</v>
      </c>
      <c r="AT1938" s="94">
        <v>47</v>
      </c>
      <c r="AU1938" s="96">
        <v>51</v>
      </c>
      <c r="AV1938" s="100">
        <f t="shared" si="715"/>
        <v>47051</v>
      </c>
      <c r="AX1938" s="7" t="s">
        <v>996</v>
      </c>
    </row>
    <row r="1939" spans="1:50" ht="13" hidden="1" customHeight="1" outlineLevel="1">
      <c r="A1939" t="s">
        <v>1335</v>
      </c>
      <c r="B1939" t="s">
        <v>543</v>
      </c>
      <c r="C1939" s="1">
        <f t="shared" si="706"/>
        <v>8810</v>
      </c>
      <c r="D1939" s="7">
        <f>IF(N1939&gt;0, RANK(N1939,(N1939:P1939,Q1939:AE1939)),0)</f>
        <v>1</v>
      </c>
      <c r="E1939" s="7">
        <f>IF(O1939&gt;0,RANK(O1939,(N1939:P1939,Q1939:AE1939)),0)</f>
        <v>2</v>
      </c>
      <c r="F1939" s="7">
        <f>IF(P1939&gt;0,RANK(P1939,(N1939:P1939,Q1939:AE1939)),0)</f>
        <v>0</v>
      </c>
      <c r="G1939" s="1">
        <f t="shared" si="704"/>
        <v>5301</v>
      </c>
      <c r="H1939" s="2">
        <f t="shared" si="705"/>
        <v>0.60170261066969355</v>
      </c>
      <c r="I1939" s="2"/>
      <c r="J1939" s="2">
        <f t="shared" si="707"/>
        <v>0.79137343927355275</v>
      </c>
      <c r="K1939" s="2">
        <f t="shared" si="708"/>
        <v>0.18967082860385925</v>
      </c>
      <c r="L1939" s="2">
        <f t="shared" si="709"/>
        <v>0</v>
      </c>
      <c r="M1939" s="2">
        <f t="shared" si="710"/>
        <v>1.8955732122587998E-2</v>
      </c>
      <c r="N1939" s="58">
        <v>6972</v>
      </c>
      <c r="O1939" s="58">
        <v>1671</v>
      </c>
      <c r="P1939" s="58"/>
      <c r="Q1939" s="58"/>
      <c r="R1939" s="58"/>
      <c r="S1939" s="58"/>
      <c r="T1939" s="58"/>
      <c r="U1939" s="58">
        <v>0</v>
      </c>
      <c r="V1939" s="58">
        <v>111</v>
      </c>
      <c r="W1939" s="58">
        <v>56</v>
      </c>
      <c r="X1939" s="58"/>
      <c r="Y1939" s="58"/>
      <c r="Z1939" s="58"/>
      <c r="AA1939" s="58"/>
      <c r="AB1939" s="58"/>
      <c r="AC1939" s="58"/>
      <c r="AD1939" s="58"/>
      <c r="AE1939" s="58"/>
      <c r="AG1939" s="7">
        <f>IF(Q1939&gt;0,RANK(Q1939,(N1939:P1939,Q1939:AE1939)),0)</f>
        <v>0</v>
      </c>
      <c r="AH1939" s="7">
        <f>IF(R1939&gt;0,RANK(R1939,(N1939:P1939,Q1939:AE1939)),0)</f>
        <v>0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si="711"/>
        <v>0</v>
      </c>
      <c r="AL1939" s="2">
        <f t="shared" si="712"/>
        <v>0</v>
      </c>
      <c r="AM1939" s="2">
        <f t="shared" si="713"/>
        <v>0</v>
      </c>
      <c r="AN1939" s="2">
        <f t="shared" si="714"/>
        <v>0</v>
      </c>
      <c r="AP1939" t="s">
        <v>1335</v>
      </c>
      <c r="AQ1939" t="s">
        <v>543</v>
      </c>
      <c r="AT1939" s="94">
        <v>47</v>
      </c>
      <c r="AU1939" s="96">
        <v>53</v>
      </c>
      <c r="AV1939" s="100">
        <f t="shared" si="715"/>
        <v>47053</v>
      </c>
      <c r="AX1939" s="7" t="s">
        <v>996</v>
      </c>
    </row>
    <row r="1940" spans="1:50" ht="13" hidden="1" customHeight="1" outlineLevel="1">
      <c r="A1940" t="s">
        <v>2075</v>
      </c>
      <c r="B1940" t="s">
        <v>543</v>
      </c>
      <c r="C1940" s="1">
        <f t="shared" si="706"/>
        <v>3212</v>
      </c>
      <c r="D1940" s="7">
        <f>IF(N1940&gt;0, RANK(N1940,(N1940:P1940,Q1940:AE1940)),0)</f>
        <v>1</v>
      </c>
      <c r="E1940" s="7">
        <f>IF(O1940&gt;0,RANK(O1940,(N1940:P1940,Q1940:AE1940)),0)</f>
        <v>2</v>
      </c>
      <c r="F1940" s="7">
        <f>IF(P1940&gt;0,RANK(P1940,(N1940:P1940,Q1940:AE1940)),0)</f>
        <v>0</v>
      </c>
      <c r="G1940" s="1">
        <f t="shared" si="704"/>
        <v>1950</v>
      </c>
      <c r="H1940" s="2">
        <f t="shared" si="705"/>
        <v>0.60709838107098379</v>
      </c>
      <c r="I1940" s="2"/>
      <c r="J1940" s="2">
        <f t="shared" si="707"/>
        <v>0.79638854296388539</v>
      </c>
      <c r="K1940" s="2">
        <f t="shared" si="708"/>
        <v>0.18929016189290163</v>
      </c>
      <c r="L1940" s="2">
        <f t="shared" si="709"/>
        <v>0</v>
      </c>
      <c r="M1940" s="2">
        <f t="shared" si="710"/>
        <v>1.4321295143212981E-2</v>
      </c>
      <c r="N1940" s="58">
        <v>2558</v>
      </c>
      <c r="O1940" s="58">
        <v>608</v>
      </c>
      <c r="P1940" s="58"/>
      <c r="Q1940" s="58"/>
      <c r="R1940" s="58"/>
      <c r="S1940" s="58"/>
      <c r="T1940" s="58"/>
      <c r="U1940" s="58">
        <v>0</v>
      </c>
      <c r="V1940" s="58">
        <v>21</v>
      </c>
      <c r="W1940" s="58">
        <v>25</v>
      </c>
      <c r="X1940" s="58"/>
      <c r="Y1940" s="58"/>
      <c r="Z1940" s="58"/>
      <c r="AA1940" s="58"/>
      <c r="AB1940" s="58"/>
      <c r="AC1940" s="58"/>
      <c r="AD1940" s="58"/>
      <c r="AE1940" s="58"/>
      <c r="AG1940" s="7">
        <f>IF(Q1940&gt;0,RANK(Q1940,(N1940:P1940,Q1940:AE1940)),0)</f>
        <v>0</v>
      </c>
      <c r="AH1940" s="7">
        <f>IF(R1940&gt;0,RANK(R1940,(N1940:P1940,Q1940:AE1940)),0)</f>
        <v>0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711"/>
        <v>0</v>
      </c>
      <c r="AL1940" s="2">
        <f t="shared" si="712"/>
        <v>0</v>
      </c>
      <c r="AM1940" s="2">
        <f t="shared" si="713"/>
        <v>0</v>
      </c>
      <c r="AN1940" s="2">
        <f t="shared" si="714"/>
        <v>0</v>
      </c>
      <c r="AP1940" t="s">
        <v>2075</v>
      </c>
      <c r="AQ1940" t="s">
        <v>543</v>
      </c>
      <c r="AT1940" s="94">
        <v>47</v>
      </c>
      <c r="AU1940" s="96">
        <v>55</v>
      </c>
      <c r="AV1940" s="100">
        <f t="shared" si="715"/>
        <v>47055</v>
      </c>
      <c r="AX1940" s="7" t="s">
        <v>996</v>
      </c>
    </row>
    <row r="1941" spans="1:50" ht="13" hidden="1" customHeight="1" outlineLevel="1">
      <c r="A1941" t="s">
        <v>109</v>
      </c>
      <c r="B1941" t="s">
        <v>543</v>
      </c>
      <c r="C1941" s="1">
        <f t="shared" si="706"/>
        <v>1595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0</v>
      </c>
      <c r="G1941" s="1">
        <f t="shared" si="704"/>
        <v>311</v>
      </c>
      <c r="H1941" s="2">
        <f t="shared" si="705"/>
        <v>0.19498432601880877</v>
      </c>
      <c r="I1941" s="2"/>
      <c r="J1941" s="2">
        <f t="shared" si="707"/>
        <v>0.58683385579937308</v>
      </c>
      <c r="K1941" s="2">
        <f t="shared" si="708"/>
        <v>0.39184952978056425</v>
      </c>
      <c r="L1941" s="2">
        <f t="shared" si="709"/>
        <v>0</v>
      </c>
      <c r="M1941" s="2">
        <f t="shared" si="710"/>
        <v>2.1316614420062663E-2</v>
      </c>
      <c r="N1941" s="58">
        <v>936</v>
      </c>
      <c r="O1941" s="58">
        <v>625</v>
      </c>
      <c r="P1941" s="58"/>
      <c r="Q1941" s="58"/>
      <c r="R1941" s="58"/>
      <c r="S1941" s="58"/>
      <c r="T1941" s="58"/>
      <c r="U1941" s="58">
        <v>0</v>
      </c>
      <c r="V1941" s="58">
        <v>18</v>
      </c>
      <c r="W1941" s="58">
        <v>16</v>
      </c>
      <c r="X1941" s="58"/>
      <c r="Y1941" s="58"/>
      <c r="Z1941" s="58"/>
      <c r="AA1941" s="58"/>
      <c r="AB1941" s="58"/>
      <c r="AC1941" s="58"/>
      <c r="AD1941" s="58"/>
      <c r="AE1941" s="58"/>
      <c r="AG1941" s="7">
        <f>IF(Q1941&gt;0,RANK(Q1941,(N1941:P1941,Q1941:AE1941)),0)</f>
        <v>0</v>
      </c>
      <c r="AH1941" s="7">
        <f>IF(R1941&gt;0,RANK(R1941,(N1941:P1941,Q1941:AE1941)),0)</f>
        <v>0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711"/>
        <v>0</v>
      </c>
      <c r="AL1941" s="2">
        <f t="shared" si="712"/>
        <v>0</v>
      </c>
      <c r="AM1941" s="2">
        <f t="shared" si="713"/>
        <v>0</v>
      </c>
      <c r="AN1941" s="2">
        <f t="shared" si="714"/>
        <v>0</v>
      </c>
      <c r="AP1941" t="s">
        <v>109</v>
      </c>
      <c r="AQ1941" t="s">
        <v>543</v>
      </c>
      <c r="AT1941" s="94">
        <v>47</v>
      </c>
      <c r="AU1941" s="96">
        <v>57</v>
      </c>
      <c r="AV1941" s="100">
        <f t="shared" si="715"/>
        <v>47057</v>
      </c>
      <c r="AX1941" s="7" t="s">
        <v>996</v>
      </c>
    </row>
    <row r="1942" spans="1:50" ht="13" hidden="1" customHeight="1" outlineLevel="1">
      <c r="A1942" t="s">
        <v>1525</v>
      </c>
      <c r="B1942" t="s">
        <v>543</v>
      </c>
      <c r="C1942" s="1">
        <f t="shared" si="706"/>
        <v>5910</v>
      </c>
      <c r="D1942" s="7">
        <f>IF(N1942&gt;0, RANK(N1942,(N1942:P1942,Q1942:AE1942)),0)</f>
        <v>1</v>
      </c>
      <c r="E1942" s="7">
        <f>IF(O1942&gt;0,RANK(O1942,(N1942:P1942,Q1942:AE1942)),0)</f>
        <v>2</v>
      </c>
      <c r="F1942" s="7">
        <f>IF(P1942&gt;0,RANK(P1942,(N1942:P1942,Q1942:AE1942)),0)</f>
        <v>0</v>
      </c>
      <c r="G1942" s="1">
        <f t="shared" si="704"/>
        <v>1228</v>
      </c>
      <c r="H1942" s="2">
        <f t="shared" si="705"/>
        <v>0.20778341793570221</v>
      </c>
      <c r="I1942" s="2"/>
      <c r="J1942" s="2">
        <f t="shared" si="707"/>
        <v>0.594077834179357</v>
      </c>
      <c r="K1942" s="2">
        <f t="shared" si="708"/>
        <v>0.38629441624365485</v>
      </c>
      <c r="L1942" s="2">
        <f t="shared" si="709"/>
        <v>0</v>
      </c>
      <c r="M1942" s="2">
        <f t="shared" si="710"/>
        <v>1.9627749576988152E-2</v>
      </c>
      <c r="N1942" s="58">
        <v>3511</v>
      </c>
      <c r="O1942" s="58">
        <v>2283</v>
      </c>
      <c r="P1942" s="58"/>
      <c r="Q1942" s="58"/>
      <c r="R1942" s="58"/>
      <c r="S1942" s="58"/>
      <c r="T1942" s="58"/>
      <c r="U1942" s="58">
        <v>1</v>
      </c>
      <c r="V1942" s="58">
        <v>63</v>
      </c>
      <c r="W1942" s="58">
        <v>52</v>
      </c>
      <c r="X1942" s="58"/>
      <c r="Y1942" s="58"/>
      <c r="Z1942" s="58"/>
      <c r="AA1942" s="58"/>
      <c r="AB1942" s="58"/>
      <c r="AC1942" s="58"/>
      <c r="AD1942" s="58"/>
      <c r="AE1942" s="58"/>
      <c r="AG1942" s="7">
        <f>IF(Q1942&gt;0,RANK(Q1942,(N1942:P1942,Q1942:AE1942)),0)</f>
        <v>0</v>
      </c>
      <c r="AH1942" s="7">
        <f>IF(R1942&gt;0,RANK(R1942,(N1942:P1942,Q1942:AE1942)),0)</f>
        <v>0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711"/>
        <v>0</v>
      </c>
      <c r="AL1942" s="2">
        <f t="shared" si="712"/>
        <v>0</v>
      </c>
      <c r="AM1942" s="2">
        <f t="shared" si="713"/>
        <v>0</v>
      </c>
      <c r="AN1942" s="2">
        <f t="shared" si="714"/>
        <v>0</v>
      </c>
      <c r="AP1942" t="s">
        <v>1525</v>
      </c>
      <c r="AQ1942" t="s">
        <v>543</v>
      </c>
      <c r="AT1942" s="94">
        <v>47</v>
      </c>
      <c r="AU1942" s="96">
        <v>59</v>
      </c>
      <c r="AV1942" s="100">
        <f t="shared" si="715"/>
        <v>47059</v>
      </c>
      <c r="AX1942" s="7" t="s">
        <v>996</v>
      </c>
    </row>
    <row r="1943" spans="1:50" ht="13" hidden="1" customHeight="1" outlineLevel="1">
      <c r="A1943" t="s">
        <v>1444</v>
      </c>
      <c r="B1943" t="s">
        <v>543</v>
      </c>
      <c r="C1943" s="1">
        <f t="shared" si="706"/>
        <v>1616</v>
      </c>
      <c r="D1943" s="7">
        <f>IF(N1943&gt;0, RANK(N1943,(N1943:P1943,Q1943:AE1943)),0)</f>
        <v>1</v>
      </c>
      <c r="E1943" s="7">
        <f>IF(O1943&gt;0,RANK(O1943,(N1943:P1943,Q1943:AE1943)),0)</f>
        <v>2</v>
      </c>
      <c r="F1943" s="7">
        <f>IF(P1943&gt;0,RANK(P1943,(N1943:P1943,Q1943:AE1943)),0)</f>
        <v>0</v>
      </c>
      <c r="G1943" s="1">
        <f t="shared" si="704"/>
        <v>907</v>
      </c>
      <c r="H1943" s="2">
        <f t="shared" si="705"/>
        <v>0.56126237623762376</v>
      </c>
      <c r="I1943" s="2"/>
      <c r="J1943" s="2">
        <f t="shared" si="707"/>
        <v>0.7741336633663366</v>
      </c>
      <c r="K1943" s="2">
        <f t="shared" si="708"/>
        <v>0.21287128712871287</v>
      </c>
      <c r="L1943" s="2">
        <f t="shared" si="709"/>
        <v>0</v>
      </c>
      <c r="M1943" s="2">
        <f t="shared" si="710"/>
        <v>1.2995049504950534E-2</v>
      </c>
      <c r="N1943" s="58">
        <v>1251</v>
      </c>
      <c r="O1943" s="58">
        <v>344</v>
      </c>
      <c r="P1943" s="58"/>
      <c r="Q1943" s="58"/>
      <c r="R1943" s="58"/>
      <c r="S1943" s="58"/>
      <c r="T1943" s="58"/>
      <c r="U1943" s="58">
        <v>0</v>
      </c>
      <c r="V1943" s="58">
        <v>14</v>
      </c>
      <c r="W1943" s="58">
        <v>7</v>
      </c>
      <c r="X1943" s="58"/>
      <c r="Y1943" s="58"/>
      <c r="Z1943" s="58"/>
      <c r="AA1943" s="58"/>
      <c r="AB1943" s="58"/>
      <c r="AC1943" s="58"/>
      <c r="AD1943" s="58"/>
      <c r="AE1943" s="58"/>
      <c r="AG1943" s="7">
        <f>IF(Q1943&gt;0,RANK(Q1943,(N1943:P1943,Q1943:AE1943)),0)</f>
        <v>0</v>
      </c>
      <c r="AH1943" s="7">
        <f>IF(R1943&gt;0,RANK(R1943,(N1943:P1943,Q1943:AE1943)),0)</f>
        <v>0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711"/>
        <v>0</v>
      </c>
      <c r="AL1943" s="2">
        <f t="shared" si="712"/>
        <v>0</v>
      </c>
      <c r="AM1943" s="2">
        <f t="shared" si="713"/>
        <v>0</v>
      </c>
      <c r="AN1943" s="2">
        <f t="shared" si="714"/>
        <v>0</v>
      </c>
      <c r="AP1943" t="s">
        <v>1444</v>
      </c>
      <c r="AQ1943" t="s">
        <v>543</v>
      </c>
      <c r="AT1943" s="94">
        <v>47</v>
      </c>
      <c r="AU1943" s="96">
        <v>61</v>
      </c>
      <c r="AV1943" s="100">
        <f t="shared" si="715"/>
        <v>47061</v>
      </c>
      <c r="AX1943" s="7" t="s">
        <v>996</v>
      </c>
    </row>
    <row r="1944" spans="1:50" ht="13" hidden="1" customHeight="1" outlineLevel="1">
      <c r="A1944" t="s">
        <v>605</v>
      </c>
      <c r="B1944" t="s">
        <v>543</v>
      </c>
      <c r="C1944" s="1">
        <f t="shared" si="706"/>
        <v>7771</v>
      </c>
      <c r="D1944" s="7">
        <f>IF(N1944&gt;0, RANK(N1944,(N1944:P1944,Q1944:AE1944)),0)</f>
        <v>1</v>
      </c>
      <c r="E1944" s="7">
        <f>IF(O1944&gt;0,RANK(O1944,(N1944:P1944,Q1944:AE1944)),0)</f>
        <v>2</v>
      </c>
      <c r="F1944" s="7">
        <f>IF(P1944&gt;0,RANK(P1944,(N1944:P1944,Q1944:AE1944)),0)</f>
        <v>0</v>
      </c>
      <c r="G1944" s="1">
        <f t="shared" si="704"/>
        <v>1950</v>
      </c>
      <c r="H1944" s="2">
        <f t="shared" si="705"/>
        <v>0.25093295586153647</v>
      </c>
      <c r="I1944" s="2"/>
      <c r="J1944" s="2">
        <f t="shared" si="707"/>
        <v>0.61665165358383733</v>
      </c>
      <c r="K1944" s="2">
        <f t="shared" si="708"/>
        <v>0.36571869772230087</v>
      </c>
      <c r="L1944" s="2">
        <f t="shared" si="709"/>
        <v>0</v>
      </c>
      <c r="M1944" s="2">
        <f t="shared" si="710"/>
        <v>1.7629648693861799E-2</v>
      </c>
      <c r="N1944" s="58">
        <v>4792</v>
      </c>
      <c r="O1944" s="58">
        <v>2842</v>
      </c>
      <c r="P1944" s="58"/>
      <c r="Q1944" s="58"/>
      <c r="R1944" s="58"/>
      <c r="S1944" s="58"/>
      <c r="T1944" s="58"/>
      <c r="U1944" s="58">
        <v>0</v>
      </c>
      <c r="V1944" s="58">
        <v>85</v>
      </c>
      <c r="W1944" s="58">
        <v>52</v>
      </c>
      <c r="X1944" s="58"/>
      <c r="Y1944" s="58"/>
      <c r="Z1944" s="58"/>
      <c r="AA1944" s="58"/>
      <c r="AB1944" s="58"/>
      <c r="AC1944" s="58"/>
      <c r="AD1944" s="58"/>
      <c r="AE1944" s="58"/>
      <c r="AG1944" s="7">
        <f>IF(Q1944&gt;0,RANK(Q1944,(N1944:P1944,Q1944:AE1944)),0)</f>
        <v>0</v>
      </c>
      <c r="AH1944" s="7">
        <f>IF(R1944&gt;0,RANK(R1944,(N1944:P1944,Q1944:AE1944)),0)</f>
        <v>0</v>
      </c>
      <c r="AI1944" s="7">
        <f>IF(T1944&gt;0,RANK(T1944,(N1944:P1944,Q1944:AE1944)),0)</f>
        <v>0</v>
      </c>
      <c r="AJ1944" s="7">
        <f>IF(S1944&gt;0,RANK(S1944,(N1944:P1944,Q1944:AE1944)),0)</f>
        <v>0</v>
      </c>
      <c r="AK1944" s="2">
        <f t="shared" si="711"/>
        <v>0</v>
      </c>
      <c r="AL1944" s="2">
        <f t="shared" si="712"/>
        <v>0</v>
      </c>
      <c r="AM1944" s="2">
        <f t="shared" si="713"/>
        <v>0</v>
      </c>
      <c r="AN1944" s="2">
        <f t="shared" si="714"/>
        <v>0</v>
      </c>
      <c r="AP1944" t="s">
        <v>605</v>
      </c>
      <c r="AQ1944" t="s">
        <v>543</v>
      </c>
      <c r="AT1944" s="94">
        <v>47</v>
      </c>
      <c r="AU1944" s="96">
        <v>63</v>
      </c>
      <c r="AV1944" s="100">
        <f t="shared" si="715"/>
        <v>47063</v>
      </c>
      <c r="AX1944" s="7" t="s">
        <v>996</v>
      </c>
    </row>
    <row r="1945" spans="1:50" ht="13" hidden="1" customHeight="1" outlineLevel="1">
      <c r="A1945" t="s">
        <v>953</v>
      </c>
      <c r="B1945" t="s">
        <v>543</v>
      </c>
      <c r="C1945" s="1">
        <f t="shared" ref="C1945:C1976" si="716">SUM(N1945:AE1945)</f>
        <v>51313</v>
      </c>
      <c r="D1945" s="7">
        <f>IF(N1945&gt;0, RANK(N1945,(N1945:P1945,Q1945:AE1945)),0)</f>
        <v>1</v>
      </c>
      <c r="E1945" s="7">
        <f>IF(O1945&gt;0,RANK(O1945,(N1945:P1945,Q1945:AE1945)),0)</f>
        <v>2</v>
      </c>
      <c r="F1945" s="7">
        <f>IF(P1945&gt;0,RANK(P1945,(N1945:P1945,Q1945:AE1945)),0)</f>
        <v>0</v>
      </c>
      <c r="G1945" s="1">
        <f t="shared" si="704"/>
        <v>8257</v>
      </c>
      <c r="H1945" s="2">
        <f t="shared" si="705"/>
        <v>0.16091438816674136</v>
      </c>
      <c r="I1945" s="2"/>
      <c r="J1945" s="2">
        <f t="shared" ref="J1945:J1976" si="717">IF($C1945=0,"-",N1945/$C1945)</f>
        <v>0.56375577339075866</v>
      </c>
      <c r="K1945" s="2">
        <f t="shared" ref="K1945:K1976" si="718">IF($C1945=0,"-",O1945/$C1945)</f>
        <v>0.4028413852240173</v>
      </c>
      <c r="L1945" s="2">
        <f t="shared" ref="L1945:L1976" si="719">IF($C1945=0,"-",P1945/$C1945)</f>
        <v>0</v>
      </c>
      <c r="M1945" s="2">
        <f t="shared" ref="M1945:M1976" si="720">IF(C1945=0,"-",(1-J1945-K1945-L1945))</f>
        <v>3.3402841385224036E-2</v>
      </c>
      <c r="N1945" s="58">
        <v>28928</v>
      </c>
      <c r="O1945" s="58">
        <v>20671</v>
      </c>
      <c r="P1945" s="58"/>
      <c r="Q1945" s="58"/>
      <c r="R1945" s="58"/>
      <c r="S1945" s="58"/>
      <c r="T1945" s="58"/>
      <c r="U1945" s="58">
        <v>3</v>
      </c>
      <c r="V1945" s="58">
        <v>800</v>
      </c>
      <c r="W1945" s="58">
        <v>911</v>
      </c>
      <c r="X1945" s="58"/>
      <c r="Y1945" s="58"/>
      <c r="Z1945" s="58"/>
      <c r="AA1945" s="58"/>
      <c r="AB1945" s="58"/>
      <c r="AC1945" s="58"/>
      <c r="AD1945" s="58"/>
      <c r="AE1945" s="58"/>
      <c r="AG1945" s="7">
        <f>IF(Q1945&gt;0,RANK(Q1945,(N1945:P1945,Q1945:AE1945)),0)</f>
        <v>0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ref="AK1945:AK1976" si="721">IF($C1945=0,"-",Q1945/$C1945)</f>
        <v>0</v>
      </c>
      <c r="AL1945" s="2">
        <f t="shared" ref="AL1945:AL1976" si="722">IF($C1945=0,"-",R1945/$C1945)</f>
        <v>0</v>
      </c>
      <c r="AM1945" s="2">
        <f t="shared" ref="AM1945:AM1976" si="723">IF($C1945=0,"-",T1945/$C1945)</f>
        <v>0</v>
      </c>
      <c r="AN1945" s="2">
        <f t="shared" ref="AN1945:AN1976" si="724">IF($C1945=0,"-",S1945/$C1945)</f>
        <v>0</v>
      </c>
      <c r="AP1945" t="s">
        <v>953</v>
      </c>
      <c r="AQ1945" t="s">
        <v>543</v>
      </c>
      <c r="AT1945" s="94">
        <v>47</v>
      </c>
      <c r="AU1945" s="96">
        <v>65</v>
      </c>
      <c r="AV1945" s="100">
        <f t="shared" si="715"/>
        <v>47065</v>
      </c>
      <c r="AX1945" s="7" t="s">
        <v>996</v>
      </c>
    </row>
    <row r="1946" spans="1:50" ht="13" hidden="1" customHeight="1" outlineLevel="1">
      <c r="A1946" t="s">
        <v>2274</v>
      </c>
      <c r="B1946" t="s">
        <v>543</v>
      </c>
      <c r="C1946" s="1">
        <f t="shared" si="716"/>
        <v>920</v>
      </c>
      <c r="D1946" s="7">
        <f>IF(N1946&gt;0, RANK(N1946,(N1946:P1946,Q1946:AE1946)),0)</f>
        <v>1</v>
      </c>
      <c r="E1946" s="7">
        <f>IF(O1946&gt;0,RANK(O1946,(N1946:P1946,Q1946:AE1946)),0)</f>
        <v>2</v>
      </c>
      <c r="F1946" s="7">
        <f>IF(P1946&gt;0,RANK(P1946,(N1946:P1946,Q1946:AE1946)),0)</f>
        <v>0</v>
      </c>
      <c r="G1946" s="1">
        <f t="shared" si="704"/>
        <v>391</v>
      </c>
      <c r="H1946" s="2">
        <f t="shared" si="705"/>
        <v>0.42499999999999999</v>
      </c>
      <c r="I1946" s="2"/>
      <c r="J1946" s="2">
        <f t="shared" si="717"/>
        <v>0.70760869565217388</v>
      </c>
      <c r="K1946" s="2">
        <f t="shared" si="718"/>
        <v>0.28260869565217389</v>
      </c>
      <c r="L1946" s="2">
        <f t="shared" si="719"/>
        <v>0</v>
      </c>
      <c r="M1946" s="2">
        <f t="shared" si="720"/>
        <v>9.7826086956522285E-3</v>
      </c>
      <c r="N1946" s="58">
        <v>651</v>
      </c>
      <c r="O1946" s="58">
        <v>260</v>
      </c>
      <c r="P1946" s="58"/>
      <c r="Q1946" s="58"/>
      <c r="R1946" s="58"/>
      <c r="S1946" s="58"/>
      <c r="T1946" s="58"/>
      <c r="U1946" s="58">
        <v>0</v>
      </c>
      <c r="V1946" s="58">
        <v>3</v>
      </c>
      <c r="W1946" s="58">
        <v>6</v>
      </c>
      <c r="X1946" s="58"/>
      <c r="Y1946" s="58"/>
      <c r="Z1946" s="58"/>
      <c r="AA1946" s="58"/>
      <c r="AB1946" s="58"/>
      <c r="AC1946" s="58"/>
      <c r="AD1946" s="58"/>
      <c r="AE1946" s="58"/>
      <c r="AG1946" s="7">
        <f>IF(Q1946&gt;0,RANK(Q1946,(N1946:P1946,Q1946:AE1946)),0)</f>
        <v>0</v>
      </c>
      <c r="AH1946" s="7">
        <f>IF(R1946&gt;0,RANK(R1946,(N1946:P1946,Q1946:AE1946)),0)</f>
        <v>0</v>
      </c>
      <c r="AI1946" s="7">
        <f>IF(T1946&gt;0,RANK(T1946,(N1946:P1946,Q1946:AE1946)),0)</f>
        <v>0</v>
      </c>
      <c r="AJ1946" s="7">
        <f>IF(S1946&gt;0,RANK(S1946,(N1946:P1946,Q1946:AE1946)),0)</f>
        <v>0</v>
      </c>
      <c r="AK1946" s="2">
        <f t="shared" si="721"/>
        <v>0</v>
      </c>
      <c r="AL1946" s="2">
        <f t="shared" si="722"/>
        <v>0</v>
      </c>
      <c r="AM1946" s="2">
        <f t="shared" si="723"/>
        <v>0</v>
      </c>
      <c r="AN1946" s="2">
        <f t="shared" si="724"/>
        <v>0</v>
      </c>
      <c r="AP1946" t="s">
        <v>2274</v>
      </c>
      <c r="AQ1946" t="s">
        <v>543</v>
      </c>
      <c r="AT1946" s="94">
        <v>47</v>
      </c>
      <c r="AU1946" s="96">
        <v>67</v>
      </c>
      <c r="AV1946" s="100">
        <f t="shared" si="715"/>
        <v>47067</v>
      </c>
      <c r="AX1946" s="7" t="s">
        <v>996</v>
      </c>
    </row>
    <row r="1947" spans="1:50" ht="13" hidden="1" customHeight="1" outlineLevel="1">
      <c r="A1947" t="s">
        <v>414</v>
      </c>
      <c r="B1947" t="s">
        <v>543</v>
      </c>
      <c r="C1947" s="1">
        <f t="shared" si="716"/>
        <v>5027</v>
      </c>
      <c r="D1947" s="7">
        <f>IF(N1947&gt;0, RANK(N1947,(N1947:P1947,Q1947:AE1947)),0)</f>
        <v>1</v>
      </c>
      <c r="E1947" s="7">
        <f>IF(O1947&gt;0,RANK(O1947,(N1947:P1947,Q1947:AE1947)),0)</f>
        <v>2</v>
      </c>
      <c r="F1947" s="7">
        <f>IF(P1947&gt;0,RANK(P1947,(N1947:P1947,Q1947:AE1947)),0)</f>
        <v>0</v>
      </c>
      <c r="G1947" s="1">
        <f t="shared" si="704"/>
        <v>2839</v>
      </c>
      <c r="H1947" s="2">
        <f t="shared" si="705"/>
        <v>0.56475034812015124</v>
      </c>
      <c r="I1947" s="2"/>
      <c r="J1947" s="2">
        <f t="shared" si="717"/>
        <v>0.77043962601949478</v>
      </c>
      <c r="K1947" s="2">
        <f t="shared" si="718"/>
        <v>0.20568927789934355</v>
      </c>
      <c r="L1947" s="2">
        <f t="shared" si="719"/>
        <v>0</v>
      </c>
      <c r="M1947" s="2">
        <f t="shared" si="720"/>
        <v>2.3871096081161669E-2</v>
      </c>
      <c r="N1947" s="58">
        <v>3873</v>
      </c>
      <c r="O1947" s="58">
        <v>1034</v>
      </c>
      <c r="P1947" s="58"/>
      <c r="Q1947" s="58"/>
      <c r="R1947" s="58"/>
      <c r="S1947" s="58"/>
      <c r="T1947" s="58"/>
      <c r="U1947" s="58">
        <v>0</v>
      </c>
      <c r="V1947" s="58">
        <v>71</v>
      </c>
      <c r="W1947" s="58">
        <v>49</v>
      </c>
      <c r="X1947" s="58"/>
      <c r="Y1947" s="58"/>
      <c r="Z1947" s="58"/>
      <c r="AA1947" s="58"/>
      <c r="AB1947" s="58"/>
      <c r="AC1947" s="58"/>
      <c r="AD1947" s="58"/>
      <c r="AE1947" s="58"/>
      <c r="AG1947" s="7">
        <f>IF(Q1947&gt;0,RANK(Q1947,(N1947:P1947,Q1947:AE1947)),0)</f>
        <v>0</v>
      </c>
      <c r="AH1947" s="7">
        <f>IF(R1947&gt;0,RANK(R1947,(N1947:P1947,Q1947:AE1947)),0)</f>
        <v>0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721"/>
        <v>0</v>
      </c>
      <c r="AL1947" s="2">
        <f t="shared" si="722"/>
        <v>0</v>
      </c>
      <c r="AM1947" s="2">
        <f t="shared" si="723"/>
        <v>0</v>
      </c>
      <c r="AN1947" s="2">
        <f t="shared" si="724"/>
        <v>0</v>
      </c>
      <c r="AP1947" t="s">
        <v>414</v>
      </c>
      <c r="AQ1947" t="s">
        <v>543</v>
      </c>
      <c r="AT1947" s="94">
        <v>47</v>
      </c>
      <c r="AU1947" s="96">
        <v>69</v>
      </c>
      <c r="AV1947" s="100">
        <f t="shared" si="715"/>
        <v>47069</v>
      </c>
      <c r="AX1947" s="7" t="s">
        <v>996</v>
      </c>
    </row>
    <row r="1948" spans="1:50" ht="13" hidden="1" customHeight="1" outlineLevel="1">
      <c r="A1948" t="s">
        <v>2393</v>
      </c>
      <c r="B1948" t="s">
        <v>543</v>
      </c>
      <c r="C1948" s="1">
        <f t="shared" si="716"/>
        <v>4788</v>
      </c>
      <c r="D1948" s="7">
        <f>IF(N1948&gt;0, RANK(N1948,(N1948:P1948,Q1948:AE1948)),0)</f>
        <v>1</v>
      </c>
      <c r="E1948" s="7">
        <f>IF(O1948&gt;0,RANK(O1948,(N1948:P1948,Q1948:AE1948)),0)</f>
        <v>2</v>
      </c>
      <c r="F1948" s="7">
        <f>IF(P1948&gt;0,RANK(P1948,(N1948:P1948,Q1948:AE1948)),0)</f>
        <v>0</v>
      </c>
      <c r="G1948" s="1">
        <f t="shared" si="704"/>
        <v>1969</v>
      </c>
      <c r="H1948" s="2">
        <f t="shared" si="705"/>
        <v>0.41123642439431912</v>
      </c>
      <c r="I1948" s="2"/>
      <c r="J1948" s="2">
        <f t="shared" si="717"/>
        <v>0.69820384294068505</v>
      </c>
      <c r="K1948" s="2">
        <f t="shared" si="718"/>
        <v>0.28696741854636593</v>
      </c>
      <c r="L1948" s="2">
        <f t="shared" si="719"/>
        <v>0</v>
      </c>
      <c r="M1948" s="2">
        <f t="shared" si="720"/>
        <v>1.4828738512949025E-2</v>
      </c>
      <c r="N1948" s="58">
        <v>3343</v>
      </c>
      <c r="O1948" s="58">
        <v>1374</v>
      </c>
      <c r="P1948" s="58"/>
      <c r="Q1948" s="58"/>
      <c r="R1948" s="58"/>
      <c r="S1948" s="58"/>
      <c r="T1948" s="58"/>
      <c r="U1948" s="58">
        <v>0</v>
      </c>
      <c r="V1948" s="58">
        <v>49</v>
      </c>
      <c r="W1948" s="58">
        <v>22</v>
      </c>
      <c r="X1948" s="58"/>
      <c r="Y1948" s="58"/>
      <c r="Z1948" s="58"/>
      <c r="AA1948" s="58"/>
      <c r="AB1948" s="58"/>
      <c r="AC1948" s="58"/>
      <c r="AD1948" s="58"/>
      <c r="AE1948" s="58"/>
      <c r="AG1948" s="7">
        <f>IF(Q1948&gt;0,RANK(Q1948,(N1948:P1948,Q1948:AE1948)),0)</f>
        <v>0</v>
      </c>
      <c r="AH1948" s="7">
        <f>IF(R1948&gt;0,RANK(R1948,(N1948:P1948,Q1948:AE1948)),0)</f>
        <v>0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721"/>
        <v>0</v>
      </c>
      <c r="AL1948" s="2">
        <f t="shared" si="722"/>
        <v>0</v>
      </c>
      <c r="AM1948" s="2">
        <f t="shared" si="723"/>
        <v>0</v>
      </c>
      <c r="AN1948" s="2">
        <f t="shared" si="724"/>
        <v>0</v>
      </c>
      <c r="AP1948" t="s">
        <v>2393</v>
      </c>
      <c r="AQ1948" t="s">
        <v>543</v>
      </c>
      <c r="AT1948" s="94">
        <v>47</v>
      </c>
      <c r="AU1948" s="96">
        <v>71</v>
      </c>
      <c r="AV1948" s="100">
        <f t="shared" si="715"/>
        <v>47071</v>
      </c>
      <c r="AX1948" s="7" t="s">
        <v>996</v>
      </c>
    </row>
    <row r="1949" spans="1:50" ht="13" hidden="1" customHeight="1" outlineLevel="1">
      <c r="A1949" t="s">
        <v>1823</v>
      </c>
      <c r="B1949" t="s">
        <v>543</v>
      </c>
      <c r="C1949" s="1">
        <f t="shared" si="716"/>
        <v>7263</v>
      </c>
      <c r="D1949" s="7">
        <f>IF(N1949&gt;0, RANK(N1949,(N1949:P1949,Q1949:AE1949)),0)</f>
        <v>1</v>
      </c>
      <c r="E1949" s="7">
        <f>IF(O1949&gt;0,RANK(O1949,(N1949:P1949,Q1949:AE1949)),0)</f>
        <v>2</v>
      </c>
      <c r="F1949" s="7">
        <f>IF(P1949&gt;0,RANK(P1949,(N1949:P1949,Q1949:AE1949)),0)</f>
        <v>0</v>
      </c>
      <c r="G1949" s="1">
        <f t="shared" si="704"/>
        <v>2704</v>
      </c>
      <c r="H1949" s="2">
        <f t="shared" si="705"/>
        <v>0.37229794850612696</v>
      </c>
      <c r="I1949" s="2"/>
      <c r="J1949" s="2">
        <f t="shared" si="717"/>
        <v>0.6805727660746248</v>
      </c>
      <c r="K1949" s="2">
        <f t="shared" si="718"/>
        <v>0.30827481756849784</v>
      </c>
      <c r="L1949" s="2">
        <f t="shared" si="719"/>
        <v>0</v>
      </c>
      <c r="M1949" s="2">
        <f t="shared" si="720"/>
        <v>1.1152416356877359E-2</v>
      </c>
      <c r="N1949" s="58">
        <v>4943</v>
      </c>
      <c r="O1949" s="58">
        <v>2239</v>
      </c>
      <c r="P1949" s="58"/>
      <c r="Q1949" s="58"/>
      <c r="R1949" s="58"/>
      <c r="S1949" s="58"/>
      <c r="T1949" s="58"/>
      <c r="U1949" s="58">
        <v>1</v>
      </c>
      <c r="V1949" s="58">
        <v>45</v>
      </c>
      <c r="W1949" s="58">
        <v>35</v>
      </c>
      <c r="X1949" s="58"/>
      <c r="Y1949" s="58"/>
      <c r="Z1949" s="58"/>
      <c r="AA1949" s="58"/>
      <c r="AB1949" s="58"/>
      <c r="AC1949" s="58"/>
      <c r="AD1949" s="58"/>
      <c r="AE1949" s="58"/>
      <c r="AG1949" s="7">
        <f>IF(Q1949&gt;0,RANK(Q1949,(N1949:P1949,Q1949:AE1949)),0)</f>
        <v>0</v>
      </c>
      <c r="AH1949" s="7">
        <f>IF(R1949&gt;0,RANK(R1949,(N1949:P1949,Q1949:AE1949)),0)</f>
        <v>0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721"/>
        <v>0</v>
      </c>
      <c r="AL1949" s="2">
        <f t="shared" si="722"/>
        <v>0</v>
      </c>
      <c r="AM1949" s="2">
        <f t="shared" si="723"/>
        <v>0</v>
      </c>
      <c r="AN1949" s="2">
        <f t="shared" si="724"/>
        <v>0</v>
      </c>
      <c r="AP1949" t="s">
        <v>1823</v>
      </c>
      <c r="AQ1949" t="s">
        <v>543</v>
      </c>
      <c r="AT1949" s="94">
        <v>47</v>
      </c>
      <c r="AU1949" s="96">
        <v>73</v>
      </c>
      <c r="AV1949" s="100">
        <f t="shared" si="715"/>
        <v>47073</v>
      </c>
      <c r="AX1949" s="7" t="s">
        <v>996</v>
      </c>
    </row>
    <row r="1950" spans="1:50" ht="13" hidden="1" customHeight="1" outlineLevel="1">
      <c r="A1950" t="s">
        <v>1975</v>
      </c>
      <c r="B1950" t="s">
        <v>543</v>
      </c>
      <c r="C1950" s="1">
        <f t="shared" si="716"/>
        <v>2313</v>
      </c>
      <c r="D1950" s="7">
        <f>IF(N1950&gt;0, RANK(N1950,(N1950:P1950,Q1950:AE1950)),0)</f>
        <v>1</v>
      </c>
      <c r="E1950" s="7">
        <f>IF(O1950&gt;0,RANK(O1950,(N1950:P1950,Q1950:AE1950)),0)</f>
        <v>2</v>
      </c>
      <c r="F1950" s="7">
        <f>IF(P1950&gt;0,RANK(P1950,(N1950:P1950,Q1950:AE1950)),0)</f>
        <v>0</v>
      </c>
      <c r="G1950" s="1">
        <f t="shared" si="704"/>
        <v>1117</v>
      </c>
      <c r="H1950" s="2">
        <f t="shared" si="705"/>
        <v>0.48292261132728059</v>
      </c>
      <c r="I1950" s="2"/>
      <c r="J1950" s="2">
        <f t="shared" si="717"/>
        <v>0.7284911370514483</v>
      </c>
      <c r="K1950" s="2">
        <f t="shared" si="718"/>
        <v>0.24556852572416774</v>
      </c>
      <c r="L1950" s="2">
        <f t="shared" si="719"/>
        <v>0</v>
      </c>
      <c r="M1950" s="2">
        <f t="shared" si="720"/>
        <v>2.5940337224383964E-2</v>
      </c>
      <c r="N1950" s="58">
        <v>1685</v>
      </c>
      <c r="O1950" s="58">
        <v>568</v>
      </c>
      <c r="P1950" s="58"/>
      <c r="Q1950" s="58"/>
      <c r="R1950" s="58"/>
      <c r="S1950" s="58"/>
      <c r="T1950" s="58"/>
      <c r="U1950" s="58">
        <v>0</v>
      </c>
      <c r="V1950" s="58">
        <v>43</v>
      </c>
      <c r="W1950" s="58">
        <v>17</v>
      </c>
      <c r="X1950" s="58"/>
      <c r="Y1950" s="58"/>
      <c r="Z1950" s="58"/>
      <c r="AA1950" s="58"/>
      <c r="AB1950" s="58"/>
      <c r="AC1950" s="58"/>
      <c r="AD1950" s="58"/>
      <c r="AE1950" s="58"/>
      <c r="AG1950" s="7">
        <f>IF(Q1950&gt;0,RANK(Q1950,(N1950:P1950,Q1950:AE1950)),0)</f>
        <v>0</v>
      </c>
      <c r="AH1950" s="7">
        <f>IF(R1950&gt;0,RANK(R1950,(N1950:P1950,Q1950:AE1950)),0)</f>
        <v>0</v>
      </c>
      <c r="AI1950" s="7">
        <f>IF(T1950&gt;0,RANK(T1950,(N1950:P1950,Q1950:AE1950)),0)</f>
        <v>0</v>
      </c>
      <c r="AJ1950" s="7">
        <f>IF(S1950&gt;0,RANK(S1950,(N1950:P1950,Q1950:AE1950)),0)</f>
        <v>0</v>
      </c>
      <c r="AK1950" s="2">
        <f t="shared" si="721"/>
        <v>0</v>
      </c>
      <c r="AL1950" s="2">
        <f t="shared" si="722"/>
        <v>0</v>
      </c>
      <c r="AM1950" s="2">
        <f t="shared" si="723"/>
        <v>0</v>
      </c>
      <c r="AN1950" s="2">
        <f t="shared" si="724"/>
        <v>0</v>
      </c>
      <c r="AP1950" t="s">
        <v>1975</v>
      </c>
      <c r="AQ1950" t="s">
        <v>543</v>
      </c>
      <c r="AT1950" s="94">
        <v>47</v>
      </c>
      <c r="AU1950" s="96">
        <v>75</v>
      </c>
      <c r="AV1950" s="100">
        <f t="shared" si="715"/>
        <v>47075</v>
      </c>
      <c r="AX1950" s="7" t="s">
        <v>996</v>
      </c>
    </row>
    <row r="1951" spans="1:50" ht="13" hidden="1" customHeight="1" outlineLevel="1">
      <c r="A1951" t="s">
        <v>1225</v>
      </c>
      <c r="B1951" t="s">
        <v>543</v>
      </c>
      <c r="C1951" s="1">
        <f t="shared" si="716"/>
        <v>3040</v>
      </c>
      <c r="D1951" s="7">
        <f>IF(N1951&gt;0, RANK(N1951,(N1951:P1951,Q1951:AE1951)),0)</f>
        <v>1</v>
      </c>
      <c r="E1951" s="7">
        <f>IF(O1951&gt;0,RANK(O1951,(N1951:P1951,Q1951:AE1951)),0)</f>
        <v>2</v>
      </c>
      <c r="F1951" s="7">
        <f>IF(P1951&gt;0,RANK(P1951,(N1951:P1951,Q1951:AE1951)),0)</f>
        <v>0</v>
      </c>
      <c r="G1951" s="1">
        <f t="shared" si="704"/>
        <v>716</v>
      </c>
      <c r="H1951" s="2">
        <f t="shared" si="705"/>
        <v>0.23552631578947369</v>
      </c>
      <c r="I1951" s="2"/>
      <c r="J1951" s="2">
        <f t="shared" si="717"/>
        <v>0.61085526315789473</v>
      </c>
      <c r="K1951" s="2">
        <f t="shared" si="718"/>
        <v>0.37532894736842104</v>
      </c>
      <c r="L1951" s="2">
        <f t="shared" si="719"/>
        <v>0</v>
      </c>
      <c r="M1951" s="2">
        <f t="shared" si="720"/>
        <v>1.3815789473684226E-2</v>
      </c>
      <c r="N1951" s="58">
        <v>1857</v>
      </c>
      <c r="O1951" s="58">
        <v>1141</v>
      </c>
      <c r="P1951" s="58"/>
      <c r="Q1951" s="58"/>
      <c r="R1951" s="58"/>
      <c r="S1951" s="58"/>
      <c r="T1951" s="58"/>
      <c r="U1951" s="58">
        <v>0</v>
      </c>
      <c r="V1951" s="58">
        <v>29</v>
      </c>
      <c r="W1951" s="58">
        <v>13</v>
      </c>
      <c r="X1951" s="58"/>
      <c r="Y1951" s="58"/>
      <c r="Z1951" s="58"/>
      <c r="AA1951" s="58"/>
      <c r="AB1951" s="58"/>
      <c r="AC1951" s="58"/>
      <c r="AD1951" s="58"/>
      <c r="AE1951" s="58"/>
      <c r="AG1951" s="7">
        <f>IF(Q1951&gt;0,RANK(Q1951,(N1951:P1951,Q1951:AE1951)),0)</f>
        <v>0</v>
      </c>
      <c r="AH1951" s="7">
        <f>IF(R1951&gt;0,RANK(R1951,(N1951:P1951,Q1951:AE1951)),0)</f>
        <v>0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721"/>
        <v>0</v>
      </c>
      <c r="AL1951" s="2">
        <f t="shared" si="722"/>
        <v>0</v>
      </c>
      <c r="AM1951" s="2">
        <f t="shared" si="723"/>
        <v>0</v>
      </c>
      <c r="AN1951" s="2">
        <f t="shared" si="724"/>
        <v>0</v>
      </c>
      <c r="AP1951" t="s">
        <v>1225</v>
      </c>
      <c r="AQ1951" t="s">
        <v>543</v>
      </c>
      <c r="AT1951" s="94">
        <v>47</v>
      </c>
      <c r="AU1951" s="96">
        <v>77</v>
      </c>
      <c r="AV1951" s="100">
        <f t="shared" si="715"/>
        <v>47077</v>
      </c>
      <c r="AX1951" s="7" t="s">
        <v>996</v>
      </c>
    </row>
    <row r="1952" spans="1:50" ht="13" hidden="1" customHeight="1" outlineLevel="1">
      <c r="A1952" t="s">
        <v>1476</v>
      </c>
      <c r="B1952" t="s">
        <v>543</v>
      </c>
      <c r="C1952" s="1">
        <f t="shared" si="716"/>
        <v>3710</v>
      </c>
      <c r="D1952" s="7">
        <f>IF(N1952&gt;0, RANK(N1952,(N1952:P1952,Q1952:AE1952)),0)</f>
        <v>1</v>
      </c>
      <c r="E1952" s="7">
        <f>IF(O1952&gt;0,RANK(O1952,(N1952:P1952,Q1952:AE1952)),0)</f>
        <v>2</v>
      </c>
      <c r="F1952" s="7">
        <f>IF(P1952&gt;0,RANK(P1952,(N1952:P1952,Q1952:AE1952)),0)</f>
        <v>0</v>
      </c>
      <c r="G1952" s="1">
        <f t="shared" si="704"/>
        <v>1888</v>
      </c>
      <c r="H1952" s="2">
        <f t="shared" si="705"/>
        <v>0.50889487870619943</v>
      </c>
      <c r="I1952" s="2"/>
      <c r="J1952" s="2">
        <f t="shared" si="717"/>
        <v>0.74285714285714288</v>
      </c>
      <c r="K1952" s="2">
        <f t="shared" si="718"/>
        <v>0.2339622641509434</v>
      </c>
      <c r="L1952" s="2">
        <f t="shared" si="719"/>
        <v>0</v>
      </c>
      <c r="M1952" s="2">
        <f t="shared" si="720"/>
        <v>2.3180592991913718E-2</v>
      </c>
      <c r="N1952" s="58">
        <v>2756</v>
      </c>
      <c r="O1952" s="58">
        <v>868</v>
      </c>
      <c r="P1952" s="58"/>
      <c r="Q1952" s="58"/>
      <c r="R1952" s="58"/>
      <c r="S1952" s="58"/>
      <c r="T1952" s="58"/>
      <c r="U1952" s="58">
        <v>2</v>
      </c>
      <c r="V1952" s="58">
        <v>49</v>
      </c>
      <c r="W1952" s="58">
        <v>35</v>
      </c>
      <c r="X1952" s="58"/>
      <c r="Y1952" s="58"/>
      <c r="Z1952" s="58"/>
      <c r="AA1952" s="58"/>
      <c r="AB1952" s="58"/>
      <c r="AC1952" s="58"/>
      <c r="AD1952" s="58"/>
      <c r="AE1952" s="58"/>
      <c r="AG1952" s="7">
        <f>IF(Q1952&gt;0,RANK(Q1952,(N1952:P1952,Q1952:AE1952)),0)</f>
        <v>0</v>
      </c>
      <c r="AH1952" s="7">
        <f>IF(R1952&gt;0,RANK(R1952,(N1952:P1952,Q1952:AE1952)),0)</f>
        <v>0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721"/>
        <v>0</v>
      </c>
      <c r="AL1952" s="2">
        <f t="shared" si="722"/>
        <v>0</v>
      </c>
      <c r="AM1952" s="2">
        <f t="shared" si="723"/>
        <v>0</v>
      </c>
      <c r="AN1952" s="2">
        <f t="shared" si="724"/>
        <v>0</v>
      </c>
      <c r="AP1952" t="s">
        <v>1476</v>
      </c>
      <c r="AQ1952" t="s">
        <v>543</v>
      </c>
      <c r="AT1952" s="94">
        <v>47</v>
      </c>
      <c r="AU1952" s="96">
        <v>79</v>
      </c>
      <c r="AV1952" s="100">
        <f t="shared" si="715"/>
        <v>47079</v>
      </c>
      <c r="AX1952" s="7" t="s">
        <v>996</v>
      </c>
    </row>
    <row r="1953" spans="1:50" ht="13" hidden="1" customHeight="1" outlineLevel="1">
      <c r="A1953" t="s">
        <v>928</v>
      </c>
      <c r="B1953" t="s">
        <v>543</v>
      </c>
      <c r="C1953" s="1">
        <f t="shared" si="716"/>
        <v>2195</v>
      </c>
      <c r="D1953" s="7">
        <f>IF(N1953&gt;0, RANK(N1953,(N1953:P1953,Q1953:AE1953)),0)</f>
        <v>1</v>
      </c>
      <c r="E1953" s="7">
        <f>IF(O1953&gt;0,RANK(O1953,(N1953:P1953,Q1953:AE1953)),0)</f>
        <v>2</v>
      </c>
      <c r="F1953" s="7">
        <f>IF(P1953&gt;0,RANK(P1953,(N1953:P1953,Q1953:AE1953)),0)</f>
        <v>0</v>
      </c>
      <c r="G1953" s="1">
        <f t="shared" si="704"/>
        <v>1320</v>
      </c>
      <c r="H1953" s="2">
        <f t="shared" si="705"/>
        <v>0.60136674259681089</v>
      </c>
      <c r="I1953" s="2"/>
      <c r="J1953" s="2">
        <f t="shared" si="717"/>
        <v>0.79316628701594538</v>
      </c>
      <c r="K1953" s="2">
        <f t="shared" si="718"/>
        <v>0.19179954441913441</v>
      </c>
      <c r="L1953" s="2">
        <f t="shared" si="719"/>
        <v>0</v>
      </c>
      <c r="M1953" s="2">
        <f t="shared" si="720"/>
        <v>1.5034168564920208E-2</v>
      </c>
      <c r="N1953" s="58">
        <v>1741</v>
      </c>
      <c r="O1953" s="58">
        <v>421</v>
      </c>
      <c r="P1953" s="58"/>
      <c r="Q1953" s="58"/>
      <c r="R1953" s="58"/>
      <c r="S1953" s="58"/>
      <c r="T1953" s="58"/>
      <c r="U1953" s="58">
        <v>0</v>
      </c>
      <c r="V1953" s="58">
        <v>20</v>
      </c>
      <c r="W1953" s="58">
        <v>13</v>
      </c>
      <c r="X1953" s="58"/>
      <c r="Y1953" s="58"/>
      <c r="Z1953" s="58"/>
      <c r="AA1953" s="58"/>
      <c r="AB1953" s="58"/>
      <c r="AC1953" s="58"/>
      <c r="AD1953" s="58"/>
      <c r="AE1953" s="58"/>
      <c r="AG1953" s="7">
        <f>IF(Q1953&gt;0,RANK(Q1953,(N1953:P1953,Q1953:AE1953)),0)</f>
        <v>0</v>
      </c>
      <c r="AH1953" s="7">
        <f>IF(R1953&gt;0,RANK(R1953,(N1953:P1953,Q1953:AE1953)),0)</f>
        <v>0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721"/>
        <v>0</v>
      </c>
      <c r="AL1953" s="2">
        <f t="shared" si="722"/>
        <v>0</v>
      </c>
      <c r="AM1953" s="2">
        <f t="shared" si="723"/>
        <v>0</v>
      </c>
      <c r="AN1953" s="2">
        <f t="shared" si="724"/>
        <v>0</v>
      </c>
      <c r="AP1953" t="s">
        <v>928</v>
      </c>
      <c r="AQ1953" t="s">
        <v>543</v>
      </c>
      <c r="AT1953" s="94">
        <v>47</v>
      </c>
      <c r="AU1953" s="96">
        <v>81</v>
      </c>
      <c r="AV1953" s="100">
        <f t="shared" si="715"/>
        <v>47081</v>
      </c>
      <c r="AX1953" s="7" t="s">
        <v>996</v>
      </c>
    </row>
    <row r="1954" spans="1:50" ht="13" hidden="1" customHeight="1" outlineLevel="1">
      <c r="A1954" t="s">
        <v>1755</v>
      </c>
      <c r="B1954" t="s">
        <v>543</v>
      </c>
      <c r="C1954" s="1">
        <f t="shared" si="716"/>
        <v>1237</v>
      </c>
      <c r="D1954" s="7">
        <f>IF(N1954&gt;0, RANK(N1954,(N1954:P1954,Q1954:AE1954)),0)</f>
        <v>1</v>
      </c>
      <c r="E1954" s="7">
        <f>IF(O1954&gt;0,RANK(O1954,(N1954:P1954,Q1954:AE1954)),0)</f>
        <v>2</v>
      </c>
      <c r="F1954" s="7">
        <f>IF(P1954&gt;0,RANK(P1954,(N1954:P1954,Q1954:AE1954)),0)</f>
        <v>0</v>
      </c>
      <c r="G1954" s="1">
        <f t="shared" ref="G1954:G2017" si="725">IF(C1954&gt;0,MAX(N1954:P1954)-LARGE(N1954:P1954,2),0)</f>
        <v>832</v>
      </c>
      <c r="H1954" s="2">
        <f t="shared" ref="H1954:H2017" si="726">IF(C1954&gt;0,G1954/C1954,0)</f>
        <v>0.67259498787388849</v>
      </c>
      <c r="I1954" s="2"/>
      <c r="J1954" s="2">
        <f t="shared" si="717"/>
        <v>0.82215036378334683</v>
      </c>
      <c r="K1954" s="2">
        <f t="shared" si="718"/>
        <v>0.14955537590945836</v>
      </c>
      <c r="L1954" s="2">
        <f t="shared" si="719"/>
        <v>0</v>
      </c>
      <c r="M1954" s="2">
        <f t="shared" si="720"/>
        <v>2.8294260307194813E-2</v>
      </c>
      <c r="N1954" s="58">
        <v>1017</v>
      </c>
      <c r="O1954" s="58">
        <v>185</v>
      </c>
      <c r="P1954" s="58"/>
      <c r="Q1954" s="58"/>
      <c r="R1954" s="58"/>
      <c r="S1954" s="58"/>
      <c r="T1954" s="58"/>
      <c r="U1954" s="58">
        <v>0</v>
      </c>
      <c r="V1954" s="58">
        <v>22</v>
      </c>
      <c r="W1954" s="58">
        <v>13</v>
      </c>
      <c r="X1954" s="58"/>
      <c r="Y1954" s="58"/>
      <c r="Z1954" s="58"/>
      <c r="AA1954" s="58"/>
      <c r="AB1954" s="58"/>
      <c r="AC1954" s="58"/>
      <c r="AD1954" s="58"/>
      <c r="AE1954" s="58"/>
      <c r="AG1954" s="7">
        <f>IF(Q1954&gt;0,RANK(Q1954,(N1954:P1954,Q1954:AE1954)),0)</f>
        <v>0</v>
      </c>
      <c r="AH1954" s="7">
        <f>IF(R1954&gt;0,RANK(R1954,(N1954:P1954,Q1954:AE1954)),0)</f>
        <v>0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721"/>
        <v>0</v>
      </c>
      <c r="AL1954" s="2">
        <f t="shared" si="722"/>
        <v>0</v>
      </c>
      <c r="AM1954" s="2">
        <f t="shared" si="723"/>
        <v>0</v>
      </c>
      <c r="AN1954" s="2">
        <f t="shared" si="724"/>
        <v>0</v>
      </c>
      <c r="AP1954" t="s">
        <v>1755</v>
      </c>
      <c r="AQ1954" t="s">
        <v>543</v>
      </c>
      <c r="AT1954" s="94">
        <v>47</v>
      </c>
      <c r="AU1954" s="96">
        <v>83</v>
      </c>
      <c r="AV1954" s="100">
        <f t="shared" si="715"/>
        <v>47083</v>
      </c>
      <c r="AX1954" s="7" t="s">
        <v>996</v>
      </c>
    </row>
    <row r="1955" spans="1:50" ht="13" hidden="1" customHeight="1" outlineLevel="1">
      <c r="A1955" t="s">
        <v>2424</v>
      </c>
      <c r="B1955" t="s">
        <v>543</v>
      </c>
      <c r="C1955" s="1">
        <f t="shared" si="716"/>
        <v>2053</v>
      </c>
      <c r="D1955" s="7">
        <f>IF(N1955&gt;0, RANK(N1955,(N1955:P1955,Q1955:AE1955)),0)</f>
        <v>1</v>
      </c>
      <c r="E1955" s="7">
        <f>IF(O1955&gt;0,RANK(O1955,(N1955:P1955,Q1955:AE1955)),0)</f>
        <v>2</v>
      </c>
      <c r="F1955" s="7">
        <f>IF(P1955&gt;0,RANK(P1955,(N1955:P1955,Q1955:AE1955)),0)</f>
        <v>0</v>
      </c>
      <c r="G1955" s="1">
        <f t="shared" si="725"/>
        <v>1212</v>
      </c>
      <c r="H1955" s="2">
        <f t="shared" si="726"/>
        <v>0.5903555772040916</v>
      </c>
      <c r="I1955" s="2"/>
      <c r="J1955" s="2">
        <f t="shared" si="717"/>
        <v>0.78178275694106181</v>
      </c>
      <c r="K1955" s="2">
        <f t="shared" si="718"/>
        <v>0.19142717973697029</v>
      </c>
      <c r="L1955" s="2">
        <f t="shared" si="719"/>
        <v>0</v>
      </c>
      <c r="M1955" s="2">
        <f t="shared" si="720"/>
        <v>2.67900633219679E-2</v>
      </c>
      <c r="N1955" s="58">
        <v>1605</v>
      </c>
      <c r="O1955" s="58">
        <v>393</v>
      </c>
      <c r="P1955" s="58"/>
      <c r="Q1955" s="58"/>
      <c r="R1955" s="58"/>
      <c r="S1955" s="58"/>
      <c r="T1955" s="58"/>
      <c r="U1955" s="58">
        <v>2</v>
      </c>
      <c r="V1955" s="58">
        <v>27</v>
      </c>
      <c r="W1955" s="58">
        <v>26</v>
      </c>
      <c r="X1955" s="58"/>
      <c r="Y1955" s="58"/>
      <c r="Z1955" s="58"/>
      <c r="AA1955" s="58"/>
      <c r="AB1955" s="58"/>
      <c r="AC1955" s="58"/>
      <c r="AD1955" s="58"/>
      <c r="AE1955" s="58"/>
      <c r="AG1955" s="7">
        <f>IF(Q1955&gt;0,RANK(Q1955,(N1955:P1955,Q1955:AE1955)),0)</f>
        <v>0</v>
      </c>
      <c r="AH1955" s="7">
        <f>IF(R1955&gt;0,RANK(R1955,(N1955:P1955,Q1955:AE1955)),0)</f>
        <v>0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721"/>
        <v>0</v>
      </c>
      <c r="AL1955" s="2">
        <f t="shared" si="722"/>
        <v>0</v>
      </c>
      <c r="AM1955" s="2">
        <f t="shared" si="723"/>
        <v>0</v>
      </c>
      <c r="AN1955" s="2">
        <f t="shared" si="724"/>
        <v>0</v>
      </c>
      <c r="AP1955" t="s">
        <v>2424</v>
      </c>
      <c r="AQ1955" t="s">
        <v>543</v>
      </c>
      <c r="AT1955" s="94">
        <v>47</v>
      </c>
      <c r="AU1955" s="96">
        <v>85</v>
      </c>
      <c r="AV1955" s="100">
        <f t="shared" si="715"/>
        <v>47085</v>
      </c>
      <c r="AX1955" s="7" t="s">
        <v>996</v>
      </c>
    </row>
    <row r="1956" spans="1:50" ht="13" hidden="1" customHeight="1" outlineLevel="1">
      <c r="A1956" t="s">
        <v>934</v>
      </c>
      <c r="B1956" t="s">
        <v>543</v>
      </c>
      <c r="C1956" s="1">
        <f t="shared" si="716"/>
        <v>1494</v>
      </c>
      <c r="D1956" s="7">
        <f>IF(N1956&gt;0, RANK(N1956,(N1956:P1956,Q1956:AE1956)),0)</f>
        <v>1</v>
      </c>
      <c r="E1956" s="7">
        <f>IF(O1956&gt;0,RANK(O1956,(N1956:P1956,Q1956:AE1956)),0)</f>
        <v>2</v>
      </c>
      <c r="F1956" s="7">
        <f>IF(P1956&gt;0,RANK(P1956,(N1956:P1956,Q1956:AE1956)),0)</f>
        <v>0</v>
      </c>
      <c r="G1956" s="1">
        <f t="shared" si="725"/>
        <v>1012</v>
      </c>
      <c r="H1956" s="2">
        <f t="shared" si="726"/>
        <v>0.67737617135207495</v>
      </c>
      <c r="I1956" s="2"/>
      <c r="J1956" s="2">
        <f t="shared" si="717"/>
        <v>0.83199464524765732</v>
      </c>
      <c r="K1956" s="2">
        <f t="shared" si="718"/>
        <v>0.15461847389558234</v>
      </c>
      <c r="L1956" s="2">
        <f t="shared" si="719"/>
        <v>0</v>
      </c>
      <c r="M1956" s="2">
        <f t="shared" si="720"/>
        <v>1.3386880856760347E-2</v>
      </c>
      <c r="N1956" s="58">
        <v>1243</v>
      </c>
      <c r="O1956" s="58">
        <v>231</v>
      </c>
      <c r="P1956" s="58"/>
      <c r="Q1956" s="58"/>
      <c r="R1956" s="58"/>
      <c r="S1956" s="58"/>
      <c r="T1956" s="58"/>
      <c r="U1956" s="58">
        <v>0</v>
      </c>
      <c r="V1956" s="58">
        <v>10</v>
      </c>
      <c r="W1956" s="58">
        <v>10</v>
      </c>
      <c r="X1956" s="58"/>
      <c r="Y1956" s="58"/>
      <c r="Z1956" s="58"/>
      <c r="AA1956" s="58"/>
      <c r="AB1956" s="58"/>
      <c r="AC1956" s="58"/>
      <c r="AD1956" s="58"/>
      <c r="AE1956" s="58"/>
      <c r="AG1956" s="7">
        <f>IF(Q1956&gt;0,RANK(Q1956,(N1956:P1956,Q1956:AE1956)),0)</f>
        <v>0</v>
      </c>
      <c r="AH1956" s="7">
        <f>IF(R1956&gt;0,RANK(R1956,(N1956:P1956,Q1956:AE1956)),0)</f>
        <v>0</v>
      </c>
      <c r="AI1956" s="7">
        <f>IF(T1956&gt;0,RANK(T1956,(N1956:P1956,Q1956:AE1956)),0)</f>
        <v>0</v>
      </c>
      <c r="AJ1956" s="7">
        <f>IF(S1956&gt;0,RANK(S1956,(N1956:P1956,Q1956:AE1956)),0)</f>
        <v>0</v>
      </c>
      <c r="AK1956" s="2">
        <f t="shared" si="721"/>
        <v>0</v>
      </c>
      <c r="AL1956" s="2">
        <f t="shared" si="722"/>
        <v>0</v>
      </c>
      <c r="AM1956" s="2">
        <f t="shared" si="723"/>
        <v>0</v>
      </c>
      <c r="AN1956" s="2">
        <f t="shared" si="724"/>
        <v>0</v>
      </c>
      <c r="AP1956" t="s">
        <v>934</v>
      </c>
      <c r="AQ1956" t="s">
        <v>543</v>
      </c>
      <c r="AT1956" s="94">
        <v>47</v>
      </c>
      <c r="AU1956" s="96">
        <v>87</v>
      </c>
      <c r="AV1956" s="100">
        <f t="shared" si="715"/>
        <v>47087</v>
      </c>
      <c r="AX1956" s="7" t="s">
        <v>996</v>
      </c>
    </row>
    <row r="1957" spans="1:50" ht="13" hidden="1" customHeight="1" outlineLevel="1">
      <c r="A1957" t="s">
        <v>1625</v>
      </c>
      <c r="B1957" t="s">
        <v>543</v>
      </c>
      <c r="C1957" s="1">
        <f t="shared" si="716"/>
        <v>4067</v>
      </c>
      <c r="D1957" s="7">
        <f>IF(N1957&gt;0, RANK(N1957,(N1957:P1957,Q1957:AE1957)),0)</f>
        <v>1</v>
      </c>
      <c r="E1957" s="7">
        <f>IF(O1957&gt;0,RANK(O1957,(N1957:P1957,Q1957:AE1957)),0)</f>
        <v>2</v>
      </c>
      <c r="F1957" s="7">
        <f>IF(P1957&gt;0,RANK(P1957,(N1957:P1957,Q1957:AE1957)),0)</f>
        <v>0</v>
      </c>
      <c r="G1957" s="1">
        <f t="shared" si="725"/>
        <v>950</v>
      </c>
      <c r="H1957" s="2">
        <f t="shared" si="726"/>
        <v>0.23358741086796164</v>
      </c>
      <c r="I1957" s="2"/>
      <c r="J1957" s="2">
        <f t="shared" si="717"/>
        <v>0.60339316449471359</v>
      </c>
      <c r="K1957" s="2">
        <f t="shared" si="718"/>
        <v>0.36980575362675189</v>
      </c>
      <c r="L1957" s="2">
        <f t="shared" si="719"/>
        <v>0</v>
      </c>
      <c r="M1957" s="2">
        <f t="shared" si="720"/>
        <v>2.6801081878534527E-2</v>
      </c>
      <c r="N1957" s="58">
        <v>2454</v>
      </c>
      <c r="O1957" s="58">
        <v>1504</v>
      </c>
      <c r="P1957" s="58"/>
      <c r="Q1957" s="58"/>
      <c r="R1957" s="58"/>
      <c r="S1957" s="58"/>
      <c r="T1957" s="58"/>
      <c r="U1957" s="58">
        <v>2</v>
      </c>
      <c r="V1957" s="58">
        <v>51</v>
      </c>
      <c r="W1957" s="58">
        <v>56</v>
      </c>
      <c r="X1957" s="58"/>
      <c r="Y1957" s="58"/>
      <c r="Z1957" s="58"/>
      <c r="AA1957" s="58"/>
      <c r="AB1957" s="58"/>
      <c r="AC1957" s="58"/>
      <c r="AD1957" s="58"/>
      <c r="AE1957" s="58"/>
      <c r="AG1957" s="7">
        <f>IF(Q1957&gt;0,RANK(Q1957,(N1957:P1957,Q1957:AE1957)),0)</f>
        <v>0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21"/>
        <v>0</v>
      </c>
      <c r="AL1957" s="2">
        <f t="shared" si="722"/>
        <v>0</v>
      </c>
      <c r="AM1957" s="2">
        <f t="shared" si="723"/>
        <v>0</v>
      </c>
      <c r="AN1957" s="2">
        <f t="shared" si="724"/>
        <v>0</v>
      </c>
      <c r="AP1957" t="s">
        <v>1625</v>
      </c>
      <c r="AQ1957" t="s">
        <v>543</v>
      </c>
      <c r="AT1957" s="94">
        <v>47</v>
      </c>
      <c r="AU1957" s="96">
        <v>89</v>
      </c>
      <c r="AV1957" s="100">
        <f t="shared" si="715"/>
        <v>47089</v>
      </c>
      <c r="AX1957" s="7" t="s">
        <v>996</v>
      </c>
    </row>
    <row r="1958" spans="1:50" ht="13" hidden="1" customHeight="1" outlineLevel="1">
      <c r="A1958" t="s">
        <v>11</v>
      </c>
      <c r="B1958" t="s">
        <v>543</v>
      </c>
      <c r="C1958" s="1">
        <f t="shared" si="716"/>
        <v>1622</v>
      </c>
      <c r="D1958" s="7">
        <f>IF(N1958&gt;0, RANK(N1958,(N1958:P1958,Q1958:AE1958)),0)</f>
        <v>1</v>
      </c>
      <c r="E1958" s="7">
        <f>IF(O1958&gt;0,RANK(O1958,(N1958:P1958,Q1958:AE1958)),0)</f>
        <v>2</v>
      </c>
      <c r="F1958" s="7">
        <f>IF(P1958&gt;0,RANK(P1958,(N1958:P1958,Q1958:AE1958)),0)</f>
        <v>0</v>
      </c>
      <c r="G1958" s="1">
        <f t="shared" si="725"/>
        <v>466</v>
      </c>
      <c r="H1958" s="2">
        <f t="shared" si="726"/>
        <v>0.28729963008631321</v>
      </c>
      <c r="I1958" s="2"/>
      <c r="J1958" s="2">
        <f t="shared" si="717"/>
        <v>0.63316892725030827</v>
      </c>
      <c r="K1958" s="2">
        <f t="shared" si="718"/>
        <v>0.34586929716399506</v>
      </c>
      <c r="L1958" s="2">
        <f t="shared" si="719"/>
        <v>0</v>
      </c>
      <c r="M1958" s="2">
        <f t="shared" si="720"/>
        <v>2.0961775585696674E-2</v>
      </c>
      <c r="N1958" s="58">
        <v>1027</v>
      </c>
      <c r="O1958" s="58">
        <v>561</v>
      </c>
      <c r="P1958" s="58"/>
      <c r="Q1958" s="58"/>
      <c r="R1958" s="58"/>
      <c r="S1958" s="58"/>
      <c r="T1958" s="58"/>
      <c r="U1958" s="58">
        <v>0</v>
      </c>
      <c r="V1958" s="58">
        <v>21</v>
      </c>
      <c r="W1958" s="58">
        <v>13</v>
      </c>
      <c r="X1958" s="58"/>
      <c r="Y1958" s="58"/>
      <c r="Z1958" s="58"/>
      <c r="AA1958" s="58"/>
      <c r="AB1958" s="58"/>
      <c r="AC1958" s="58"/>
      <c r="AD1958" s="58"/>
      <c r="AE1958" s="58"/>
      <c r="AG1958" s="7">
        <f>IF(Q1958&gt;0,RANK(Q1958,(N1958:P1958,Q1958:AE1958)),0)</f>
        <v>0</v>
      </c>
      <c r="AH1958" s="7">
        <f>IF(R1958&gt;0,RANK(R1958,(N1958:P1958,Q1958:AE1958)),0)</f>
        <v>0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721"/>
        <v>0</v>
      </c>
      <c r="AL1958" s="2">
        <f t="shared" si="722"/>
        <v>0</v>
      </c>
      <c r="AM1958" s="2">
        <f t="shared" si="723"/>
        <v>0</v>
      </c>
      <c r="AN1958" s="2">
        <f t="shared" si="724"/>
        <v>0</v>
      </c>
      <c r="AP1958" t="s">
        <v>11</v>
      </c>
      <c r="AQ1958" t="s">
        <v>543</v>
      </c>
      <c r="AT1958" s="94">
        <v>47</v>
      </c>
      <c r="AU1958" s="96">
        <v>91</v>
      </c>
      <c r="AV1958" s="100">
        <f t="shared" si="715"/>
        <v>47091</v>
      </c>
      <c r="AX1958" s="7" t="s">
        <v>996</v>
      </c>
    </row>
    <row r="1959" spans="1:50" ht="13" hidden="1" customHeight="1" outlineLevel="1">
      <c r="A1959" t="s">
        <v>947</v>
      </c>
      <c r="B1959" t="s">
        <v>543</v>
      </c>
      <c r="C1959" s="1">
        <f t="shared" si="716"/>
        <v>56947</v>
      </c>
      <c r="D1959" s="7">
        <f>IF(N1959&gt;0, RANK(N1959,(N1959:P1959,Q1959:AE1959)),0)</f>
        <v>1</v>
      </c>
      <c r="E1959" s="7">
        <f>IF(O1959&gt;0,RANK(O1959,(N1959:P1959,Q1959:AE1959)),0)</f>
        <v>2</v>
      </c>
      <c r="F1959" s="7">
        <f>IF(P1959&gt;0,RANK(P1959,(N1959:P1959,Q1959:AE1959)),0)</f>
        <v>0</v>
      </c>
      <c r="G1959" s="1">
        <f t="shared" si="725"/>
        <v>18579</v>
      </c>
      <c r="H1959" s="2">
        <f t="shared" si="726"/>
        <v>0.32625072435773617</v>
      </c>
      <c r="I1959" s="2"/>
      <c r="J1959" s="2">
        <f t="shared" si="717"/>
        <v>0.65418722671958141</v>
      </c>
      <c r="K1959" s="2">
        <f t="shared" si="718"/>
        <v>0.32793650236184524</v>
      </c>
      <c r="L1959" s="2">
        <f t="shared" si="719"/>
        <v>0</v>
      </c>
      <c r="M1959" s="2">
        <f t="shared" si="720"/>
        <v>1.7876270918573356E-2</v>
      </c>
      <c r="N1959" s="58">
        <v>37254</v>
      </c>
      <c r="O1959" s="58">
        <v>18675</v>
      </c>
      <c r="P1959" s="58"/>
      <c r="Q1959" s="58"/>
      <c r="R1959" s="58"/>
      <c r="S1959" s="58"/>
      <c r="T1959" s="58"/>
      <c r="U1959" s="58">
        <v>1</v>
      </c>
      <c r="V1959" s="58">
        <v>621</v>
      </c>
      <c r="W1959" s="58">
        <v>396</v>
      </c>
      <c r="X1959" s="58"/>
      <c r="Y1959" s="58"/>
      <c r="Z1959" s="58"/>
      <c r="AA1959" s="58"/>
      <c r="AB1959" s="58"/>
      <c r="AC1959" s="58"/>
      <c r="AD1959" s="58"/>
      <c r="AE1959" s="58"/>
      <c r="AG1959" s="7">
        <f>IF(Q1959&gt;0,RANK(Q1959,(N1959:P1959,Q1959:AE1959)),0)</f>
        <v>0</v>
      </c>
      <c r="AH1959" s="7">
        <f>IF(R1959&gt;0,RANK(R1959,(N1959:P1959,Q1959:AE1959)),0)</f>
        <v>0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721"/>
        <v>0</v>
      </c>
      <c r="AL1959" s="2">
        <f t="shared" si="722"/>
        <v>0</v>
      </c>
      <c r="AM1959" s="2">
        <f t="shared" si="723"/>
        <v>0</v>
      </c>
      <c r="AN1959" s="2">
        <f t="shared" si="724"/>
        <v>0</v>
      </c>
      <c r="AP1959" t="s">
        <v>947</v>
      </c>
      <c r="AQ1959" t="s">
        <v>543</v>
      </c>
      <c r="AT1959" s="94">
        <v>47</v>
      </c>
      <c r="AU1959" s="96">
        <v>93</v>
      </c>
      <c r="AV1959" s="100">
        <f t="shared" si="715"/>
        <v>47093</v>
      </c>
      <c r="AX1959" s="7" t="s">
        <v>996</v>
      </c>
    </row>
    <row r="1960" spans="1:50" ht="13" hidden="1" customHeight="1" outlineLevel="1">
      <c r="A1960" t="s">
        <v>1507</v>
      </c>
      <c r="B1960" t="s">
        <v>543</v>
      </c>
      <c r="C1960" s="1">
        <f t="shared" si="716"/>
        <v>619</v>
      </c>
      <c r="D1960" s="7">
        <f>IF(N1960&gt;0, RANK(N1960,(N1960:P1960,Q1960:AE1960)),0)</f>
        <v>1</v>
      </c>
      <c r="E1960" s="7">
        <f>IF(O1960&gt;0,RANK(O1960,(N1960:P1960,Q1960:AE1960)),0)</f>
        <v>2</v>
      </c>
      <c r="F1960" s="7">
        <f>IF(P1960&gt;0,RANK(P1960,(N1960:P1960,Q1960:AE1960)),0)</f>
        <v>0</v>
      </c>
      <c r="G1960" s="1">
        <f t="shared" si="725"/>
        <v>373</v>
      </c>
      <c r="H1960" s="2">
        <f t="shared" si="726"/>
        <v>0.60258481421647814</v>
      </c>
      <c r="I1960" s="2"/>
      <c r="J1960" s="2">
        <f t="shared" si="717"/>
        <v>0.78513731825525035</v>
      </c>
      <c r="K1960" s="2">
        <f t="shared" si="718"/>
        <v>0.18255250403877221</v>
      </c>
      <c r="L1960" s="2">
        <f t="shared" si="719"/>
        <v>0</v>
      </c>
      <c r="M1960" s="2">
        <f t="shared" si="720"/>
        <v>3.2310177705977439E-2</v>
      </c>
      <c r="N1960" s="58">
        <v>486</v>
      </c>
      <c r="O1960" s="58">
        <v>113</v>
      </c>
      <c r="P1960" s="58"/>
      <c r="Q1960" s="58"/>
      <c r="R1960" s="58"/>
      <c r="S1960" s="58"/>
      <c r="T1960" s="58"/>
      <c r="U1960" s="58">
        <v>2</v>
      </c>
      <c r="V1960" s="58">
        <v>14</v>
      </c>
      <c r="W1960" s="58">
        <v>4</v>
      </c>
      <c r="X1960" s="58"/>
      <c r="Y1960" s="58"/>
      <c r="Z1960" s="58"/>
      <c r="AA1960" s="58"/>
      <c r="AB1960" s="58"/>
      <c r="AC1960" s="58"/>
      <c r="AD1960" s="58"/>
      <c r="AE1960" s="58"/>
      <c r="AG1960" s="7">
        <f>IF(Q1960&gt;0,RANK(Q1960,(N1960:P1960,Q1960:AE1960)),0)</f>
        <v>0</v>
      </c>
      <c r="AH1960" s="7">
        <f>IF(R1960&gt;0,RANK(R1960,(N1960:P1960,Q1960:AE1960)),0)</f>
        <v>0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721"/>
        <v>0</v>
      </c>
      <c r="AL1960" s="2">
        <f t="shared" si="722"/>
        <v>0</v>
      </c>
      <c r="AM1960" s="2">
        <f t="shared" si="723"/>
        <v>0</v>
      </c>
      <c r="AN1960" s="2">
        <f t="shared" si="724"/>
        <v>0</v>
      </c>
      <c r="AP1960" t="s">
        <v>1507</v>
      </c>
      <c r="AQ1960" t="s">
        <v>543</v>
      </c>
      <c r="AT1960" s="94">
        <v>47</v>
      </c>
      <c r="AU1960" s="96">
        <v>95</v>
      </c>
      <c r="AV1960" s="100">
        <f t="shared" si="715"/>
        <v>47095</v>
      </c>
      <c r="AX1960" s="7" t="s">
        <v>996</v>
      </c>
    </row>
    <row r="1961" spans="1:50" ht="13" hidden="1" customHeight="1" outlineLevel="1">
      <c r="A1961" t="s">
        <v>1951</v>
      </c>
      <c r="B1961" t="s">
        <v>543</v>
      </c>
      <c r="C1961" s="1">
        <f t="shared" si="716"/>
        <v>2405</v>
      </c>
      <c r="D1961" s="7">
        <f>IF(N1961&gt;0, RANK(N1961,(N1961:P1961,Q1961:AE1961)),0)</f>
        <v>1</v>
      </c>
      <c r="E1961" s="7">
        <f>IF(O1961&gt;0,RANK(O1961,(N1961:P1961,Q1961:AE1961)),0)</f>
        <v>2</v>
      </c>
      <c r="F1961" s="7">
        <f>IF(P1961&gt;0,RANK(P1961,(N1961:P1961,Q1961:AE1961)),0)</f>
        <v>0</v>
      </c>
      <c r="G1961" s="1">
        <f t="shared" si="725"/>
        <v>1155</v>
      </c>
      <c r="H1961" s="2">
        <f t="shared" si="726"/>
        <v>0.48024948024948028</v>
      </c>
      <c r="I1961" s="2"/>
      <c r="J1961" s="2">
        <f t="shared" si="717"/>
        <v>0.72681912681912686</v>
      </c>
      <c r="K1961" s="2">
        <f t="shared" si="718"/>
        <v>0.24656964656964658</v>
      </c>
      <c r="L1961" s="2">
        <f t="shared" si="719"/>
        <v>0</v>
      </c>
      <c r="M1961" s="2">
        <f t="shared" si="720"/>
        <v>2.6611226611226557E-2</v>
      </c>
      <c r="N1961" s="58">
        <v>1748</v>
      </c>
      <c r="O1961" s="58">
        <v>593</v>
      </c>
      <c r="P1961" s="58"/>
      <c r="Q1961" s="58"/>
      <c r="R1961" s="58"/>
      <c r="S1961" s="58"/>
      <c r="T1961" s="58"/>
      <c r="U1961" s="58">
        <v>0</v>
      </c>
      <c r="V1961" s="58">
        <v>42</v>
      </c>
      <c r="W1961" s="58">
        <v>22</v>
      </c>
      <c r="X1961" s="58"/>
      <c r="Y1961" s="58"/>
      <c r="Z1961" s="58"/>
      <c r="AA1961" s="58"/>
      <c r="AB1961" s="58"/>
      <c r="AC1961" s="58"/>
      <c r="AD1961" s="58"/>
      <c r="AE1961" s="58"/>
      <c r="AG1961" s="7">
        <f>IF(Q1961&gt;0,RANK(Q1961,(N1961:P1961,Q1961:AE1961)),0)</f>
        <v>0</v>
      </c>
      <c r="AH1961" s="7">
        <f>IF(R1961&gt;0,RANK(R1961,(N1961:P1961,Q1961:AE1961)),0)</f>
        <v>0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721"/>
        <v>0</v>
      </c>
      <c r="AL1961" s="2">
        <f t="shared" si="722"/>
        <v>0</v>
      </c>
      <c r="AM1961" s="2">
        <f t="shared" si="723"/>
        <v>0</v>
      </c>
      <c r="AN1961" s="2">
        <f t="shared" si="724"/>
        <v>0</v>
      </c>
      <c r="AP1961" t="s">
        <v>1951</v>
      </c>
      <c r="AQ1961" t="s">
        <v>543</v>
      </c>
      <c r="AT1961" s="94">
        <v>47</v>
      </c>
      <c r="AU1961" s="96">
        <v>97</v>
      </c>
      <c r="AV1961" s="100">
        <f t="shared" si="715"/>
        <v>47097</v>
      </c>
      <c r="AX1961" s="7" t="s">
        <v>996</v>
      </c>
    </row>
    <row r="1962" spans="1:50" ht="13" hidden="1" customHeight="1" outlineLevel="1">
      <c r="A1962" t="s">
        <v>2052</v>
      </c>
      <c r="B1962" t="s">
        <v>543</v>
      </c>
      <c r="C1962" s="1">
        <f t="shared" si="716"/>
        <v>7118</v>
      </c>
      <c r="D1962" s="7">
        <f>IF(N1962&gt;0, RANK(N1962,(N1962:P1962,Q1962:AE1962)),0)</f>
        <v>1</v>
      </c>
      <c r="E1962" s="7">
        <f>IF(O1962&gt;0,RANK(O1962,(N1962:P1962,Q1962:AE1962)),0)</f>
        <v>2</v>
      </c>
      <c r="F1962" s="7">
        <f>IF(P1962&gt;0,RANK(P1962,(N1962:P1962,Q1962:AE1962)),0)</f>
        <v>0</v>
      </c>
      <c r="G1962" s="1">
        <f t="shared" si="725"/>
        <v>3336</v>
      </c>
      <c r="H1962" s="2">
        <f t="shared" si="726"/>
        <v>0.46867097499297555</v>
      </c>
      <c r="I1962" s="2"/>
      <c r="J1962" s="2">
        <f t="shared" si="717"/>
        <v>0.73026130935656086</v>
      </c>
      <c r="K1962" s="2">
        <f t="shared" si="718"/>
        <v>0.26159033436358525</v>
      </c>
      <c r="L1962" s="2">
        <f t="shared" si="719"/>
        <v>0</v>
      </c>
      <c r="M1962" s="2">
        <f t="shared" si="720"/>
        <v>8.1483562798538856E-3</v>
      </c>
      <c r="N1962" s="58">
        <v>5198</v>
      </c>
      <c r="O1962" s="58">
        <v>1862</v>
      </c>
      <c r="P1962" s="58"/>
      <c r="Q1962" s="58"/>
      <c r="R1962" s="58"/>
      <c r="S1962" s="58"/>
      <c r="T1962" s="58"/>
      <c r="U1962" s="58">
        <v>0</v>
      </c>
      <c r="V1962" s="58">
        <v>32</v>
      </c>
      <c r="W1962" s="58">
        <v>26</v>
      </c>
      <c r="X1962" s="58"/>
      <c r="Y1962" s="58"/>
      <c r="Z1962" s="58"/>
      <c r="AA1962" s="58"/>
      <c r="AB1962" s="58"/>
      <c r="AC1962" s="58"/>
      <c r="AD1962" s="58"/>
      <c r="AE1962" s="58"/>
      <c r="AG1962" s="7">
        <f>IF(Q1962&gt;0,RANK(Q1962,(N1962:P1962,Q1962:AE1962)),0)</f>
        <v>0</v>
      </c>
      <c r="AH1962" s="7">
        <f>IF(R1962&gt;0,RANK(R1962,(N1962:P1962,Q1962:AE1962)),0)</f>
        <v>0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721"/>
        <v>0</v>
      </c>
      <c r="AL1962" s="2">
        <f t="shared" si="722"/>
        <v>0</v>
      </c>
      <c r="AM1962" s="2">
        <f t="shared" si="723"/>
        <v>0</v>
      </c>
      <c r="AN1962" s="2">
        <f t="shared" si="724"/>
        <v>0</v>
      </c>
      <c r="AP1962" t="s">
        <v>2052</v>
      </c>
      <c r="AQ1962" t="s">
        <v>543</v>
      </c>
      <c r="AT1962" s="94">
        <v>47</v>
      </c>
      <c r="AU1962" s="96">
        <v>99</v>
      </c>
      <c r="AV1962" s="100">
        <f t="shared" si="715"/>
        <v>47099</v>
      </c>
      <c r="AX1962" s="7" t="s">
        <v>996</v>
      </c>
    </row>
    <row r="1963" spans="1:50" ht="13" hidden="1" customHeight="1" outlineLevel="1">
      <c r="A1963" t="s">
        <v>1799</v>
      </c>
      <c r="B1963" t="s">
        <v>543</v>
      </c>
      <c r="C1963" s="1">
        <f t="shared" si="716"/>
        <v>2132</v>
      </c>
      <c r="D1963" s="7">
        <f>IF(N1963&gt;0, RANK(N1963,(N1963:P1963,Q1963:AE1963)),0)</f>
        <v>1</v>
      </c>
      <c r="E1963" s="7">
        <f>IF(O1963&gt;0,RANK(O1963,(N1963:P1963,Q1963:AE1963)),0)</f>
        <v>2</v>
      </c>
      <c r="F1963" s="7">
        <f>IF(P1963&gt;0,RANK(P1963,(N1963:P1963,Q1963:AE1963)),0)</f>
        <v>0</v>
      </c>
      <c r="G1963" s="1">
        <f t="shared" si="725"/>
        <v>1300</v>
      </c>
      <c r="H1963" s="2">
        <f t="shared" si="726"/>
        <v>0.6097560975609756</v>
      </c>
      <c r="I1963" s="2"/>
      <c r="J1963" s="2">
        <f t="shared" si="717"/>
        <v>0.79924953095684803</v>
      </c>
      <c r="K1963" s="2">
        <f t="shared" si="718"/>
        <v>0.18949343339587241</v>
      </c>
      <c r="L1963" s="2">
        <f t="shared" si="719"/>
        <v>0</v>
      </c>
      <c r="M1963" s="2">
        <f t="shared" si="720"/>
        <v>1.1257035647279562E-2</v>
      </c>
      <c r="N1963" s="58">
        <v>1704</v>
      </c>
      <c r="O1963" s="58">
        <v>404</v>
      </c>
      <c r="P1963" s="58"/>
      <c r="Q1963" s="58"/>
      <c r="R1963" s="58"/>
      <c r="S1963" s="58"/>
      <c r="T1963" s="58"/>
      <c r="U1963" s="58">
        <v>0</v>
      </c>
      <c r="V1963" s="58">
        <v>12</v>
      </c>
      <c r="W1963" s="58">
        <v>12</v>
      </c>
      <c r="X1963" s="58"/>
      <c r="Y1963" s="58"/>
      <c r="Z1963" s="58"/>
      <c r="AA1963" s="58"/>
      <c r="AB1963" s="58"/>
      <c r="AC1963" s="58"/>
      <c r="AD1963" s="58"/>
      <c r="AE1963" s="58"/>
      <c r="AG1963" s="7">
        <f>IF(Q1963&gt;0,RANK(Q1963,(N1963:P1963,Q1963:AE1963)),0)</f>
        <v>0</v>
      </c>
      <c r="AH1963" s="7">
        <f>IF(R1963&gt;0,RANK(R1963,(N1963:P1963,Q1963:AE1963)),0)</f>
        <v>0</v>
      </c>
      <c r="AI1963" s="7">
        <f>IF(T1963&gt;0,RANK(T1963,(N1963:P1963,Q1963:AE1963)),0)</f>
        <v>0</v>
      </c>
      <c r="AJ1963" s="7">
        <f>IF(S1963&gt;0,RANK(S1963,(N1963:P1963,Q1963:AE1963)),0)</f>
        <v>0</v>
      </c>
      <c r="AK1963" s="2">
        <f t="shared" si="721"/>
        <v>0</v>
      </c>
      <c r="AL1963" s="2">
        <f t="shared" si="722"/>
        <v>0</v>
      </c>
      <c r="AM1963" s="2">
        <f t="shared" si="723"/>
        <v>0</v>
      </c>
      <c r="AN1963" s="2">
        <f t="shared" si="724"/>
        <v>0</v>
      </c>
      <c r="AP1963" t="s">
        <v>1799</v>
      </c>
      <c r="AQ1963" t="s">
        <v>543</v>
      </c>
      <c r="AT1963" s="94">
        <v>47</v>
      </c>
      <c r="AU1963" s="96">
        <v>101</v>
      </c>
      <c r="AV1963" s="100">
        <f t="shared" si="715"/>
        <v>47101</v>
      </c>
      <c r="AX1963" s="7" t="s">
        <v>996</v>
      </c>
    </row>
    <row r="1964" spans="1:50" ht="13" hidden="1" customHeight="1" outlineLevel="1">
      <c r="A1964" t="s">
        <v>1794</v>
      </c>
      <c r="B1964" t="s">
        <v>543</v>
      </c>
      <c r="C1964" s="1">
        <f t="shared" si="716"/>
        <v>3612</v>
      </c>
      <c r="D1964" s="7">
        <f>IF(N1964&gt;0, RANK(N1964,(N1964:P1964,Q1964:AE1964)),0)</f>
        <v>1</v>
      </c>
      <c r="E1964" s="7">
        <f>IF(O1964&gt;0,RANK(O1964,(N1964:P1964,Q1964:AE1964)),0)</f>
        <v>2</v>
      </c>
      <c r="F1964" s="7">
        <f>IF(P1964&gt;0,RANK(P1964,(N1964:P1964,Q1964:AE1964)),0)</f>
        <v>0</v>
      </c>
      <c r="G1964" s="1">
        <f t="shared" si="725"/>
        <v>1936</v>
      </c>
      <c r="H1964" s="2">
        <f t="shared" si="726"/>
        <v>0.53599114064230347</v>
      </c>
      <c r="I1964" s="2"/>
      <c r="J1964" s="2">
        <f t="shared" si="717"/>
        <v>0.75941306755260241</v>
      </c>
      <c r="K1964" s="2">
        <f t="shared" si="718"/>
        <v>0.223421926910299</v>
      </c>
      <c r="L1964" s="2">
        <f t="shared" si="719"/>
        <v>0</v>
      </c>
      <c r="M1964" s="2">
        <f t="shared" si="720"/>
        <v>1.7165005537098599E-2</v>
      </c>
      <c r="N1964" s="58">
        <v>2743</v>
      </c>
      <c r="O1964" s="58">
        <v>807</v>
      </c>
      <c r="P1964" s="58"/>
      <c r="Q1964" s="58"/>
      <c r="R1964" s="58"/>
      <c r="S1964" s="58"/>
      <c r="T1964" s="58"/>
      <c r="U1964" s="58">
        <v>0</v>
      </c>
      <c r="V1964" s="58">
        <v>40</v>
      </c>
      <c r="W1964" s="58">
        <v>22</v>
      </c>
      <c r="X1964" s="58"/>
      <c r="Y1964" s="58"/>
      <c r="Z1964" s="58"/>
      <c r="AA1964" s="58"/>
      <c r="AB1964" s="58"/>
      <c r="AC1964" s="58"/>
      <c r="AD1964" s="58"/>
      <c r="AE1964" s="58"/>
      <c r="AG1964" s="7">
        <f>IF(Q1964&gt;0,RANK(Q1964,(N1964:P1964,Q1964:AE1964)),0)</f>
        <v>0</v>
      </c>
      <c r="AH1964" s="7">
        <f>IF(R1964&gt;0,RANK(R1964,(N1964:P1964,Q1964:AE1964)),0)</f>
        <v>0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721"/>
        <v>0</v>
      </c>
      <c r="AL1964" s="2">
        <f t="shared" si="722"/>
        <v>0</v>
      </c>
      <c r="AM1964" s="2">
        <f t="shared" si="723"/>
        <v>0</v>
      </c>
      <c r="AN1964" s="2">
        <f t="shared" si="724"/>
        <v>0</v>
      </c>
      <c r="AP1964" t="s">
        <v>1794</v>
      </c>
      <c r="AQ1964" t="s">
        <v>543</v>
      </c>
      <c r="AT1964" s="94">
        <v>47</v>
      </c>
      <c r="AU1964" s="96">
        <v>103</v>
      </c>
      <c r="AV1964" s="100">
        <f t="shared" si="715"/>
        <v>47103</v>
      </c>
      <c r="AX1964" s="7" t="s">
        <v>996</v>
      </c>
    </row>
    <row r="1965" spans="1:50" ht="13" hidden="1" customHeight="1" outlineLevel="1">
      <c r="A1965" t="s">
        <v>776</v>
      </c>
      <c r="B1965" t="s">
        <v>543</v>
      </c>
      <c r="C1965" s="1">
        <f t="shared" si="716"/>
        <v>4259</v>
      </c>
      <c r="D1965" s="7">
        <f>IF(N1965&gt;0, RANK(N1965,(N1965:P1965,Q1965:AE1965)),0)</f>
        <v>1</v>
      </c>
      <c r="E1965" s="7">
        <f>IF(O1965&gt;0,RANK(O1965,(N1965:P1965,Q1965:AE1965)),0)</f>
        <v>2</v>
      </c>
      <c r="F1965" s="7">
        <f>IF(P1965&gt;0,RANK(P1965,(N1965:P1965,Q1965:AE1965)),0)</f>
        <v>0</v>
      </c>
      <c r="G1965" s="1">
        <f t="shared" si="725"/>
        <v>824</v>
      </c>
      <c r="H1965" s="2">
        <f t="shared" si="726"/>
        <v>0.19347264616107068</v>
      </c>
      <c r="I1965" s="2"/>
      <c r="J1965" s="2">
        <f t="shared" si="717"/>
        <v>0.58206151678797835</v>
      </c>
      <c r="K1965" s="2">
        <f t="shared" si="718"/>
        <v>0.38858887062690772</v>
      </c>
      <c r="L1965" s="2">
        <f t="shared" si="719"/>
        <v>0</v>
      </c>
      <c r="M1965" s="2">
        <f t="shared" si="720"/>
        <v>2.9349612585113927E-2</v>
      </c>
      <c r="N1965" s="58">
        <v>2479</v>
      </c>
      <c r="O1965" s="58">
        <v>1655</v>
      </c>
      <c r="P1965" s="58"/>
      <c r="Q1965" s="58"/>
      <c r="R1965" s="58"/>
      <c r="S1965" s="58"/>
      <c r="T1965" s="58"/>
      <c r="U1965" s="58">
        <v>0</v>
      </c>
      <c r="V1965" s="58">
        <v>89</v>
      </c>
      <c r="W1965" s="58">
        <v>36</v>
      </c>
      <c r="X1965" s="58"/>
      <c r="Y1965" s="58"/>
      <c r="Z1965" s="58"/>
      <c r="AA1965" s="58"/>
      <c r="AB1965" s="58"/>
      <c r="AC1965" s="58"/>
      <c r="AD1965" s="58"/>
      <c r="AE1965" s="58"/>
      <c r="AG1965" s="7">
        <f>IF(Q1965&gt;0,RANK(Q1965,(N1965:P1965,Q1965:AE1965)),0)</f>
        <v>0</v>
      </c>
      <c r="AH1965" s="7">
        <f>IF(R1965&gt;0,RANK(R1965,(N1965:P1965,Q1965:AE1965)),0)</f>
        <v>0</v>
      </c>
      <c r="AI1965" s="7">
        <f>IF(T1965&gt;0,RANK(T1965,(N1965:P1965,Q1965:AE1965)),0)</f>
        <v>0</v>
      </c>
      <c r="AJ1965" s="7">
        <f>IF(S1965&gt;0,RANK(S1965,(N1965:P1965,Q1965:AE1965)),0)</f>
        <v>0</v>
      </c>
      <c r="AK1965" s="2">
        <f t="shared" si="721"/>
        <v>0</v>
      </c>
      <c r="AL1965" s="2">
        <f t="shared" si="722"/>
        <v>0</v>
      </c>
      <c r="AM1965" s="2">
        <f t="shared" si="723"/>
        <v>0</v>
      </c>
      <c r="AN1965" s="2">
        <f t="shared" si="724"/>
        <v>0</v>
      </c>
      <c r="AP1965" t="s">
        <v>776</v>
      </c>
      <c r="AQ1965" t="s">
        <v>543</v>
      </c>
      <c r="AT1965" s="94">
        <v>47</v>
      </c>
      <c r="AU1965" s="96">
        <v>105</v>
      </c>
      <c r="AV1965" s="100">
        <f t="shared" si="715"/>
        <v>47105</v>
      </c>
      <c r="AX1965" s="7" t="s">
        <v>996</v>
      </c>
    </row>
    <row r="1966" spans="1:50" ht="13" hidden="1" customHeight="1" outlineLevel="1">
      <c r="A1966" t="s">
        <v>1593</v>
      </c>
      <c r="B1966" t="s">
        <v>543</v>
      </c>
      <c r="C1966" s="1">
        <f>SUM(N1966:AE1966)</f>
        <v>8663</v>
      </c>
      <c r="D1966" s="7">
        <f>IF(N1966&gt;0, RANK(N1966,(N1966:P1966,Q1966:AE1966)),0)</f>
        <v>1</v>
      </c>
      <c r="E1966" s="7">
        <f>IF(O1966&gt;0,RANK(O1966,(N1966:P1966,Q1966:AE1966)),0)</f>
        <v>2</v>
      </c>
      <c r="F1966" s="7">
        <f>IF(P1966&gt;0,RANK(P1966,(N1966:P1966,Q1966:AE1966)),0)</f>
        <v>0</v>
      </c>
      <c r="G1966" s="1">
        <f>IF(C1966&gt;0,MAX(N1966:P1966)-LARGE(N1966:P1966,2),0)</f>
        <v>2377</v>
      </c>
      <c r="H1966" s="2">
        <f>IF(C1966&gt;0,G1966/C1966,0)</f>
        <v>0.27438531686482742</v>
      </c>
      <c r="I1966" s="2"/>
      <c r="J1966" s="2">
        <f t="shared" ref="J1966:L1967" si="727">IF($C1966=0,"-",N1966/$C1966)</f>
        <v>0.62818884912847739</v>
      </c>
      <c r="K1966" s="2">
        <f t="shared" si="727"/>
        <v>0.35380353226365002</v>
      </c>
      <c r="L1966" s="2">
        <f t="shared" si="727"/>
        <v>0</v>
      </c>
      <c r="M1966" s="2">
        <f>IF(C1966=0,"-",(1-J1966-K1966-L1966))</f>
        <v>1.8007618607872589E-2</v>
      </c>
      <c r="N1966" s="58">
        <v>5442</v>
      </c>
      <c r="O1966" s="58">
        <v>3065</v>
      </c>
      <c r="P1966" s="58"/>
      <c r="Q1966" s="58"/>
      <c r="R1966" s="58"/>
      <c r="S1966" s="58"/>
      <c r="T1966" s="58"/>
      <c r="U1966" s="58">
        <v>0</v>
      </c>
      <c r="V1966" s="58">
        <v>95</v>
      </c>
      <c r="W1966" s="58">
        <v>61</v>
      </c>
      <c r="X1966" s="58"/>
      <c r="Y1966" s="58"/>
      <c r="Z1966" s="58"/>
      <c r="AA1966" s="58"/>
      <c r="AB1966" s="58"/>
      <c r="AC1966" s="58"/>
      <c r="AD1966" s="58"/>
      <c r="AE1966" s="58"/>
      <c r="AG1966" s="7">
        <f>IF(Q1966&gt;0,RANK(Q1966,(N1966:P1966,Q1966:AE1966)),0)</f>
        <v>0</v>
      </c>
      <c r="AH1966" s="7">
        <f>IF(R1966&gt;0,RANK(R1966,(N1966:P1966,Q1966:AE1966)),0)</f>
        <v>0</v>
      </c>
      <c r="AI1966" s="7">
        <f>IF(T1966&gt;0,RANK(T1966,(N1966:P1966,Q1966:AE1966)),0)</f>
        <v>0</v>
      </c>
      <c r="AJ1966" s="7">
        <f>IF(S1966&gt;0,RANK(S1966,(N1966:P1966,Q1966:AE1966)),0)</f>
        <v>0</v>
      </c>
      <c r="AK1966" s="2">
        <f>IF($C1966=0,"-",Q1966/$C1966)</f>
        <v>0</v>
      </c>
      <c r="AL1966" s="2">
        <f>IF($C1966=0,"-",R1966/$C1966)</f>
        <v>0</v>
      </c>
      <c r="AM1966" s="2">
        <f>IF($C1966=0,"-",T1966/$C1966)</f>
        <v>0</v>
      </c>
      <c r="AN1966" s="2">
        <f>IF($C1966=0,"-",S1966/$C1966)</f>
        <v>0</v>
      </c>
      <c r="AP1966" t="s">
        <v>1593</v>
      </c>
      <c r="AQ1966" t="s">
        <v>543</v>
      </c>
      <c r="AT1966" s="94">
        <v>47</v>
      </c>
      <c r="AU1966" s="96">
        <v>107</v>
      </c>
      <c r="AV1966" s="100">
        <f>1000*AT1966+AU1966</f>
        <v>47107</v>
      </c>
      <c r="AX1966" s="7" t="s">
        <v>996</v>
      </c>
    </row>
    <row r="1967" spans="1:50" ht="13" hidden="1" customHeight="1" outlineLevel="1">
      <c r="A1967" t="s">
        <v>1955</v>
      </c>
      <c r="B1967" t="s">
        <v>543</v>
      </c>
      <c r="C1967" s="1">
        <f>SUM(N1967:AE1967)</f>
        <v>5322</v>
      </c>
      <c r="D1967" s="7">
        <f>IF(N1967&gt;0, RANK(N1967,(N1967:P1967,Q1967:AE1967)),0)</f>
        <v>1</v>
      </c>
      <c r="E1967" s="7">
        <f>IF(O1967&gt;0,RANK(O1967,(N1967:P1967,Q1967:AE1967)),0)</f>
        <v>2</v>
      </c>
      <c r="F1967" s="7">
        <f>IF(P1967&gt;0,RANK(P1967,(N1967:P1967,Q1967:AE1967)),0)</f>
        <v>0</v>
      </c>
      <c r="G1967" s="1">
        <f>IF(C1967&gt;0,MAX(N1967:P1967)-LARGE(N1967:P1967,2),0)</f>
        <v>1968</v>
      </c>
      <c r="H1967" s="2">
        <f>IF(C1967&gt;0,G1967/C1967,0)</f>
        <v>0.36978579481397972</v>
      </c>
      <c r="I1967" s="2"/>
      <c r="J1967" s="2">
        <f t="shared" si="727"/>
        <v>0.68057121382938746</v>
      </c>
      <c r="K1967" s="2">
        <f t="shared" si="727"/>
        <v>0.31078541901540774</v>
      </c>
      <c r="L1967" s="2">
        <f t="shared" si="727"/>
        <v>0</v>
      </c>
      <c r="M1967" s="2">
        <f>IF(C1967=0,"-",(1-J1967-K1967-L1967))</f>
        <v>8.6433671552048064E-3</v>
      </c>
      <c r="N1967" s="58">
        <v>3622</v>
      </c>
      <c r="O1967" s="58">
        <v>1654</v>
      </c>
      <c r="P1967" s="58"/>
      <c r="Q1967" s="58"/>
      <c r="R1967" s="58"/>
      <c r="S1967" s="58"/>
      <c r="T1967" s="58"/>
      <c r="U1967" s="58">
        <v>0</v>
      </c>
      <c r="V1967" s="58">
        <v>33</v>
      </c>
      <c r="W1967" s="58">
        <v>13</v>
      </c>
      <c r="X1967" s="58"/>
      <c r="Y1967" s="58"/>
      <c r="Z1967" s="58"/>
      <c r="AA1967" s="58"/>
      <c r="AB1967" s="58"/>
      <c r="AC1967" s="58"/>
      <c r="AD1967" s="58"/>
      <c r="AE1967" s="58"/>
      <c r="AG1967" s="7">
        <f>IF(Q1967&gt;0,RANK(Q1967,(N1967:P1967,Q1967:AE1967)),0)</f>
        <v>0</v>
      </c>
      <c r="AH1967" s="7">
        <f>IF(R1967&gt;0,RANK(R1967,(N1967:P1967,Q1967:AE1967)),0)</f>
        <v>0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>IF($C1967=0,"-",Q1967/$C1967)</f>
        <v>0</v>
      </c>
      <c r="AL1967" s="2">
        <f>IF($C1967=0,"-",R1967/$C1967)</f>
        <v>0</v>
      </c>
      <c r="AM1967" s="2">
        <f>IF($C1967=0,"-",T1967/$C1967)</f>
        <v>0</v>
      </c>
      <c r="AN1967" s="2">
        <f>IF($C1967=0,"-",S1967/$C1967)</f>
        <v>0</v>
      </c>
      <c r="AP1967" t="s">
        <v>1955</v>
      </c>
      <c r="AQ1967" t="s">
        <v>543</v>
      </c>
      <c r="AT1967" s="94">
        <v>47</v>
      </c>
      <c r="AU1967" s="96">
        <v>109</v>
      </c>
      <c r="AV1967" s="100">
        <f>1000*AT1967+AU1967</f>
        <v>47109</v>
      </c>
      <c r="AX1967" s="7" t="s">
        <v>996</v>
      </c>
    </row>
    <row r="1968" spans="1:50" ht="13" hidden="1" customHeight="1" outlineLevel="1">
      <c r="A1968" t="s">
        <v>2394</v>
      </c>
      <c r="B1968" t="s">
        <v>543</v>
      </c>
      <c r="C1968" s="1">
        <f t="shared" si="716"/>
        <v>1446</v>
      </c>
      <c r="D1968" s="7">
        <f>IF(N1968&gt;0, RANK(N1968,(N1968:P1968,Q1968:AE1968)),0)</f>
        <v>1</v>
      </c>
      <c r="E1968" s="7">
        <f>IF(O1968&gt;0,RANK(O1968,(N1968:P1968,Q1968:AE1968)),0)</f>
        <v>2</v>
      </c>
      <c r="F1968" s="7">
        <f>IF(P1968&gt;0,RANK(P1968,(N1968:P1968,Q1968:AE1968)),0)</f>
        <v>0</v>
      </c>
      <c r="G1968" s="1">
        <f t="shared" si="725"/>
        <v>638</v>
      </c>
      <c r="H1968" s="2">
        <f t="shared" si="726"/>
        <v>0.44121715076071921</v>
      </c>
      <c r="I1968" s="2"/>
      <c r="J1968" s="2">
        <f t="shared" si="717"/>
        <v>0.71230982019363764</v>
      </c>
      <c r="K1968" s="2">
        <f t="shared" si="718"/>
        <v>0.27109266943291838</v>
      </c>
      <c r="L1968" s="2">
        <f t="shared" si="719"/>
        <v>0</v>
      </c>
      <c r="M1968" s="2">
        <f t="shared" si="720"/>
        <v>1.659751037344398E-2</v>
      </c>
      <c r="N1968" s="58">
        <v>1030</v>
      </c>
      <c r="O1968" s="58">
        <v>392</v>
      </c>
      <c r="P1968" s="58"/>
      <c r="Q1968" s="58"/>
      <c r="R1968" s="58"/>
      <c r="S1968" s="58"/>
      <c r="T1968" s="58"/>
      <c r="U1968" s="58">
        <v>0</v>
      </c>
      <c r="V1968" s="58">
        <v>14</v>
      </c>
      <c r="W1968" s="58">
        <v>10</v>
      </c>
      <c r="X1968" s="58"/>
      <c r="Y1968" s="58"/>
      <c r="Z1968" s="58"/>
      <c r="AA1968" s="58"/>
      <c r="AB1968" s="58"/>
      <c r="AC1968" s="58"/>
      <c r="AD1968" s="58"/>
      <c r="AE1968" s="58"/>
      <c r="AG1968" s="7">
        <f>IF(Q1968&gt;0,RANK(Q1968,(N1968:P1968,Q1968:AE1968)),0)</f>
        <v>0</v>
      </c>
      <c r="AH1968" s="7">
        <f>IF(R1968&gt;0,RANK(R1968,(N1968:P1968,Q1968:AE1968)),0)</f>
        <v>0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721"/>
        <v>0</v>
      </c>
      <c r="AL1968" s="2">
        <f t="shared" si="722"/>
        <v>0</v>
      </c>
      <c r="AM1968" s="2">
        <f t="shared" si="723"/>
        <v>0</v>
      </c>
      <c r="AN1968" s="2">
        <f t="shared" si="724"/>
        <v>0</v>
      </c>
      <c r="AP1968" t="s">
        <v>2394</v>
      </c>
      <c r="AQ1968" t="s">
        <v>543</v>
      </c>
      <c r="AT1968" s="94">
        <v>47</v>
      </c>
      <c r="AU1968" s="96">
        <v>111</v>
      </c>
      <c r="AV1968" s="100">
        <f t="shared" si="715"/>
        <v>47111</v>
      </c>
      <c r="AX1968" s="7" t="s">
        <v>996</v>
      </c>
    </row>
    <row r="1969" spans="1:50" ht="13" hidden="1" customHeight="1" outlineLevel="1">
      <c r="A1969" t="s">
        <v>2395</v>
      </c>
      <c r="B1969" t="s">
        <v>543</v>
      </c>
      <c r="C1969" s="1">
        <f t="shared" si="716"/>
        <v>17049</v>
      </c>
      <c r="D1969" s="7">
        <f>IF(N1969&gt;0, RANK(N1969,(N1969:P1969,Q1969:AE1969)),0)</f>
        <v>1</v>
      </c>
      <c r="E1969" s="7">
        <f>IF(O1969&gt;0,RANK(O1969,(N1969:P1969,Q1969:AE1969)),0)</f>
        <v>2</v>
      </c>
      <c r="F1969" s="7">
        <f>IF(P1969&gt;0,RANK(P1969,(N1969:P1969,Q1969:AE1969)),0)</f>
        <v>0</v>
      </c>
      <c r="G1969" s="1">
        <f t="shared" si="725"/>
        <v>8396</v>
      </c>
      <c r="H1969" s="2">
        <f t="shared" si="726"/>
        <v>0.49246290104991497</v>
      </c>
      <c r="I1969" s="2"/>
      <c r="J1969" s="2">
        <f t="shared" si="717"/>
        <v>0.73411930318493757</v>
      </c>
      <c r="K1969" s="2">
        <f t="shared" si="718"/>
        <v>0.24165640213502257</v>
      </c>
      <c r="L1969" s="2">
        <f t="shared" si="719"/>
        <v>0</v>
      </c>
      <c r="M1969" s="2">
        <f t="shared" si="720"/>
        <v>2.4224294680039865E-2</v>
      </c>
      <c r="N1969" s="58">
        <v>12516</v>
      </c>
      <c r="O1969" s="58">
        <v>4120</v>
      </c>
      <c r="P1969" s="58"/>
      <c r="Q1969" s="58"/>
      <c r="R1969" s="58"/>
      <c r="S1969" s="58"/>
      <c r="T1969" s="58"/>
      <c r="U1969" s="58">
        <v>1</v>
      </c>
      <c r="V1969" s="58">
        <v>299</v>
      </c>
      <c r="W1969" s="58">
        <v>113</v>
      </c>
      <c r="X1969" s="58"/>
      <c r="Y1969" s="58"/>
      <c r="Z1969" s="58"/>
      <c r="AA1969" s="58"/>
      <c r="AB1969" s="58"/>
      <c r="AC1969" s="58"/>
      <c r="AD1969" s="58"/>
      <c r="AE1969" s="58"/>
      <c r="AG1969" s="7">
        <f>IF(Q1969&gt;0,RANK(Q1969,(N1969:P1969,Q1969:AE1969)),0)</f>
        <v>0</v>
      </c>
      <c r="AH1969" s="7">
        <f>IF(R1969&gt;0,RANK(R1969,(N1969:P1969,Q1969:AE1969)),0)</f>
        <v>0</v>
      </c>
      <c r="AI1969" s="7">
        <f>IF(T1969&gt;0,RANK(T1969,(N1969:P1969,Q1969:AE1969)),0)</f>
        <v>0</v>
      </c>
      <c r="AJ1969" s="7">
        <f>IF(S1969&gt;0,RANK(S1969,(N1969:P1969,Q1969:AE1969)),0)</f>
        <v>0</v>
      </c>
      <c r="AK1969" s="2">
        <f t="shared" si="721"/>
        <v>0</v>
      </c>
      <c r="AL1969" s="2">
        <f t="shared" si="722"/>
        <v>0</v>
      </c>
      <c r="AM1969" s="2">
        <f t="shared" si="723"/>
        <v>0</v>
      </c>
      <c r="AN1969" s="2">
        <f t="shared" si="724"/>
        <v>0</v>
      </c>
      <c r="AP1969" t="s">
        <v>2395</v>
      </c>
      <c r="AQ1969" t="s">
        <v>543</v>
      </c>
      <c r="AT1969" s="94">
        <v>47</v>
      </c>
      <c r="AU1969" s="96">
        <v>113</v>
      </c>
      <c r="AV1969" s="100">
        <f t="shared" si="715"/>
        <v>47113</v>
      </c>
      <c r="AX1969" s="7" t="s">
        <v>996</v>
      </c>
    </row>
    <row r="1970" spans="1:50" ht="13" hidden="1" customHeight="1" outlineLevel="1">
      <c r="A1970" t="s">
        <v>827</v>
      </c>
      <c r="B1970" t="s">
        <v>543</v>
      </c>
      <c r="C1970" s="1">
        <f t="shared" si="716"/>
        <v>5273</v>
      </c>
      <c r="D1970" s="7">
        <f>IF(N1970&gt;0, RANK(N1970,(N1970:P1970,Q1970:AE1970)),0)</f>
        <v>1</v>
      </c>
      <c r="E1970" s="7">
        <f>IF(O1970&gt;0,RANK(O1970,(N1970:P1970,Q1970:AE1970)),0)</f>
        <v>2</v>
      </c>
      <c r="F1970" s="7">
        <f>IF(P1970&gt;0,RANK(P1970,(N1970:P1970,Q1970:AE1970)),0)</f>
        <v>0</v>
      </c>
      <c r="G1970" s="1">
        <f t="shared" si="725"/>
        <v>2344</v>
      </c>
      <c r="H1970" s="2">
        <f t="shared" si="726"/>
        <v>0.44452873127252041</v>
      </c>
      <c r="I1970" s="2"/>
      <c r="J1970" s="2">
        <f t="shared" si="717"/>
        <v>0.70984259434856822</v>
      </c>
      <c r="K1970" s="2">
        <f t="shared" si="718"/>
        <v>0.26531386307604782</v>
      </c>
      <c r="L1970" s="2">
        <f t="shared" si="719"/>
        <v>0</v>
      </c>
      <c r="M1970" s="2">
        <f t="shared" si="720"/>
        <v>2.4843542575383959E-2</v>
      </c>
      <c r="N1970" s="58">
        <v>3743</v>
      </c>
      <c r="O1970" s="58">
        <v>1399</v>
      </c>
      <c r="P1970" s="58"/>
      <c r="Q1970" s="58"/>
      <c r="R1970" s="58"/>
      <c r="S1970" s="58"/>
      <c r="T1970" s="58"/>
      <c r="U1970" s="58">
        <v>0</v>
      </c>
      <c r="V1970" s="58">
        <v>79</v>
      </c>
      <c r="W1970" s="58">
        <v>52</v>
      </c>
      <c r="X1970" s="58"/>
      <c r="Y1970" s="58"/>
      <c r="Z1970" s="58"/>
      <c r="AA1970" s="58"/>
      <c r="AB1970" s="58"/>
      <c r="AC1970" s="58"/>
      <c r="AD1970" s="58"/>
      <c r="AE1970" s="58"/>
      <c r="AG1970" s="7">
        <f>IF(Q1970&gt;0,RANK(Q1970,(N1970:P1970,Q1970:AE1970)),0)</f>
        <v>0</v>
      </c>
      <c r="AH1970" s="7">
        <f>IF(R1970&gt;0,RANK(R1970,(N1970:P1970,Q1970:AE1970)),0)</f>
        <v>0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721"/>
        <v>0</v>
      </c>
      <c r="AL1970" s="2">
        <f t="shared" si="722"/>
        <v>0</v>
      </c>
      <c r="AM1970" s="2">
        <f t="shared" si="723"/>
        <v>0</v>
      </c>
      <c r="AN1970" s="2">
        <f t="shared" si="724"/>
        <v>0</v>
      </c>
      <c r="AP1970" t="s">
        <v>827</v>
      </c>
      <c r="AQ1970" t="s">
        <v>543</v>
      </c>
      <c r="AT1970" s="94">
        <v>47</v>
      </c>
      <c r="AU1970" s="96">
        <v>115</v>
      </c>
      <c r="AV1970" s="100">
        <f t="shared" si="715"/>
        <v>47115</v>
      </c>
      <c r="AX1970" s="7" t="s">
        <v>996</v>
      </c>
    </row>
    <row r="1971" spans="1:50" ht="13" hidden="1" customHeight="1" outlineLevel="1">
      <c r="A1971" t="s">
        <v>980</v>
      </c>
      <c r="B1971" t="s">
        <v>543</v>
      </c>
      <c r="C1971" s="1">
        <f t="shared" si="716"/>
        <v>2313</v>
      </c>
      <c r="D1971" s="7">
        <f>IF(N1971&gt;0, RANK(N1971,(N1971:P1971,Q1971:AE1971)),0)</f>
        <v>1</v>
      </c>
      <c r="E1971" s="7">
        <f>IF(O1971&gt;0,RANK(O1971,(N1971:P1971,Q1971:AE1971)),0)</f>
        <v>2</v>
      </c>
      <c r="F1971" s="7">
        <f>IF(P1971&gt;0,RANK(P1971,(N1971:P1971,Q1971:AE1971)),0)</f>
        <v>0</v>
      </c>
      <c r="G1971" s="1">
        <f t="shared" si="725"/>
        <v>1006</v>
      </c>
      <c r="H1971" s="2">
        <f t="shared" si="726"/>
        <v>0.43493298746217035</v>
      </c>
      <c r="I1971" s="2"/>
      <c r="J1971" s="2">
        <f t="shared" si="717"/>
        <v>0.7042801556420234</v>
      </c>
      <c r="K1971" s="2">
        <f t="shared" si="718"/>
        <v>0.26934716817985299</v>
      </c>
      <c r="L1971" s="2">
        <f t="shared" si="719"/>
        <v>0</v>
      </c>
      <c r="M1971" s="2">
        <f t="shared" si="720"/>
        <v>2.6372676178123611E-2</v>
      </c>
      <c r="N1971" s="58">
        <v>1629</v>
      </c>
      <c r="O1971" s="58">
        <v>623</v>
      </c>
      <c r="P1971" s="58"/>
      <c r="Q1971" s="58"/>
      <c r="R1971" s="58"/>
      <c r="S1971" s="58"/>
      <c r="T1971" s="58"/>
      <c r="U1971" s="58">
        <v>0</v>
      </c>
      <c r="V1971" s="58">
        <v>33</v>
      </c>
      <c r="W1971" s="58">
        <v>28</v>
      </c>
      <c r="X1971" s="58"/>
      <c r="Y1971" s="58"/>
      <c r="Z1971" s="58"/>
      <c r="AA1971" s="58"/>
      <c r="AB1971" s="58"/>
      <c r="AC1971" s="58"/>
      <c r="AD1971" s="58"/>
      <c r="AE1971" s="58"/>
      <c r="AG1971" s="7">
        <f>IF(Q1971&gt;0,RANK(Q1971,(N1971:P1971,Q1971:AE1971)),0)</f>
        <v>0</v>
      </c>
      <c r="AH1971" s="7">
        <f>IF(R1971&gt;0,RANK(R1971,(N1971:P1971,Q1971:AE1971)),0)</f>
        <v>0</v>
      </c>
      <c r="AI1971" s="7">
        <f>IF(T1971&gt;0,RANK(T1971,(N1971:P1971,Q1971:AE1971)),0)</f>
        <v>0</v>
      </c>
      <c r="AJ1971" s="7">
        <f>IF(S1971&gt;0,RANK(S1971,(N1971:P1971,Q1971:AE1971)),0)</f>
        <v>0</v>
      </c>
      <c r="AK1971" s="2">
        <f t="shared" si="721"/>
        <v>0</v>
      </c>
      <c r="AL1971" s="2">
        <f t="shared" si="722"/>
        <v>0</v>
      </c>
      <c r="AM1971" s="2">
        <f t="shared" si="723"/>
        <v>0</v>
      </c>
      <c r="AN1971" s="2">
        <f t="shared" si="724"/>
        <v>0</v>
      </c>
      <c r="AP1971" t="s">
        <v>980</v>
      </c>
      <c r="AQ1971" t="s">
        <v>543</v>
      </c>
      <c r="AT1971" s="94">
        <v>47</v>
      </c>
      <c r="AU1971" s="96">
        <v>117</v>
      </c>
      <c r="AV1971" s="100">
        <f t="shared" si="715"/>
        <v>47117</v>
      </c>
      <c r="AX1971" s="7" t="s">
        <v>996</v>
      </c>
    </row>
    <row r="1972" spans="1:50" ht="13" hidden="1" customHeight="1" outlineLevel="1">
      <c r="A1972" t="s">
        <v>252</v>
      </c>
      <c r="B1972" t="s">
        <v>543</v>
      </c>
      <c r="C1972" s="1">
        <f t="shared" si="716"/>
        <v>7754</v>
      </c>
      <c r="D1972" s="7">
        <f>IF(N1972&gt;0, RANK(N1972,(N1972:P1972,Q1972:AE1972)),0)</f>
        <v>1</v>
      </c>
      <c r="E1972" s="7">
        <f>IF(O1972&gt;0,RANK(O1972,(N1972:P1972,Q1972:AE1972)),0)</f>
        <v>2</v>
      </c>
      <c r="F1972" s="7">
        <f>IF(P1972&gt;0,RANK(P1972,(N1972:P1972,Q1972:AE1972)),0)</f>
        <v>0</v>
      </c>
      <c r="G1972" s="1">
        <f t="shared" si="725"/>
        <v>2957</v>
      </c>
      <c r="H1972" s="2">
        <f t="shared" si="726"/>
        <v>0.38135156048491103</v>
      </c>
      <c r="I1972" s="2"/>
      <c r="J1972" s="2">
        <f t="shared" si="717"/>
        <v>0.68209956151663653</v>
      </c>
      <c r="K1972" s="2">
        <f t="shared" si="718"/>
        <v>0.30074800103172555</v>
      </c>
      <c r="L1972" s="2">
        <f t="shared" si="719"/>
        <v>0</v>
      </c>
      <c r="M1972" s="2">
        <f t="shared" si="720"/>
        <v>1.7152437451637914E-2</v>
      </c>
      <c r="N1972" s="58">
        <v>5289</v>
      </c>
      <c r="O1972" s="58">
        <v>2332</v>
      </c>
      <c r="P1972" s="58"/>
      <c r="Q1972" s="58"/>
      <c r="R1972" s="58"/>
      <c r="S1972" s="58"/>
      <c r="T1972" s="58"/>
      <c r="U1972" s="58">
        <v>0</v>
      </c>
      <c r="V1972" s="58">
        <v>78</v>
      </c>
      <c r="W1972" s="58">
        <v>55</v>
      </c>
      <c r="X1972" s="58"/>
      <c r="Y1972" s="58"/>
      <c r="Z1972" s="58"/>
      <c r="AA1972" s="58"/>
      <c r="AB1972" s="58"/>
      <c r="AC1972" s="58"/>
      <c r="AD1972" s="58"/>
      <c r="AE1972" s="58"/>
      <c r="AG1972" s="7">
        <f>IF(Q1972&gt;0,RANK(Q1972,(N1972:P1972,Q1972:AE1972)),0)</f>
        <v>0</v>
      </c>
      <c r="AH1972" s="7">
        <f>IF(R1972&gt;0,RANK(R1972,(N1972:P1972,Q1972:AE1972)),0)</f>
        <v>0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si="721"/>
        <v>0</v>
      </c>
      <c r="AL1972" s="2">
        <f t="shared" si="722"/>
        <v>0</v>
      </c>
      <c r="AM1972" s="2">
        <f t="shared" si="723"/>
        <v>0</v>
      </c>
      <c r="AN1972" s="2">
        <f t="shared" si="724"/>
        <v>0</v>
      </c>
      <c r="AP1972" t="s">
        <v>252</v>
      </c>
      <c r="AQ1972" t="s">
        <v>543</v>
      </c>
      <c r="AT1972" s="94">
        <v>47</v>
      </c>
      <c r="AU1972" s="96">
        <v>119</v>
      </c>
      <c r="AV1972" s="100">
        <f t="shared" si="715"/>
        <v>47119</v>
      </c>
      <c r="AX1972" s="7" t="s">
        <v>996</v>
      </c>
    </row>
    <row r="1973" spans="1:50" ht="13" hidden="1" customHeight="1" outlineLevel="1">
      <c r="A1973" t="s">
        <v>1981</v>
      </c>
      <c r="B1973" t="s">
        <v>543</v>
      </c>
      <c r="C1973" s="1">
        <f t="shared" si="716"/>
        <v>1476</v>
      </c>
      <c r="D1973" s="7">
        <f>IF(N1973&gt;0, RANK(N1973,(N1973:P1973,Q1973:AE1973)),0)</f>
        <v>1</v>
      </c>
      <c r="E1973" s="7">
        <f>IF(O1973&gt;0,RANK(O1973,(N1973:P1973,Q1973:AE1973)),0)</f>
        <v>2</v>
      </c>
      <c r="F1973" s="7">
        <f>IF(P1973&gt;0,RANK(P1973,(N1973:P1973,Q1973:AE1973)),0)</f>
        <v>0</v>
      </c>
      <c r="G1973" s="1">
        <f t="shared" si="725"/>
        <v>344</v>
      </c>
      <c r="H1973" s="2">
        <f t="shared" si="726"/>
        <v>0.23306233062330622</v>
      </c>
      <c r="I1973" s="2"/>
      <c r="J1973" s="2">
        <f t="shared" si="717"/>
        <v>0.6097560975609756</v>
      </c>
      <c r="K1973" s="2">
        <f t="shared" si="718"/>
        <v>0.37669376693766937</v>
      </c>
      <c r="L1973" s="2">
        <f t="shared" si="719"/>
        <v>0</v>
      </c>
      <c r="M1973" s="2">
        <f t="shared" si="720"/>
        <v>1.3550135501355032E-2</v>
      </c>
      <c r="N1973" s="58">
        <v>900</v>
      </c>
      <c r="O1973" s="58">
        <v>556</v>
      </c>
      <c r="P1973" s="58"/>
      <c r="Q1973" s="58"/>
      <c r="R1973" s="58"/>
      <c r="S1973" s="58"/>
      <c r="T1973" s="58"/>
      <c r="U1973" s="58">
        <v>0</v>
      </c>
      <c r="V1973" s="58">
        <v>12</v>
      </c>
      <c r="W1973" s="58">
        <v>8</v>
      </c>
      <c r="X1973" s="58"/>
      <c r="Y1973" s="58"/>
      <c r="Z1973" s="58"/>
      <c r="AA1973" s="58"/>
      <c r="AB1973" s="58"/>
      <c r="AC1973" s="58"/>
      <c r="AD1973" s="58"/>
      <c r="AE1973" s="58"/>
      <c r="AG1973" s="7">
        <f>IF(Q1973&gt;0,RANK(Q1973,(N1973:P1973,Q1973:AE1973)),0)</f>
        <v>0</v>
      </c>
      <c r="AH1973" s="7">
        <f>IF(R1973&gt;0,RANK(R1973,(N1973:P1973,Q1973:AE1973)),0)</f>
        <v>0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721"/>
        <v>0</v>
      </c>
      <c r="AL1973" s="2">
        <f t="shared" si="722"/>
        <v>0</v>
      </c>
      <c r="AM1973" s="2">
        <f t="shared" si="723"/>
        <v>0</v>
      </c>
      <c r="AN1973" s="2">
        <f t="shared" si="724"/>
        <v>0</v>
      </c>
      <c r="AP1973" t="s">
        <v>1981</v>
      </c>
      <c r="AQ1973" t="s">
        <v>543</v>
      </c>
      <c r="AT1973" s="94">
        <v>47</v>
      </c>
      <c r="AU1973" s="96">
        <v>121</v>
      </c>
      <c r="AV1973" s="100">
        <f t="shared" si="715"/>
        <v>47121</v>
      </c>
      <c r="AX1973" s="7" t="s">
        <v>996</v>
      </c>
    </row>
    <row r="1974" spans="1:50" ht="13" hidden="1" customHeight="1" outlineLevel="1">
      <c r="A1974" t="s">
        <v>298</v>
      </c>
      <c r="B1974" t="s">
        <v>543</v>
      </c>
      <c r="C1974" s="1">
        <f t="shared" si="716"/>
        <v>4697</v>
      </c>
      <c r="D1974" s="7">
        <f>IF(N1974&gt;0, RANK(N1974,(N1974:P1974,Q1974:AE1974)),0)</f>
        <v>1</v>
      </c>
      <c r="E1974" s="7">
        <f>IF(O1974&gt;0,RANK(O1974,(N1974:P1974,Q1974:AE1974)),0)</f>
        <v>2</v>
      </c>
      <c r="F1974" s="7">
        <f>IF(P1974&gt;0,RANK(P1974,(N1974:P1974,Q1974:AE1974)),0)</f>
        <v>0</v>
      </c>
      <c r="G1974" s="1">
        <f t="shared" si="725"/>
        <v>793</v>
      </c>
      <c r="H1974" s="2">
        <f t="shared" si="726"/>
        <v>0.16883116883116883</v>
      </c>
      <c r="I1974" s="2"/>
      <c r="J1974" s="2">
        <f t="shared" si="717"/>
        <v>0.578028528848201</v>
      </c>
      <c r="K1974" s="2">
        <f t="shared" si="718"/>
        <v>0.40919736001703216</v>
      </c>
      <c r="L1974" s="2">
        <f t="shared" si="719"/>
        <v>0</v>
      </c>
      <c r="M1974" s="2">
        <f t="shared" si="720"/>
        <v>1.2774111134766841E-2</v>
      </c>
      <c r="N1974" s="58">
        <v>2715</v>
      </c>
      <c r="O1974" s="58">
        <v>1922</v>
      </c>
      <c r="P1974" s="58"/>
      <c r="Q1974" s="58"/>
      <c r="R1974" s="58"/>
      <c r="S1974" s="58"/>
      <c r="T1974" s="58"/>
      <c r="U1974" s="58">
        <v>0</v>
      </c>
      <c r="V1974" s="58">
        <v>39</v>
      </c>
      <c r="W1974" s="58">
        <v>21</v>
      </c>
      <c r="X1974" s="58"/>
      <c r="Y1974" s="58"/>
      <c r="Z1974" s="58"/>
      <c r="AA1974" s="58"/>
      <c r="AB1974" s="58"/>
      <c r="AC1974" s="58"/>
      <c r="AD1974" s="58"/>
      <c r="AE1974" s="58"/>
      <c r="AG1974" s="7">
        <f>IF(Q1974&gt;0,RANK(Q1974,(N1974:P1974,Q1974:AE1974)),0)</f>
        <v>0</v>
      </c>
      <c r="AH1974" s="7">
        <f>IF(R1974&gt;0,RANK(R1974,(N1974:P1974,Q1974:AE1974)),0)</f>
        <v>0</v>
      </c>
      <c r="AI1974" s="7">
        <f>IF(T1974&gt;0,RANK(T1974,(N1974:P1974,Q1974:AE1974)),0)</f>
        <v>0</v>
      </c>
      <c r="AJ1974" s="7">
        <f>IF(S1974&gt;0,RANK(S1974,(N1974:P1974,Q1974:AE1974)),0)</f>
        <v>0</v>
      </c>
      <c r="AK1974" s="2">
        <f t="shared" si="721"/>
        <v>0</v>
      </c>
      <c r="AL1974" s="2">
        <f t="shared" si="722"/>
        <v>0</v>
      </c>
      <c r="AM1974" s="2">
        <f t="shared" si="723"/>
        <v>0</v>
      </c>
      <c r="AN1974" s="2">
        <f t="shared" si="724"/>
        <v>0</v>
      </c>
      <c r="AP1974" t="s">
        <v>298</v>
      </c>
      <c r="AQ1974" t="s">
        <v>543</v>
      </c>
      <c r="AT1974" s="94">
        <v>47</v>
      </c>
      <c r="AU1974" s="96">
        <v>123</v>
      </c>
      <c r="AV1974" s="100">
        <f t="shared" si="715"/>
        <v>47123</v>
      </c>
      <c r="AX1974" s="7" t="s">
        <v>996</v>
      </c>
    </row>
    <row r="1975" spans="1:50" ht="13" hidden="1" customHeight="1" outlineLevel="1">
      <c r="A1975" t="s">
        <v>1639</v>
      </c>
      <c r="B1975" t="s">
        <v>543</v>
      </c>
      <c r="C1975" s="1">
        <f t="shared" si="716"/>
        <v>14686</v>
      </c>
      <c r="D1975" s="7">
        <f>IF(N1975&gt;0, RANK(N1975,(N1975:P1975,Q1975:AE1975)),0)</f>
        <v>1</v>
      </c>
      <c r="E1975" s="7">
        <f>IF(O1975&gt;0,RANK(O1975,(N1975:P1975,Q1975:AE1975)),0)</f>
        <v>2</v>
      </c>
      <c r="F1975" s="7">
        <f>IF(P1975&gt;0,RANK(P1975,(N1975:P1975,Q1975:AE1975)),0)</f>
        <v>0</v>
      </c>
      <c r="G1975" s="1">
        <f t="shared" si="725"/>
        <v>8703</v>
      </c>
      <c r="H1975" s="2">
        <f t="shared" si="726"/>
        <v>0.59260520223341961</v>
      </c>
      <c r="I1975" s="2"/>
      <c r="J1975" s="2">
        <f t="shared" si="717"/>
        <v>0.78762086340732673</v>
      </c>
      <c r="K1975" s="2">
        <f t="shared" si="718"/>
        <v>0.19501566117390712</v>
      </c>
      <c r="L1975" s="2">
        <f t="shared" si="719"/>
        <v>0</v>
      </c>
      <c r="M1975" s="2">
        <f t="shared" si="720"/>
        <v>1.736347541876615E-2</v>
      </c>
      <c r="N1975" s="58">
        <v>11567</v>
      </c>
      <c r="O1975" s="58">
        <v>2864</v>
      </c>
      <c r="P1975" s="58"/>
      <c r="Q1975" s="58"/>
      <c r="R1975" s="58"/>
      <c r="S1975" s="58"/>
      <c r="T1975" s="58"/>
      <c r="U1975" s="58">
        <v>0</v>
      </c>
      <c r="V1975" s="58">
        <v>116</v>
      </c>
      <c r="W1975" s="58">
        <v>139</v>
      </c>
      <c r="X1975" s="58"/>
      <c r="Y1975" s="58"/>
      <c r="Z1975" s="58"/>
      <c r="AA1975" s="58"/>
      <c r="AB1975" s="58"/>
      <c r="AC1975" s="58"/>
      <c r="AD1975" s="58"/>
      <c r="AE1975" s="58"/>
      <c r="AG1975" s="7">
        <f>IF(Q1975&gt;0,RANK(Q1975,(N1975:P1975,Q1975:AE1975)),0)</f>
        <v>0</v>
      </c>
      <c r="AH1975" s="7">
        <f>IF(R1975&gt;0,RANK(R1975,(N1975:P1975,Q1975:AE1975)),0)</f>
        <v>0</v>
      </c>
      <c r="AI1975" s="7">
        <f>IF(T1975&gt;0,RANK(T1975,(N1975:P1975,Q1975:AE1975)),0)</f>
        <v>0</v>
      </c>
      <c r="AJ1975" s="7">
        <f>IF(S1975&gt;0,RANK(S1975,(N1975:P1975,Q1975:AE1975)),0)</f>
        <v>0</v>
      </c>
      <c r="AK1975" s="2">
        <f t="shared" si="721"/>
        <v>0</v>
      </c>
      <c r="AL1975" s="2">
        <f t="shared" si="722"/>
        <v>0</v>
      </c>
      <c r="AM1975" s="2">
        <f t="shared" si="723"/>
        <v>0</v>
      </c>
      <c r="AN1975" s="2">
        <f t="shared" si="724"/>
        <v>0</v>
      </c>
      <c r="AP1975" t="s">
        <v>1639</v>
      </c>
      <c r="AQ1975" t="s">
        <v>543</v>
      </c>
      <c r="AT1975" s="94">
        <v>47</v>
      </c>
      <c r="AU1975" s="96">
        <v>125</v>
      </c>
      <c r="AV1975" s="100">
        <f t="shared" si="715"/>
        <v>47125</v>
      </c>
      <c r="AX1975" s="7" t="s">
        <v>996</v>
      </c>
    </row>
    <row r="1976" spans="1:50" ht="13" hidden="1" customHeight="1" outlineLevel="1">
      <c r="A1976" t="s">
        <v>1956</v>
      </c>
      <c r="B1976" t="s">
        <v>543</v>
      </c>
      <c r="C1976" s="1">
        <f t="shared" si="716"/>
        <v>631</v>
      </c>
      <c r="D1976" s="7">
        <f>IF(N1976&gt;0, RANK(N1976,(N1976:P1976,Q1976:AE1976)),0)</f>
        <v>1</v>
      </c>
      <c r="E1976" s="7">
        <f>IF(O1976&gt;0,RANK(O1976,(N1976:P1976,Q1976:AE1976)),0)</f>
        <v>2</v>
      </c>
      <c r="F1976" s="7">
        <f>IF(P1976&gt;0,RANK(P1976,(N1976:P1976,Q1976:AE1976)),0)</f>
        <v>0</v>
      </c>
      <c r="G1976" s="1">
        <f t="shared" si="725"/>
        <v>309</v>
      </c>
      <c r="H1976" s="2">
        <f t="shared" si="726"/>
        <v>0.4896988906497623</v>
      </c>
      <c r="I1976" s="2"/>
      <c r="J1976" s="2">
        <f t="shared" si="717"/>
        <v>0.73692551505546755</v>
      </c>
      <c r="K1976" s="2">
        <f t="shared" si="718"/>
        <v>0.24722662440570523</v>
      </c>
      <c r="L1976" s="2">
        <f t="shared" si="719"/>
        <v>0</v>
      </c>
      <c r="M1976" s="2">
        <f t="shared" si="720"/>
        <v>1.5847860538827224E-2</v>
      </c>
      <c r="N1976" s="58">
        <v>465</v>
      </c>
      <c r="O1976" s="58">
        <v>156</v>
      </c>
      <c r="P1976" s="58"/>
      <c r="Q1976" s="58"/>
      <c r="R1976" s="58"/>
      <c r="S1976" s="58"/>
      <c r="T1976" s="58"/>
      <c r="U1976" s="58">
        <v>0</v>
      </c>
      <c r="V1976" s="58">
        <v>6</v>
      </c>
      <c r="W1976" s="58">
        <v>4</v>
      </c>
      <c r="X1976" s="58"/>
      <c r="Y1976" s="58"/>
      <c r="Z1976" s="58"/>
      <c r="AA1976" s="58"/>
      <c r="AB1976" s="58"/>
      <c r="AC1976" s="58"/>
      <c r="AD1976" s="58"/>
      <c r="AE1976" s="58"/>
      <c r="AG1976" s="7">
        <f>IF(Q1976&gt;0,RANK(Q1976,(N1976:P1976,Q1976:AE1976)),0)</f>
        <v>0</v>
      </c>
      <c r="AH1976" s="7">
        <f>IF(R1976&gt;0,RANK(R1976,(N1976:P1976,Q1976:AE1976)),0)</f>
        <v>0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721"/>
        <v>0</v>
      </c>
      <c r="AL1976" s="2">
        <f t="shared" si="722"/>
        <v>0</v>
      </c>
      <c r="AM1976" s="2">
        <f t="shared" si="723"/>
        <v>0</v>
      </c>
      <c r="AN1976" s="2">
        <f t="shared" si="724"/>
        <v>0</v>
      </c>
      <c r="AP1976" t="s">
        <v>1956</v>
      </c>
      <c r="AQ1976" t="s">
        <v>543</v>
      </c>
      <c r="AT1976" s="94">
        <v>47</v>
      </c>
      <c r="AU1976" s="96">
        <v>127</v>
      </c>
      <c r="AV1976" s="100">
        <f t="shared" si="715"/>
        <v>47127</v>
      </c>
      <c r="AX1976" s="7" t="s">
        <v>996</v>
      </c>
    </row>
    <row r="1977" spans="1:50" ht="13" hidden="1" customHeight="1" outlineLevel="1">
      <c r="A1977" t="s">
        <v>83</v>
      </c>
      <c r="B1977" t="s">
        <v>543</v>
      </c>
      <c r="C1977" s="1">
        <f t="shared" ref="C1977:C2008" si="728">SUM(N1977:AE1977)</f>
        <v>1959</v>
      </c>
      <c r="D1977" s="7">
        <f>IF(N1977&gt;0, RANK(N1977,(N1977:P1977,Q1977:AE1977)),0)</f>
        <v>1</v>
      </c>
      <c r="E1977" s="7">
        <f>IF(O1977&gt;0,RANK(O1977,(N1977:P1977,Q1977:AE1977)),0)</f>
        <v>2</v>
      </c>
      <c r="F1977" s="7">
        <f>IF(P1977&gt;0,RANK(P1977,(N1977:P1977,Q1977:AE1977)),0)</f>
        <v>0</v>
      </c>
      <c r="G1977" s="1">
        <f t="shared" si="725"/>
        <v>1000</v>
      </c>
      <c r="H1977" s="2">
        <f t="shared" si="726"/>
        <v>0.51046452271567122</v>
      </c>
      <c r="I1977" s="2"/>
      <c r="J1977" s="2">
        <f t="shared" ref="J1977:J2008" si="729">IF($C1977=0,"-",N1977/$C1977)</f>
        <v>0.74374680959673301</v>
      </c>
      <c r="K1977" s="2">
        <f t="shared" ref="K1977:K2008" si="730">IF($C1977=0,"-",O1977/$C1977)</f>
        <v>0.23328228688106176</v>
      </c>
      <c r="L1977" s="2">
        <f t="shared" ref="L1977:L2008" si="731">IF($C1977=0,"-",P1977/$C1977)</f>
        <v>0</v>
      </c>
      <c r="M1977" s="2">
        <f t="shared" ref="M1977:M2008" si="732">IF(C1977=0,"-",(1-J1977-K1977-L1977))</f>
        <v>2.2970903522205238E-2</v>
      </c>
      <c r="N1977" s="58">
        <v>1457</v>
      </c>
      <c r="O1977" s="58">
        <v>457</v>
      </c>
      <c r="P1977" s="58"/>
      <c r="Q1977" s="58"/>
      <c r="R1977" s="58"/>
      <c r="S1977" s="58"/>
      <c r="T1977" s="58"/>
      <c r="U1977" s="58">
        <v>0</v>
      </c>
      <c r="V1977" s="58">
        <v>32</v>
      </c>
      <c r="W1977" s="58">
        <v>13</v>
      </c>
      <c r="X1977" s="58"/>
      <c r="Y1977" s="58"/>
      <c r="Z1977" s="58"/>
      <c r="AA1977" s="58"/>
      <c r="AB1977" s="58"/>
      <c r="AC1977" s="58"/>
      <c r="AD1977" s="58"/>
      <c r="AE1977" s="58"/>
      <c r="AG1977" s="7">
        <f>IF(Q1977&gt;0,RANK(Q1977,(N1977:P1977,Q1977:AE1977)),0)</f>
        <v>0</v>
      </c>
      <c r="AH1977" s="7">
        <f>IF(R1977&gt;0,RANK(R1977,(N1977:P1977,Q1977:AE1977)),0)</f>
        <v>0</v>
      </c>
      <c r="AI1977" s="7">
        <f>IF(T1977&gt;0,RANK(T1977,(N1977:P1977,Q1977:AE1977)),0)</f>
        <v>0</v>
      </c>
      <c r="AJ1977" s="7">
        <f>IF(S1977&gt;0,RANK(S1977,(N1977:P1977,Q1977:AE1977)),0)</f>
        <v>0</v>
      </c>
      <c r="AK1977" s="2">
        <f t="shared" ref="AK1977:AK2008" si="733">IF($C1977=0,"-",Q1977/$C1977)</f>
        <v>0</v>
      </c>
      <c r="AL1977" s="2">
        <f t="shared" ref="AL1977:AL2008" si="734">IF($C1977=0,"-",R1977/$C1977)</f>
        <v>0</v>
      </c>
      <c r="AM1977" s="2">
        <f t="shared" ref="AM1977:AM2008" si="735">IF($C1977=0,"-",T1977/$C1977)</f>
        <v>0</v>
      </c>
      <c r="AN1977" s="2">
        <f t="shared" ref="AN1977:AN2008" si="736">IF($C1977=0,"-",S1977/$C1977)</f>
        <v>0</v>
      </c>
      <c r="AP1977" t="s">
        <v>83</v>
      </c>
      <c r="AQ1977" t="s">
        <v>543</v>
      </c>
      <c r="AT1977" s="94">
        <v>47</v>
      </c>
      <c r="AU1977" s="96">
        <v>129</v>
      </c>
      <c r="AV1977" s="100">
        <f t="shared" si="715"/>
        <v>47129</v>
      </c>
      <c r="AX1977" s="7" t="s">
        <v>996</v>
      </c>
    </row>
    <row r="1978" spans="1:50" ht="13" hidden="1" customHeight="1" outlineLevel="1">
      <c r="A1978" t="s">
        <v>1331</v>
      </c>
      <c r="B1978" t="s">
        <v>543</v>
      </c>
      <c r="C1978" s="1">
        <f t="shared" si="728"/>
        <v>4176</v>
      </c>
      <c r="D1978" s="7">
        <f>IF(N1978&gt;0, RANK(N1978,(N1978:P1978,Q1978:AE1978)),0)</f>
        <v>1</v>
      </c>
      <c r="E1978" s="7">
        <f>IF(O1978&gt;0,RANK(O1978,(N1978:P1978,Q1978:AE1978)),0)</f>
        <v>2</v>
      </c>
      <c r="F1978" s="7">
        <f>IF(P1978&gt;0,RANK(P1978,(N1978:P1978,Q1978:AE1978)),0)</f>
        <v>0</v>
      </c>
      <c r="G1978" s="1">
        <f t="shared" si="725"/>
        <v>2352</v>
      </c>
      <c r="H1978" s="2">
        <f t="shared" si="726"/>
        <v>0.56321839080459768</v>
      </c>
      <c r="I1978" s="2"/>
      <c r="J1978" s="2">
        <f t="shared" si="729"/>
        <v>0.76867816091954022</v>
      </c>
      <c r="K1978" s="2">
        <f t="shared" si="730"/>
        <v>0.20545977011494254</v>
      </c>
      <c r="L1978" s="2">
        <f t="shared" si="731"/>
        <v>0</v>
      </c>
      <c r="M1978" s="2">
        <f t="shared" si="732"/>
        <v>2.5862068965517238E-2</v>
      </c>
      <c r="N1978" s="58">
        <v>3210</v>
      </c>
      <c r="O1978" s="58">
        <v>858</v>
      </c>
      <c r="P1978" s="58"/>
      <c r="Q1978" s="58"/>
      <c r="R1978" s="58"/>
      <c r="S1978" s="58"/>
      <c r="T1978" s="58"/>
      <c r="U1978" s="58">
        <v>1</v>
      </c>
      <c r="V1978" s="58">
        <v>56</v>
      </c>
      <c r="W1978" s="58">
        <v>51</v>
      </c>
      <c r="X1978" s="58"/>
      <c r="Y1978" s="58"/>
      <c r="Z1978" s="58"/>
      <c r="AA1978" s="58"/>
      <c r="AB1978" s="58"/>
      <c r="AC1978" s="58"/>
      <c r="AD1978" s="58"/>
      <c r="AE1978" s="58"/>
      <c r="AG1978" s="7">
        <f>IF(Q1978&gt;0,RANK(Q1978,(N1978:P1978,Q1978:AE1978)),0)</f>
        <v>0</v>
      </c>
      <c r="AH1978" s="7">
        <f>IF(R1978&gt;0,RANK(R1978,(N1978:P1978,Q1978:AE1978)),0)</f>
        <v>0</v>
      </c>
      <c r="AI1978" s="7">
        <f>IF(T1978&gt;0,RANK(T1978,(N1978:P1978,Q1978:AE1978)),0)</f>
        <v>0</v>
      </c>
      <c r="AJ1978" s="7">
        <f>IF(S1978&gt;0,RANK(S1978,(N1978:P1978,Q1978:AE1978)),0)</f>
        <v>0</v>
      </c>
      <c r="AK1978" s="2">
        <f t="shared" si="733"/>
        <v>0</v>
      </c>
      <c r="AL1978" s="2">
        <f t="shared" si="734"/>
        <v>0</v>
      </c>
      <c r="AM1978" s="2">
        <f t="shared" si="735"/>
        <v>0</v>
      </c>
      <c r="AN1978" s="2">
        <f t="shared" si="736"/>
        <v>0</v>
      </c>
      <c r="AP1978" t="s">
        <v>1331</v>
      </c>
      <c r="AQ1978" t="s">
        <v>543</v>
      </c>
      <c r="AT1978" s="94">
        <v>47</v>
      </c>
      <c r="AU1978" s="96">
        <v>131</v>
      </c>
      <c r="AV1978" s="100">
        <f t="shared" si="715"/>
        <v>47131</v>
      </c>
      <c r="AX1978" s="7" t="s">
        <v>996</v>
      </c>
    </row>
    <row r="1979" spans="1:50" ht="13" hidden="1" customHeight="1" outlineLevel="1">
      <c r="A1979" t="s">
        <v>346</v>
      </c>
      <c r="B1979" t="s">
        <v>543</v>
      </c>
      <c r="C1979" s="1">
        <f t="shared" si="728"/>
        <v>2117</v>
      </c>
      <c r="D1979" s="7">
        <f>IF(N1979&gt;0, RANK(N1979,(N1979:P1979,Q1979:AE1979)),0)</f>
        <v>1</v>
      </c>
      <c r="E1979" s="7">
        <f>IF(O1979&gt;0,RANK(O1979,(N1979:P1979,Q1979:AE1979)),0)</f>
        <v>2</v>
      </c>
      <c r="F1979" s="7">
        <f>IF(P1979&gt;0,RANK(P1979,(N1979:P1979,Q1979:AE1979)),0)</f>
        <v>0</v>
      </c>
      <c r="G1979" s="1">
        <f t="shared" si="725"/>
        <v>1444</v>
      </c>
      <c r="H1979" s="2">
        <f t="shared" si="726"/>
        <v>0.68209730751062825</v>
      </c>
      <c r="I1979" s="2"/>
      <c r="J1979" s="2">
        <f t="shared" si="729"/>
        <v>0.83183750590458194</v>
      </c>
      <c r="K1979" s="2">
        <f t="shared" si="730"/>
        <v>0.14974019839395372</v>
      </c>
      <c r="L1979" s="2">
        <f t="shared" si="731"/>
        <v>0</v>
      </c>
      <c r="M1979" s="2">
        <f t="shared" si="732"/>
        <v>1.8422295701464336E-2</v>
      </c>
      <c r="N1979" s="58">
        <v>1761</v>
      </c>
      <c r="O1979" s="58">
        <v>317</v>
      </c>
      <c r="P1979" s="58"/>
      <c r="Q1979" s="58"/>
      <c r="R1979" s="58"/>
      <c r="S1979" s="58"/>
      <c r="T1979" s="58"/>
      <c r="U1979" s="58">
        <v>0</v>
      </c>
      <c r="V1979" s="58">
        <v>27</v>
      </c>
      <c r="W1979" s="58">
        <v>12</v>
      </c>
      <c r="X1979" s="58"/>
      <c r="Y1979" s="58"/>
      <c r="Z1979" s="58"/>
      <c r="AA1979" s="58"/>
      <c r="AB1979" s="58"/>
      <c r="AC1979" s="58"/>
      <c r="AD1979" s="58"/>
      <c r="AE1979" s="58"/>
      <c r="AG1979" s="7">
        <f>IF(Q1979&gt;0,RANK(Q1979,(N1979:P1979,Q1979:AE1979)),0)</f>
        <v>0</v>
      </c>
      <c r="AH1979" s="7">
        <f>IF(R1979&gt;0,RANK(R1979,(N1979:P1979,Q1979:AE1979)),0)</f>
        <v>0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733"/>
        <v>0</v>
      </c>
      <c r="AL1979" s="2">
        <f t="shared" si="734"/>
        <v>0</v>
      </c>
      <c r="AM1979" s="2">
        <f t="shared" si="735"/>
        <v>0</v>
      </c>
      <c r="AN1979" s="2">
        <f t="shared" si="736"/>
        <v>0</v>
      </c>
      <c r="AP1979" t="s">
        <v>346</v>
      </c>
      <c r="AQ1979" t="s">
        <v>543</v>
      </c>
      <c r="AT1979" s="94">
        <v>47</v>
      </c>
      <c r="AU1979" s="96">
        <v>133</v>
      </c>
      <c r="AV1979" s="100">
        <f t="shared" si="715"/>
        <v>47133</v>
      </c>
      <c r="AX1979" s="7" t="s">
        <v>996</v>
      </c>
    </row>
    <row r="1980" spans="1:50" ht="13" hidden="1" customHeight="1" outlineLevel="1">
      <c r="A1980" t="s">
        <v>2741</v>
      </c>
      <c r="B1980" t="s">
        <v>543</v>
      </c>
      <c r="C1980" s="1">
        <f t="shared" si="728"/>
        <v>965</v>
      </c>
      <c r="D1980" s="7">
        <f>IF(N1980&gt;0, RANK(N1980,(N1980:P1980,Q1980:AE1980)),0)</f>
        <v>1</v>
      </c>
      <c r="E1980" s="7">
        <f>IF(O1980&gt;0,RANK(O1980,(N1980:P1980,Q1980:AE1980)),0)</f>
        <v>2</v>
      </c>
      <c r="F1980" s="7">
        <f>IF(P1980&gt;0,RANK(P1980,(N1980:P1980,Q1980:AE1980)),0)</f>
        <v>0</v>
      </c>
      <c r="G1980" s="1">
        <f t="shared" si="725"/>
        <v>568</v>
      </c>
      <c r="H1980" s="2">
        <f t="shared" si="726"/>
        <v>0.58860103626943006</v>
      </c>
      <c r="I1980" s="2"/>
      <c r="J1980" s="2">
        <f t="shared" si="729"/>
        <v>0.78963730569948187</v>
      </c>
      <c r="K1980" s="2">
        <f t="shared" si="730"/>
        <v>0.20103626943005182</v>
      </c>
      <c r="L1980" s="2">
        <f t="shared" si="731"/>
        <v>0</v>
      </c>
      <c r="M1980" s="2">
        <f t="shared" si="732"/>
        <v>9.32642487046631E-3</v>
      </c>
      <c r="N1980" s="58">
        <v>762</v>
      </c>
      <c r="O1980" s="58">
        <v>194</v>
      </c>
      <c r="P1980" s="58"/>
      <c r="Q1980" s="58"/>
      <c r="R1980" s="58"/>
      <c r="S1980" s="58"/>
      <c r="T1980" s="58"/>
      <c r="U1980" s="58">
        <v>0</v>
      </c>
      <c r="V1980" s="58">
        <v>8</v>
      </c>
      <c r="W1980" s="58">
        <v>1</v>
      </c>
      <c r="X1980" s="58"/>
      <c r="Y1980" s="58"/>
      <c r="Z1980" s="58"/>
      <c r="AA1980" s="58"/>
      <c r="AB1980" s="58"/>
      <c r="AC1980" s="58"/>
      <c r="AD1980" s="58"/>
      <c r="AE1980" s="58"/>
      <c r="AG1980" s="7">
        <f>IF(Q1980&gt;0,RANK(Q1980,(N1980:P1980,Q1980:AE1980)),0)</f>
        <v>0</v>
      </c>
      <c r="AH1980" s="7">
        <f>IF(R1980&gt;0,RANK(R1980,(N1980:P1980,Q1980:AE1980)),0)</f>
        <v>0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733"/>
        <v>0</v>
      </c>
      <c r="AL1980" s="2">
        <f t="shared" si="734"/>
        <v>0</v>
      </c>
      <c r="AM1980" s="2">
        <f t="shared" si="735"/>
        <v>0</v>
      </c>
      <c r="AN1980" s="2">
        <f t="shared" si="736"/>
        <v>0</v>
      </c>
      <c r="AP1980" t="s">
        <v>2741</v>
      </c>
      <c r="AQ1980" t="s">
        <v>543</v>
      </c>
      <c r="AT1980" s="94">
        <v>47</v>
      </c>
      <c r="AU1980" s="96">
        <v>135</v>
      </c>
      <c r="AV1980" s="100">
        <f t="shared" si="715"/>
        <v>47135</v>
      </c>
      <c r="AX1980" s="7" t="s">
        <v>996</v>
      </c>
    </row>
    <row r="1981" spans="1:50" ht="13" hidden="1" customHeight="1" outlineLevel="1">
      <c r="A1981" t="s">
        <v>964</v>
      </c>
      <c r="B1981" t="s">
        <v>543</v>
      </c>
      <c r="C1981" s="1">
        <f t="shared" si="728"/>
        <v>777</v>
      </c>
      <c r="D1981" s="7">
        <f>IF(N1981&gt;0, RANK(N1981,(N1981:P1981,Q1981:AE1981)),0)</f>
        <v>1</v>
      </c>
      <c r="E1981" s="7">
        <f>IF(O1981&gt;0,RANK(O1981,(N1981:P1981,Q1981:AE1981)),0)</f>
        <v>2</v>
      </c>
      <c r="F1981" s="7">
        <f>IF(P1981&gt;0,RANK(P1981,(N1981:P1981,Q1981:AE1981)),0)</f>
        <v>0</v>
      </c>
      <c r="G1981" s="1">
        <f t="shared" si="725"/>
        <v>244</v>
      </c>
      <c r="H1981" s="2">
        <f t="shared" si="726"/>
        <v>0.31402831402831405</v>
      </c>
      <c r="I1981" s="2"/>
      <c r="J1981" s="2">
        <f t="shared" si="729"/>
        <v>0.65122265122265122</v>
      </c>
      <c r="K1981" s="2">
        <f t="shared" si="730"/>
        <v>0.33719433719433717</v>
      </c>
      <c r="L1981" s="2">
        <f t="shared" si="731"/>
        <v>0</v>
      </c>
      <c r="M1981" s="2">
        <f t="shared" si="732"/>
        <v>1.1583011583011615E-2</v>
      </c>
      <c r="N1981" s="58">
        <v>506</v>
      </c>
      <c r="O1981" s="58">
        <v>262</v>
      </c>
      <c r="P1981" s="58"/>
      <c r="Q1981" s="58"/>
      <c r="R1981" s="58"/>
      <c r="S1981" s="58"/>
      <c r="T1981" s="58"/>
      <c r="U1981" s="58">
        <v>0</v>
      </c>
      <c r="V1981" s="58">
        <v>9</v>
      </c>
      <c r="W1981" s="58">
        <v>0</v>
      </c>
      <c r="X1981" s="58"/>
      <c r="Y1981" s="58"/>
      <c r="Z1981" s="58"/>
      <c r="AA1981" s="58"/>
      <c r="AB1981" s="58"/>
      <c r="AC1981" s="58"/>
      <c r="AD1981" s="58"/>
      <c r="AE1981" s="58"/>
      <c r="AG1981" s="7">
        <f>IF(Q1981&gt;0,RANK(Q1981,(N1981:P1981,Q1981:AE1981)),0)</f>
        <v>0</v>
      </c>
      <c r="AH1981" s="7">
        <f>IF(R1981&gt;0,RANK(R1981,(N1981:P1981,Q1981:AE1981)),0)</f>
        <v>0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733"/>
        <v>0</v>
      </c>
      <c r="AL1981" s="2">
        <f t="shared" si="734"/>
        <v>0</v>
      </c>
      <c r="AM1981" s="2">
        <f t="shared" si="735"/>
        <v>0</v>
      </c>
      <c r="AN1981" s="2">
        <f t="shared" si="736"/>
        <v>0</v>
      </c>
      <c r="AP1981" t="s">
        <v>964</v>
      </c>
      <c r="AQ1981" t="s">
        <v>543</v>
      </c>
      <c r="AT1981" s="94">
        <v>47</v>
      </c>
      <c r="AU1981" s="96">
        <v>137</v>
      </c>
      <c r="AV1981" s="100">
        <f t="shared" si="715"/>
        <v>47137</v>
      </c>
      <c r="AX1981" s="7" t="s">
        <v>996</v>
      </c>
    </row>
    <row r="1982" spans="1:50" ht="13" hidden="1" customHeight="1" outlineLevel="1">
      <c r="A1982" t="s">
        <v>373</v>
      </c>
      <c r="B1982" t="s">
        <v>543</v>
      </c>
      <c r="C1982" s="1">
        <f t="shared" si="728"/>
        <v>2130</v>
      </c>
      <c r="D1982" s="7">
        <f>IF(N1982&gt;0, RANK(N1982,(N1982:P1982,Q1982:AE1982)),0)</f>
        <v>1</v>
      </c>
      <c r="E1982" s="7">
        <f>IF(O1982&gt;0,RANK(O1982,(N1982:P1982,Q1982:AE1982)),0)</f>
        <v>2</v>
      </c>
      <c r="F1982" s="7">
        <f>IF(P1982&gt;0,RANK(P1982,(N1982:P1982,Q1982:AE1982)),0)</f>
        <v>0</v>
      </c>
      <c r="G1982" s="1">
        <f t="shared" si="725"/>
        <v>870</v>
      </c>
      <c r="H1982" s="2">
        <f t="shared" si="726"/>
        <v>0.40845070422535212</v>
      </c>
      <c r="I1982" s="2"/>
      <c r="J1982" s="2">
        <f t="shared" si="729"/>
        <v>0.69718309859154926</v>
      </c>
      <c r="K1982" s="2">
        <f t="shared" si="730"/>
        <v>0.28873239436619719</v>
      </c>
      <c r="L1982" s="2">
        <f t="shared" si="731"/>
        <v>0</v>
      </c>
      <c r="M1982" s="2">
        <f t="shared" si="732"/>
        <v>1.4084507042253558E-2</v>
      </c>
      <c r="N1982" s="58">
        <v>1485</v>
      </c>
      <c r="O1982" s="58">
        <v>615</v>
      </c>
      <c r="P1982" s="58"/>
      <c r="Q1982" s="58"/>
      <c r="R1982" s="58"/>
      <c r="S1982" s="58"/>
      <c r="T1982" s="58"/>
      <c r="U1982" s="58">
        <v>0</v>
      </c>
      <c r="V1982" s="58">
        <v>22</v>
      </c>
      <c r="W1982" s="58">
        <v>8</v>
      </c>
      <c r="X1982" s="58"/>
      <c r="Y1982" s="58"/>
      <c r="Z1982" s="58"/>
      <c r="AA1982" s="58"/>
      <c r="AB1982" s="58"/>
      <c r="AC1982" s="58"/>
      <c r="AD1982" s="58"/>
      <c r="AE1982" s="58"/>
      <c r="AG1982" s="7">
        <f>IF(Q1982&gt;0,RANK(Q1982,(N1982:P1982,Q1982:AE1982)),0)</f>
        <v>0</v>
      </c>
      <c r="AH1982" s="7">
        <f>IF(R1982&gt;0,RANK(R1982,(N1982:P1982,Q1982:AE1982)),0)</f>
        <v>0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733"/>
        <v>0</v>
      </c>
      <c r="AL1982" s="2">
        <f t="shared" si="734"/>
        <v>0</v>
      </c>
      <c r="AM1982" s="2">
        <f t="shared" si="735"/>
        <v>0</v>
      </c>
      <c r="AN1982" s="2">
        <f t="shared" si="736"/>
        <v>0</v>
      </c>
      <c r="AP1982" t="s">
        <v>373</v>
      </c>
      <c r="AQ1982" t="s">
        <v>543</v>
      </c>
      <c r="AT1982" s="94">
        <v>47</v>
      </c>
      <c r="AU1982" s="96">
        <v>139</v>
      </c>
      <c r="AV1982" s="100">
        <f t="shared" si="715"/>
        <v>47139</v>
      </c>
      <c r="AX1982" s="7" t="s">
        <v>996</v>
      </c>
    </row>
    <row r="1983" spans="1:50" ht="13" hidden="1" customHeight="1" outlineLevel="1">
      <c r="A1983" t="s">
        <v>107</v>
      </c>
      <c r="B1983" t="s">
        <v>543</v>
      </c>
      <c r="C1983" s="1">
        <f t="shared" si="728"/>
        <v>8875</v>
      </c>
      <c r="D1983" s="7">
        <f>IF(N1983&gt;0, RANK(N1983,(N1983:P1983,Q1983:AE1983)),0)</f>
        <v>1</v>
      </c>
      <c r="E1983" s="7">
        <f>IF(O1983&gt;0,RANK(O1983,(N1983:P1983,Q1983:AE1983)),0)</f>
        <v>2</v>
      </c>
      <c r="F1983" s="7">
        <f>IF(P1983&gt;0,RANK(P1983,(N1983:P1983,Q1983:AE1983)),0)</f>
        <v>0</v>
      </c>
      <c r="G1983" s="1">
        <f t="shared" si="725"/>
        <v>4631</v>
      </c>
      <c r="H1983" s="2">
        <f t="shared" si="726"/>
        <v>0.52180281690140851</v>
      </c>
      <c r="I1983" s="2"/>
      <c r="J1983" s="2">
        <f t="shared" si="729"/>
        <v>0.75076056338028174</v>
      </c>
      <c r="K1983" s="2">
        <f t="shared" si="730"/>
        <v>0.22895774647887324</v>
      </c>
      <c r="L1983" s="2">
        <f t="shared" si="731"/>
        <v>0</v>
      </c>
      <c r="M1983" s="2">
        <f t="shared" si="732"/>
        <v>2.0281690140845021E-2</v>
      </c>
      <c r="N1983" s="58">
        <v>6663</v>
      </c>
      <c r="O1983" s="58">
        <v>2032</v>
      </c>
      <c r="P1983" s="58"/>
      <c r="Q1983" s="58"/>
      <c r="R1983" s="58"/>
      <c r="S1983" s="58"/>
      <c r="T1983" s="58"/>
      <c r="U1983" s="58">
        <v>3</v>
      </c>
      <c r="V1983" s="58">
        <v>113</v>
      </c>
      <c r="W1983" s="58">
        <v>64</v>
      </c>
      <c r="X1983" s="58"/>
      <c r="Y1983" s="58"/>
      <c r="Z1983" s="58"/>
      <c r="AA1983" s="58"/>
      <c r="AB1983" s="58"/>
      <c r="AC1983" s="58"/>
      <c r="AD1983" s="58"/>
      <c r="AE1983" s="58"/>
      <c r="AG1983" s="7">
        <f>IF(Q1983&gt;0,RANK(Q1983,(N1983:P1983,Q1983:AE1983)),0)</f>
        <v>0</v>
      </c>
      <c r="AH1983" s="7">
        <f>IF(R1983&gt;0,RANK(R1983,(N1983:P1983,Q1983:AE1983)),0)</f>
        <v>0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733"/>
        <v>0</v>
      </c>
      <c r="AL1983" s="2">
        <f t="shared" si="734"/>
        <v>0</v>
      </c>
      <c r="AM1983" s="2">
        <f t="shared" si="735"/>
        <v>0</v>
      </c>
      <c r="AN1983" s="2">
        <f t="shared" si="736"/>
        <v>0</v>
      </c>
      <c r="AP1983" t="s">
        <v>107</v>
      </c>
      <c r="AQ1983" t="s">
        <v>543</v>
      </c>
      <c r="AT1983" s="94">
        <v>47</v>
      </c>
      <c r="AU1983" s="96">
        <v>141</v>
      </c>
      <c r="AV1983" s="100">
        <f t="shared" si="715"/>
        <v>47141</v>
      </c>
      <c r="AX1983" s="7" t="s">
        <v>996</v>
      </c>
    </row>
    <row r="1984" spans="1:50" ht="13" hidden="1" customHeight="1" outlineLevel="1">
      <c r="A1984" t="s">
        <v>1556</v>
      </c>
      <c r="B1984" t="s">
        <v>543</v>
      </c>
      <c r="C1984" s="1">
        <f t="shared" si="728"/>
        <v>5138</v>
      </c>
      <c r="D1984" s="7">
        <f>IF(N1984&gt;0, RANK(N1984,(N1984:P1984,Q1984:AE1984)),0)</f>
        <v>1</v>
      </c>
      <c r="E1984" s="7">
        <f>IF(O1984&gt;0,RANK(O1984,(N1984:P1984,Q1984:AE1984)),0)</f>
        <v>2</v>
      </c>
      <c r="F1984" s="7">
        <f>IF(P1984&gt;0,RANK(P1984,(N1984:P1984,Q1984:AE1984)),0)</f>
        <v>0</v>
      </c>
      <c r="G1984" s="1">
        <f t="shared" si="725"/>
        <v>1170</v>
      </c>
      <c r="H1984" s="2">
        <f t="shared" si="726"/>
        <v>0.22771506422732582</v>
      </c>
      <c r="I1984" s="2"/>
      <c r="J1984" s="2">
        <f t="shared" si="729"/>
        <v>0.60801868431296224</v>
      </c>
      <c r="K1984" s="2">
        <f t="shared" si="730"/>
        <v>0.38030362008563645</v>
      </c>
      <c r="L1984" s="2">
        <f t="shared" si="731"/>
        <v>0</v>
      </c>
      <c r="M1984" s="2">
        <f t="shared" si="732"/>
        <v>1.1677695601401306E-2</v>
      </c>
      <c r="N1984" s="58">
        <v>3124</v>
      </c>
      <c r="O1984" s="58">
        <v>1954</v>
      </c>
      <c r="P1984" s="58"/>
      <c r="Q1984" s="58"/>
      <c r="R1984" s="58"/>
      <c r="S1984" s="58"/>
      <c r="T1984" s="58"/>
      <c r="U1984" s="58">
        <v>0</v>
      </c>
      <c r="V1984" s="58">
        <v>40</v>
      </c>
      <c r="W1984" s="58">
        <v>20</v>
      </c>
      <c r="X1984" s="58"/>
      <c r="Y1984" s="58"/>
      <c r="Z1984" s="58"/>
      <c r="AA1984" s="58"/>
      <c r="AB1984" s="58"/>
      <c r="AC1984" s="58"/>
      <c r="AD1984" s="58"/>
      <c r="AE1984" s="58"/>
      <c r="AG1984" s="7">
        <f>IF(Q1984&gt;0,RANK(Q1984,(N1984:P1984,Q1984:AE1984)),0)</f>
        <v>0</v>
      </c>
      <c r="AH1984" s="7">
        <f>IF(R1984&gt;0,RANK(R1984,(N1984:P1984,Q1984:AE1984)),0)</f>
        <v>0</v>
      </c>
      <c r="AI1984" s="7">
        <f>IF(T1984&gt;0,RANK(T1984,(N1984:P1984,Q1984:AE1984)),0)</f>
        <v>0</v>
      </c>
      <c r="AJ1984" s="7">
        <f>IF(S1984&gt;0,RANK(S1984,(N1984:P1984,Q1984:AE1984)),0)</f>
        <v>0</v>
      </c>
      <c r="AK1984" s="2">
        <f t="shared" si="733"/>
        <v>0</v>
      </c>
      <c r="AL1984" s="2">
        <f t="shared" si="734"/>
        <v>0</v>
      </c>
      <c r="AM1984" s="2">
        <f t="shared" si="735"/>
        <v>0</v>
      </c>
      <c r="AN1984" s="2">
        <f t="shared" si="736"/>
        <v>0</v>
      </c>
      <c r="AP1984" t="s">
        <v>1556</v>
      </c>
      <c r="AQ1984" t="s">
        <v>543</v>
      </c>
      <c r="AT1984" s="94">
        <v>47</v>
      </c>
      <c r="AU1984" s="96">
        <v>143</v>
      </c>
      <c r="AV1984" s="100">
        <f t="shared" si="715"/>
        <v>47143</v>
      </c>
      <c r="AX1984" s="7" t="s">
        <v>996</v>
      </c>
    </row>
    <row r="1985" spans="1:50" ht="13" hidden="1" customHeight="1" outlineLevel="1">
      <c r="A1985" t="s">
        <v>519</v>
      </c>
      <c r="B1985" t="s">
        <v>543</v>
      </c>
      <c r="C1985" s="1">
        <f t="shared" si="728"/>
        <v>10882</v>
      </c>
      <c r="D1985" s="7">
        <f>IF(N1985&gt;0, RANK(N1985,(N1985:P1985,Q1985:AE1985)),0)</f>
        <v>1</v>
      </c>
      <c r="E1985" s="7">
        <f>IF(O1985&gt;0,RANK(O1985,(N1985:P1985,Q1985:AE1985)),0)</f>
        <v>2</v>
      </c>
      <c r="F1985" s="7">
        <f>IF(P1985&gt;0,RANK(P1985,(N1985:P1985,Q1985:AE1985)),0)</f>
        <v>0</v>
      </c>
      <c r="G1985" s="1">
        <f t="shared" si="725"/>
        <v>4514</v>
      </c>
      <c r="H1985" s="2">
        <f t="shared" si="726"/>
        <v>0.41481345340929976</v>
      </c>
      <c r="I1985" s="2"/>
      <c r="J1985" s="2">
        <f t="shared" si="729"/>
        <v>0.69683881639404521</v>
      </c>
      <c r="K1985" s="2">
        <f t="shared" si="730"/>
        <v>0.28202536298474545</v>
      </c>
      <c r="L1985" s="2">
        <f t="shared" si="731"/>
        <v>0</v>
      </c>
      <c r="M1985" s="2">
        <f t="shared" si="732"/>
        <v>2.1135820621209334E-2</v>
      </c>
      <c r="N1985" s="58">
        <v>7583</v>
      </c>
      <c r="O1985" s="58">
        <v>3069</v>
      </c>
      <c r="P1985" s="58"/>
      <c r="Q1985" s="58"/>
      <c r="R1985" s="58"/>
      <c r="S1985" s="58"/>
      <c r="T1985" s="58"/>
      <c r="U1985" s="58">
        <v>0</v>
      </c>
      <c r="V1985" s="58">
        <v>158</v>
      </c>
      <c r="W1985" s="58">
        <v>72</v>
      </c>
      <c r="X1985" s="58"/>
      <c r="Y1985" s="58"/>
      <c r="Z1985" s="58"/>
      <c r="AA1985" s="58"/>
      <c r="AB1985" s="58"/>
      <c r="AC1985" s="58"/>
      <c r="AD1985" s="58"/>
      <c r="AE1985" s="58"/>
      <c r="AG1985" s="7">
        <f>IF(Q1985&gt;0,RANK(Q1985,(N1985:P1985,Q1985:AE1985)),0)</f>
        <v>0</v>
      </c>
      <c r="AH1985" s="7">
        <f>IF(R1985&gt;0,RANK(R1985,(N1985:P1985,Q1985:AE1985)),0)</f>
        <v>0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733"/>
        <v>0</v>
      </c>
      <c r="AL1985" s="2">
        <f t="shared" si="734"/>
        <v>0</v>
      </c>
      <c r="AM1985" s="2">
        <f t="shared" si="735"/>
        <v>0</v>
      </c>
      <c r="AN1985" s="2">
        <f t="shared" si="736"/>
        <v>0</v>
      </c>
      <c r="AP1985" t="s">
        <v>519</v>
      </c>
      <c r="AQ1985" t="s">
        <v>543</v>
      </c>
      <c r="AT1985" s="94">
        <v>47</v>
      </c>
      <c r="AU1985" s="96">
        <v>145</v>
      </c>
      <c r="AV1985" s="100">
        <f t="shared" si="715"/>
        <v>47145</v>
      </c>
      <c r="AX1985" s="7" t="s">
        <v>996</v>
      </c>
    </row>
    <row r="1986" spans="1:50" ht="13" hidden="1" customHeight="1" outlineLevel="1">
      <c r="A1986" t="s">
        <v>189</v>
      </c>
      <c r="B1986" t="s">
        <v>543</v>
      </c>
      <c r="C1986" s="1">
        <f t="shared" si="728"/>
        <v>4619</v>
      </c>
      <c r="D1986" s="7">
        <f>IF(N1986&gt;0, RANK(N1986,(N1986:P1986,Q1986:AE1986)),0)</f>
        <v>1</v>
      </c>
      <c r="E1986" s="7">
        <f>IF(O1986&gt;0,RANK(O1986,(N1986:P1986,Q1986:AE1986)),0)</f>
        <v>2</v>
      </c>
      <c r="F1986" s="7">
        <f>IF(P1986&gt;0,RANK(P1986,(N1986:P1986,Q1986:AE1986)),0)</f>
        <v>0</v>
      </c>
      <c r="G1986" s="1">
        <f t="shared" si="725"/>
        <v>2719</v>
      </c>
      <c r="H1986" s="2">
        <f t="shared" si="726"/>
        <v>0.58865555315003248</v>
      </c>
      <c r="I1986" s="2"/>
      <c r="J1986" s="2">
        <f t="shared" si="729"/>
        <v>0.77982247239662261</v>
      </c>
      <c r="K1986" s="2">
        <f t="shared" si="730"/>
        <v>0.19116691924659018</v>
      </c>
      <c r="L1986" s="2">
        <f t="shared" si="731"/>
        <v>0</v>
      </c>
      <c r="M1986" s="2">
        <f t="shared" si="732"/>
        <v>2.9010608356787204E-2</v>
      </c>
      <c r="N1986" s="58">
        <v>3602</v>
      </c>
      <c r="O1986" s="58">
        <v>883</v>
      </c>
      <c r="P1986" s="58"/>
      <c r="Q1986" s="58"/>
      <c r="R1986" s="58"/>
      <c r="S1986" s="58"/>
      <c r="T1986" s="58"/>
      <c r="U1986" s="58">
        <v>1</v>
      </c>
      <c r="V1986" s="58">
        <v>72</v>
      </c>
      <c r="W1986" s="58">
        <v>61</v>
      </c>
      <c r="X1986" s="58"/>
      <c r="Y1986" s="58"/>
      <c r="Z1986" s="58"/>
      <c r="AA1986" s="58"/>
      <c r="AB1986" s="58"/>
      <c r="AC1986" s="58"/>
      <c r="AD1986" s="58"/>
      <c r="AE1986" s="58"/>
      <c r="AG1986" s="7">
        <f>IF(Q1986&gt;0,RANK(Q1986,(N1986:P1986,Q1986:AE1986)),0)</f>
        <v>0</v>
      </c>
      <c r="AH1986" s="7">
        <f>IF(R1986&gt;0,RANK(R1986,(N1986:P1986,Q1986:AE1986)),0)</f>
        <v>0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733"/>
        <v>0</v>
      </c>
      <c r="AL1986" s="2">
        <f t="shared" si="734"/>
        <v>0</v>
      </c>
      <c r="AM1986" s="2">
        <f t="shared" si="735"/>
        <v>0</v>
      </c>
      <c r="AN1986" s="2">
        <f t="shared" si="736"/>
        <v>0</v>
      </c>
      <c r="AP1986" t="s">
        <v>189</v>
      </c>
      <c r="AQ1986" t="s">
        <v>543</v>
      </c>
      <c r="AT1986" s="94">
        <v>47</v>
      </c>
      <c r="AU1986" s="96">
        <v>147</v>
      </c>
      <c r="AV1986" s="100">
        <f t="shared" si="715"/>
        <v>47147</v>
      </c>
      <c r="AX1986" s="7" t="s">
        <v>996</v>
      </c>
    </row>
    <row r="1987" spans="1:50" ht="13" hidden="1" customHeight="1" outlineLevel="1">
      <c r="A1987" t="s">
        <v>1295</v>
      </c>
      <c r="B1987" t="s">
        <v>543</v>
      </c>
      <c r="C1987" s="1">
        <f t="shared" si="728"/>
        <v>14415</v>
      </c>
      <c r="D1987" s="7">
        <f>IF(N1987&gt;0, RANK(N1987,(N1987:P1987,Q1987:AE1987)),0)</f>
        <v>1</v>
      </c>
      <c r="E1987" s="7">
        <f>IF(O1987&gt;0,RANK(O1987,(N1987:P1987,Q1987:AE1987)),0)</f>
        <v>2</v>
      </c>
      <c r="F1987" s="7">
        <f>IF(P1987&gt;0,RANK(P1987,(N1987:P1987,Q1987:AE1987)),0)</f>
        <v>0</v>
      </c>
      <c r="G1987" s="1">
        <f t="shared" si="725"/>
        <v>6324</v>
      </c>
      <c r="H1987" s="2">
        <f t="shared" si="726"/>
        <v>0.43870967741935485</v>
      </c>
      <c r="I1987" s="2"/>
      <c r="J1987" s="2">
        <f t="shared" si="729"/>
        <v>0.70648629899410331</v>
      </c>
      <c r="K1987" s="2">
        <f t="shared" si="730"/>
        <v>0.26777662157474852</v>
      </c>
      <c r="L1987" s="2">
        <f t="shared" si="731"/>
        <v>0</v>
      </c>
      <c r="M1987" s="2">
        <f t="shared" si="732"/>
        <v>2.5737079431148169E-2</v>
      </c>
      <c r="N1987" s="58">
        <v>10184</v>
      </c>
      <c r="O1987" s="58">
        <v>3860</v>
      </c>
      <c r="P1987" s="58"/>
      <c r="Q1987" s="58"/>
      <c r="R1987" s="58"/>
      <c r="S1987" s="58"/>
      <c r="T1987" s="58"/>
      <c r="U1987" s="58">
        <v>4</v>
      </c>
      <c r="V1987" s="58">
        <v>159</v>
      </c>
      <c r="W1987" s="58">
        <v>208</v>
      </c>
      <c r="X1987" s="58"/>
      <c r="Y1987" s="58"/>
      <c r="Z1987" s="58"/>
      <c r="AA1987" s="58"/>
      <c r="AB1987" s="58"/>
      <c r="AC1987" s="58"/>
      <c r="AD1987" s="58"/>
      <c r="AE1987" s="58"/>
      <c r="AG1987" s="7">
        <f>IF(Q1987&gt;0,RANK(Q1987,(N1987:P1987,Q1987:AE1987)),0)</f>
        <v>0</v>
      </c>
      <c r="AH1987" s="7">
        <f>IF(R1987&gt;0,RANK(R1987,(N1987:P1987,Q1987:AE1987)),0)</f>
        <v>0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733"/>
        <v>0</v>
      </c>
      <c r="AL1987" s="2">
        <f t="shared" si="734"/>
        <v>0</v>
      </c>
      <c r="AM1987" s="2">
        <f t="shared" si="735"/>
        <v>0</v>
      </c>
      <c r="AN1987" s="2">
        <f t="shared" si="736"/>
        <v>0</v>
      </c>
      <c r="AP1987" t="s">
        <v>1295</v>
      </c>
      <c r="AQ1987" t="s">
        <v>543</v>
      </c>
      <c r="AT1987" s="94">
        <v>47</v>
      </c>
      <c r="AU1987" s="96">
        <v>149</v>
      </c>
      <c r="AV1987" s="100">
        <f t="shared" ref="AV1987:AV2050" si="737">1000*AT1987+AU1987</f>
        <v>47149</v>
      </c>
      <c r="AX1987" s="7" t="s">
        <v>996</v>
      </c>
    </row>
    <row r="1988" spans="1:50" ht="13" hidden="1" customHeight="1" outlineLevel="1">
      <c r="A1988" t="s">
        <v>504</v>
      </c>
      <c r="B1988" t="s">
        <v>543</v>
      </c>
      <c r="C1988" s="1">
        <f t="shared" si="728"/>
        <v>1523</v>
      </c>
      <c r="D1988" s="7">
        <f>IF(N1988&gt;0, RANK(N1988,(N1988:P1988,Q1988:AE1988)),0)</f>
        <v>1</v>
      </c>
      <c r="E1988" s="7">
        <f>IF(O1988&gt;0,RANK(O1988,(N1988:P1988,Q1988:AE1988)),0)</f>
        <v>2</v>
      </c>
      <c r="F1988" s="7">
        <f>IF(P1988&gt;0,RANK(P1988,(N1988:P1988,Q1988:AE1988)),0)</f>
        <v>0</v>
      </c>
      <c r="G1988" s="1">
        <f t="shared" si="725"/>
        <v>556</v>
      </c>
      <c r="H1988" s="2">
        <f t="shared" si="726"/>
        <v>0.3650689428759028</v>
      </c>
      <c r="I1988" s="2"/>
      <c r="J1988" s="2">
        <f t="shared" si="729"/>
        <v>0.67038739330269204</v>
      </c>
      <c r="K1988" s="2">
        <f t="shared" si="730"/>
        <v>0.30531845042678923</v>
      </c>
      <c r="L1988" s="2">
        <f t="shared" si="731"/>
        <v>0</v>
      </c>
      <c r="M1988" s="2">
        <f t="shared" si="732"/>
        <v>2.429415627051873E-2</v>
      </c>
      <c r="N1988" s="58">
        <v>1021</v>
      </c>
      <c r="O1988" s="58">
        <v>465</v>
      </c>
      <c r="P1988" s="58"/>
      <c r="Q1988" s="58"/>
      <c r="R1988" s="58"/>
      <c r="S1988" s="58"/>
      <c r="T1988" s="58"/>
      <c r="U1988" s="58">
        <v>0</v>
      </c>
      <c r="V1988" s="58">
        <v>21</v>
      </c>
      <c r="W1988" s="58">
        <v>16</v>
      </c>
      <c r="X1988" s="58"/>
      <c r="Y1988" s="58"/>
      <c r="Z1988" s="58"/>
      <c r="AA1988" s="58"/>
      <c r="AB1988" s="58"/>
      <c r="AC1988" s="58"/>
      <c r="AD1988" s="58"/>
      <c r="AE1988" s="58"/>
      <c r="AG1988" s="7">
        <f>IF(Q1988&gt;0,RANK(Q1988,(N1988:P1988,Q1988:AE1988)),0)</f>
        <v>0</v>
      </c>
      <c r="AH1988" s="7">
        <f>IF(R1988&gt;0,RANK(R1988,(N1988:P1988,Q1988:AE1988)),0)</f>
        <v>0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si="733"/>
        <v>0</v>
      </c>
      <c r="AL1988" s="2">
        <f t="shared" si="734"/>
        <v>0</v>
      </c>
      <c r="AM1988" s="2">
        <f t="shared" si="735"/>
        <v>0</v>
      </c>
      <c r="AN1988" s="2">
        <f t="shared" si="736"/>
        <v>0</v>
      </c>
      <c r="AP1988" t="s">
        <v>504</v>
      </c>
      <c r="AQ1988" t="s">
        <v>543</v>
      </c>
      <c r="AT1988" s="94">
        <v>47</v>
      </c>
      <c r="AU1988" s="96">
        <v>151</v>
      </c>
      <c r="AV1988" s="100">
        <f t="shared" si="737"/>
        <v>47151</v>
      </c>
      <c r="AX1988" s="7" t="s">
        <v>996</v>
      </c>
    </row>
    <row r="1989" spans="1:50" ht="13" hidden="1" customHeight="1" outlineLevel="1">
      <c r="A1989" t="s">
        <v>1352</v>
      </c>
      <c r="B1989" t="s">
        <v>543</v>
      </c>
      <c r="C1989" s="1">
        <f t="shared" si="728"/>
        <v>1556</v>
      </c>
      <c r="D1989" s="7">
        <f>IF(N1989&gt;0, RANK(N1989,(N1989:P1989,Q1989:AE1989)),0)</f>
        <v>1</v>
      </c>
      <c r="E1989" s="7">
        <f>IF(O1989&gt;0,RANK(O1989,(N1989:P1989,Q1989:AE1989)),0)</f>
        <v>2</v>
      </c>
      <c r="F1989" s="7">
        <f>IF(P1989&gt;0,RANK(P1989,(N1989:P1989,Q1989:AE1989)),0)</f>
        <v>0</v>
      </c>
      <c r="G1989" s="1">
        <f t="shared" si="725"/>
        <v>458</v>
      </c>
      <c r="H1989" s="2">
        <f t="shared" si="726"/>
        <v>0.2943444730077121</v>
      </c>
      <c r="I1989" s="2"/>
      <c r="J1989" s="2">
        <f t="shared" si="729"/>
        <v>0.64010282776349614</v>
      </c>
      <c r="K1989" s="2">
        <f t="shared" si="730"/>
        <v>0.34575835475578404</v>
      </c>
      <c r="L1989" s="2">
        <f t="shared" si="731"/>
        <v>0</v>
      </c>
      <c r="M1989" s="2">
        <f t="shared" si="732"/>
        <v>1.4138817480719823E-2</v>
      </c>
      <c r="N1989" s="58">
        <v>996</v>
      </c>
      <c r="O1989" s="58">
        <v>538</v>
      </c>
      <c r="P1989" s="58"/>
      <c r="Q1989" s="58"/>
      <c r="R1989" s="58"/>
      <c r="S1989" s="58"/>
      <c r="T1989" s="58"/>
      <c r="U1989" s="58">
        <v>0</v>
      </c>
      <c r="V1989" s="58">
        <v>15</v>
      </c>
      <c r="W1989" s="58">
        <v>7</v>
      </c>
      <c r="X1989" s="58"/>
      <c r="Y1989" s="58"/>
      <c r="Z1989" s="58"/>
      <c r="AA1989" s="58"/>
      <c r="AB1989" s="58"/>
      <c r="AC1989" s="58"/>
      <c r="AD1989" s="58"/>
      <c r="AE1989" s="58"/>
      <c r="AG1989" s="7">
        <f>IF(Q1989&gt;0,RANK(Q1989,(N1989:P1989,Q1989:AE1989)),0)</f>
        <v>0</v>
      </c>
      <c r="AH1989" s="7">
        <f>IF(R1989&gt;0,RANK(R1989,(N1989:P1989,Q1989:AE1989)),0)</f>
        <v>0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733"/>
        <v>0</v>
      </c>
      <c r="AL1989" s="2">
        <f t="shared" si="734"/>
        <v>0</v>
      </c>
      <c r="AM1989" s="2">
        <f t="shared" si="735"/>
        <v>0</v>
      </c>
      <c r="AN1989" s="2">
        <f t="shared" si="736"/>
        <v>0</v>
      </c>
      <c r="AP1989" t="s">
        <v>1352</v>
      </c>
      <c r="AQ1989" t="s">
        <v>543</v>
      </c>
      <c r="AT1989" s="94">
        <v>47</v>
      </c>
      <c r="AU1989" s="96">
        <v>153</v>
      </c>
      <c r="AV1989" s="100">
        <f t="shared" si="737"/>
        <v>47153</v>
      </c>
      <c r="AX1989" s="7" t="s">
        <v>996</v>
      </c>
    </row>
    <row r="1990" spans="1:50" ht="13" hidden="1" customHeight="1" outlineLevel="1">
      <c r="A1990" t="s">
        <v>172</v>
      </c>
      <c r="B1990" t="s">
        <v>543</v>
      </c>
      <c r="C1990" s="1">
        <f t="shared" si="728"/>
        <v>5594</v>
      </c>
      <c r="D1990" s="7">
        <f>IF(N1990&gt;0, RANK(N1990,(N1990:P1990,Q1990:AE1990)),0)</f>
        <v>1</v>
      </c>
      <c r="E1990" s="7">
        <f>IF(O1990&gt;0,RANK(O1990,(N1990:P1990,Q1990:AE1990)),0)</f>
        <v>2</v>
      </c>
      <c r="F1990" s="7">
        <f>IF(P1990&gt;0,RANK(P1990,(N1990:P1990,Q1990:AE1990)),0)</f>
        <v>0</v>
      </c>
      <c r="G1990" s="1">
        <f t="shared" si="725"/>
        <v>1120</v>
      </c>
      <c r="H1990" s="2">
        <f t="shared" si="726"/>
        <v>0.20021451555237754</v>
      </c>
      <c r="I1990" s="2"/>
      <c r="J1990" s="2">
        <f t="shared" si="729"/>
        <v>0.58598498391133358</v>
      </c>
      <c r="K1990" s="2">
        <f t="shared" si="730"/>
        <v>0.38577046835895601</v>
      </c>
      <c r="L1990" s="2">
        <f t="shared" si="731"/>
        <v>0</v>
      </c>
      <c r="M1990" s="2">
        <f t="shared" si="732"/>
        <v>2.8244547729710412E-2</v>
      </c>
      <c r="N1990" s="58">
        <v>3278</v>
      </c>
      <c r="O1990" s="58">
        <v>2158</v>
      </c>
      <c r="P1990" s="58"/>
      <c r="Q1990" s="58"/>
      <c r="R1990" s="58"/>
      <c r="S1990" s="58"/>
      <c r="T1990" s="58"/>
      <c r="U1990" s="58">
        <v>9</v>
      </c>
      <c r="V1990" s="58">
        <v>96</v>
      </c>
      <c r="W1990" s="58">
        <v>53</v>
      </c>
      <c r="X1990" s="58"/>
      <c r="Y1990" s="58"/>
      <c r="Z1990" s="58"/>
      <c r="AA1990" s="58"/>
      <c r="AB1990" s="58"/>
      <c r="AC1990" s="58"/>
      <c r="AD1990" s="58"/>
      <c r="AE1990" s="58"/>
      <c r="AG1990" s="7">
        <f>IF(Q1990&gt;0,RANK(Q1990,(N1990:P1990,Q1990:AE1990)),0)</f>
        <v>0</v>
      </c>
      <c r="AH1990" s="7">
        <f>IF(R1990&gt;0,RANK(R1990,(N1990:P1990,Q1990:AE1990)),0)</f>
        <v>0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733"/>
        <v>0</v>
      </c>
      <c r="AL1990" s="2">
        <f t="shared" si="734"/>
        <v>0</v>
      </c>
      <c r="AM1990" s="2">
        <f t="shared" si="735"/>
        <v>0</v>
      </c>
      <c r="AN1990" s="2">
        <f t="shared" si="736"/>
        <v>0</v>
      </c>
      <c r="AP1990" t="s">
        <v>172</v>
      </c>
      <c r="AQ1990" t="s">
        <v>543</v>
      </c>
      <c r="AT1990" s="94">
        <v>47</v>
      </c>
      <c r="AU1990" s="96">
        <v>155</v>
      </c>
      <c r="AV1990" s="100">
        <f t="shared" si="737"/>
        <v>47155</v>
      </c>
      <c r="AX1990" s="7" t="s">
        <v>996</v>
      </c>
    </row>
    <row r="1991" spans="1:50" ht="13" hidden="1" customHeight="1" outlineLevel="1">
      <c r="A1991" t="s">
        <v>2643</v>
      </c>
      <c r="B1991" t="s">
        <v>543</v>
      </c>
      <c r="C1991" s="1">
        <f t="shared" si="728"/>
        <v>153823</v>
      </c>
      <c r="D1991" s="7">
        <f>IF(N1991&gt;0, RANK(N1991,(N1991:P1991,Q1991:AE1991)),0)</f>
        <v>1</v>
      </c>
      <c r="E1991" s="7">
        <f>IF(O1991&gt;0,RANK(O1991,(N1991:P1991,Q1991:AE1991)),0)</f>
        <v>2</v>
      </c>
      <c r="F1991" s="7">
        <f>IF(P1991&gt;0,RANK(P1991,(N1991:P1991,Q1991:AE1991)),0)</f>
        <v>0</v>
      </c>
      <c r="G1991" s="1">
        <f t="shared" si="725"/>
        <v>48981</v>
      </c>
      <c r="H1991" s="2">
        <f t="shared" si="726"/>
        <v>0.31842442287564277</v>
      </c>
      <c r="I1991" s="2"/>
      <c r="J1991" s="2">
        <f t="shared" si="729"/>
        <v>0.64256320576246728</v>
      </c>
      <c r="K1991" s="2">
        <f t="shared" si="730"/>
        <v>0.32413878288682446</v>
      </c>
      <c r="L1991" s="2">
        <f t="shared" si="731"/>
        <v>0</v>
      </c>
      <c r="M1991" s="2">
        <f t="shared" si="732"/>
        <v>3.3298011350708256E-2</v>
      </c>
      <c r="N1991" s="58">
        <v>98841</v>
      </c>
      <c r="O1991" s="58">
        <v>49860</v>
      </c>
      <c r="P1991" s="58"/>
      <c r="Q1991" s="58"/>
      <c r="R1991" s="58"/>
      <c r="S1991" s="58"/>
      <c r="T1991" s="58"/>
      <c r="U1991" s="58">
        <v>40</v>
      </c>
      <c r="V1991" s="58">
        <v>3316</v>
      </c>
      <c r="W1991" s="58">
        <v>1766</v>
      </c>
      <c r="X1991" s="58"/>
      <c r="Y1991" s="58"/>
      <c r="Z1991" s="58"/>
      <c r="AA1991" s="58"/>
      <c r="AB1991" s="58"/>
      <c r="AC1991" s="58"/>
      <c r="AD1991" s="58"/>
      <c r="AE1991" s="58"/>
      <c r="AG1991" s="7">
        <f>IF(Q1991&gt;0,RANK(Q1991,(N1991:P1991,Q1991:AE1991)),0)</f>
        <v>0</v>
      </c>
      <c r="AH1991" s="7">
        <f>IF(R1991&gt;0,RANK(R1991,(N1991:P1991,Q1991:AE1991)),0)</f>
        <v>0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733"/>
        <v>0</v>
      </c>
      <c r="AL1991" s="2">
        <f t="shared" si="734"/>
        <v>0</v>
      </c>
      <c r="AM1991" s="2">
        <f t="shared" si="735"/>
        <v>0</v>
      </c>
      <c r="AN1991" s="2">
        <f t="shared" si="736"/>
        <v>0</v>
      </c>
      <c r="AP1991" t="s">
        <v>2643</v>
      </c>
      <c r="AQ1991" t="s">
        <v>543</v>
      </c>
      <c r="AT1991" s="94">
        <v>47</v>
      </c>
      <c r="AU1991" s="96">
        <v>157</v>
      </c>
      <c r="AV1991" s="100">
        <f t="shared" si="737"/>
        <v>47157</v>
      </c>
      <c r="AX1991" s="7" t="s">
        <v>996</v>
      </c>
    </row>
    <row r="1992" spans="1:50" ht="13" hidden="1" customHeight="1" outlineLevel="1">
      <c r="A1992" t="s">
        <v>716</v>
      </c>
      <c r="B1992" t="s">
        <v>543</v>
      </c>
      <c r="C1992" s="1">
        <f t="shared" si="728"/>
        <v>2376</v>
      </c>
      <c r="D1992" s="7">
        <f>IF(N1992&gt;0, RANK(N1992,(N1992:P1992,Q1992:AE1992)),0)</f>
        <v>1</v>
      </c>
      <c r="E1992" s="7">
        <f>IF(O1992&gt;0,RANK(O1992,(N1992:P1992,Q1992:AE1992)),0)</f>
        <v>2</v>
      </c>
      <c r="F1992" s="7">
        <f>IF(P1992&gt;0,RANK(P1992,(N1992:P1992,Q1992:AE1992)),0)</f>
        <v>0</v>
      </c>
      <c r="G1992" s="1">
        <f t="shared" si="725"/>
        <v>1655</v>
      </c>
      <c r="H1992" s="2">
        <f t="shared" si="726"/>
        <v>0.69654882154882158</v>
      </c>
      <c r="I1992" s="2"/>
      <c r="J1992" s="2">
        <f t="shared" si="729"/>
        <v>0.84006734006734007</v>
      </c>
      <c r="K1992" s="2">
        <f t="shared" si="730"/>
        <v>0.14351851851851852</v>
      </c>
      <c r="L1992" s="2">
        <f t="shared" si="731"/>
        <v>0</v>
      </c>
      <c r="M1992" s="2">
        <f t="shared" si="732"/>
        <v>1.6414141414141409E-2</v>
      </c>
      <c r="N1992" s="58">
        <v>1996</v>
      </c>
      <c r="O1992" s="58">
        <v>341</v>
      </c>
      <c r="P1992" s="58"/>
      <c r="Q1992" s="58"/>
      <c r="R1992" s="58"/>
      <c r="S1992" s="58"/>
      <c r="T1992" s="58"/>
      <c r="U1992" s="58">
        <v>0</v>
      </c>
      <c r="V1992" s="58">
        <v>24</v>
      </c>
      <c r="W1992" s="58">
        <v>15</v>
      </c>
      <c r="X1992" s="58"/>
      <c r="Y1992" s="58"/>
      <c r="Z1992" s="58"/>
      <c r="AA1992" s="58"/>
      <c r="AB1992" s="58"/>
      <c r="AC1992" s="58"/>
      <c r="AD1992" s="58"/>
      <c r="AE1992" s="58"/>
      <c r="AG1992" s="7">
        <f>IF(Q1992&gt;0,RANK(Q1992,(N1992:P1992,Q1992:AE1992)),0)</f>
        <v>0</v>
      </c>
      <c r="AH1992" s="7">
        <f>IF(R1992&gt;0,RANK(R1992,(N1992:P1992,Q1992:AE1992)),0)</f>
        <v>0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733"/>
        <v>0</v>
      </c>
      <c r="AL1992" s="2">
        <f t="shared" si="734"/>
        <v>0</v>
      </c>
      <c r="AM1992" s="2">
        <f t="shared" si="735"/>
        <v>0</v>
      </c>
      <c r="AN1992" s="2">
        <f t="shared" si="736"/>
        <v>0</v>
      </c>
      <c r="AP1992" t="s">
        <v>716</v>
      </c>
      <c r="AQ1992" t="s">
        <v>543</v>
      </c>
      <c r="AT1992" s="94">
        <v>47</v>
      </c>
      <c r="AU1992" s="96">
        <v>159</v>
      </c>
      <c r="AV1992" s="100">
        <f t="shared" si="737"/>
        <v>47159</v>
      </c>
      <c r="AX1992" s="7" t="s">
        <v>996</v>
      </c>
    </row>
    <row r="1993" spans="1:50" ht="13" hidden="1" customHeight="1" outlineLevel="1">
      <c r="A1993" t="s">
        <v>785</v>
      </c>
      <c r="B1993" t="s">
        <v>543</v>
      </c>
      <c r="C1993" s="1">
        <f t="shared" si="728"/>
        <v>1637</v>
      </c>
      <c r="D1993" s="7">
        <f>IF(N1993&gt;0, RANK(N1993,(N1993:P1993,Q1993:AE1993)),0)</f>
        <v>1</v>
      </c>
      <c r="E1993" s="7">
        <f>IF(O1993&gt;0,RANK(O1993,(N1993:P1993,Q1993:AE1993)),0)</f>
        <v>2</v>
      </c>
      <c r="F1993" s="7">
        <f>IF(P1993&gt;0,RANK(P1993,(N1993:P1993,Q1993:AE1993)),0)</f>
        <v>0</v>
      </c>
      <c r="G1993" s="1">
        <f t="shared" si="725"/>
        <v>910</v>
      </c>
      <c r="H1993" s="2">
        <f t="shared" si="726"/>
        <v>0.5558949297495418</v>
      </c>
      <c r="I1993" s="2"/>
      <c r="J1993" s="2">
        <f t="shared" si="729"/>
        <v>0.76175931582162493</v>
      </c>
      <c r="K1993" s="2">
        <f t="shared" si="730"/>
        <v>0.20586438607208307</v>
      </c>
      <c r="L1993" s="2">
        <f t="shared" si="731"/>
        <v>0</v>
      </c>
      <c r="M1993" s="2">
        <f t="shared" si="732"/>
        <v>3.2376298106292001E-2</v>
      </c>
      <c r="N1993" s="58">
        <v>1247</v>
      </c>
      <c r="O1993" s="58">
        <v>337</v>
      </c>
      <c r="P1993" s="58"/>
      <c r="Q1993" s="58"/>
      <c r="R1993" s="58"/>
      <c r="S1993" s="58"/>
      <c r="T1993" s="58"/>
      <c r="U1993" s="58">
        <v>0</v>
      </c>
      <c r="V1993" s="58">
        <v>30</v>
      </c>
      <c r="W1993" s="58">
        <v>23</v>
      </c>
      <c r="X1993" s="58"/>
      <c r="Y1993" s="58"/>
      <c r="Z1993" s="58"/>
      <c r="AA1993" s="58"/>
      <c r="AB1993" s="58"/>
      <c r="AC1993" s="58"/>
      <c r="AD1993" s="58"/>
      <c r="AE1993" s="58"/>
      <c r="AG1993" s="7">
        <f>IF(Q1993&gt;0,RANK(Q1993,(N1993:P1993,Q1993:AE1993)),0)</f>
        <v>0</v>
      </c>
      <c r="AH1993" s="7">
        <f>IF(R1993&gt;0,RANK(R1993,(N1993:P1993,Q1993:AE1993)),0)</f>
        <v>0</v>
      </c>
      <c r="AI1993" s="7">
        <f>IF(T1993&gt;0,RANK(T1993,(N1993:P1993,Q1993:AE1993)),0)</f>
        <v>0</v>
      </c>
      <c r="AJ1993" s="7">
        <f>IF(S1993&gt;0,RANK(S1993,(N1993:P1993,Q1993:AE1993)),0)</f>
        <v>0</v>
      </c>
      <c r="AK1993" s="2">
        <f t="shared" si="733"/>
        <v>0</v>
      </c>
      <c r="AL1993" s="2">
        <f t="shared" si="734"/>
        <v>0</v>
      </c>
      <c r="AM1993" s="2">
        <f t="shared" si="735"/>
        <v>0</v>
      </c>
      <c r="AN1993" s="2">
        <f t="shared" si="736"/>
        <v>0</v>
      </c>
      <c r="AP1993" t="s">
        <v>785</v>
      </c>
      <c r="AQ1993" t="s">
        <v>543</v>
      </c>
      <c r="AT1993" s="94">
        <v>47</v>
      </c>
      <c r="AU1993" s="96">
        <v>161</v>
      </c>
      <c r="AV1993" s="100">
        <f t="shared" si="737"/>
        <v>47161</v>
      </c>
      <c r="AX1993" s="7" t="s">
        <v>996</v>
      </c>
    </row>
    <row r="1994" spans="1:50" ht="13" hidden="1" customHeight="1" outlineLevel="1">
      <c r="A1994" t="s">
        <v>2272</v>
      </c>
      <c r="B1994" t="s">
        <v>543</v>
      </c>
      <c r="C1994" s="1">
        <f t="shared" si="728"/>
        <v>22790</v>
      </c>
      <c r="D1994" s="7">
        <f>IF(N1994&gt;0, RANK(N1994,(N1994:P1994,Q1994:AE1994)),0)</f>
        <v>1</v>
      </c>
      <c r="E1994" s="7">
        <f>IF(O1994&gt;0,RANK(O1994,(N1994:P1994,Q1994:AE1994)),0)</f>
        <v>2</v>
      </c>
      <c r="F1994" s="7">
        <f>IF(P1994&gt;0,RANK(P1994,(N1994:P1994,Q1994:AE1994)),0)</f>
        <v>0</v>
      </c>
      <c r="G1994" s="1">
        <f t="shared" si="725"/>
        <v>7473</v>
      </c>
      <c r="H1994" s="2">
        <f t="shared" si="726"/>
        <v>0.32790697674418606</v>
      </c>
      <c r="I1994" s="2"/>
      <c r="J1994" s="2">
        <f t="shared" si="729"/>
        <v>0.65252303641948228</v>
      </c>
      <c r="K1994" s="2">
        <f t="shared" si="730"/>
        <v>0.32461605967529616</v>
      </c>
      <c r="L1994" s="2">
        <f t="shared" si="731"/>
        <v>0</v>
      </c>
      <c r="M1994" s="2">
        <f t="shared" si="732"/>
        <v>2.2860903905221552E-2</v>
      </c>
      <c r="N1994" s="58">
        <v>14871</v>
      </c>
      <c r="O1994" s="58">
        <v>7398</v>
      </c>
      <c r="P1994" s="58"/>
      <c r="Q1994" s="58"/>
      <c r="R1994" s="58"/>
      <c r="S1994" s="58"/>
      <c r="T1994" s="58"/>
      <c r="U1994" s="58">
        <v>5</v>
      </c>
      <c r="V1994" s="58">
        <v>370</v>
      </c>
      <c r="W1994" s="58">
        <v>146</v>
      </c>
      <c r="X1994" s="58"/>
      <c r="Y1994" s="58"/>
      <c r="Z1994" s="58"/>
      <c r="AA1994" s="58"/>
      <c r="AB1994" s="58"/>
      <c r="AC1994" s="58"/>
      <c r="AD1994" s="58"/>
      <c r="AE1994" s="58"/>
      <c r="AG1994" s="7">
        <f>IF(Q1994&gt;0,RANK(Q1994,(N1994:P1994,Q1994:AE1994)),0)</f>
        <v>0</v>
      </c>
      <c r="AH1994" s="7">
        <f>IF(R1994&gt;0,RANK(R1994,(N1994:P1994,Q1994:AE1994)),0)</f>
        <v>0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733"/>
        <v>0</v>
      </c>
      <c r="AL1994" s="2">
        <f t="shared" si="734"/>
        <v>0</v>
      </c>
      <c r="AM1994" s="2">
        <f t="shared" si="735"/>
        <v>0</v>
      </c>
      <c r="AN1994" s="2">
        <f t="shared" si="736"/>
        <v>0</v>
      </c>
      <c r="AP1994" t="s">
        <v>2272</v>
      </c>
      <c r="AQ1994" t="s">
        <v>543</v>
      </c>
      <c r="AT1994" s="94">
        <v>47</v>
      </c>
      <c r="AU1994" s="96">
        <v>163</v>
      </c>
      <c r="AV1994" s="100">
        <f t="shared" si="737"/>
        <v>47163</v>
      </c>
      <c r="AX1994" s="7" t="s">
        <v>996</v>
      </c>
    </row>
    <row r="1995" spans="1:50" ht="13" hidden="1" customHeight="1" outlineLevel="1">
      <c r="A1995" t="s">
        <v>1285</v>
      </c>
      <c r="B1995" t="s">
        <v>543</v>
      </c>
      <c r="C1995" s="1">
        <f t="shared" si="728"/>
        <v>14179</v>
      </c>
      <c r="D1995" s="7">
        <f>IF(N1995&gt;0, RANK(N1995,(N1995:P1995,Q1995:AE1995)),0)</f>
        <v>1</v>
      </c>
      <c r="E1995" s="7">
        <f>IF(O1995&gt;0,RANK(O1995,(N1995:P1995,Q1995:AE1995)),0)</f>
        <v>2</v>
      </c>
      <c r="F1995" s="7">
        <f>IF(P1995&gt;0,RANK(P1995,(N1995:P1995,Q1995:AE1995)),0)</f>
        <v>0</v>
      </c>
      <c r="G1995" s="1">
        <f t="shared" si="725"/>
        <v>6837</v>
      </c>
      <c r="H1995" s="2">
        <f t="shared" si="726"/>
        <v>0.48219197404612457</v>
      </c>
      <c r="I1995" s="2"/>
      <c r="J1995" s="2">
        <f t="shared" si="729"/>
        <v>0.73178644474222443</v>
      </c>
      <c r="K1995" s="2">
        <f t="shared" si="730"/>
        <v>0.24959447069609986</v>
      </c>
      <c r="L1995" s="2">
        <f t="shared" si="731"/>
        <v>0</v>
      </c>
      <c r="M1995" s="2">
        <f t="shared" si="732"/>
        <v>1.8619084561675714E-2</v>
      </c>
      <c r="N1995" s="58">
        <v>10376</v>
      </c>
      <c r="O1995" s="58">
        <v>3539</v>
      </c>
      <c r="P1995" s="58"/>
      <c r="Q1995" s="58"/>
      <c r="R1995" s="58"/>
      <c r="S1995" s="58"/>
      <c r="T1995" s="58"/>
      <c r="U1995" s="58">
        <v>4</v>
      </c>
      <c r="V1995" s="58">
        <v>138</v>
      </c>
      <c r="W1995" s="58">
        <v>122</v>
      </c>
      <c r="X1995" s="58"/>
      <c r="Y1995" s="58"/>
      <c r="Z1995" s="58"/>
      <c r="AA1995" s="58"/>
      <c r="AB1995" s="58"/>
      <c r="AC1995" s="58"/>
      <c r="AD1995" s="58"/>
      <c r="AE1995" s="58"/>
      <c r="AG1995" s="7">
        <f>IF(Q1995&gt;0,RANK(Q1995,(N1995:P1995,Q1995:AE1995)),0)</f>
        <v>0</v>
      </c>
      <c r="AH1995" s="7">
        <f>IF(R1995&gt;0,RANK(R1995,(N1995:P1995,Q1995:AE1995)),0)</f>
        <v>0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733"/>
        <v>0</v>
      </c>
      <c r="AL1995" s="2">
        <f t="shared" si="734"/>
        <v>0</v>
      </c>
      <c r="AM1995" s="2">
        <f t="shared" si="735"/>
        <v>0</v>
      </c>
      <c r="AN1995" s="2">
        <f t="shared" si="736"/>
        <v>0</v>
      </c>
      <c r="AP1995" t="s">
        <v>1285</v>
      </c>
      <c r="AQ1995" t="s">
        <v>543</v>
      </c>
      <c r="AT1995" s="94">
        <v>47</v>
      </c>
      <c r="AU1995" s="96">
        <v>165</v>
      </c>
      <c r="AV1995" s="100">
        <f t="shared" si="737"/>
        <v>47165</v>
      </c>
      <c r="AX1995" s="7" t="s">
        <v>996</v>
      </c>
    </row>
    <row r="1996" spans="1:50" ht="13" hidden="1" customHeight="1" outlineLevel="1">
      <c r="A1996" t="s">
        <v>1541</v>
      </c>
      <c r="B1996" t="s">
        <v>543</v>
      </c>
      <c r="C1996" s="1">
        <f t="shared" si="728"/>
        <v>4021</v>
      </c>
      <c r="D1996" s="7">
        <f>IF(N1996&gt;0, RANK(N1996,(N1996:P1996,Q1996:AE1996)),0)</f>
        <v>1</v>
      </c>
      <c r="E1996" s="7">
        <f>IF(O1996&gt;0,RANK(O1996,(N1996:P1996,Q1996:AE1996)),0)</f>
        <v>2</v>
      </c>
      <c r="F1996" s="7">
        <f>IF(P1996&gt;0,RANK(P1996,(N1996:P1996,Q1996:AE1996)),0)</f>
        <v>0</v>
      </c>
      <c r="G1996" s="1">
        <f t="shared" si="725"/>
        <v>910</v>
      </c>
      <c r="H1996" s="2">
        <f t="shared" si="726"/>
        <v>0.22631186272071624</v>
      </c>
      <c r="I1996" s="2"/>
      <c r="J1996" s="2">
        <f t="shared" si="729"/>
        <v>0.59064909226560558</v>
      </c>
      <c r="K1996" s="2">
        <f t="shared" si="730"/>
        <v>0.36433722954488934</v>
      </c>
      <c r="L1996" s="2">
        <f t="shared" si="731"/>
        <v>0</v>
      </c>
      <c r="M1996" s="2">
        <f t="shared" si="732"/>
        <v>4.501367818950508E-2</v>
      </c>
      <c r="N1996" s="58">
        <v>2375</v>
      </c>
      <c r="O1996" s="58">
        <v>1465</v>
      </c>
      <c r="P1996" s="58"/>
      <c r="Q1996" s="58"/>
      <c r="R1996" s="58"/>
      <c r="S1996" s="58"/>
      <c r="T1996" s="58"/>
      <c r="U1996" s="58">
        <v>0</v>
      </c>
      <c r="V1996" s="58">
        <v>115</v>
      </c>
      <c r="W1996" s="58">
        <v>66</v>
      </c>
      <c r="X1996" s="58"/>
      <c r="Y1996" s="58"/>
      <c r="Z1996" s="58"/>
      <c r="AA1996" s="58"/>
      <c r="AB1996" s="58"/>
      <c r="AC1996" s="58"/>
      <c r="AD1996" s="58"/>
      <c r="AE1996" s="58"/>
      <c r="AG1996" s="7">
        <f>IF(Q1996&gt;0,RANK(Q1996,(N1996:P1996,Q1996:AE1996)),0)</f>
        <v>0</v>
      </c>
      <c r="AH1996" s="7">
        <f>IF(R1996&gt;0,RANK(R1996,(N1996:P1996,Q1996:AE1996)),0)</f>
        <v>0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733"/>
        <v>0</v>
      </c>
      <c r="AL1996" s="2">
        <f t="shared" si="734"/>
        <v>0</v>
      </c>
      <c r="AM1996" s="2">
        <f t="shared" si="735"/>
        <v>0</v>
      </c>
      <c r="AN1996" s="2">
        <f t="shared" si="736"/>
        <v>0</v>
      </c>
      <c r="AP1996" t="s">
        <v>1541</v>
      </c>
      <c r="AQ1996" t="s">
        <v>543</v>
      </c>
      <c r="AT1996" s="94">
        <v>47</v>
      </c>
      <c r="AU1996" s="96">
        <v>167</v>
      </c>
      <c r="AV1996" s="100">
        <f t="shared" si="737"/>
        <v>47167</v>
      </c>
      <c r="AX1996" s="7" t="s">
        <v>996</v>
      </c>
    </row>
    <row r="1997" spans="1:50" ht="13" hidden="1" customHeight="1" outlineLevel="1">
      <c r="A1997" t="s">
        <v>1083</v>
      </c>
      <c r="B1997" t="s">
        <v>543</v>
      </c>
      <c r="C1997" s="1">
        <f t="shared" si="728"/>
        <v>2104</v>
      </c>
      <c r="D1997" s="7">
        <f>IF(N1997&gt;0, RANK(N1997,(N1997:P1997,Q1997:AE1997)),0)</f>
        <v>1</v>
      </c>
      <c r="E1997" s="7">
        <f>IF(O1997&gt;0,RANK(O1997,(N1997:P1997,Q1997:AE1997)),0)</f>
        <v>2</v>
      </c>
      <c r="F1997" s="7">
        <f>IF(P1997&gt;0,RANK(P1997,(N1997:P1997,Q1997:AE1997)),0)</f>
        <v>0</v>
      </c>
      <c r="G1997" s="1">
        <f t="shared" si="725"/>
        <v>1651</v>
      </c>
      <c r="H1997" s="2">
        <f t="shared" si="726"/>
        <v>0.78469581749049433</v>
      </c>
      <c r="I1997" s="2"/>
      <c r="J1997" s="2">
        <f t="shared" si="729"/>
        <v>0.88735741444866922</v>
      </c>
      <c r="K1997" s="2">
        <f t="shared" si="730"/>
        <v>0.10266159695817491</v>
      </c>
      <c r="L1997" s="2">
        <f t="shared" si="731"/>
        <v>0</v>
      </c>
      <c r="M1997" s="2">
        <f t="shared" si="732"/>
        <v>9.9809885931558678E-3</v>
      </c>
      <c r="N1997" s="58">
        <v>1867</v>
      </c>
      <c r="O1997" s="58">
        <v>216</v>
      </c>
      <c r="P1997" s="58"/>
      <c r="Q1997" s="58"/>
      <c r="R1997" s="58"/>
      <c r="S1997" s="58"/>
      <c r="T1997" s="58"/>
      <c r="U1997" s="58">
        <v>0</v>
      </c>
      <c r="V1997" s="58">
        <v>11</v>
      </c>
      <c r="W1997" s="58">
        <v>10</v>
      </c>
      <c r="X1997" s="58"/>
      <c r="Y1997" s="58"/>
      <c r="Z1997" s="58"/>
      <c r="AA1997" s="58"/>
      <c r="AB1997" s="58"/>
      <c r="AC1997" s="58"/>
      <c r="AD1997" s="58"/>
      <c r="AE1997" s="58"/>
      <c r="AG1997" s="7">
        <f>IF(Q1997&gt;0,RANK(Q1997,(N1997:P1997,Q1997:AE1997)),0)</f>
        <v>0</v>
      </c>
      <c r="AH1997" s="7">
        <f>IF(R1997&gt;0,RANK(R1997,(N1997:P1997,Q1997:AE1997)),0)</f>
        <v>0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733"/>
        <v>0</v>
      </c>
      <c r="AL1997" s="2">
        <f t="shared" si="734"/>
        <v>0</v>
      </c>
      <c r="AM1997" s="2">
        <f t="shared" si="735"/>
        <v>0</v>
      </c>
      <c r="AN1997" s="2">
        <f t="shared" si="736"/>
        <v>0</v>
      </c>
      <c r="AP1997" t="s">
        <v>1083</v>
      </c>
      <c r="AQ1997" t="s">
        <v>543</v>
      </c>
      <c r="AT1997" s="94">
        <v>47</v>
      </c>
      <c r="AU1997" s="96">
        <v>169</v>
      </c>
      <c r="AV1997" s="100">
        <f t="shared" si="737"/>
        <v>47169</v>
      </c>
      <c r="AX1997" s="7" t="s">
        <v>996</v>
      </c>
    </row>
    <row r="1998" spans="1:50" ht="13" hidden="1" customHeight="1" outlineLevel="1">
      <c r="A1998" t="s">
        <v>1084</v>
      </c>
      <c r="B1998" t="s">
        <v>543</v>
      </c>
      <c r="C1998" s="1">
        <f t="shared" si="728"/>
        <v>1992</v>
      </c>
      <c r="D1998" s="7">
        <f>IF(N1998&gt;0, RANK(N1998,(N1998:P1998,Q1998:AE1998)),0)</f>
        <v>1</v>
      </c>
      <c r="E1998" s="7">
        <f>IF(O1998&gt;0,RANK(O1998,(N1998:P1998,Q1998:AE1998)),0)</f>
        <v>2</v>
      </c>
      <c r="F1998" s="7">
        <f>IF(P1998&gt;0,RANK(P1998,(N1998:P1998,Q1998:AE1998)),0)</f>
        <v>0</v>
      </c>
      <c r="G1998" s="1">
        <f t="shared" si="725"/>
        <v>828</v>
      </c>
      <c r="H1998" s="2">
        <f t="shared" si="726"/>
        <v>0.41566265060240964</v>
      </c>
      <c r="I1998" s="2"/>
      <c r="J1998" s="2">
        <f t="shared" si="729"/>
        <v>0.70030120481927716</v>
      </c>
      <c r="K1998" s="2">
        <f t="shared" si="730"/>
        <v>0.28463855421686746</v>
      </c>
      <c r="L1998" s="2">
        <f t="shared" si="731"/>
        <v>0</v>
      </c>
      <c r="M1998" s="2">
        <f t="shared" si="732"/>
        <v>1.5060240963855387E-2</v>
      </c>
      <c r="N1998" s="58">
        <v>1395</v>
      </c>
      <c r="O1998" s="58">
        <v>567</v>
      </c>
      <c r="P1998" s="58"/>
      <c r="Q1998" s="58"/>
      <c r="R1998" s="58"/>
      <c r="S1998" s="58"/>
      <c r="T1998" s="58"/>
      <c r="U1998" s="58">
        <v>1</v>
      </c>
      <c r="V1998" s="58">
        <v>19</v>
      </c>
      <c r="W1998" s="58">
        <v>10</v>
      </c>
      <c r="X1998" s="58"/>
      <c r="Y1998" s="58"/>
      <c r="Z1998" s="58"/>
      <c r="AA1998" s="58"/>
      <c r="AB1998" s="58"/>
      <c r="AC1998" s="58"/>
      <c r="AD1998" s="58"/>
      <c r="AE1998" s="58"/>
      <c r="AG1998" s="7">
        <f>IF(Q1998&gt;0,RANK(Q1998,(N1998:P1998,Q1998:AE1998)),0)</f>
        <v>0</v>
      </c>
      <c r="AH1998" s="7">
        <f>IF(R1998&gt;0,RANK(R1998,(N1998:P1998,Q1998:AE1998)),0)</f>
        <v>0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si="733"/>
        <v>0</v>
      </c>
      <c r="AL1998" s="2">
        <f t="shared" si="734"/>
        <v>0</v>
      </c>
      <c r="AM1998" s="2">
        <f t="shared" si="735"/>
        <v>0</v>
      </c>
      <c r="AN1998" s="2">
        <f t="shared" si="736"/>
        <v>0</v>
      </c>
      <c r="AP1998" t="s">
        <v>1084</v>
      </c>
      <c r="AQ1998" t="s">
        <v>543</v>
      </c>
      <c r="AT1998" s="94">
        <v>47</v>
      </c>
      <c r="AU1998" s="96">
        <v>171</v>
      </c>
      <c r="AV1998" s="100">
        <f t="shared" si="737"/>
        <v>47171</v>
      </c>
      <c r="AX1998" s="7" t="s">
        <v>996</v>
      </c>
    </row>
    <row r="1999" spans="1:50" ht="13" hidden="1" customHeight="1" outlineLevel="1">
      <c r="A1999" t="s">
        <v>1683</v>
      </c>
      <c r="B1999" t="s">
        <v>543</v>
      </c>
      <c r="C1999" s="1">
        <f t="shared" si="728"/>
        <v>1713</v>
      </c>
      <c r="D1999" s="7">
        <f>IF(N1999&gt;0, RANK(N1999,(N1999:P1999,Q1999:AE1999)),0)</f>
        <v>1</v>
      </c>
      <c r="E1999" s="7">
        <f>IF(O1999&gt;0,RANK(O1999,(N1999:P1999,Q1999:AE1999)),0)</f>
        <v>2</v>
      </c>
      <c r="F1999" s="7">
        <f>IF(P1999&gt;0,RANK(P1999,(N1999:P1999,Q1999:AE1999)),0)</f>
        <v>0</v>
      </c>
      <c r="G1999" s="1">
        <f t="shared" si="725"/>
        <v>425</v>
      </c>
      <c r="H1999" s="2">
        <f t="shared" si="726"/>
        <v>0.24810274372446001</v>
      </c>
      <c r="I1999" s="2"/>
      <c r="J1999" s="2">
        <f t="shared" si="729"/>
        <v>0.61529480443666085</v>
      </c>
      <c r="K1999" s="2">
        <f t="shared" si="730"/>
        <v>0.36719206071220084</v>
      </c>
      <c r="L1999" s="2">
        <f t="shared" si="731"/>
        <v>0</v>
      </c>
      <c r="M1999" s="2">
        <f t="shared" si="732"/>
        <v>1.7513134851138312E-2</v>
      </c>
      <c r="N1999" s="58">
        <v>1054</v>
      </c>
      <c r="O1999" s="58">
        <v>629</v>
      </c>
      <c r="P1999" s="58"/>
      <c r="Q1999" s="58"/>
      <c r="R1999" s="58"/>
      <c r="S1999" s="58"/>
      <c r="T1999" s="58"/>
      <c r="U1999" s="58">
        <v>0</v>
      </c>
      <c r="V1999" s="58">
        <v>16</v>
      </c>
      <c r="W1999" s="58">
        <v>14</v>
      </c>
      <c r="X1999" s="58"/>
      <c r="Y1999" s="58"/>
      <c r="Z1999" s="58"/>
      <c r="AA1999" s="58"/>
      <c r="AB1999" s="58"/>
      <c r="AC1999" s="58"/>
      <c r="AD1999" s="58"/>
      <c r="AE1999" s="58"/>
      <c r="AG1999" s="7">
        <f>IF(Q1999&gt;0,RANK(Q1999,(N1999:P1999,Q1999:AE1999)),0)</f>
        <v>0</v>
      </c>
      <c r="AH1999" s="7">
        <f>IF(R1999&gt;0,RANK(R1999,(N1999:P1999,Q1999:AE1999)),0)</f>
        <v>0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733"/>
        <v>0</v>
      </c>
      <c r="AL1999" s="2">
        <f t="shared" si="734"/>
        <v>0</v>
      </c>
      <c r="AM1999" s="2">
        <f t="shared" si="735"/>
        <v>0</v>
      </c>
      <c r="AN1999" s="2">
        <f t="shared" si="736"/>
        <v>0</v>
      </c>
      <c r="AP1999" t="s">
        <v>1683</v>
      </c>
      <c r="AQ1999" t="s">
        <v>543</v>
      </c>
      <c r="AT1999" s="94">
        <v>47</v>
      </c>
      <c r="AU1999" s="96">
        <v>173</v>
      </c>
      <c r="AV1999" s="100">
        <f t="shared" si="737"/>
        <v>47173</v>
      </c>
      <c r="AX1999" s="7" t="s">
        <v>996</v>
      </c>
    </row>
    <row r="2000" spans="1:50" ht="13" hidden="1" customHeight="1" outlineLevel="1">
      <c r="A2000" t="s">
        <v>1640</v>
      </c>
      <c r="B2000" t="s">
        <v>543</v>
      </c>
      <c r="C2000" s="1">
        <f t="shared" si="728"/>
        <v>860</v>
      </c>
      <c r="D2000" s="7">
        <f>IF(N2000&gt;0, RANK(N2000,(N2000:P2000,Q2000:AE2000)),0)</f>
        <v>1</v>
      </c>
      <c r="E2000" s="7">
        <f>IF(O2000&gt;0,RANK(O2000,(N2000:P2000,Q2000:AE2000)),0)</f>
        <v>2</v>
      </c>
      <c r="F2000" s="7">
        <f>IF(P2000&gt;0,RANK(P2000,(N2000:P2000,Q2000:AE2000)),0)</f>
        <v>0</v>
      </c>
      <c r="G2000" s="1">
        <f t="shared" si="725"/>
        <v>604</v>
      </c>
      <c r="H2000" s="2">
        <f t="shared" si="726"/>
        <v>0.70232558139534884</v>
      </c>
      <c r="I2000" s="2"/>
      <c r="J2000" s="2">
        <f t="shared" si="729"/>
        <v>0.84651162790697676</v>
      </c>
      <c r="K2000" s="2">
        <f t="shared" si="730"/>
        <v>0.14418604651162792</v>
      </c>
      <c r="L2000" s="2">
        <f t="shared" si="731"/>
        <v>0</v>
      </c>
      <c r="M2000" s="2">
        <f t="shared" si="732"/>
        <v>9.302325581395321E-3</v>
      </c>
      <c r="N2000" s="58">
        <v>728</v>
      </c>
      <c r="O2000" s="58">
        <v>124</v>
      </c>
      <c r="P2000" s="58"/>
      <c r="Q2000" s="58"/>
      <c r="R2000" s="58"/>
      <c r="S2000" s="58"/>
      <c r="T2000" s="58"/>
      <c r="U2000" s="58">
        <v>0</v>
      </c>
      <c r="V2000" s="58">
        <v>6</v>
      </c>
      <c r="W2000" s="58">
        <v>2</v>
      </c>
      <c r="X2000" s="58"/>
      <c r="Y2000" s="58"/>
      <c r="Z2000" s="58"/>
      <c r="AA2000" s="58"/>
      <c r="AB2000" s="58"/>
      <c r="AC2000" s="58"/>
      <c r="AD2000" s="58"/>
      <c r="AE2000" s="58"/>
      <c r="AG2000" s="7">
        <f>IF(Q2000&gt;0,RANK(Q2000,(N2000:P2000,Q2000:AE2000)),0)</f>
        <v>0</v>
      </c>
      <c r="AH2000" s="7">
        <f>IF(R2000&gt;0,RANK(R2000,(N2000:P2000,Q2000:AE2000)),0)</f>
        <v>0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3"/>
        <v>0</v>
      </c>
      <c r="AL2000" s="2">
        <f t="shared" si="734"/>
        <v>0</v>
      </c>
      <c r="AM2000" s="2">
        <f t="shared" si="735"/>
        <v>0</v>
      </c>
      <c r="AN2000" s="2">
        <f t="shared" si="736"/>
        <v>0</v>
      </c>
      <c r="AP2000" t="s">
        <v>1640</v>
      </c>
      <c r="AQ2000" t="s">
        <v>543</v>
      </c>
      <c r="AT2000" s="94">
        <v>47</v>
      </c>
      <c r="AU2000" s="96">
        <v>175</v>
      </c>
      <c r="AV2000" s="100">
        <f t="shared" si="737"/>
        <v>47175</v>
      </c>
      <c r="AX2000" s="7" t="s">
        <v>996</v>
      </c>
    </row>
    <row r="2001" spans="1:50" ht="13" hidden="1" customHeight="1" outlineLevel="1">
      <c r="A2001" t="s">
        <v>1037</v>
      </c>
      <c r="B2001" t="s">
        <v>543</v>
      </c>
      <c r="C2001" s="1">
        <f t="shared" si="728"/>
        <v>7140</v>
      </c>
      <c r="D2001" s="7">
        <f>IF(N2001&gt;0, RANK(N2001,(N2001:P2001,Q2001:AE2001)),0)</f>
        <v>1</v>
      </c>
      <c r="E2001" s="7">
        <f>IF(O2001&gt;0,RANK(O2001,(N2001:P2001,Q2001:AE2001)),0)</f>
        <v>2</v>
      </c>
      <c r="F2001" s="7">
        <f>IF(P2001&gt;0,RANK(P2001,(N2001:P2001,Q2001:AE2001)),0)</f>
        <v>0</v>
      </c>
      <c r="G2001" s="1">
        <f t="shared" si="725"/>
        <v>4720</v>
      </c>
      <c r="H2001" s="2">
        <f t="shared" si="726"/>
        <v>0.66106442577030811</v>
      </c>
      <c r="I2001" s="2"/>
      <c r="J2001" s="2">
        <f t="shared" si="729"/>
        <v>0.81750700280112043</v>
      </c>
      <c r="K2001" s="2">
        <f t="shared" si="730"/>
        <v>0.15644257703081232</v>
      </c>
      <c r="L2001" s="2">
        <f t="shared" si="731"/>
        <v>0</v>
      </c>
      <c r="M2001" s="2">
        <f t="shared" si="732"/>
        <v>2.6050420168067245E-2</v>
      </c>
      <c r="N2001" s="58">
        <v>5837</v>
      </c>
      <c r="O2001" s="58">
        <v>1117</v>
      </c>
      <c r="P2001" s="58"/>
      <c r="Q2001" s="58"/>
      <c r="R2001" s="58"/>
      <c r="S2001" s="58"/>
      <c r="T2001" s="58"/>
      <c r="U2001" s="58">
        <v>2</v>
      </c>
      <c r="V2001" s="58">
        <v>127</v>
      </c>
      <c r="W2001" s="58">
        <v>57</v>
      </c>
      <c r="X2001" s="58"/>
      <c r="Y2001" s="58"/>
      <c r="Z2001" s="58"/>
      <c r="AA2001" s="58"/>
      <c r="AB2001" s="58"/>
      <c r="AC2001" s="58"/>
      <c r="AD2001" s="58"/>
      <c r="AE2001" s="58"/>
      <c r="AG2001" s="7">
        <f>IF(Q2001&gt;0,RANK(Q2001,(N2001:P2001,Q2001:AE2001)),0)</f>
        <v>0</v>
      </c>
      <c r="AH2001" s="7">
        <f>IF(R2001&gt;0,RANK(R2001,(N2001:P2001,Q2001:AE2001)),0)</f>
        <v>0</v>
      </c>
      <c r="AI2001" s="7">
        <f>IF(T2001&gt;0,RANK(T2001,(N2001:P2001,Q2001:AE2001)),0)</f>
        <v>0</v>
      </c>
      <c r="AJ2001" s="7">
        <f>IF(S2001&gt;0,RANK(S2001,(N2001:P2001,Q2001:AE2001)),0)</f>
        <v>0</v>
      </c>
      <c r="AK2001" s="2">
        <f t="shared" si="733"/>
        <v>0</v>
      </c>
      <c r="AL2001" s="2">
        <f t="shared" si="734"/>
        <v>0</v>
      </c>
      <c r="AM2001" s="2">
        <f t="shared" si="735"/>
        <v>0</v>
      </c>
      <c r="AN2001" s="2">
        <f t="shared" si="736"/>
        <v>0</v>
      </c>
      <c r="AP2001" t="s">
        <v>1037</v>
      </c>
      <c r="AQ2001" t="s">
        <v>543</v>
      </c>
      <c r="AT2001" s="94">
        <v>47</v>
      </c>
      <c r="AU2001" s="96">
        <v>177</v>
      </c>
      <c r="AV2001" s="100">
        <f t="shared" si="737"/>
        <v>47177</v>
      </c>
      <c r="AX2001" s="7" t="s">
        <v>996</v>
      </c>
    </row>
    <row r="2002" spans="1:50" ht="13" hidden="1" customHeight="1" outlineLevel="1">
      <c r="A2002" t="s">
        <v>1242</v>
      </c>
      <c r="B2002" t="s">
        <v>543</v>
      </c>
      <c r="C2002" s="1">
        <f t="shared" si="728"/>
        <v>15037</v>
      </c>
      <c r="D2002" s="7">
        <f>IF(N2002&gt;0, RANK(N2002,(N2002:P2002,Q2002:AE2002)),0)</f>
        <v>1</v>
      </c>
      <c r="E2002" s="7">
        <f>IF(O2002&gt;0,RANK(O2002,(N2002:P2002,Q2002:AE2002)),0)</f>
        <v>2</v>
      </c>
      <c r="F2002" s="7">
        <f>IF(P2002&gt;0,RANK(P2002,(N2002:P2002,Q2002:AE2002)),0)</f>
        <v>0</v>
      </c>
      <c r="G2002" s="1">
        <f t="shared" si="725"/>
        <v>6757</v>
      </c>
      <c r="H2002" s="2">
        <f t="shared" si="726"/>
        <v>0.44935824965086119</v>
      </c>
      <c r="I2002" s="2"/>
      <c r="J2002" s="2">
        <f t="shared" si="729"/>
        <v>0.71357318614085252</v>
      </c>
      <c r="K2002" s="2">
        <f t="shared" si="730"/>
        <v>0.26421493648999134</v>
      </c>
      <c r="L2002" s="2">
        <f t="shared" si="731"/>
        <v>0</v>
      </c>
      <c r="M2002" s="2">
        <f t="shared" si="732"/>
        <v>2.2211877369156141E-2</v>
      </c>
      <c r="N2002" s="58">
        <v>10730</v>
      </c>
      <c r="O2002" s="58">
        <v>3973</v>
      </c>
      <c r="P2002" s="58"/>
      <c r="Q2002" s="58"/>
      <c r="R2002" s="58"/>
      <c r="S2002" s="58"/>
      <c r="T2002" s="58"/>
      <c r="U2002" s="58">
        <v>4</v>
      </c>
      <c r="V2002" s="58">
        <v>152</v>
      </c>
      <c r="W2002" s="58">
        <v>178</v>
      </c>
      <c r="X2002" s="58"/>
      <c r="Y2002" s="58"/>
      <c r="Z2002" s="58"/>
      <c r="AA2002" s="58"/>
      <c r="AB2002" s="58"/>
      <c r="AC2002" s="58"/>
      <c r="AD2002" s="58"/>
      <c r="AE2002" s="58"/>
      <c r="AG2002" s="7">
        <f>IF(Q2002&gt;0,RANK(Q2002,(N2002:P2002,Q2002:AE2002)),0)</f>
        <v>0</v>
      </c>
      <c r="AH2002" s="7">
        <f>IF(R2002&gt;0,RANK(R2002,(N2002:P2002,Q2002:AE2002)),0)</f>
        <v>0</v>
      </c>
      <c r="AI2002" s="7">
        <f>IF(T2002&gt;0,RANK(T2002,(N2002:P2002,Q2002:AE2002)),0)</f>
        <v>0</v>
      </c>
      <c r="AJ2002" s="7">
        <f>IF(S2002&gt;0,RANK(S2002,(N2002:P2002,Q2002:AE2002)),0)</f>
        <v>0</v>
      </c>
      <c r="AK2002" s="2">
        <f t="shared" si="733"/>
        <v>0</v>
      </c>
      <c r="AL2002" s="2">
        <f t="shared" si="734"/>
        <v>0</v>
      </c>
      <c r="AM2002" s="2">
        <f t="shared" si="735"/>
        <v>0</v>
      </c>
      <c r="AN2002" s="2">
        <f t="shared" si="736"/>
        <v>0</v>
      </c>
      <c r="AP2002" t="s">
        <v>1242</v>
      </c>
      <c r="AQ2002" t="s">
        <v>543</v>
      </c>
      <c r="AT2002" s="94">
        <v>47</v>
      </c>
      <c r="AU2002" s="96">
        <v>179</v>
      </c>
      <c r="AV2002" s="100">
        <f t="shared" si="737"/>
        <v>47179</v>
      </c>
      <c r="AX2002" s="7" t="s">
        <v>996</v>
      </c>
    </row>
    <row r="2003" spans="1:50" ht="13" hidden="1" customHeight="1" outlineLevel="1">
      <c r="A2003" t="s">
        <v>394</v>
      </c>
      <c r="B2003" t="s">
        <v>543</v>
      </c>
      <c r="C2003" s="1">
        <f t="shared" si="728"/>
        <v>1552</v>
      </c>
      <c r="D2003" s="7">
        <f>IF(N2003&gt;0, RANK(N2003,(N2003:P2003,Q2003:AE2003)),0)</f>
        <v>1</v>
      </c>
      <c r="E2003" s="7">
        <f>IF(O2003&gt;0,RANK(O2003,(N2003:P2003,Q2003:AE2003)),0)</f>
        <v>2</v>
      </c>
      <c r="F2003" s="7">
        <f>IF(P2003&gt;0,RANK(P2003,(N2003:P2003,Q2003:AE2003)),0)</f>
        <v>0</v>
      </c>
      <c r="G2003" s="1">
        <f t="shared" si="725"/>
        <v>264</v>
      </c>
      <c r="H2003" s="2">
        <f t="shared" si="726"/>
        <v>0.17010309278350516</v>
      </c>
      <c r="I2003" s="2"/>
      <c r="J2003" s="2">
        <f t="shared" si="729"/>
        <v>0.57731958762886593</v>
      </c>
      <c r="K2003" s="2">
        <f t="shared" si="730"/>
        <v>0.40721649484536082</v>
      </c>
      <c r="L2003" s="2">
        <f t="shared" si="731"/>
        <v>0</v>
      </c>
      <c r="M2003" s="2">
        <f t="shared" si="732"/>
        <v>1.5463917525773252E-2</v>
      </c>
      <c r="N2003" s="58">
        <v>896</v>
      </c>
      <c r="O2003" s="58">
        <v>632</v>
      </c>
      <c r="P2003" s="58"/>
      <c r="Q2003" s="58"/>
      <c r="R2003" s="58"/>
      <c r="S2003" s="58"/>
      <c r="T2003" s="58"/>
      <c r="U2003" s="58">
        <v>0</v>
      </c>
      <c r="V2003" s="58">
        <v>11</v>
      </c>
      <c r="W2003" s="58">
        <v>13</v>
      </c>
      <c r="X2003" s="58"/>
      <c r="Y2003" s="58"/>
      <c r="Z2003" s="58"/>
      <c r="AA2003" s="58"/>
      <c r="AB2003" s="58"/>
      <c r="AC2003" s="58"/>
      <c r="AD2003" s="58"/>
      <c r="AE2003" s="58"/>
      <c r="AG2003" s="7">
        <f>IF(Q2003&gt;0,RANK(Q2003,(N2003:P2003,Q2003:AE2003)),0)</f>
        <v>0</v>
      </c>
      <c r="AH2003" s="7">
        <f>IF(R2003&gt;0,RANK(R2003,(N2003:P2003,Q2003:AE2003)),0)</f>
        <v>0</v>
      </c>
      <c r="AI2003" s="7">
        <f>IF(T2003&gt;0,RANK(T2003,(N2003:P2003,Q2003:AE2003)),0)</f>
        <v>0</v>
      </c>
      <c r="AJ2003" s="7">
        <f>IF(S2003&gt;0,RANK(S2003,(N2003:P2003,Q2003:AE2003)),0)</f>
        <v>0</v>
      </c>
      <c r="AK2003" s="2">
        <f t="shared" si="733"/>
        <v>0</v>
      </c>
      <c r="AL2003" s="2">
        <f t="shared" si="734"/>
        <v>0</v>
      </c>
      <c r="AM2003" s="2">
        <f t="shared" si="735"/>
        <v>0</v>
      </c>
      <c r="AN2003" s="2">
        <f t="shared" si="736"/>
        <v>0</v>
      </c>
      <c r="AP2003" t="s">
        <v>394</v>
      </c>
      <c r="AQ2003" t="s">
        <v>543</v>
      </c>
      <c r="AT2003" s="94">
        <v>47</v>
      </c>
      <c r="AU2003" s="96">
        <v>181</v>
      </c>
      <c r="AV2003" s="100">
        <f t="shared" si="737"/>
        <v>47181</v>
      </c>
      <c r="AX2003" s="7" t="s">
        <v>996</v>
      </c>
    </row>
    <row r="2004" spans="1:50" ht="13" hidden="1" customHeight="1" outlineLevel="1">
      <c r="A2004" t="s">
        <v>1500</v>
      </c>
      <c r="B2004" t="s">
        <v>543</v>
      </c>
      <c r="C2004" s="1">
        <f t="shared" si="728"/>
        <v>5498</v>
      </c>
      <c r="D2004" s="7">
        <f>IF(N2004&gt;0, RANK(N2004,(N2004:P2004,Q2004:AE2004)),0)</f>
        <v>1</v>
      </c>
      <c r="E2004" s="7">
        <f>IF(O2004&gt;0,RANK(O2004,(N2004:P2004,Q2004:AE2004)),0)</f>
        <v>2</v>
      </c>
      <c r="F2004" s="7">
        <f>IF(P2004&gt;0,RANK(P2004,(N2004:P2004,Q2004:AE2004)),0)</f>
        <v>0</v>
      </c>
      <c r="G2004" s="1">
        <f t="shared" si="725"/>
        <v>3218</v>
      </c>
      <c r="H2004" s="2">
        <f t="shared" si="726"/>
        <v>0.58530374681702435</v>
      </c>
      <c r="I2004" s="2"/>
      <c r="J2004" s="2">
        <f t="shared" si="729"/>
        <v>0.78028373954165153</v>
      </c>
      <c r="K2004" s="2">
        <f t="shared" si="730"/>
        <v>0.19497999272462713</v>
      </c>
      <c r="L2004" s="2">
        <f t="shared" si="731"/>
        <v>0</v>
      </c>
      <c r="M2004" s="2">
        <f t="shared" si="732"/>
        <v>2.473626773372134E-2</v>
      </c>
      <c r="N2004" s="58">
        <v>4290</v>
      </c>
      <c r="O2004" s="58">
        <v>1072</v>
      </c>
      <c r="P2004" s="58"/>
      <c r="Q2004" s="58"/>
      <c r="R2004" s="58"/>
      <c r="S2004" s="58"/>
      <c r="T2004" s="58"/>
      <c r="U2004" s="58">
        <v>4</v>
      </c>
      <c r="V2004" s="58">
        <v>82</v>
      </c>
      <c r="W2004" s="58">
        <v>50</v>
      </c>
      <c r="X2004" s="58"/>
      <c r="Y2004" s="58"/>
      <c r="Z2004" s="58"/>
      <c r="AA2004" s="58"/>
      <c r="AB2004" s="58"/>
      <c r="AC2004" s="58"/>
      <c r="AD2004" s="58"/>
      <c r="AE2004" s="58"/>
      <c r="AG2004" s="7">
        <f>IF(Q2004&gt;0,RANK(Q2004,(N2004:P2004,Q2004:AE2004)),0)</f>
        <v>0</v>
      </c>
      <c r="AH2004" s="7">
        <f>IF(R2004&gt;0,RANK(R2004,(N2004:P2004,Q2004:AE2004)),0)</f>
        <v>0</v>
      </c>
      <c r="AI2004" s="7">
        <f>IF(T2004&gt;0,RANK(T2004,(N2004:P2004,Q2004:AE2004)),0)</f>
        <v>0</v>
      </c>
      <c r="AJ2004" s="7">
        <f>IF(S2004&gt;0,RANK(S2004,(N2004:P2004,Q2004:AE2004)),0)</f>
        <v>0</v>
      </c>
      <c r="AK2004" s="2">
        <f t="shared" si="733"/>
        <v>0</v>
      </c>
      <c r="AL2004" s="2">
        <f t="shared" si="734"/>
        <v>0</v>
      </c>
      <c r="AM2004" s="2">
        <f t="shared" si="735"/>
        <v>0</v>
      </c>
      <c r="AN2004" s="2">
        <f t="shared" si="736"/>
        <v>0</v>
      </c>
      <c r="AP2004" t="s">
        <v>1500</v>
      </c>
      <c r="AQ2004" t="s">
        <v>543</v>
      </c>
      <c r="AT2004" s="94">
        <v>47</v>
      </c>
      <c r="AU2004" s="96">
        <v>183</v>
      </c>
      <c r="AV2004" s="100">
        <f t="shared" si="737"/>
        <v>47183</v>
      </c>
      <c r="AX2004" s="7" t="s">
        <v>996</v>
      </c>
    </row>
    <row r="2005" spans="1:50" ht="13" hidden="1" customHeight="1" outlineLevel="1">
      <c r="A2005" t="s">
        <v>995</v>
      </c>
      <c r="B2005" t="s">
        <v>543</v>
      </c>
      <c r="C2005" s="1">
        <f t="shared" si="728"/>
        <v>2349</v>
      </c>
      <c r="D2005" s="7">
        <f>IF(N2005&gt;0, RANK(N2005,(N2005:P2005,Q2005:AE2005)),0)</f>
        <v>1</v>
      </c>
      <c r="E2005" s="7">
        <f>IF(O2005&gt;0,RANK(O2005,(N2005:P2005,Q2005:AE2005)),0)</f>
        <v>2</v>
      </c>
      <c r="F2005" s="7">
        <f>IF(P2005&gt;0,RANK(P2005,(N2005:P2005,Q2005:AE2005)),0)</f>
        <v>0</v>
      </c>
      <c r="G2005" s="1">
        <f t="shared" si="725"/>
        <v>1359</v>
      </c>
      <c r="H2005" s="2">
        <f t="shared" si="726"/>
        <v>0.57854406130268199</v>
      </c>
      <c r="I2005" s="2"/>
      <c r="J2005" s="2">
        <f t="shared" si="729"/>
        <v>0.77394636015325668</v>
      </c>
      <c r="K2005" s="2">
        <f t="shared" si="730"/>
        <v>0.19540229885057472</v>
      </c>
      <c r="L2005" s="2">
        <f t="shared" si="731"/>
        <v>0</v>
      </c>
      <c r="M2005" s="2">
        <f t="shared" si="732"/>
        <v>3.0651340996168591E-2</v>
      </c>
      <c r="N2005" s="58">
        <v>1818</v>
      </c>
      <c r="O2005" s="58">
        <v>459</v>
      </c>
      <c r="P2005" s="58"/>
      <c r="Q2005" s="58"/>
      <c r="R2005" s="58"/>
      <c r="S2005" s="58"/>
      <c r="T2005" s="58"/>
      <c r="U2005" s="58">
        <v>0</v>
      </c>
      <c r="V2005" s="58">
        <v>47</v>
      </c>
      <c r="W2005" s="58">
        <v>25</v>
      </c>
      <c r="X2005" s="58"/>
      <c r="Y2005" s="58"/>
      <c r="Z2005" s="58"/>
      <c r="AA2005" s="58"/>
      <c r="AB2005" s="58"/>
      <c r="AC2005" s="58"/>
      <c r="AD2005" s="58"/>
      <c r="AE2005" s="58"/>
      <c r="AG2005" s="7">
        <f>IF(Q2005&gt;0,RANK(Q2005,(N2005:P2005,Q2005:AE2005)),0)</f>
        <v>0</v>
      </c>
      <c r="AH2005" s="7">
        <f>IF(R2005&gt;0,RANK(R2005,(N2005:P2005,Q2005:AE2005)),0)</f>
        <v>0</v>
      </c>
      <c r="AI2005" s="7">
        <f>IF(T2005&gt;0,RANK(T2005,(N2005:P2005,Q2005:AE2005)),0)</f>
        <v>0</v>
      </c>
      <c r="AJ2005" s="7">
        <f>IF(S2005&gt;0,RANK(S2005,(N2005:P2005,Q2005:AE2005)),0)</f>
        <v>0</v>
      </c>
      <c r="AK2005" s="2">
        <f t="shared" si="733"/>
        <v>0</v>
      </c>
      <c r="AL2005" s="2">
        <f t="shared" si="734"/>
        <v>0</v>
      </c>
      <c r="AM2005" s="2">
        <f t="shared" si="735"/>
        <v>0</v>
      </c>
      <c r="AN2005" s="2">
        <f t="shared" si="736"/>
        <v>0</v>
      </c>
      <c r="AP2005" t="s">
        <v>995</v>
      </c>
      <c r="AQ2005" t="s">
        <v>543</v>
      </c>
      <c r="AT2005" s="94">
        <v>47</v>
      </c>
      <c r="AU2005" s="96">
        <v>185</v>
      </c>
      <c r="AV2005" s="100">
        <f t="shared" si="737"/>
        <v>47185</v>
      </c>
      <c r="AX2005" s="7" t="s">
        <v>996</v>
      </c>
    </row>
    <row r="2006" spans="1:50" ht="13" hidden="1" customHeight="1" outlineLevel="1">
      <c r="A2006" t="s">
        <v>1839</v>
      </c>
      <c r="B2006" t="s">
        <v>543</v>
      </c>
      <c r="C2006" s="1">
        <f t="shared" si="728"/>
        <v>14167</v>
      </c>
      <c r="D2006" s="7">
        <f>IF(N2006&gt;0, RANK(N2006,(N2006:P2006,Q2006:AE2006)),0)</f>
        <v>1</v>
      </c>
      <c r="E2006" s="7">
        <f>IF(O2006&gt;0,RANK(O2006,(N2006:P2006,Q2006:AE2006)),0)</f>
        <v>2</v>
      </c>
      <c r="F2006" s="7">
        <f>IF(P2006&gt;0,RANK(P2006,(N2006:P2006,Q2006:AE2006)),0)</f>
        <v>0</v>
      </c>
      <c r="G2006" s="1">
        <f t="shared" si="725"/>
        <v>3475</v>
      </c>
      <c r="H2006" s="2">
        <f t="shared" si="726"/>
        <v>0.24528834615656103</v>
      </c>
      <c r="I2006" s="2"/>
      <c r="J2006" s="2">
        <f t="shared" si="729"/>
        <v>0.61156208089221431</v>
      </c>
      <c r="K2006" s="2">
        <f t="shared" si="730"/>
        <v>0.36627373473565328</v>
      </c>
      <c r="L2006" s="2">
        <f t="shared" si="731"/>
        <v>0</v>
      </c>
      <c r="M2006" s="2">
        <f t="shared" si="732"/>
        <v>2.2164184372132412E-2</v>
      </c>
      <c r="N2006" s="58">
        <v>8664</v>
      </c>
      <c r="O2006" s="58">
        <v>5189</v>
      </c>
      <c r="P2006" s="58"/>
      <c r="Q2006" s="58"/>
      <c r="R2006" s="58"/>
      <c r="S2006" s="58"/>
      <c r="T2006" s="58"/>
      <c r="U2006" s="58">
        <v>0</v>
      </c>
      <c r="V2006" s="58">
        <v>133</v>
      </c>
      <c r="W2006" s="58">
        <v>181</v>
      </c>
      <c r="X2006" s="58"/>
      <c r="Y2006" s="58"/>
      <c r="Z2006" s="58"/>
      <c r="AA2006" s="58"/>
      <c r="AB2006" s="58"/>
      <c r="AC2006" s="58"/>
      <c r="AD2006" s="58"/>
      <c r="AE2006" s="58"/>
      <c r="AG2006" s="7">
        <f>IF(Q2006&gt;0,RANK(Q2006,(N2006:P2006,Q2006:AE2006)),0)</f>
        <v>0</v>
      </c>
      <c r="AH2006" s="7">
        <f>IF(R2006&gt;0,RANK(R2006,(N2006:P2006,Q2006:AE2006)),0)</f>
        <v>0</v>
      </c>
      <c r="AI2006" s="7">
        <f>IF(T2006&gt;0,RANK(T2006,(N2006:P2006,Q2006:AE2006)),0)</f>
        <v>0</v>
      </c>
      <c r="AJ2006" s="7">
        <f>IF(S2006&gt;0,RANK(S2006,(N2006:P2006,Q2006:AE2006)),0)</f>
        <v>0</v>
      </c>
      <c r="AK2006" s="2">
        <f t="shared" si="733"/>
        <v>0</v>
      </c>
      <c r="AL2006" s="2">
        <f t="shared" si="734"/>
        <v>0</v>
      </c>
      <c r="AM2006" s="2">
        <f t="shared" si="735"/>
        <v>0</v>
      </c>
      <c r="AN2006" s="2">
        <f t="shared" si="736"/>
        <v>0</v>
      </c>
      <c r="AP2006" t="s">
        <v>1839</v>
      </c>
      <c r="AQ2006" t="s">
        <v>543</v>
      </c>
      <c r="AT2006" s="94">
        <v>47</v>
      </c>
      <c r="AU2006" s="96">
        <v>187</v>
      </c>
      <c r="AV2006" s="100">
        <f t="shared" si="737"/>
        <v>47187</v>
      </c>
      <c r="AX2006" s="7" t="s">
        <v>996</v>
      </c>
    </row>
    <row r="2007" spans="1:50" ht="13" hidden="1" customHeight="1" outlineLevel="1">
      <c r="A2007" t="s">
        <v>1988</v>
      </c>
      <c r="B2007" t="s">
        <v>543</v>
      </c>
      <c r="C2007" s="1">
        <f t="shared" si="728"/>
        <v>15075</v>
      </c>
      <c r="D2007" s="7">
        <f>IF(N2007&gt;0, RANK(N2007,(N2007:P2007,Q2007:AE2007)),0)</f>
        <v>1</v>
      </c>
      <c r="E2007" s="7">
        <f>IF(O2007&gt;0,RANK(O2007,(N2007:P2007,Q2007:AE2007)),0)</f>
        <v>2</v>
      </c>
      <c r="F2007" s="7">
        <f>IF(P2007&gt;0,RANK(P2007,(N2007:P2007,Q2007:AE2007)),0)</f>
        <v>0</v>
      </c>
      <c r="G2007" s="1">
        <f t="shared" si="725"/>
        <v>8601</v>
      </c>
      <c r="H2007" s="2">
        <f t="shared" si="726"/>
        <v>0.57054726368159203</v>
      </c>
      <c r="I2007" s="2"/>
      <c r="J2007" s="2">
        <f t="shared" si="729"/>
        <v>0.77638474295190718</v>
      </c>
      <c r="K2007" s="2">
        <f t="shared" si="730"/>
        <v>0.20583747927031509</v>
      </c>
      <c r="L2007" s="2">
        <f t="shared" si="731"/>
        <v>0</v>
      </c>
      <c r="M2007" s="2">
        <f t="shared" si="732"/>
        <v>1.7777777777777726E-2</v>
      </c>
      <c r="N2007" s="58">
        <v>11704</v>
      </c>
      <c r="O2007" s="58">
        <v>3103</v>
      </c>
      <c r="P2007" s="58"/>
      <c r="Q2007" s="58"/>
      <c r="R2007" s="58"/>
      <c r="S2007" s="58"/>
      <c r="T2007" s="58"/>
      <c r="U2007" s="58">
        <v>2</v>
      </c>
      <c r="V2007" s="58">
        <v>134</v>
      </c>
      <c r="W2007" s="58">
        <v>132</v>
      </c>
      <c r="X2007" s="58"/>
      <c r="Y2007" s="58"/>
      <c r="Z2007" s="58"/>
      <c r="AA2007" s="58"/>
      <c r="AB2007" s="58"/>
      <c r="AC2007" s="58"/>
      <c r="AD2007" s="58"/>
      <c r="AE2007" s="58"/>
      <c r="AG2007" s="7">
        <f>IF(Q2007&gt;0,RANK(Q2007,(N2007:P2007,Q2007:AE2007)),0)</f>
        <v>0</v>
      </c>
      <c r="AH2007" s="7">
        <f>IF(R2007&gt;0,RANK(R2007,(N2007:P2007,Q2007:AE2007)),0)</f>
        <v>0</v>
      </c>
      <c r="AI2007" s="7">
        <f>IF(T2007&gt;0,RANK(T2007,(N2007:P2007,Q2007:AE2007)),0)</f>
        <v>0</v>
      </c>
      <c r="AJ2007" s="7">
        <f>IF(S2007&gt;0,RANK(S2007,(N2007:P2007,Q2007:AE2007)),0)</f>
        <v>0</v>
      </c>
      <c r="AK2007" s="2">
        <f t="shared" si="733"/>
        <v>0</v>
      </c>
      <c r="AL2007" s="2">
        <f t="shared" si="734"/>
        <v>0</v>
      </c>
      <c r="AM2007" s="2">
        <f t="shared" si="735"/>
        <v>0</v>
      </c>
      <c r="AN2007" s="2">
        <f t="shared" si="736"/>
        <v>0</v>
      </c>
      <c r="AP2007" t="s">
        <v>1988</v>
      </c>
      <c r="AQ2007" t="s">
        <v>543</v>
      </c>
      <c r="AT2007" s="94">
        <v>47</v>
      </c>
      <c r="AU2007" s="96">
        <v>189</v>
      </c>
      <c r="AV2007" s="100">
        <f t="shared" si="737"/>
        <v>47189</v>
      </c>
      <c r="AX2007" s="7" t="s">
        <v>996</v>
      </c>
    </row>
    <row r="2008" spans="1:50" ht="13" customHeight="1" collapsed="1">
      <c r="A2008" t="s">
        <v>1770</v>
      </c>
      <c r="B2008" t="s">
        <v>15</v>
      </c>
      <c r="C2008" s="1">
        <f t="shared" si="728"/>
        <v>782514</v>
      </c>
      <c r="D2008" s="7">
        <f>IF(N2008&gt;0, RANK(N2008,(N2008:P2008,Q2008:AE2008)),0)</f>
        <v>1</v>
      </c>
      <c r="E2008" s="7">
        <f>IF(O2008&gt;0,RANK(O2008,(N2008:P2008,Q2008:AE2008)),0)</f>
        <v>2</v>
      </c>
      <c r="F2008" s="7">
        <f>IF(P2008&gt;0,RANK(P2008,(N2008:P2008,Q2008:AE2008)),0)</f>
        <v>0</v>
      </c>
      <c r="G2008" s="1">
        <f t="shared" si="725"/>
        <v>296590</v>
      </c>
      <c r="H2008" s="2">
        <f t="shared" si="726"/>
        <v>0.37902197276981625</v>
      </c>
      <c r="I2008" s="2"/>
      <c r="J2008" s="2">
        <f t="shared" si="729"/>
        <v>0.67719427384046804</v>
      </c>
      <c r="K2008" s="2">
        <f t="shared" si="730"/>
        <v>0.29817230107065179</v>
      </c>
      <c r="L2008" s="2">
        <f t="shared" si="731"/>
        <v>0</v>
      </c>
      <c r="M2008" s="2">
        <f t="shared" si="732"/>
        <v>2.4633425088880168E-2</v>
      </c>
      <c r="N2008" s="58">
        <f>SUM(N1913:N2007)</f>
        <v>529914</v>
      </c>
      <c r="O2008" s="58">
        <f>SUM(O1913:O2007)</f>
        <v>233324</v>
      </c>
      <c r="P2008" s="58"/>
      <c r="Q2008" s="58"/>
      <c r="R2008" s="58"/>
      <c r="S2008" s="58"/>
      <c r="T2008" s="58"/>
      <c r="U2008" s="58">
        <f>SUM(U1913:U2007)</f>
        <v>109</v>
      </c>
      <c r="V2008" s="58">
        <f>SUM(V1913:V2007)</f>
        <v>11172</v>
      </c>
      <c r="W2008" s="58">
        <f>SUM(W1913:W2007)</f>
        <v>7995</v>
      </c>
      <c r="X2008" s="58"/>
      <c r="Y2008" s="58"/>
      <c r="Z2008" s="58"/>
      <c r="AA2008" s="58"/>
      <c r="AB2008" s="58"/>
      <c r="AC2008" s="58"/>
      <c r="AD2008" s="58"/>
      <c r="AE2008" s="58">
        <f>SUM(AE1913:AE2007)</f>
        <v>0</v>
      </c>
      <c r="AG2008" s="7">
        <f>IF(Q2008&gt;0,RANK(Q2008,(N2008:P2008,Q2008:AE2008)),0)</f>
        <v>0</v>
      </c>
      <c r="AH2008" s="7">
        <f>IF(R2008&gt;0,RANK(R2008,(N2008:P2008,Q2008:AE2008)),0)</f>
        <v>0</v>
      </c>
      <c r="AI2008" s="7">
        <f>IF(T2008&gt;0,RANK(T2008,(N2008:P2008,Q2008:AE2008)),0)</f>
        <v>0</v>
      </c>
      <c r="AJ2008" s="7">
        <f>IF(S2008&gt;0,RANK(S2008,(N2008:P2008,Q2008:AE2008)),0)</f>
        <v>0</v>
      </c>
      <c r="AK2008" s="2">
        <f t="shared" si="733"/>
        <v>0</v>
      </c>
      <c r="AL2008" s="2">
        <f t="shared" si="734"/>
        <v>0</v>
      </c>
      <c r="AM2008" s="2">
        <f t="shared" si="735"/>
        <v>0</v>
      </c>
      <c r="AN2008" s="2">
        <f t="shared" si="736"/>
        <v>0</v>
      </c>
      <c r="AP2008" t="s">
        <v>1770</v>
      </c>
      <c r="AQ2008" t="s">
        <v>15</v>
      </c>
      <c r="AT2008" s="94">
        <v>47</v>
      </c>
      <c r="AU2008" s="96"/>
      <c r="AV2008" s="94">
        <v>47</v>
      </c>
      <c r="AX2008" s="7" t="s">
        <v>775</v>
      </c>
    </row>
    <row r="2009" spans="1:50" ht="13" customHeight="1">
      <c r="C2009" s="1"/>
      <c r="E2009" s="7"/>
      <c r="F2009" s="7"/>
      <c r="I2009" s="2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G2009" s="7"/>
      <c r="AH2009" s="7"/>
      <c r="AI2009" s="7"/>
      <c r="AJ2009" s="7"/>
      <c r="AT2009" s="94"/>
      <c r="AU2009" s="96"/>
      <c r="AV2009" s="100"/>
    </row>
    <row r="2010" spans="1:50" ht="13" hidden="1" customHeight="1" outlineLevel="1">
      <c r="A2010" t="s">
        <v>1110</v>
      </c>
      <c r="B2010" t="s">
        <v>773</v>
      </c>
      <c r="C2010" s="1">
        <f t="shared" ref="C2010:C2073" si="738">SUM(N2010:AE2010)</f>
        <v>10261</v>
      </c>
      <c r="D2010" s="7">
        <f>IF(N2010&gt;0, RANK(N2010,(N2010:P2010,Q2010:AE2010)),0)</f>
        <v>2</v>
      </c>
      <c r="E2010" s="7">
        <f>IF(O2010&gt;0,RANK(O2010,(N2010:P2010,Q2010:AE2010)),0)</f>
        <v>1</v>
      </c>
      <c r="F2010" s="7">
        <f>IF(P2010&gt;0,RANK(P2010,(N2010:P2010,Q2010:AE2010)),0)</f>
        <v>0</v>
      </c>
      <c r="G2010" s="1">
        <f t="shared" si="725"/>
        <v>2437</v>
      </c>
      <c r="H2010" s="2">
        <f t="shared" si="726"/>
        <v>0.23750121820485331</v>
      </c>
      <c r="I2010" s="2"/>
      <c r="J2010" s="2">
        <f t="shared" ref="J2010:J2073" si="739">IF($C2010=0,"-",N2010/$C2010)</f>
        <v>0.37286814150667574</v>
      </c>
      <c r="K2010" s="2">
        <f t="shared" ref="K2010:K2073" si="740">IF($C2010=0,"-",O2010/$C2010)</f>
        <v>0.61036935971152906</v>
      </c>
      <c r="L2010" s="2">
        <f t="shared" ref="L2010:L2073" si="741">IF($C2010=0,"-",P2010/$C2010)</f>
        <v>0</v>
      </c>
      <c r="M2010" s="2">
        <f t="shared" ref="M2010:M2073" si="742">IF(C2010=0,"-",(1-J2010-K2010-L2010))</f>
        <v>1.6762498781795254E-2</v>
      </c>
      <c r="N2010" s="58">
        <v>3826</v>
      </c>
      <c r="O2010" s="58">
        <v>6263</v>
      </c>
      <c r="P2010" s="58"/>
      <c r="Q2010" s="58">
        <v>167</v>
      </c>
      <c r="R2010" s="58"/>
      <c r="S2010" s="58"/>
      <c r="T2010" s="58"/>
      <c r="U2010" s="58">
        <v>5</v>
      </c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G2010" s="7">
        <f>IF(Q2010&gt;0,RANK(Q2010,(N2010:P2010,Q2010:AE2010)),0)</f>
        <v>3</v>
      </c>
      <c r="AH2010" s="7">
        <f>IF(R2010&gt;0,RANK(R2010,(N2010:P2010,Q2010:AE2010)),0)</f>
        <v>0</v>
      </c>
      <c r="AI2010" s="7">
        <f>IF(T2010&gt;0,RANK(T2010,(N2010:P2010,Q2010:AE2010)),0)</f>
        <v>0</v>
      </c>
      <c r="AJ2010" s="7">
        <f>IF(S2010&gt;0,RANK(S2010,(N2010:P2010,Q2010:AE2010)),0)</f>
        <v>0</v>
      </c>
      <c r="AK2010" s="2">
        <f t="shared" ref="AK2010:AK2073" si="743">IF($C2010=0,"-",Q2010/$C2010)</f>
        <v>1.6275216840463892E-2</v>
      </c>
      <c r="AL2010" s="2">
        <f t="shared" ref="AL2010:AL2073" si="744">IF($C2010=0,"-",R2010/$C2010)</f>
        <v>0</v>
      </c>
      <c r="AM2010" s="2">
        <f t="shared" ref="AM2010:AM2073" si="745">IF($C2010=0,"-",T2010/$C2010)</f>
        <v>0</v>
      </c>
      <c r="AN2010" s="2">
        <f t="shared" ref="AN2010:AN2073" si="746">IF($C2010=0,"-",S2010/$C2010)</f>
        <v>0</v>
      </c>
      <c r="AP2010" t="s">
        <v>1110</v>
      </c>
      <c r="AQ2010" t="s">
        <v>773</v>
      </c>
      <c r="AT2010" s="94">
        <v>48</v>
      </c>
      <c r="AU2010" s="96">
        <v>1</v>
      </c>
      <c r="AV2010" s="100">
        <f t="shared" si="737"/>
        <v>48001</v>
      </c>
      <c r="AX2010" s="7" t="s">
        <v>996</v>
      </c>
    </row>
    <row r="2011" spans="1:50" ht="13" hidden="1" customHeight="1" outlineLevel="1">
      <c r="A2011" t="s">
        <v>427</v>
      </c>
      <c r="B2011" t="s">
        <v>773</v>
      </c>
      <c r="C2011" s="1">
        <f t="shared" si="738"/>
        <v>2730</v>
      </c>
      <c r="D2011" s="7">
        <f>IF(N2011&gt;0, RANK(N2011,(N2011:P2011,Q2011:AE2011)),0)</f>
        <v>2</v>
      </c>
      <c r="E2011" s="7">
        <f>IF(O2011&gt;0,RANK(O2011,(N2011:P2011,Q2011:AE2011)),0)</f>
        <v>1</v>
      </c>
      <c r="F2011" s="7">
        <f>IF(P2011&gt;0,RANK(P2011,(N2011:P2011,Q2011:AE2011)),0)</f>
        <v>0</v>
      </c>
      <c r="G2011" s="1">
        <f t="shared" si="725"/>
        <v>1622</v>
      </c>
      <c r="H2011" s="2">
        <f t="shared" si="726"/>
        <v>0.59413919413919414</v>
      </c>
      <c r="I2011" s="2"/>
      <c r="J2011" s="2">
        <f t="shared" si="739"/>
        <v>0.19413919413919414</v>
      </c>
      <c r="K2011" s="2">
        <f t="shared" si="740"/>
        <v>0.78827838827838825</v>
      </c>
      <c r="L2011" s="2">
        <f t="shared" si="741"/>
        <v>0</v>
      </c>
      <c r="M2011" s="2">
        <f t="shared" si="742"/>
        <v>1.7582417582417631E-2</v>
      </c>
      <c r="N2011" s="58">
        <v>530</v>
      </c>
      <c r="O2011" s="58">
        <v>2152</v>
      </c>
      <c r="P2011" s="58"/>
      <c r="Q2011" s="58">
        <v>48</v>
      </c>
      <c r="R2011" s="58"/>
      <c r="S2011" s="58"/>
      <c r="T2011" s="58"/>
      <c r="U2011" s="58">
        <v>0</v>
      </c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G2011" s="7">
        <f>IF(Q2011&gt;0,RANK(Q2011,(N2011:P2011,Q2011:AE2011)),0)</f>
        <v>3</v>
      </c>
      <c r="AH2011" s="7">
        <f>IF(R2011&gt;0,RANK(R2011,(N2011:P2011,Q2011:AE2011)),0)</f>
        <v>0</v>
      </c>
      <c r="AI2011" s="7">
        <f>IF(T2011&gt;0,RANK(T2011,(N2011:P2011,Q2011:AE2011)),0)</f>
        <v>0</v>
      </c>
      <c r="AJ2011" s="7">
        <f>IF(S2011&gt;0,RANK(S2011,(N2011:P2011,Q2011:AE2011)),0)</f>
        <v>0</v>
      </c>
      <c r="AK2011" s="2">
        <f t="shared" si="743"/>
        <v>1.7582417582417582E-2</v>
      </c>
      <c r="AL2011" s="2">
        <f t="shared" si="744"/>
        <v>0</v>
      </c>
      <c r="AM2011" s="2">
        <f t="shared" si="745"/>
        <v>0</v>
      </c>
      <c r="AN2011" s="2">
        <f t="shared" si="746"/>
        <v>0</v>
      </c>
      <c r="AP2011" t="s">
        <v>427</v>
      </c>
      <c r="AQ2011" t="s">
        <v>773</v>
      </c>
      <c r="AT2011" s="94">
        <v>48</v>
      </c>
      <c r="AU2011" s="96">
        <v>3</v>
      </c>
      <c r="AV2011" s="100">
        <f t="shared" si="737"/>
        <v>48003</v>
      </c>
      <c r="AX2011" s="7" t="s">
        <v>996</v>
      </c>
    </row>
    <row r="2012" spans="1:50" ht="13" hidden="1" customHeight="1" outlineLevel="1">
      <c r="A2012" t="s">
        <v>307</v>
      </c>
      <c r="B2012" t="s">
        <v>773</v>
      </c>
      <c r="C2012" s="1">
        <f t="shared" si="738"/>
        <v>16609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0</v>
      </c>
      <c r="G2012" s="1">
        <f t="shared" si="725"/>
        <v>2694</v>
      </c>
      <c r="H2012" s="2">
        <f t="shared" si="726"/>
        <v>0.16220121620807995</v>
      </c>
      <c r="I2012" s="2"/>
      <c r="J2012" s="2">
        <f t="shared" si="739"/>
        <v>0.41110241435366368</v>
      </c>
      <c r="K2012" s="2">
        <f t="shared" si="740"/>
        <v>0.5733036305617436</v>
      </c>
      <c r="L2012" s="2">
        <f t="shared" si="741"/>
        <v>0</v>
      </c>
      <c r="M2012" s="2">
        <f t="shared" si="742"/>
        <v>1.5593955084592714E-2</v>
      </c>
      <c r="N2012" s="58">
        <v>6828</v>
      </c>
      <c r="O2012" s="58">
        <v>9522</v>
      </c>
      <c r="P2012" s="58"/>
      <c r="Q2012" s="58">
        <v>259</v>
      </c>
      <c r="R2012" s="58"/>
      <c r="S2012" s="58"/>
      <c r="T2012" s="58"/>
      <c r="U2012" s="58">
        <v>0</v>
      </c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G2012" s="7">
        <f>IF(Q2012&gt;0,RANK(Q2012,(N2012:P2012,Q2012:AE2012)),0)</f>
        <v>3</v>
      </c>
      <c r="AH2012" s="7">
        <f>IF(R2012&gt;0,RANK(R2012,(N2012:P2012,Q2012:AE2012)),0)</f>
        <v>0</v>
      </c>
      <c r="AI2012" s="7">
        <f>IF(T2012&gt;0,RANK(T2012,(N2012:P2012,Q2012:AE2012)),0)</f>
        <v>0</v>
      </c>
      <c r="AJ2012" s="7">
        <f>IF(S2012&gt;0,RANK(S2012,(N2012:P2012,Q2012:AE2012)),0)</f>
        <v>0</v>
      </c>
      <c r="AK2012" s="2">
        <f t="shared" si="743"/>
        <v>1.559395508459269E-2</v>
      </c>
      <c r="AL2012" s="2">
        <f t="shared" si="744"/>
        <v>0</v>
      </c>
      <c r="AM2012" s="2">
        <f t="shared" si="745"/>
        <v>0</v>
      </c>
      <c r="AN2012" s="2">
        <f t="shared" si="746"/>
        <v>0</v>
      </c>
      <c r="AP2012" t="s">
        <v>307</v>
      </c>
      <c r="AQ2012" t="s">
        <v>773</v>
      </c>
      <c r="AT2012" s="94">
        <v>48</v>
      </c>
      <c r="AU2012" s="96">
        <v>5</v>
      </c>
      <c r="AV2012" s="100">
        <f t="shared" si="737"/>
        <v>48005</v>
      </c>
      <c r="AX2012" s="7" t="s">
        <v>996</v>
      </c>
    </row>
    <row r="2013" spans="1:50" ht="13" hidden="1" customHeight="1" outlineLevel="1">
      <c r="A2013" t="s">
        <v>988</v>
      </c>
      <c r="B2013" t="s">
        <v>773</v>
      </c>
      <c r="C2013" s="1">
        <f t="shared" si="738"/>
        <v>4759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0</v>
      </c>
      <c r="G2013" s="1">
        <f t="shared" si="725"/>
        <v>1813</v>
      </c>
      <c r="H2013" s="2">
        <f t="shared" si="726"/>
        <v>0.38096238705610425</v>
      </c>
      <c r="I2013" s="2"/>
      <c r="J2013" s="2">
        <f t="shared" si="739"/>
        <v>0.29754150031519228</v>
      </c>
      <c r="K2013" s="2">
        <f t="shared" si="740"/>
        <v>0.67850388737129652</v>
      </c>
      <c r="L2013" s="2">
        <f t="shared" si="741"/>
        <v>0</v>
      </c>
      <c r="M2013" s="2">
        <f t="shared" si="742"/>
        <v>2.3954612313511259E-2</v>
      </c>
      <c r="N2013" s="58">
        <v>1416</v>
      </c>
      <c r="O2013" s="58">
        <v>3229</v>
      </c>
      <c r="P2013" s="58"/>
      <c r="Q2013" s="58">
        <v>112</v>
      </c>
      <c r="R2013" s="58"/>
      <c r="S2013" s="58"/>
      <c r="T2013" s="58"/>
      <c r="U2013" s="58">
        <v>2</v>
      </c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G2013" s="7">
        <f>IF(Q2013&gt;0,RANK(Q2013,(N2013:P2013,Q2013:AE2013)),0)</f>
        <v>3</v>
      </c>
      <c r="AH2013" s="7">
        <f>IF(R2013&gt;0,RANK(R2013,(N2013:P2013,Q2013:AE2013)),0)</f>
        <v>0</v>
      </c>
      <c r="AI2013" s="7">
        <f>IF(T2013&gt;0,RANK(T2013,(N2013:P2013,Q2013:AE2013)),0)</f>
        <v>0</v>
      </c>
      <c r="AJ2013" s="7">
        <f>IF(S2013&gt;0,RANK(S2013,(N2013:P2013,Q2013:AE2013)),0)</f>
        <v>0</v>
      </c>
      <c r="AK2013" s="2">
        <f t="shared" si="743"/>
        <v>2.3534355957133851E-2</v>
      </c>
      <c r="AL2013" s="2">
        <f t="shared" si="744"/>
        <v>0</v>
      </c>
      <c r="AM2013" s="2">
        <f t="shared" si="745"/>
        <v>0</v>
      </c>
      <c r="AN2013" s="2">
        <f t="shared" si="746"/>
        <v>0</v>
      </c>
      <c r="AP2013" t="s">
        <v>988</v>
      </c>
      <c r="AQ2013" t="s">
        <v>773</v>
      </c>
      <c r="AT2013" s="94">
        <v>48</v>
      </c>
      <c r="AU2013" s="96">
        <v>7</v>
      </c>
      <c r="AV2013" s="100">
        <f t="shared" si="737"/>
        <v>48007</v>
      </c>
      <c r="AX2013" s="7" t="s">
        <v>996</v>
      </c>
    </row>
    <row r="2014" spans="1:50" ht="13" hidden="1" customHeight="1" outlineLevel="1">
      <c r="A2014" t="s">
        <v>1775</v>
      </c>
      <c r="B2014" t="s">
        <v>773</v>
      </c>
      <c r="C2014" s="1">
        <f t="shared" si="738"/>
        <v>3049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0</v>
      </c>
      <c r="G2014" s="1">
        <f t="shared" si="725"/>
        <v>619</v>
      </c>
      <c r="H2014" s="2">
        <f t="shared" si="726"/>
        <v>0.20301738274844211</v>
      </c>
      <c r="I2014" s="2"/>
      <c r="J2014" s="2">
        <f t="shared" si="739"/>
        <v>0.39160380452607413</v>
      </c>
      <c r="K2014" s="2">
        <f t="shared" si="740"/>
        <v>0.59462118727451618</v>
      </c>
      <c r="L2014" s="2">
        <f t="shared" si="741"/>
        <v>0</v>
      </c>
      <c r="M2014" s="2">
        <f t="shared" si="742"/>
        <v>1.3775008199409688E-2</v>
      </c>
      <c r="N2014" s="58">
        <v>1194</v>
      </c>
      <c r="O2014" s="58">
        <v>1813</v>
      </c>
      <c r="P2014" s="58"/>
      <c r="Q2014" s="58">
        <v>42</v>
      </c>
      <c r="R2014" s="58"/>
      <c r="S2014" s="58"/>
      <c r="T2014" s="58"/>
      <c r="U2014" s="58">
        <v>0</v>
      </c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G2014" s="7">
        <f>IF(Q2014&gt;0,RANK(Q2014,(N2014:P2014,Q2014:AE2014)),0)</f>
        <v>3</v>
      </c>
      <c r="AH2014" s="7">
        <f>IF(R2014&gt;0,RANK(R2014,(N2014:P2014,Q2014:AE2014)),0)</f>
        <v>0</v>
      </c>
      <c r="AI2014" s="7">
        <f>IF(T2014&gt;0,RANK(T2014,(N2014:P2014,Q2014:AE2014)),0)</f>
        <v>0</v>
      </c>
      <c r="AJ2014" s="7">
        <f>IF(S2014&gt;0,RANK(S2014,(N2014:P2014,Q2014:AE2014)),0)</f>
        <v>0</v>
      </c>
      <c r="AK2014" s="2">
        <f t="shared" si="743"/>
        <v>1.3775008199409643E-2</v>
      </c>
      <c r="AL2014" s="2">
        <f t="shared" si="744"/>
        <v>0</v>
      </c>
      <c r="AM2014" s="2">
        <f t="shared" si="745"/>
        <v>0</v>
      </c>
      <c r="AN2014" s="2">
        <f t="shared" si="746"/>
        <v>0</v>
      </c>
      <c r="AP2014" t="s">
        <v>1775</v>
      </c>
      <c r="AQ2014" t="s">
        <v>773</v>
      </c>
      <c r="AT2014" s="94">
        <v>48</v>
      </c>
      <c r="AU2014" s="96">
        <v>9</v>
      </c>
      <c r="AV2014" s="100">
        <f t="shared" si="737"/>
        <v>48009</v>
      </c>
      <c r="AX2014" s="7" t="s">
        <v>996</v>
      </c>
    </row>
    <row r="2015" spans="1:50" ht="13" hidden="1" customHeight="1" outlineLevel="1">
      <c r="A2015" t="s">
        <v>959</v>
      </c>
      <c r="B2015" t="s">
        <v>773</v>
      </c>
      <c r="C2015" s="1">
        <f t="shared" si="738"/>
        <v>757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0</v>
      </c>
      <c r="G2015" s="1">
        <f t="shared" si="725"/>
        <v>314</v>
      </c>
      <c r="H2015" s="2">
        <f t="shared" si="726"/>
        <v>0.41479524438573318</v>
      </c>
      <c r="I2015" s="2"/>
      <c r="J2015" s="2">
        <f t="shared" si="739"/>
        <v>0.2760898282694848</v>
      </c>
      <c r="K2015" s="2">
        <f t="shared" si="740"/>
        <v>0.69088507265521792</v>
      </c>
      <c r="L2015" s="2">
        <f t="shared" si="741"/>
        <v>0</v>
      </c>
      <c r="M2015" s="2">
        <f t="shared" si="742"/>
        <v>3.3025099075297271E-2</v>
      </c>
      <c r="N2015" s="58">
        <v>209</v>
      </c>
      <c r="O2015" s="58">
        <v>523</v>
      </c>
      <c r="P2015" s="58"/>
      <c r="Q2015" s="58">
        <v>25</v>
      </c>
      <c r="R2015" s="58"/>
      <c r="S2015" s="58"/>
      <c r="T2015" s="58"/>
      <c r="U2015" s="58">
        <v>0</v>
      </c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G2015" s="7">
        <f>IF(Q2015&gt;0,RANK(Q2015,(N2015:P2015,Q2015:AE2015)),0)</f>
        <v>3</v>
      </c>
      <c r="AH2015" s="7">
        <f>IF(R2015&gt;0,RANK(R2015,(N2015:P2015,Q2015:AE2015)),0)</f>
        <v>0</v>
      </c>
      <c r="AI2015" s="7">
        <f>IF(T2015&gt;0,RANK(T2015,(N2015:P2015,Q2015:AE2015)),0)</f>
        <v>0</v>
      </c>
      <c r="AJ2015" s="7">
        <f>IF(S2015&gt;0,RANK(S2015,(N2015:P2015,Q2015:AE2015)),0)</f>
        <v>0</v>
      </c>
      <c r="AK2015" s="2">
        <f t="shared" si="743"/>
        <v>3.3025099075297229E-2</v>
      </c>
      <c r="AL2015" s="2">
        <f t="shared" si="744"/>
        <v>0</v>
      </c>
      <c r="AM2015" s="2">
        <f t="shared" si="745"/>
        <v>0</v>
      </c>
      <c r="AN2015" s="2">
        <f t="shared" si="746"/>
        <v>0</v>
      </c>
      <c r="AP2015" t="s">
        <v>959</v>
      </c>
      <c r="AQ2015" t="s">
        <v>773</v>
      </c>
      <c r="AT2015" s="94">
        <v>48</v>
      </c>
      <c r="AU2015" s="96">
        <v>11</v>
      </c>
      <c r="AV2015" s="100">
        <f t="shared" si="737"/>
        <v>48011</v>
      </c>
      <c r="AX2015" s="7" t="s">
        <v>996</v>
      </c>
    </row>
    <row r="2016" spans="1:50" ht="13" hidden="1" customHeight="1" outlineLevel="1">
      <c r="A2016" t="s">
        <v>1204</v>
      </c>
      <c r="B2016" t="s">
        <v>773</v>
      </c>
      <c r="C2016" s="1">
        <f t="shared" si="738"/>
        <v>6755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0</v>
      </c>
      <c r="G2016" s="1">
        <f t="shared" si="725"/>
        <v>1298</v>
      </c>
      <c r="H2016" s="2">
        <f t="shared" si="726"/>
        <v>0.19215396002960769</v>
      </c>
      <c r="I2016" s="2"/>
      <c r="J2016" s="2">
        <f t="shared" si="739"/>
        <v>0.38815692079940783</v>
      </c>
      <c r="K2016" s="2">
        <f t="shared" si="740"/>
        <v>0.5803108808290155</v>
      </c>
      <c r="L2016" s="2">
        <f t="shared" si="741"/>
        <v>0</v>
      </c>
      <c r="M2016" s="2">
        <f t="shared" si="742"/>
        <v>3.1532198371576725E-2</v>
      </c>
      <c r="N2016" s="58">
        <v>2622</v>
      </c>
      <c r="O2016" s="58">
        <v>3920</v>
      </c>
      <c r="P2016" s="58"/>
      <c r="Q2016" s="58">
        <v>210</v>
      </c>
      <c r="R2016" s="58"/>
      <c r="S2016" s="58"/>
      <c r="T2016" s="58"/>
      <c r="U2016" s="58">
        <v>3</v>
      </c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G2016" s="7">
        <f>IF(Q2016&gt;0,RANK(Q2016,(N2016:P2016,Q2016:AE2016)),0)</f>
        <v>3</v>
      </c>
      <c r="AH2016" s="7">
        <f>IF(R2016&gt;0,RANK(R2016,(N2016:P2016,Q2016:AE2016)),0)</f>
        <v>0</v>
      </c>
      <c r="AI2016" s="7">
        <f>IF(T2016&gt;0,RANK(T2016,(N2016:P2016,Q2016:AE2016)),0)</f>
        <v>0</v>
      </c>
      <c r="AJ2016" s="7">
        <f>IF(S2016&gt;0,RANK(S2016,(N2016:P2016,Q2016:AE2016)),0)</f>
        <v>0</v>
      </c>
      <c r="AK2016" s="2">
        <f t="shared" si="743"/>
        <v>3.1088082901554404E-2</v>
      </c>
      <c r="AL2016" s="2">
        <f t="shared" si="744"/>
        <v>0</v>
      </c>
      <c r="AM2016" s="2">
        <f t="shared" si="745"/>
        <v>0</v>
      </c>
      <c r="AN2016" s="2">
        <f t="shared" si="746"/>
        <v>0</v>
      </c>
      <c r="AP2016" t="s">
        <v>1204</v>
      </c>
      <c r="AQ2016" t="s">
        <v>773</v>
      </c>
      <c r="AT2016" s="94">
        <v>48</v>
      </c>
      <c r="AU2016" s="96">
        <v>13</v>
      </c>
      <c r="AV2016" s="100">
        <f t="shared" si="737"/>
        <v>48013</v>
      </c>
      <c r="AX2016" s="7" t="s">
        <v>996</v>
      </c>
    </row>
    <row r="2017" spans="1:50" ht="13" hidden="1" customHeight="1" outlineLevel="1">
      <c r="A2017" t="s">
        <v>2038</v>
      </c>
      <c r="B2017" t="s">
        <v>773</v>
      </c>
      <c r="C2017" s="1">
        <f t="shared" si="738"/>
        <v>5677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0</v>
      </c>
      <c r="G2017" s="1">
        <f t="shared" si="725"/>
        <v>2184</v>
      </c>
      <c r="H2017" s="2">
        <f t="shared" si="726"/>
        <v>0.38471023427866829</v>
      </c>
      <c r="I2017" s="2"/>
      <c r="J2017" s="2">
        <f t="shared" si="739"/>
        <v>0.3005108331865422</v>
      </c>
      <c r="K2017" s="2">
        <f t="shared" si="740"/>
        <v>0.6852210674652105</v>
      </c>
      <c r="L2017" s="2">
        <f t="shared" si="741"/>
        <v>0</v>
      </c>
      <c r="M2017" s="2">
        <f t="shared" si="742"/>
        <v>1.4268099348247243E-2</v>
      </c>
      <c r="N2017" s="58">
        <v>1706</v>
      </c>
      <c r="O2017" s="58">
        <v>3890</v>
      </c>
      <c r="P2017" s="58"/>
      <c r="Q2017" s="58">
        <v>78</v>
      </c>
      <c r="R2017" s="58"/>
      <c r="S2017" s="58"/>
      <c r="T2017" s="58"/>
      <c r="U2017" s="58">
        <v>3</v>
      </c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G2017" s="7">
        <f>IF(Q2017&gt;0,RANK(Q2017,(N2017:P2017,Q2017:AE2017)),0)</f>
        <v>3</v>
      </c>
      <c r="AH2017" s="7">
        <f>IF(R2017&gt;0,RANK(R2017,(N2017:P2017,Q2017:AE2017)),0)</f>
        <v>0</v>
      </c>
      <c r="AI2017" s="7">
        <f>IF(T2017&gt;0,RANK(T2017,(N2017:P2017,Q2017:AE2017)),0)</f>
        <v>0</v>
      </c>
      <c r="AJ2017" s="7">
        <f>IF(S2017&gt;0,RANK(S2017,(N2017:P2017,Q2017:AE2017)),0)</f>
        <v>0</v>
      </c>
      <c r="AK2017" s="2">
        <f t="shared" si="743"/>
        <v>1.3739651224238154E-2</v>
      </c>
      <c r="AL2017" s="2">
        <f t="shared" si="744"/>
        <v>0</v>
      </c>
      <c r="AM2017" s="2">
        <f t="shared" si="745"/>
        <v>0</v>
      </c>
      <c r="AN2017" s="2">
        <f t="shared" si="746"/>
        <v>0</v>
      </c>
      <c r="AP2017" t="s">
        <v>2038</v>
      </c>
      <c r="AQ2017" t="s">
        <v>773</v>
      </c>
      <c r="AT2017" s="94">
        <v>48</v>
      </c>
      <c r="AU2017" s="96">
        <v>15</v>
      </c>
      <c r="AV2017" s="100">
        <f t="shared" si="737"/>
        <v>48015</v>
      </c>
      <c r="AX2017" s="7" t="s">
        <v>996</v>
      </c>
    </row>
    <row r="2018" spans="1:50" ht="13" hidden="1" customHeight="1" outlineLevel="1">
      <c r="A2018" t="s">
        <v>2167</v>
      </c>
      <c r="B2018" t="s">
        <v>773</v>
      </c>
      <c r="C2018" s="1">
        <f t="shared" si="738"/>
        <v>1718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0</v>
      </c>
      <c r="G2018" s="1">
        <f t="shared" ref="G2018:G2081" si="747">IF(C2018&gt;0,MAX(N2018:P2018)-LARGE(N2018:P2018,2),0)</f>
        <v>633</v>
      </c>
      <c r="H2018" s="2">
        <f t="shared" ref="H2018:H2081" si="748">IF(C2018&gt;0,G2018/C2018,0)</f>
        <v>0.36845168800931316</v>
      </c>
      <c r="I2018" s="2"/>
      <c r="J2018" s="2">
        <f t="shared" si="739"/>
        <v>0.30849825378346912</v>
      </c>
      <c r="K2018" s="2">
        <f t="shared" si="740"/>
        <v>0.67694994179278234</v>
      </c>
      <c r="L2018" s="2">
        <f t="shared" si="741"/>
        <v>0</v>
      </c>
      <c r="M2018" s="2">
        <f t="shared" si="742"/>
        <v>1.4551804423748593E-2</v>
      </c>
      <c r="N2018" s="58">
        <v>530</v>
      </c>
      <c r="O2018" s="58">
        <v>1163</v>
      </c>
      <c r="P2018" s="58"/>
      <c r="Q2018" s="58">
        <v>24</v>
      </c>
      <c r="R2018" s="58"/>
      <c r="S2018" s="58"/>
      <c r="T2018" s="58"/>
      <c r="U2018" s="58">
        <v>1</v>
      </c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G2018" s="7">
        <f>IF(Q2018&gt;0,RANK(Q2018,(N2018:P2018,Q2018:AE2018)),0)</f>
        <v>3</v>
      </c>
      <c r="AH2018" s="7">
        <f>IF(R2018&gt;0,RANK(R2018,(N2018:P2018,Q2018:AE2018)),0)</f>
        <v>0</v>
      </c>
      <c r="AI2018" s="7">
        <f>IF(T2018&gt;0,RANK(T2018,(N2018:P2018,Q2018:AE2018)),0)</f>
        <v>0</v>
      </c>
      <c r="AJ2018" s="7">
        <f>IF(S2018&gt;0,RANK(S2018,(N2018:P2018,Q2018:AE2018)),0)</f>
        <v>0</v>
      </c>
      <c r="AK2018" s="2">
        <f t="shared" si="743"/>
        <v>1.3969732246798603E-2</v>
      </c>
      <c r="AL2018" s="2">
        <f t="shared" si="744"/>
        <v>0</v>
      </c>
      <c r="AM2018" s="2">
        <f t="shared" si="745"/>
        <v>0</v>
      </c>
      <c r="AN2018" s="2">
        <f t="shared" si="746"/>
        <v>0</v>
      </c>
      <c r="AP2018" t="s">
        <v>2167</v>
      </c>
      <c r="AQ2018" t="s">
        <v>773</v>
      </c>
      <c r="AT2018" s="94">
        <v>48</v>
      </c>
      <c r="AU2018" s="96">
        <v>17</v>
      </c>
      <c r="AV2018" s="100">
        <f t="shared" si="737"/>
        <v>48017</v>
      </c>
      <c r="AX2018" s="7" t="s">
        <v>996</v>
      </c>
    </row>
    <row r="2019" spans="1:50" ht="13" hidden="1" customHeight="1" outlineLevel="1">
      <c r="A2019" t="s">
        <v>2088</v>
      </c>
      <c r="B2019" t="s">
        <v>773</v>
      </c>
      <c r="C2019" s="1">
        <f t="shared" si="738"/>
        <v>3637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747"/>
        <v>1489</v>
      </c>
      <c r="H2019" s="2">
        <f t="shared" si="748"/>
        <v>0.4094033544129777</v>
      </c>
      <c r="I2019" s="2"/>
      <c r="J2019" s="2">
        <f t="shared" si="739"/>
        <v>0.27082760516909543</v>
      </c>
      <c r="K2019" s="2">
        <f t="shared" si="740"/>
        <v>0.68023095958207314</v>
      </c>
      <c r="L2019" s="2">
        <f t="shared" si="741"/>
        <v>0</v>
      </c>
      <c r="M2019" s="2">
        <f t="shared" si="742"/>
        <v>4.8941435248831433E-2</v>
      </c>
      <c r="N2019" s="58">
        <v>985</v>
      </c>
      <c r="O2019" s="58">
        <v>2474</v>
      </c>
      <c r="P2019" s="58"/>
      <c r="Q2019" s="58">
        <v>176</v>
      </c>
      <c r="R2019" s="58"/>
      <c r="S2019" s="58"/>
      <c r="T2019" s="58"/>
      <c r="U2019" s="58">
        <v>2</v>
      </c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G2019" s="7">
        <f>IF(Q2019&gt;0,RANK(Q2019,(N2019:P2019,Q2019:AE2019)),0)</f>
        <v>3</v>
      </c>
      <c r="AH2019" s="7">
        <f>IF(R2019&gt;0,RANK(R2019,(N2019:P2019,Q2019:AE2019)),0)</f>
        <v>0</v>
      </c>
      <c r="AI2019" s="7">
        <f>IF(T2019&gt;0,RANK(T2019,(N2019:P2019,Q2019:AE2019)),0)</f>
        <v>0</v>
      </c>
      <c r="AJ2019" s="7">
        <f>IF(S2019&gt;0,RANK(S2019,(N2019:P2019,Q2019:AE2019)),0)</f>
        <v>0</v>
      </c>
      <c r="AK2019" s="2">
        <f t="shared" si="743"/>
        <v>4.839153148199065E-2</v>
      </c>
      <c r="AL2019" s="2">
        <f t="shared" si="744"/>
        <v>0</v>
      </c>
      <c r="AM2019" s="2">
        <f t="shared" si="745"/>
        <v>0</v>
      </c>
      <c r="AN2019" s="2">
        <f t="shared" si="746"/>
        <v>0</v>
      </c>
      <c r="AP2019" t="s">
        <v>2088</v>
      </c>
      <c r="AQ2019" t="s">
        <v>773</v>
      </c>
      <c r="AT2019" s="94">
        <v>48</v>
      </c>
      <c r="AU2019" s="96">
        <v>19</v>
      </c>
      <c r="AV2019" s="100">
        <f t="shared" si="737"/>
        <v>48019</v>
      </c>
      <c r="AX2019" s="7" t="s">
        <v>996</v>
      </c>
    </row>
    <row r="2020" spans="1:50" ht="13" hidden="1" customHeight="1" outlineLevel="1">
      <c r="A2020" t="s">
        <v>2125</v>
      </c>
      <c r="B2020" t="s">
        <v>773</v>
      </c>
      <c r="C2020" s="1">
        <f t="shared" si="738"/>
        <v>10385</v>
      </c>
      <c r="D2020" s="7">
        <f>IF(N2020&gt;0, RANK(N2020,(N2020:P2020,Q2020:AE2020)),0)</f>
        <v>1</v>
      </c>
      <c r="E2020" s="7">
        <f>IF(O2020&gt;0,RANK(O2020,(N2020:P2020,Q2020:AE2020)),0)</f>
        <v>2</v>
      </c>
      <c r="F2020" s="7">
        <f>IF(P2020&gt;0,RANK(P2020,(N2020:P2020,Q2020:AE2020)),0)</f>
        <v>0</v>
      </c>
      <c r="G2020" s="1">
        <f t="shared" si="747"/>
        <v>364</v>
      </c>
      <c r="H2020" s="2">
        <f t="shared" si="748"/>
        <v>3.5050553683196921E-2</v>
      </c>
      <c r="I2020" s="2"/>
      <c r="J2020" s="2">
        <f t="shared" si="739"/>
        <v>0.50129995185363507</v>
      </c>
      <c r="K2020" s="2">
        <f t="shared" si="740"/>
        <v>0.46624939817043815</v>
      </c>
      <c r="L2020" s="2">
        <f t="shared" si="741"/>
        <v>0</v>
      </c>
      <c r="M2020" s="2">
        <f t="shared" si="742"/>
        <v>3.2450649975926782E-2</v>
      </c>
      <c r="N2020" s="58">
        <v>5206</v>
      </c>
      <c r="O2020" s="58">
        <v>4842</v>
      </c>
      <c r="P2020" s="58"/>
      <c r="Q2020" s="58">
        <v>335</v>
      </c>
      <c r="R2020" s="58"/>
      <c r="S2020" s="58"/>
      <c r="T2020" s="58"/>
      <c r="U2020" s="58">
        <v>2</v>
      </c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G2020" s="7">
        <f>IF(Q2020&gt;0,RANK(Q2020,(N2020:P2020,Q2020:AE2020)),0)</f>
        <v>3</v>
      </c>
      <c r="AH2020" s="7">
        <f>IF(R2020&gt;0,RANK(R2020,(N2020:P2020,Q2020:AE2020)),0)</f>
        <v>0</v>
      </c>
      <c r="AI2020" s="7">
        <f>IF(T2020&gt;0,RANK(T2020,(N2020:P2020,Q2020:AE2020)),0)</f>
        <v>0</v>
      </c>
      <c r="AJ2020" s="7">
        <f>IF(S2020&gt;0,RANK(S2020,(N2020:P2020,Q2020:AE2020)),0)</f>
        <v>0</v>
      </c>
      <c r="AK2020" s="2">
        <f t="shared" si="743"/>
        <v>3.2258064516129031E-2</v>
      </c>
      <c r="AL2020" s="2">
        <f t="shared" si="744"/>
        <v>0</v>
      </c>
      <c r="AM2020" s="2">
        <f t="shared" si="745"/>
        <v>0</v>
      </c>
      <c r="AN2020" s="2">
        <f t="shared" si="746"/>
        <v>0</v>
      </c>
      <c r="AP2020" t="s">
        <v>2125</v>
      </c>
      <c r="AQ2020" t="s">
        <v>773</v>
      </c>
      <c r="AT2020" s="94">
        <v>48</v>
      </c>
      <c r="AU2020" s="96">
        <v>21</v>
      </c>
      <c r="AV2020" s="100">
        <f t="shared" si="737"/>
        <v>48021</v>
      </c>
      <c r="AX2020" s="7" t="s">
        <v>996</v>
      </c>
    </row>
    <row r="2021" spans="1:50" ht="13" hidden="1" customHeight="1" outlineLevel="1">
      <c r="A2021" t="s">
        <v>2703</v>
      </c>
      <c r="B2021" t="s">
        <v>773</v>
      </c>
      <c r="C2021" s="1">
        <f t="shared" si="738"/>
        <v>1417</v>
      </c>
      <c r="D2021" s="7">
        <f>IF(N2021&gt;0, RANK(N2021,(N2021:P2021,Q2021:AE2021)),0)</f>
        <v>1</v>
      </c>
      <c r="E2021" s="7">
        <f>IF(O2021&gt;0,RANK(O2021,(N2021:P2021,Q2021:AE2021)),0)</f>
        <v>2</v>
      </c>
      <c r="F2021" s="7">
        <f>IF(P2021&gt;0,RANK(P2021,(N2021:P2021,Q2021:AE2021)),0)</f>
        <v>0</v>
      </c>
      <c r="G2021" s="1">
        <f t="shared" si="747"/>
        <v>64</v>
      </c>
      <c r="H2021" s="2">
        <f t="shared" si="748"/>
        <v>4.5165843330980948E-2</v>
      </c>
      <c r="I2021" s="2"/>
      <c r="J2021" s="2">
        <f t="shared" si="739"/>
        <v>0.51729004940014112</v>
      </c>
      <c r="K2021" s="2">
        <f t="shared" si="740"/>
        <v>0.47212420606916022</v>
      </c>
      <c r="L2021" s="2">
        <f t="shared" si="741"/>
        <v>0</v>
      </c>
      <c r="M2021" s="2">
        <f t="shared" si="742"/>
        <v>1.058574453069866E-2</v>
      </c>
      <c r="N2021" s="58">
        <v>733</v>
      </c>
      <c r="O2021" s="58">
        <v>669</v>
      </c>
      <c r="P2021" s="58"/>
      <c r="Q2021" s="58">
        <v>15</v>
      </c>
      <c r="R2021" s="58"/>
      <c r="S2021" s="58"/>
      <c r="T2021" s="58"/>
      <c r="U2021" s="58">
        <v>0</v>
      </c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G2021" s="7">
        <f>IF(Q2021&gt;0,RANK(Q2021,(N2021:P2021,Q2021:AE2021)),0)</f>
        <v>3</v>
      </c>
      <c r="AH2021" s="7">
        <f>IF(R2021&gt;0,RANK(R2021,(N2021:P2021,Q2021:AE2021)),0)</f>
        <v>0</v>
      </c>
      <c r="AI2021" s="7">
        <f>IF(T2021&gt;0,RANK(T2021,(N2021:P2021,Q2021:AE2021)),0)</f>
        <v>0</v>
      </c>
      <c r="AJ2021" s="7">
        <f>IF(S2021&gt;0,RANK(S2021,(N2021:P2021,Q2021:AE2021)),0)</f>
        <v>0</v>
      </c>
      <c r="AK2021" s="2">
        <f t="shared" si="743"/>
        <v>1.058574453069866E-2</v>
      </c>
      <c r="AL2021" s="2">
        <f t="shared" si="744"/>
        <v>0</v>
      </c>
      <c r="AM2021" s="2">
        <f t="shared" si="745"/>
        <v>0</v>
      </c>
      <c r="AN2021" s="2">
        <f t="shared" si="746"/>
        <v>0</v>
      </c>
      <c r="AP2021" t="s">
        <v>2703</v>
      </c>
      <c r="AQ2021" t="s">
        <v>773</v>
      </c>
      <c r="AT2021" s="94">
        <v>48</v>
      </c>
      <c r="AU2021" s="96">
        <v>23</v>
      </c>
      <c r="AV2021" s="100">
        <f t="shared" si="737"/>
        <v>48023</v>
      </c>
      <c r="AX2021" s="7" t="s">
        <v>996</v>
      </c>
    </row>
    <row r="2022" spans="1:50" ht="13" hidden="1" customHeight="1" outlineLevel="1">
      <c r="A2022" t="s">
        <v>2048</v>
      </c>
      <c r="B2022" t="s">
        <v>773</v>
      </c>
      <c r="C2022" s="1">
        <f t="shared" si="738"/>
        <v>6757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47"/>
        <v>976</v>
      </c>
      <c r="H2022" s="2">
        <f t="shared" si="748"/>
        <v>0.14444280005919788</v>
      </c>
      <c r="I2022" s="2"/>
      <c r="J2022" s="2">
        <f t="shared" si="739"/>
        <v>0.42000887968033151</v>
      </c>
      <c r="K2022" s="2">
        <f t="shared" si="740"/>
        <v>0.56445167973952937</v>
      </c>
      <c r="L2022" s="2">
        <f t="shared" si="741"/>
        <v>0</v>
      </c>
      <c r="M2022" s="2">
        <f t="shared" si="742"/>
        <v>1.5539440580139119E-2</v>
      </c>
      <c r="N2022" s="58">
        <v>2838</v>
      </c>
      <c r="O2022" s="58">
        <v>3814</v>
      </c>
      <c r="P2022" s="58"/>
      <c r="Q2022" s="58">
        <v>103</v>
      </c>
      <c r="R2022" s="58"/>
      <c r="S2022" s="58"/>
      <c r="T2022" s="58"/>
      <c r="U2022" s="58">
        <v>2</v>
      </c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G2022" s="7">
        <f>IF(Q2022&gt;0,RANK(Q2022,(N2022:P2022,Q2022:AE2022)),0)</f>
        <v>3</v>
      </c>
      <c r="AH2022" s="7">
        <f>IF(R2022&gt;0,RANK(R2022,(N2022:P2022,Q2022:AE2022)),0)</f>
        <v>0</v>
      </c>
      <c r="AI2022" s="7">
        <f>IF(T2022&gt;0,RANK(T2022,(N2022:P2022,Q2022:AE2022)),0)</f>
        <v>0</v>
      </c>
      <c r="AJ2022" s="7">
        <f>IF(S2022&gt;0,RANK(S2022,(N2022:P2022,Q2022:AE2022)),0)</f>
        <v>0</v>
      </c>
      <c r="AK2022" s="2">
        <f t="shared" si="743"/>
        <v>1.5243451235755512E-2</v>
      </c>
      <c r="AL2022" s="2">
        <f t="shared" si="744"/>
        <v>0</v>
      </c>
      <c r="AM2022" s="2">
        <f t="shared" si="745"/>
        <v>0</v>
      </c>
      <c r="AN2022" s="2">
        <f t="shared" si="746"/>
        <v>0</v>
      </c>
      <c r="AP2022" t="s">
        <v>2048</v>
      </c>
      <c r="AQ2022" t="s">
        <v>773</v>
      </c>
      <c r="AT2022" s="94">
        <v>48</v>
      </c>
      <c r="AU2022" s="96">
        <v>25</v>
      </c>
      <c r="AV2022" s="100">
        <f t="shared" si="737"/>
        <v>48025</v>
      </c>
      <c r="AX2022" s="7" t="s">
        <v>996</v>
      </c>
    </row>
    <row r="2023" spans="1:50" ht="13" hidden="1" customHeight="1" outlineLevel="1">
      <c r="A2023" t="s">
        <v>2577</v>
      </c>
      <c r="B2023" t="s">
        <v>773</v>
      </c>
      <c r="C2023" s="1">
        <f t="shared" si="738"/>
        <v>31817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747"/>
        <v>6006</v>
      </c>
      <c r="H2023" s="2">
        <f t="shared" si="748"/>
        <v>0.18876701134613572</v>
      </c>
      <c r="I2023" s="2"/>
      <c r="J2023" s="2">
        <f t="shared" si="739"/>
        <v>0.39570041172957854</v>
      </c>
      <c r="K2023" s="2">
        <f t="shared" si="740"/>
        <v>0.5844674230757142</v>
      </c>
      <c r="L2023" s="2">
        <f t="shared" si="741"/>
        <v>0</v>
      </c>
      <c r="M2023" s="2">
        <f t="shared" si="742"/>
        <v>1.9832165194707208E-2</v>
      </c>
      <c r="N2023" s="58">
        <v>12590</v>
      </c>
      <c r="O2023" s="58">
        <v>18596</v>
      </c>
      <c r="P2023" s="58"/>
      <c r="Q2023" s="58">
        <v>631</v>
      </c>
      <c r="R2023" s="58"/>
      <c r="S2023" s="58"/>
      <c r="T2023" s="58"/>
      <c r="U2023" s="58">
        <v>0</v>
      </c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G2023" s="7">
        <f>IF(Q2023&gt;0,RANK(Q2023,(N2023:P2023,Q2023:AE2023)),0)</f>
        <v>3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0</v>
      </c>
      <c r="AK2023" s="2">
        <f t="shared" si="743"/>
        <v>1.9832165194707232E-2</v>
      </c>
      <c r="AL2023" s="2">
        <f t="shared" si="744"/>
        <v>0</v>
      </c>
      <c r="AM2023" s="2">
        <f t="shared" si="745"/>
        <v>0</v>
      </c>
      <c r="AN2023" s="2">
        <f t="shared" si="746"/>
        <v>0</v>
      </c>
      <c r="AP2023" t="s">
        <v>2577</v>
      </c>
      <c r="AQ2023" t="s">
        <v>773</v>
      </c>
      <c r="AT2023" s="94">
        <v>48</v>
      </c>
      <c r="AU2023" s="96">
        <v>27</v>
      </c>
      <c r="AV2023" s="100">
        <f t="shared" si="737"/>
        <v>48027</v>
      </c>
      <c r="AX2023" s="7" t="s">
        <v>996</v>
      </c>
    </row>
    <row r="2024" spans="1:50" ht="13" hidden="1" customHeight="1" outlineLevel="1">
      <c r="A2024" t="s">
        <v>2142</v>
      </c>
      <c r="B2024" t="s">
        <v>773</v>
      </c>
      <c r="C2024" s="1">
        <f t="shared" si="738"/>
        <v>218369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0</v>
      </c>
      <c r="G2024" s="1">
        <f t="shared" si="747"/>
        <v>37098</v>
      </c>
      <c r="H2024" s="2">
        <f t="shared" si="748"/>
        <v>0.16988675132459277</v>
      </c>
      <c r="I2024" s="2"/>
      <c r="J2024" s="2">
        <f t="shared" si="739"/>
        <v>0.39859137514940307</v>
      </c>
      <c r="K2024" s="2">
        <f t="shared" si="740"/>
        <v>0.56847812647399587</v>
      </c>
      <c r="L2024" s="2">
        <f t="shared" si="741"/>
        <v>0</v>
      </c>
      <c r="M2024" s="2">
        <f t="shared" si="742"/>
        <v>3.2930498376601114E-2</v>
      </c>
      <c r="N2024" s="58">
        <v>87040</v>
      </c>
      <c r="O2024" s="58">
        <v>124138</v>
      </c>
      <c r="P2024" s="58"/>
      <c r="Q2024" s="58">
        <v>7174</v>
      </c>
      <c r="R2024" s="58"/>
      <c r="S2024" s="58"/>
      <c r="T2024" s="58"/>
      <c r="U2024" s="58">
        <v>17</v>
      </c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G2024" s="7">
        <f>IF(Q2024&gt;0,RANK(Q2024,(N2024:P2024,Q2024:AE2024)),0)</f>
        <v>3</v>
      </c>
      <c r="AH2024" s="7">
        <f>IF(R2024&gt;0,RANK(R2024,(N2024:P2024,Q2024:AE2024)),0)</f>
        <v>0</v>
      </c>
      <c r="AI2024" s="7">
        <f>IF(T2024&gt;0,RANK(T2024,(N2024:P2024,Q2024:AE2024)),0)</f>
        <v>0</v>
      </c>
      <c r="AJ2024" s="7">
        <f>IF(S2024&gt;0,RANK(S2024,(N2024:P2024,Q2024:AE2024)),0)</f>
        <v>0</v>
      </c>
      <c r="AK2024" s="2">
        <f t="shared" si="743"/>
        <v>3.2852648498642209E-2</v>
      </c>
      <c r="AL2024" s="2">
        <f t="shared" si="744"/>
        <v>0</v>
      </c>
      <c r="AM2024" s="2">
        <f t="shared" si="745"/>
        <v>0</v>
      </c>
      <c r="AN2024" s="2">
        <f t="shared" si="746"/>
        <v>0</v>
      </c>
      <c r="AP2024" t="s">
        <v>2142</v>
      </c>
      <c r="AQ2024" t="s">
        <v>773</v>
      </c>
      <c r="AT2024" s="94">
        <v>48</v>
      </c>
      <c r="AU2024" s="96">
        <v>29</v>
      </c>
      <c r="AV2024" s="100">
        <f t="shared" si="737"/>
        <v>48029</v>
      </c>
      <c r="AX2024" s="7" t="s">
        <v>996</v>
      </c>
    </row>
    <row r="2025" spans="1:50" ht="13" hidden="1" customHeight="1" outlineLevel="1">
      <c r="A2025" t="s">
        <v>2398</v>
      </c>
      <c r="B2025" t="s">
        <v>773</v>
      </c>
      <c r="C2025" s="1">
        <f t="shared" si="738"/>
        <v>2319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47"/>
        <v>651</v>
      </c>
      <c r="H2025" s="2">
        <f t="shared" si="748"/>
        <v>0.28072445019404918</v>
      </c>
      <c r="I2025" s="2"/>
      <c r="J2025" s="2">
        <f t="shared" si="739"/>
        <v>0.34066407934454507</v>
      </c>
      <c r="K2025" s="2">
        <f t="shared" si="740"/>
        <v>0.62138852953859425</v>
      </c>
      <c r="L2025" s="2">
        <f t="shared" si="741"/>
        <v>0</v>
      </c>
      <c r="M2025" s="2">
        <f t="shared" si="742"/>
        <v>3.794739111686074E-2</v>
      </c>
      <c r="N2025" s="58">
        <v>790</v>
      </c>
      <c r="O2025" s="58">
        <v>1441</v>
      </c>
      <c r="P2025" s="58"/>
      <c r="Q2025" s="58">
        <v>87</v>
      </c>
      <c r="R2025" s="58"/>
      <c r="S2025" s="58"/>
      <c r="T2025" s="58"/>
      <c r="U2025" s="58">
        <v>1</v>
      </c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G2025" s="7">
        <f>IF(Q2025&gt;0,RANK(Q2025,(N2025:P2025,Q2025:AE2025)),0)</f>
        <v>3</v>
      </c>
      <c r="AH2025" s="7">
        <f>IF(R2025&gt;0,RANK(R2025,(N2025:P2025,Q2025:AE2025)),0)</f>
        <v>0</v>
      </c>
      <c r="AI2025" s="7">
        <f>IF(T2025&gt;0,RANK(T2025,(N2025:P2025,Q2025:AE2025)),0)</f>
        <v>0</v>
      </c>
      <c r="AJ2025" s="7">
        <f>IF(S2025&gt;0,RANK(S2025,(N2025:P2025,Q2025:AE2025)),0)</f>
        <v>0</v>
      </c>
      <c r="AK2025" s="2">
        <f t="shared" si="743"/>
        <v>3.7516170763260026E-2</v>
      </c>
      <c r="AL2025" s="2">
        <f t="shared" si="744"/>
        <v>0</v>
      </c>
      <c r="AM2025" s="2">
        <f t="shared" si="745"/>
        <v>0</v>
      </c>
      <c r="AN2025" s="2">
        <f t="shared" si="746"/>
        <v>0</v>
      </c>
      <c r="AP2025" t="s">
        <v>2398</v>
      </c>
      <c r="AQ2025" t="s">
        <v>773</v>
      </c>
      <c r="AT2025" s="94">
        <v>48</v>
      </c>
      <c r="AU2025" s="96">
        <v>31</v>
      </c>
      <c r="AV2025" s="100">
        <f t="shared" si="737"/>
        <v>48031</v>
      </c>
      <c r="AX2025" s="7" t="s">
        <v>996</v>
      </c>
    </row>
    <row r="2026" spans="1:50" ht="13" hidden="1" customHeight="1" outlineLevel="1">
      <c r="A2026" t="s">
        <v>1741</v>
      </c>
      <c r="B2026" t="s">
        <v>773</v>
      </c>
      <c r="C2026" s="1">
        <f t="shared" si="738"/>
        <v>373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0</v>
      </c>
      <c r="G2026" s="1">
        <f t="shared" si="747"/>
        <v>149</v>
      </c>
      <c r="H2026" s="2">
        <f t="shared" si="748"/>
        <v>0.39946380697050937</v>
      </c>
      <c r="I2026" s="2"/>
      <c r="J2026" s="2">
        <f t="shared" si="739"/>
        <v>0.29222520107238603</v>
      </c>
      <c r="K2026" s="2">
        <f t="shared" si="740"/>
        <v>0.69168900804289546</v>
      </c>
      <c r="L2026" s="2">
        <f t="shared" si="741"/>
        <v>0</v>
      </c>
      <c r="M2026" s="2">
        <f t="shared" si="742"/>
        <v>1.6085790884718509E-2</v>
      </c>
      <c r="N2026" s="58">
        <v>109</v>
      </c>
      <c r="O2026" s="58">
        <v>258</v>
      </c>
      <c r="P2026" s="58"/>
      <c r="Q2026" s="58">
        <v>6</v>
      </c>
      <c r="R2026" s="58"/>
      <c r="S2026" s="58"/>
      <c r="T2026" s="58"/>
      <c r="U2026" s="58">
        <v>0</v>
      </c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G2026" s="7">
        <f>IF(Q2026&gt;0,RANK(Q2026,(N2026:P2026,Q2026:AE2026)),0)</f>
        <v>3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0</v>
      </c>
      <c r="AK2026" s="2">
        <f t="shared" si="743"/>
        <v>1.6085790884718499E-2</v>
      </c>
      <c r="AL2026" s="2">
        <f t="shared" si="744"/>
        <v>0</v>
      </c>
      <c r="AM2026" s="2">
        <f t="shared" si="745"/>
        <v>0</v>
      </c>
      <c r="AN2026" s="2">
        <f t="shared" si="746"/>
        <v>0</v>
      </c>
      <c r="AP2026" t="s">
        <v>1741</v>
      </c>
      <c r="AQ2026" t="s">
        <v>773</v>
      </c>
      <c r="AT2026" s="94">
        <v>48</v>
      </c>
      <c r="AU2026" s="96">
        <v>33</v>
      </c>
      <c r="AV2026" s="100">
        <f t="shared" si="737"/>
        <v>48033</v>
      </c>
      <c r="AX2026" s="7" t="s">
        <v>996</v>
      </c>
    </row>
    <row r="2027" spans="1:50" ht="13" hidden="1" customHeight="1" outlineLevel="1">
      <c r="A2027" t="s">
        <v>1813</v>
      </c>
      <c r="B2027" t="s">
        <v>773</v>
      </c>
      <c r="C2027" s="1">
        <f t="shared" si="738"/>
        <v>5118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47"/>
        <v>724</v>
      </c>
      <c r="H2027" s="2">
        <f t="shared" si="748"/>
        <v>0.14146150840171942</v>
      </c>
      <c r="I2027" s="2"/>
      <c r="J2027" s="2">
        <f t="shared" si="739"/>
        <v>0.42340758108636184</v>
      </c>
      <c r="K2027" s="2">
        <f t="shared" si="740"/>
        <v>0.56486908948808123</v>
      </c>
      <c r="L2027" s="2">
        <f t="shared" si="741"/>
        <v>0</v>
      </c>
      <c r="M2027" s="2">
        <f t="shared" si="742"/>
        <v>1.1723329425556983E-2</v>
      </c>
      <c r="N2027" s="58">
        <v>2167</v>
      </c>
      <c r="O2027" s="58">
        <v>2891</v>
      </c>
      <c r="P2027" s="58"/>
      <c r="Q2027" s="58">
        <v>59</v>
      </c>
      <c r="R2027" s="58"/>
      <c r="S2027" s="58"/>
      <c r="T2027" s="58"/>
      <c r="U2027" s="58">
        <v>1</v>
      </c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G2027" s="7">
        <f>IF(Q2027&gt;0,RANK(Q2027,(N2027:P2027,Q2027:AE2027)),0)</f>
        <v>3</v>
      </c>
      <c r="AH2027" s="7">
        <f>IF(R2027&gt;0,RANK(R2027,(N2027:P2027,Q2027:AE2027)),0)</f>
        <v>0</v>
      </c>
      <c r="AI2027" s="7">
        <f>IF(T2027&gt;0,RANK(T2027,(N2027:P2027,Q2027:AE2027)),0)</f>
        <v>0</v>
      </c>
      <c r="AJ2027" s="7">
        <f>IF(S2027&gt;0,RANK(S2027,(N2027:P2027,Q2027:AE2027)),0)</f>
        <v>0</v>
      </c>
      <c r="AK2027" s="2">
        <f t="shared" si="743"/>
        <v>1.1527940601797577E-2</v>
      </c>
      <c r="AL2027" s="2">
        <f t="shared" si="744"/>
        <v>0</v>
      </c>
      <c r="AM2027" s="2">
        <f t="shared" si="745"/>
        <v>0</v>
      </c>
      <c r="AN2027" s="2">
        <f t="shared" si="746"/>
        <v>0</v>
      </c>
      <c r="AP2027" t="s">
        <v>1813</v>
      </c>
      <c r="AQ2027" t="s">
        <v>773</v>
      </c>
      <c r="AT2027" s="94">
        <v>48</v>
      </c>
      <c r="AU2027" s="96">
        <v>35</v>
      </c>
      <c r="AV2027" s="100">
        <f t="shared" si="737"/>
        <v>48035</v>
      </c>
      <c r="AX2027" s="7" t="s">
        <v>996</v>
      </c>
    </row>
    <row r="2028" spans="1:50" ht="13" hidden="1" customHeight="1" outlineLevel="1">
      <c r="A2028" t="s">
        <v>1489</v>
      </c>
      <c r="B2028" t="s">
        <v>773</v>
      </c>
      <c r="C2028" s="1">
        <f t="shared" si="738"/>
        <v>17620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47"/>
        <v>3276</v>
      </c>
      <c r="H2028" s="2">
        <f t="shared" si="748"/>
        <v>0.18592508513053349</v>
      </c>
      <c r="I2028" s="2"/>
      <c r="J2028" s="2">
        <f t="shared" si="739"/>
        <v>0.39358683314415438</v>
      </c>
      <c r="K2028" s="2">
        <f t="shared" si="740"/>
        <v>0.57951191827468784</v>
      </c>
      <c r="L2028" s="2">
        <f t="shared" si="741"/>
        <v>0</v>
      </c>
      <c r="M2028" s="2">
        <f t="shared" si="742"/>
        <v>2.6901248581157833E-2</v>
      </c>
      <c r="N2028" s="58">
        <v>6935</v>
      </c>
      <c r="O2028" s="58">
        <v>10211</v>
      </c>
      <c r="P2028" s="58"/>
      <c r="Q2028" s="58">
        <v>474</v>
      </c>
      <c r="R2028" s="58"/>
      <c r="S2028" s="58"/>
      <c r="T2028" s="58"/>
      <c r="U2028" s="58">
        <v>0</v>
      </c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G2028" s="7">
        <f>IF(Q2028&gt;0,RANK(Q2028,(N2028:P2028,Q2028:AE2028)),0)</f>
        <v>3</v>
      </c>
      <c r="AH2028" s="7">
        <f>IF(R2028&gt;0,RANK(R2028,(N2028:P2028,Q2028:AE2028)),0)</f>
        <v>0</v>
      </c>
      <c r="AI2028" s="7">
        <f>IF(T2028&gt;0,RANK(T2028,(N2028:P2028,Q2028:AE2028)),0)</f>
        <v>0</v>
      </c>
      <c r="AJ2028" s="7">
        <f>IF(S2028&gt;0,RANK(S2028,(N2028:P2028,Q2028:AE2028)),0)</f>
        <v>0</v>
      </c>
      <c r="AK2028" s="2">
        <f t="shared" si="743"/>
        <v>2.6901248581157774E-2</v>
      </c>
      <c r="AL2028" s="2">
        <f t="shared" si="744"/>
        <v>0</v>
      </c>
      <c r="AM2028" s="2">
        <f t="shared" si="745"/>
        <v>0</v>
      </c>
      <c r="AN2028" s="2">
        <f t="shared" si="746"/>
        <v>0</v>
      </c>
      <c r="AP2028" t="s">
        <v>1489</v>
      </c>
      <c r="AQ2028" t="s">
        <v>773</v>
      </c>
      <c r="AT2028" s="94">
        <v>48</v>
      </c>
      <c r="AU2028" s="96">
        <v>37</v>
      </c>
      <c r="AV2028" s="100">
        <f t="shared" si="737"/>
        <v>48037</v>
      </c>
      <c r="AX2028" s="7" t="s">
        <v>996</v>
      </c>
    </row>
    <row r="2029" spans="1:50" ht="13" hidden="1" customHeight="1" outlineLevel="1">
      <c r="A2029" t="s">
        <v>1067</v>
      </c>
      <c r="B2029" t="s">
        <v>773</v>
      </c>
      <c r="C2029" s="1">
        <f t="shared" si="738"/>
        <v>43334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47"/>
        <v>12667</v>
      </c>
      <c r="H2029" s="2">
        <f t="shared" si="748"/>
        <v>0.29231088752480733</v>
      </c>
      <c r="I2029" s="2"/>
      <c r="J2029" s="2">
        <f t="shared" si="739"/>
        <v>0.34067937416347444</v>
      </c>
      <c r="K2029" s="2">
        <f t="shared" si="740"/>
        <v>0.63299026168828176</v>
      </c>
      <c r="L2029" s="2">
        <f t="shared" si="741"/>
        <v>0</v>
      </c>
      <c r="M2029" s="2">
        <f t="shared" si="742"/>
        <v>2.6330364148243857E-2</v>
      </c>
      <c r="N2029" s="58">
        <v>14763</v>
      </c>
      <c r="O2029" s="58">
        <v>27430</v>
      </c>
      <c r="P2029" s="58"/>
      <c r="Q2029" s="58">
        <v>1141</v>
      </c>
      <c r="R2029" s="58"/>
      <c r="S2029" s="58"/>
      <c r="T2029" s="58"/>
      <c r="U2029" s="58">
        <v>0</v>
      </c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G2029" s="7">
        <f>IF(Q2029&gt;0,RANK(Q2029,(N2029:P2029,Q2029:AE2029)),0)</f>
        <v>3</v>
      </c>
      <c r="AH2029" s="7">
        <f>IF(R2029&gt;0,RANK(R2029,(N2029:P2029,Q2029:AE2029)),0)</f>
        <v>0</v>
      </c>
      <c r="AI2029" s="7">
        <f>IF(T2029&gt;0,RANK(T2029,(N2029:P2029,Q2029:AE2029)),0)</f>
        <v>0</v>
      </c>
      <c r="AJ2029" s="7">
        <f>IF(S2029&gt;0,RANK(S2029,(N2029:P2029,Q2029:AE2029)),0)</f>
        <v>0</v>
      </c>
      <c r="AK2029" s="2">
        <f t="shared" si="743"/>
        <v>2.6330364148243874E-2</v>
      </c>
      <c r="AL2029" s="2">
        <f t="shared" si="744"/>
        <v>0</v>
      </c>
      <c r="AM2029" s="2">
        <f t="shared" si="745"/>
        <v>0</v>
      </c>
      <c r="AN2029" s="2">
        <f t="shared" si="746"/>
        <v>0</v>
      </c>
      <c r="AP2029" t="s">
        <v>1067</v>
      </c>
      <c r="AQ2029" t="s">
        <v>773</v>
      </c>
      <c r="AT2029" s="94">
        <v>48</v>
      </c>
      <c r="AU2029" s="96">
        <v>39</v>
      </c>
      <c r="AV2029" s="100">
        <f t="shared" si="737"/>
        <v>48039</v>
      </c>
      <c r="AX2029" s="7" t="s">
        <v>996</v>
      </c>
    </row>
    <row r="2030" spans="1:50" ht="13" hidden="1" customHeight="1" outlineLevel="1">
      <c r="A2030" t="s">
        <v>387</v>
      </c>
      <c r="B2030" t="s">
        <v>773</v>
      </c>
      <c r="C2030" s="1">
        <f t="shared" si="738"/>
        <v>32026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0</v>
      </c>
      <c r="G2030" s="1">
        <f t="shared" si="747"/>
        <v>13113</v>
      </c>
      <c r="H2030" s="2">
        <f t="shared" si="748"/>
        <v>0.40944857303440957</v>
      </c>
      <c r="I2030" s="2"/>
      <c r="J2030" s="2">
        <f t="shared" si="739"/>
        <v>0.28476862549178794</v>
      </c>
      <c r="K2030" s="2">
        <f t="shared" si="740"/>
        <v>0.69421719852619745</v>
      </c>
      <c r="L2030" s="2">
        <f t="shared" si="741"/>
        <v>0</v>
      </c>
      <c r="M2030" s="2">
        <f t="shared" si="742"/>
        <v>2.1014175982014605E-2</v>
      </c>
      <c r="N2030" s="58">
        <v>9120</v>
      </c>
      <c r="O2030" s="58">
        <v>22233</v>
      </c>
      <c r="P2030" s="58"/>
      <c r="Q2030" s="58">
        <v>663</v>
      </c>
      <c r="R2030" s="58"/>
      <c r="S2030" s="58"/>
      <c r="T2030" s="58"/>
      <c r="U2030" s="58">
        <v>10</v>
      </c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G2030" s="7">
        <f>IF(Q2030&gt;0,RANK(Q2030,(N2030:P2030,Q2030:AE2030)),0)</f>
        <v>3</v>
      </c>
      <c r="AH2030" s="7">
        <f>IF(R2030&gt;0,RANK(R2030,(N2030:P2030,Q2030:AE2030)),0)</f>
        <v>0</v>
      </c>
      <c r="AI2030" s="7">
        <f>IF(T2030&gt;0,RANK(T2030,(N2030:P2030,Q2030:AE2030)),0)</f>
        <v>0</v>
      </c>
      <c r="AJ2030" s="7">
        <f>IF(S2030&gt;0,RANK(S2030,(N2030:P2030,Q2030:AE2030)),0)</f>
        <v>0</v>
      </c>
      <c r="AK2030" s="2">
        <f t="shared" si="743"/>
        <v>2.0701929682133267E-2</v>
      </c>
      <c r="AL2030" s="2">
        <f t="shared" si="744"/>
        <v>0</v>
      </c>
      <c r="AM2030" s="2">
        <f t="shared" si="745"/>
        <v>0</v>
      </c>
      <c r="AN2030" s="2">
        <f t="shared" si="746"/>
        <v>0</v>
      </c>
      <c r="AP2030" t="s">
        <v>387</v>
      </c>
      <c r="AQ2030" t="s">
        <v>773</v>
      </c>
      <c r="AT2030" s="94">
        <v>48</v>
      </c>
      <c r="AU2030" s="96">
        <v>41</v>
      </c>
      <c r="AV2030" s="100">
        <f t="shared" si="737"/>
        <v>48041</v>
      </c>
      <c r="AX2030" s="7" t="s">
        <v>996</v>
      </c>
    </row>
    <row r="2031" spans="1:50" ht="13" hidden="1" customHeight="1" outlineLevel="1">
      <c r="A2031" t="s">
        <v>564</v>
      </c>
      <c r="B2031" t="s">
        <v>773</v>
      </c>
      <c r="C2031" s="1">
        <f t="shared" si="738"/>
        <v>2224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0</v>
      </c>
      <c r="G2031" s="1">
        <f t="shared" si="747"/>
        <v>509</v>
      </c>
      <c r="H2031" s="2">
        <f t="shared" si="748"/>
        <v>0.22886690647482014</v>
      </c>
      <c r="I2031" s="2"/>
      <c r="J2031" s="2">
        <f t="shared" si="739"/>
        <v>0.36825539568345322</v>
      </c>
      <c r="K2031" s="2">
        <f t="shared" si="740"/>
        <v>0.59712230215827333</v>
      </c>
      <c r="L2031" s="2">
        <f t="shared" si="741"/>
        <v>0</v>
      </c>
      <c r="M2031" s="2">
        <f t="shared" si="742"/>
        <v>3.4622302158273444E-2</v>
      </c>
      <c r="N2031" s="58">
        <v>819</v>
      </c>
      <c r="O2031" s="58">
        <v>1328</v>
      </c>
      <c r="P2031" s="58"/>
      <c r="Q2031" s="58">
        <v>77</v>
      </c>
      <c r="R2031" s="58"/>
      <c r="S2031" s="58"/>
      <c r="T2031" s="58"/>
      <c r="U2031" s="58">
        <v>0</v>
      </c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G2031" s="7">
        <f>IF(Q2031&gt;0,RANK(Q2031,(N2031:P2031,Q2031:AE2031)),0)</f>
        <v>3</v>
      </c>
      <c r="AH2031" s="7">
        <f>IF(R2031&gt;0,RANK(R2031,(N2031:P2031,Q2031:AE2031)),0)</f>
        <v>0</v>
      </c>
      <c r="AI2031" s="7">
        <f>IF(T2031&gt;0,RANK(T2031,(N2031:P2031,Q2031:AE2031)),0)</f>
        <v>0</v>
      </c>
      <c r="AJ2031" s="7">
        <f>IF(S2031&gt;0,RANK(S2031,(N2031:P2031,Q2031:AE2031)),0)</f>
        <v>0</v>
      </c>
      <c r="AK2031" s="2">
        <f t="shared" si="743"/>
        <v>3.4622302158273381E-2</v>
      </c>
      <c r="AL2031" s="2">
        <f t="shared" si="744"/>
        <v>0</v>
      </c>
      <c r="AM2031" s="2">
        <f t="shared" si="745"/>
        <v>0</v>
      </c>
      <c r="AN2031" s="2">
        <f t="shared" si="746"/>
        <v>0</v>
      </c>
      <c r="AP2031" t="s">
        <v>564</v>
      </c>
      <c r="AQ2031" t="s">
        <v>773</v>
      </c>
      <c r="AT2031" s="94">
        <v>48</v>
      </c>
      <c r="AU2031" s="96">
        <v>43</v>
      </c>
      <c r="AV2031" s="100">
        <f t="shared" si="737"/>
        <v>48043</v>
      </c>
      <c r="AX2031" s="7" t="s">
        <v>996</v>
      </c>
    </row>
    <row r="2032" spans="1:50" ht="13" hidden="1" customHeight="1" outlineLevel="1">
      <c r="A2032" t="s">
        <v>1774</v>
      </c>
      <c r="B2032" t="s">
        <v>773</v>
      </c>
      <c r="C2032" s="1">
        <f t="shared" si="738"/>
        <v>812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0</v>
      </c>
      <c r="G2032" s="1">
        <f t="shared" si="747"/>
        <v>2</v>
      </c>
      <c r="H2032" s="2">
        <f t="shared" si="748"/>
        <v>2.4630541871921183E-3</v>
      </c>
      <c r="I2032" s="2"/>
      <c r="J2032" s="2">
        <f t="shared" si="739"/>
        <v>0.49384236453201968</v>
      </c>
      <c r="K2032" s="2">
        <f t="shared" si="740"/>
        <v>0.4963054187192118</v>
      </c>
      <c r="L2032" s="2">
        <f t="shared" si="741"/>
        <v>0</v>
      </c>
      <c r="M2032" s="2">
        <f t="shared" si="742"/>
        <v>9.8522167487685164E-3</v>
      </c>
      <c r="N2032" s="58">
        <v>401</v>
      </c>
      <c r="O2032" s="58">
        <v>403</v>
      </c>
      <c r="P2032" s="58"/>
      <c r="Q2032" s="58">
        <v>8</v>
      </c>
      <c r="R2032" s="58"/>
      <c r="S2032" s="58"/>
      <c r="T2032" s="58"/>
      <c r="U2032" s="58">
        <v>0</v>
      </c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G2032" s="7">
        <f>IF(Q2032&gt;0,RANK(Q2032,(N2032:P2032,Q2032:AE2032)),0)</f>
        <v>3</v>
      </c>
      <c r="AH2032" s="7">
        <f>IF(R2032&gt;0,RANK(R2032,(N2032:P2032,Q2032:AE2032)),0)</f>
        <v>0</v>
      </c>
      <c r="AI2032" s="7">
        <f>IF(T2032&gt;0,RANK(T2032,(N2032:P2032,Q2032:AE2032)),0)</f>
        <v>0</v>
      </c>
      <c r="AJ2032" s="7">
        <f>IF(S2032&gt;0,RANK(S2032,(N2032:P2032,Q2032:AE2032)),0)</f>
        <v>0</v>
      </c>
      <c r="AK2032" s="2">
        <f t="shared" si="743"/>
        <v>9.852216748768473E-3</v>
      </c>
      <c r="AL2032" s="2">
        <f t="shared" si="744"/>
        <v>0</v>
      </c>
      <c r="AM2032" s="2">
        <f t="shared" si="745"/>
        <v>0</v>
      </c>
      <c r="AN2032" s="2">
        <f t="shared" si="746"/>
        <v>0</v>
      </c>
      <c r="AP2032" t="s">
        <v>1774</v>
      </c>
      <c r="AQ2032" t="s">
        <v>773</v>
      </c>
      <c r="AT2032" s="94">
        <v>48</v>
      </c>
      <c r="AU2032" s="96">
        <v>45</v>
      </c>
      <c r="AV2032" s="100">
        <f t="shared" si="737"/>
        <v>48045</v>
      </c>
      <c r="AX2032" s="7" t="s">
        <v>996</v>
      </c>
    </row>
    <row r="2033" spans="1:50" ht="13" hidden="1" customHeight="1" outlineLevel="1">
      <c r="A2033" t="s">
        <v>1711</v>
      </c>
      <c r="B2033" t="s">
        <v>773</v>
      </c>
      <c r="C2033" s="1">
        <f t="shared" si="738"/>
        <v>2089</v>
      </c>
      <c r="D2033" s="7">
        <f>IF(N2033&gt;0, RANK(N2033,(N2033:P2033,Q2033:AE2033)),0)</f>
        <v>1</v>
      </c>
      <c r="E2033" s="7">
        <f>IF(O2033&gt;0,RANK(O2033,(N2033:P2033,Q2033:AE2033)),0)</f>
        <v>2</v>
      </c>
      <c r="F2033" s="7">
        <f>IF(P2033&gt;0,RANK(P2033,(N2033:P2033,Q2033:AE2033)),0)</f>
        <v>0</v>
      </c>
      <c r="G2033" s="1">
        <f t="shared" si="747"/>
        <v>871</v>
      </c>
      <c r="H2033" s="2">
        <f t="shared" si="748"/>
        <v>0.41694590713259932</v>
      </c>
      <c r="I2033" s="2"/>
      <c r="J2033" s="2">
        <f t="shared" si="739"/>
        <v>0.70033508855911919</v>
      </c>
      <c r="K2033" s="2">
        <f t="shared" si="740"/>
        <v>0.28338918142651986</v>
      </c>
      <c r="L2033" s="2">
        <f t="shared" si="741"/>
        <v>0</v>
      </c>
      <c r="M2033" s="2">
        <f t="shared" si="742"/>
        <v>1.6275730014360945E-2</v>
      </c>
      <c r="N2033" s="58">
        <v>1463</v>
      </c>
      <c r="O2033" s="58">
        <v>592</v>
      </c>
      <c r="P2033" s="58"/>
      <c r="Q2033" s="58">
        <v>34</v>
      </c>
      <c r="R2033" s="58"/>
      <c r="S2033" s="58"/>
      <c r="T2033" s="58"/>
      <c r="U2033" s="58">
        <v>0</v>
      </c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G2033" s="7">
        <f>IF(Q2033&gt;0,RANK(Q2033,(N2033:P2033,Q2033:AE2033)),0)</f>
        <v>3</v>
      </c>
      <c r="AH2033" s="7">
        <f>IF(R2033&gt;0,RANK(R2033,(N2033:P2033,Q2033:AE2033)),0)</f>
        <v>0</v>
      </c>
      <c r="AI2033" s="7">
        <f>IF(T2033&gt;0,RANK(T2033,(N2033:P2033,Q2033:AE2033)),0)</f>
        <v>0</v>
      </c>
      <c r="AJ2033" s="7">
        <f>IF(S2033&gt;0,RANK(S2033,(N2033:P2033,Q2033:AE2033)),0)</f>
        <v>0</v>
      </c>
      <c r="AK2033" s="2">
        <f t="shared" si="743"/>
        <v>1.6275730014360938E-2</v>
      </c>
      <c r="AL2033" s="2">
        <f t="shared" si="744"/>
        <v>0</v>
      </c>
      <c r="AM2033" s="2">
        <f t="shared" si="745"/>
        <v>0</v>
      </c>
      <c r="AN2033" s="2">
        <f t="shared" si="746"/>
        <v>0</v>
      </c>
      <c r="AP2033" t="s">
        <v>1711</v>
      </c>
      <c r="AQ2033" t="s">
        <v>773</v>
      </c>
      <c r="AT2033" s="94">
        <v>48</v>
      </c>
      <c r="AU2033" s="96">
        <v>47</v>
      </c>
      <c r="AV2033" s="100">
        <f t="shared" si="737"/>
        <v>48047</v>
      </c>
      <c r="AX2033" s="7" t="s">
        <v>996</v>
      </c>
    </row>
    <row r="2034" spans="1:50" ht="13" hidden="1" customHeight="1" outlineLevel="1">
      <c r="A2034" t="s">
        <v>1515</v>
      </c>
      <c r="B2034" t="s">
        <v>773</v>
      </c>
      <c r="C2034" s="1">
        <f t="shared" si="738"/>
        <v>9104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0</v>
      </c>
      <c r="G2034" s="1">
        <f t="shared" si="747"/>
        <v>2318</v>
      </c>
      <c r="H2034" s="2">
        <f t="shared" si="748"/>
        <v>0.25461335676625657</v>
      </c>
      <c r="I2034" s="2"/>
      <c r="J2034" s="2">
        <f t="shared" si="739"/>
        <v>0.36610281195079086</v>
      </c>
      <c r="K2034" s="2">
        <f t="shared" si="740"/>
        <v>0.62071616871704749</v>
      </c>
      <c r="L2034" s="2">
        <f t="shared" si="741"/>
        <v>0</v>
      </c>
      <c r="M2034" s="2">
        <f t="shared" si="742"/>
        <v>1.3181019332161648E-2</v>
      </c>
      <c r="N2034" s="58">
        <v>3333</v>
      </c>
      <c r="O2034" s="58">
        <v>5651</v>
      </c>
      <c r="P2034" s="58"/>
      <c r="Q2034" s="58">
        <v>115</v>
      </c>
      <c r="R2034" s="58"/>
      <c r="S2034" s="58"/>
      <c r="T2034" s="58"/>
      <c r="U2034" s="58">
        <v>5</v>
      </c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G2034" s="7">
        <f>IF(Q2034&gt;0,RANK(Q2034,(N2034:P2034,Q2034:AE2034)),0)</f>
        <v>3</v>
      </c>
      <c r="AH2034" s="7">
        <f>IF(R2034&gt;0,RANK(R2034,(N2034:P2034,Q2034:AE2034)),0)</f>
        <v>0</v>
      </c>
      <c r="AI2034" s="7">
        <f>IF(T2034&gt;0,RANK(T2034,(N2034:P2034,Q2034:AE2034)),0)</f>
        <v>0</v>
      </c>
      <c r="AJ2034" s="7">
        <f>IF(S2034&gt;0,RANK(S2034,(N2034:P2034,Q2034:AE2034)),0)</f>
        <v>0</v>
      </c>
      <c r="AK2034" s="2">
        <f t="shared" si="743"/>
        <v>1.2631810193321618E-2</v>
      </c>
      <c r="AL2034" s="2">
        <f t="shared" si="744"/>
        <v>0</v>
      </c>
      <c r="AM2034" s="2">
        <f t="shared" si="745"/>
        <v>0</v>
      </c>
      <c r="AN2034" s="2">
        <f t="shared" si="746"/>
        <v>0</v>
      </c>
      <c r="AP2034" t="s">
        <v>1515</v>
      </c>
      <c r="AQ2034" t="s">
        <v>773</v>
      </c>
      <c r="AT2034" s="94">
        <v>48</v>
      </c>
      <c r="AU2034" s="96">
        <v>49</v>
      </c>
      <c r="AV2034" s="100">
        <f t="shared" si="737"/>
        <v>48049</v>
      </c>
      <c r="AX2034" s="7" t="s">
        <v>996</v>
      </c>
    </row>
    <row r="2035" spans="1:50" ht="13" hidden="1" customHeight="1" outlineLevel="1">
      <c r="A2035" t="s">
        <v>1878</v>
      </c>
      <c r="B2035" t="s">
        <v>773</v>
      </c>
      <c r="C2035" s="1">
        <f t="shared" si="738"/>
        <v>4217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0</v>
      </c>
      <c r="G2035" s="1">
        <f t="shared" si="747"/>
        <v>263</v>
      </c>
      <c r="H2035" s="2">
        <f t="shared" si="748"/>
        <v>6.2366611335072326E-2</v>
      </c>
      <c r="I2035" s="2"/>
      <c r="J2035" s="2">
        <f t="shared" si="739"/>
        <v>0.46383685084183068</v>
      </c>
      <c r="K2035" s="2">
        <f t="shared" si="740"/>
        <v>0.52620346217690306</v>
      </c>
      <c r="L2035" s="2">
        <f t="shared" si="741"/>
        <v>0</v>
      </c>
      <c r="M2035" s="2">
        <f t="shared" si="742"/>
        <v>9.9596869812662581E-3</v>
      </c>
      <c r="N2035" s="58">
        <v>1956</v>
      </c>
      <c r="O2035" s="58">
        <v>2219</v>
      </c>
      <c r="P2035" s="58"/>
      <c r="Q2035" s="58">
        <v>42</v>
      </c>
      <c r="R2035" s="58"/>
      <c r="S2035" s="58"/>
      <c r="T2035" s="58"/>
      <c r="U2035" s="58">
        <v>0</v>
      </c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G2035" s="7">
        <f>IF(Q2035&gt;0,RANK(Q2035,(N2035:P2035,Q2035:AE2035)),0)</f>
        <v>3</v>
      </c>
      <c r="AH2035" s="7">
        <f>IF(R2035&gt;0,RANK(R2035,(N2035:P2035,Q2035:AE2035)),0)</f>
        <v>0</v>
      </c>
      <c r="AI2035" s="7">
        <f>IF(T2035&gt;0,RANK(T2035,(N2035:P2035,Q2035:AE2035)),0)</f>
        <v>0</v>
      </c>
      <c r="AJ2035" s="7">
        <f>IF(S2035&gt;0,RANK(S2035,(N2035:P2035,Q2035:AE2035)),0)</f>
        <v>0</v>
      </c>
      <c r="AK2035" s="2">
        <f t="shared" si="743"/>
        <v>9.9596869812663032E-3</v>
      </c>
      <c r="AL2035" s="2">
        <f t="shared" si="744"/>
        <v>0</v>
      </c>
      <c r="AM2035" s="2">
        <f t="shared" si="745"/>
        <v>0</v>
      </c>
      <c r="AN2035" s="2">
        <f t="shared" si="746"/>
        <v>0</v>
      </c>
      <c r="AP2035" t="s">
        <v>1878</v>
      </c>
      <c r="AQ2035" t="s">
        <v>773</v>
      </c>
      <c r="AT2035" s="94">
        <v>48</v>
      </c>
      <c r="AU2035" s="96">
        <v>51</v>
      </c>
      <c r="AV2035" s="100">
        <f t="shared" si="737"/>
        <v>48051</v>
      </c>
      <c r="AX2035" s="7" t="s">
        <v>996</v>
      </c>
    </row>
    <row r="2036" spans="1:50" ht="13" hidden="1" customHeight="1" outlineLevel="1">
      <c r="A2036" t="s">
        <v>852</v>
      </c>
      <c r="B2036" t="s">
        <v>773</v>
      </c>
      <c r="C2036" s="1">
        <f t="shared" si="738"/>
        <v>7768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0</v>
      </c>
      <c r="G2036" s="1">
        <f t="shared" si="747"/>
        <v>895</v>
      </c>
      <c r="H2036" s="2">
        <f t="shared" si="748"/>
        <v>0.115216271884655</v>
      </c>
      <c r="I2036" s="2"/>
      <c r="J2036" s="2">
        <f t="shared" si="739"/>
        <v>0.43241503604531412</v>
      </c>
      <c r="K2036" s="2">
        <f t="shared" si="740"/>
        <v>0.54763130792996906</v>
      </c>
      <c r="L2036" s="2">
        <f t="shared" si="741"/>
        <v>0</v>
      </c>
      <c r="M2036" s="2">
        <f t="shared" si="742"/>
        <v>1.9953656024716881E-2</v>
      </c>
      <c r="N2036" s="58">
        <v>3359</v>
      </c>
      <c r="O2036" s="58">
        <v>4254</v>
      </c>
      <c r="P2036" s="58"/>
      <c r="Q2036" s="58">
        <v>146</v>
      </c>
      <c r="R2036" s="58"/>
      <c r="S2036" s="58"/>
      <c r="T2036" s="58"/>
      <c r="U2036" s="58">
        <v>9</v>
      </c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G2036" s="7">
        <f>IF(Q2036&gt;0,RANK(Q2036,(N2036:P2036,Q2036:AE2036)),0)</f>
        <v>3</v>
      </c>
      <c r="AH2036" s="7">
        <f>IF(R2036&gt;0,RANK(R2036,(N2036:P2036,Q2036:AE2036)),0)</f>
        <v>0</v>
      </c>
      <c r="AI2036" s="7">
        <f>IF(T2036&gt;0,RANK(T2036,(N2036:P2036,Q2036:AE2036)),0)</f>
        <v>0</v>
      </c>
      <c r="AJ2036" s="7">
        <f>IF(S2036&gt;0,RANK(S2036,(N2036:P2036,Q2036:AE2036)),0)</f>
        <v>0</v>
      </c>
      <c r="AK2036" s="2">
        <f t="shared" si="743"/>
        <v>1.8795056642636459E-2</v>
      </c>
      <c r="AL2036" s="2">
        <f t="shared" si="744"/>
        <v>0</v>
      </c>
      <c r="AM2036" s="2">
        <f t="shared" si="745"/>
        <v>0</v>
      </c>
      <c r="AN2036" s="2">
        <f t="shared" si="746"/>
        <v>0</v>
      </c>
      <c r="AP2036" t="s">
        <v>852</v>
      </c>
      <c r="AQ2036" t="s">
        <v>773</v>
      </c>
      <c r="AT2036" s="94">
        <v>48</v>
      </c>
      <c r="AU2036" s="96">
        <v>53</v>
      </c>
      <c r="AV2036" s="100">
        <f t="shared" si="737"/>
        <v>48053</v>
      </c>
      <c r="AX2036" s="7" t="s">
        <v>996</v>
      </c>
    </row>
    <row r="2037" spans="1:50" ht="13" hidden="1" customHeight="1" outlineLevel="1">
      <c r="A2037" t="s">
        <v>539</v>
      </c>
      <c r="B2037" t="s">
        <v>773</v>
      </c>
      <c r="C2037" s="1">
        <f t="shared" si="738"/>
        <v>6221</v>
      </c>
      <c r="D2037" s="7">
        <f>IF(N2037&gt;0, RANK(N2037,(N2037:P2037,Q2037:AE2037)),0)</f>
        <v>1</v>
      </c>
      <c r="E2037" s="7">
        <f>IF(O2037&gt;0,RANK(O2037,(N2037:P2037,Q2037:AE2037)),0)</f>
        <v>2</v>
      </c>
      <c r="F2037" s="7">
        <f>IF(P2037&gt;0,RANK(P2037,(N2037:P2037,Q2037:AE2037)),0)</f>
        <v>0</v>
      </c>
      <c r="G2037" s="1">
        <f t="shared" si="747"/>
        <v>237</v>
      </c>
      <c r="H2037" s="2">
        <f t="shared" si="748"/>
        <v>3.8096769008198042E-2</v>
      </c>
      <c r="I2037" s="2"/>
      <c r="J2037" s="2">
        <f t="shared" si="739"/>
        <v>0.50474200289342552</v>
      </c>
      <c r="K2037" s="2">
        <f t="shared" si="740"/>
        <v>0.46664523388522744</v>
      </c>
      <c r="L2037" s="2">
        <f t="shared" si="741"/>
        <v>0</v>
      </c>
      <c r="M2037" s="2">
        <f t="shared" si="742"/>
        <v>2.8612763221347037E-2</v>
      </c>
      <c r="N2037" s="58">
        <v>3140</v>
      </c>
      <c r="O2037" s="58">
        <v>2903</v>
      </c>
      <c r="P2037" s="58"/>
      <c r="Q2037" s="58">
        <v>173</v>
      </c>
      <c r="R2037" s="58"/>
      <c r="S2037" s="58"/>
      <c r="T2037" s="58"/>
      <c r="U2037" s="58">
        <v>5</v>
      </c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G2037" s="7">
        <f>IF(Q2037&gt;0,RANK(Q2037,(N2037:P2037,Q2037:AE2037)),0)</f>
        <v>3</v>
      </c>
      <c r="AH2037" s="7">
        <f>IF(R2037&gt;0,RANK(R2037,(N2037:P2037,Q2037:AE2037)),0)</f>
        <v>0</v>
      </c>
      <c r="AI2037" s="7">
        <f>IF(T2037&gt;0,RANK(T2037,(N2037:P2037,Q2037:AE2037)),0)</f>
        <v>0</v>
      </c>
      <c r="AJ2037" s="7">
        <f>IF(S2037&gt;0,RANK(S2037,(N2037:P2037,Q2037:AE2037)),0)</f>
        <v>0</v>
      </c>
      <c r="AK2037" s="2">
        <f t="shared" si="743"/>
        <v>2.7809033917376626E-2</v>
      </c>
      <c r="AL2037" s="2">
        <f t="shared" si="744"/>
        <v>0</v>
      </c>
      <c r="AM2037" s="2">
        <f t="shared" si="745"/>
        <v>0</v>
      </c>
      <c r="AN2037" s="2">
        <f t="shared" si="746"/>
        <v>0</v>
      </c>
      <c r="AP2037" t="s">
        <v>539</v>
      </c>
      <c r="AQ2037" t="s">
        <v>773</v>
      </c>
      <c r="AT2037" s="94">
        <v>48</v>
      </c>
      <c r="AU2037" s="96">
        <v>55</v>
      </c>
      <c r="AV2037" s="100">
        <f t="shared" si="737"/>
        <v>48055</v>
      </c>
      <c r="AX2037" s="7" t="s">
        <v>996</v>
      </c>
    </row>
    <row r="2038" spans="1:50" ht="13" hidden="1" customHeight="1" outlineLevel="1">
      <c r="A2038" t="s">
        <v>2334</v>
      </c>
      <c r="B2038" t="s">
        <v>773</v>
      </c>
      <c r="C2038" s="1">
        <f t="shared" si="738"/>
        <v>5599</v>
      </c>
      <c r="D2038" s="7">
        <f>IF(N2038&gt;0, RANK(N2038,(N2038:P2038,Q2038:AE2038)),0)</f>
        <v>2</v>
      </c>
      <c r="E2038" s="7">
        <f>IF(O2038&gt;0,RANK(O2038,(N2038:P2038,Q2038:AE2038)),0)</f>
        <v>1</v>
      </c>
      <c r="F2038" s="7">
        <f>IF(P2038&gt;0,RANK(P2038,(N2038:P2038,Q2038:AE2038)),0)</f>
        <v>0</v>
      </c>
      <c r="G2038" s="1">
        <f t="shared" si="747"/>
        <v>1274</v>
      </c>
      <c r="H2038" s="2">
        <f t="shared" si="748"/>
        <v>0.22754063225575996</v>
      </c>
      <c r="I2038" s="2"/>
      <c r="J2038" s="2">
        <f t="shared" si="739"/>
        <v>0.37828183604215038</v>
      </c>
      <c r="K2038" s="2">
        <f t="shared" si="740"/>
        <v>0.60582246829791031</v>
      </c>
      <c r="L2038" s="2">
        <f t="shared" si="741"/>
        <v>0</v>
      </c>
      <c r="M2038" s="2">
        <f t="shared" si="742"/>
        <v>1.5895695659939313E-2</v>
      </c>
      <c r="N2038" s="58">
        <v>2118</v>
      </c>
      <c r="O2038" s="58">
        <v>3392</v>
      </c>
      <c r="P2038" s="58"/>
      <c r="Q2038" s="58">
        <v>89</v>
      </c>
      <c r="R2038" s="58"/>
      <c r="S2038" s="58"/>
      <c r="T2038" s="58"/>
      <c r="U2038" s="58">
        <v>0</v>
      </c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G2038" s="7">
        <f>IF(Q2038&gt;0,RANK(Q2038,(N2038:P2038,Q2038:AE2038)),0)</f>
        <v>3</v>
      </c>
      <c r="AH2038" s="7">
        <f>IF(R2038&gt;0,RANK(R2038,(N2038:P2038,Q2038:AE2038)),0)</f>
        <v>0</v>
      </c>
      <c r="AI2038" s="7">
        <f>IF(T2038&gt;0,RANK(T2038,(N2038:P2038,Q2038:AE2038)),0)</f>
        <v>0</v>
      </c>
      <c r="AJ2038" s="7">
        <f>IF(S2038&gt;0,RANK(S2038,(N2038:P2038,Q2038:AE2038)),0)</f>
        <v>0</v>
      </c>
      <c r="AK2038" s="2">
        <f t="shared" si="743"/>
        <v>1.5895695659939275E-2</v>
      </c>
      <c r="AL2038" s="2">
        <f t="shared" si="744"/>
        <v>0</v>
      </c>
      <c r="AM2038" s="2">
        <f t="shared" si="745"/>
        <v>0</v>
      </c>
      <c r="AN2038" s="2">
        <f t="shared" si="746"/>
        <v>0</v>
      </c>
      <c r="AP2038" t="s">
        <v>2334</v>
      </c>
      <c r="AQ2038" t="s">
        <v>773</v>
      </c>
      <c r="AT2038" s="94">
        <v>48</v>
      </c>
      <c r="AU2038" s="96">
        <v>57</v>
      </c>
      <c r="AV2038" s="100">
        <f t="shared" si="737"/>
        <v>48057</v>
      </c>
      <c r="AX2038" s="7" t="s">
        <v>996</v>
      </c>
    </row>
    <row r="2039" spans="1:50" ht="13" hidden="1" customHeight="1" outlineLevel="1">
      <c r="A2039" t="s">
        <v>1407</v>
      </c>
      <c r="B2039" t="s">
        <v>773</v>
      </c>
      <c r="C2039" s="1">
        <f t="shared" si="738"/>
        <v>4007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0</v>
      </c>
      <c r="G2039" s="1">
        <f t="shared" si="747"/>
        <v>1317</v>
      </c>
      <c r="H2039" s="2">
        <f t="shared" si="748"/>
        <v>0.32867481906663337</v>
      </c>
      <c r="I2039" s="2"/>
      <c r="J2039" s="2">
        <f t="shared" si="739"/>
        <v>0.32917394559520841</v>
      </c>
      <c r="K2039" s="2">
        <f t="shared" si="740"/>
        <v>0.65784876466184172</v>
      </c>
      <c r="L2039" s="2">
        <f t="shared" si="741"/>
        <v>0</v>
      </c>
      <c r="M2039" s="2">
        <f t="shared" si="742"/>
        <v>1.2977289742949871E-2</v>
      </c>
      <c r="N2039" s="58">
        <v>1319</v>
      </c>
      <c r="O2039" s="58">
        <v>2636</v>
      </c>
      <c r="P2039" s="58"/>
      <c r="Q2039" s="58">
        <v>51</v>
      </c>
      <c r="R2039" s="58"/>
      <c r="S2039" s="58"/>
      <c r="T2039" s="58"/>
      <c r="U2039" s="58">
        <v>1</v>
      </c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G2039" s="7">
        <f>IF(Q2039&gt;0,RANK(Q2039,(N2039:P2039,Q2039:AE2039)),0)</f>
        <v>3</v>
      </c>
      <c r="AH2039" s="7">
        <f>IF(R2039&gt;0,RANK(R2039,(N2039:P2039,Q2039:AE2039)),0)</f>
        <v>0</v>
      </c>
      <c r="AI2039" s="7">
        <f>IF(T2039&gt;0,RANK(T2039,(N2039:P2039,Q2039:AE2039)),0)</f>
        <v>0</v>
      </c>
      <c r="AJ2039" s="7">
        <f>IF(S2039&gt;0,RANK(S2039,(N2039:P2039,Q2039:AE2039)),0)</f>
        <v>0</v>
      </c>
      <c r="AK2039" s="2">
        <f t="shared" si="743"/>
        <v>1.2727726478662341E-2</v>
      </c>
      <c r="AL2039" s="2">
        <f t="shared" si="744"/>
        <v>0</v>
      </c>
      <c r="AM2039" s="2">
        <f t="shared" si="745"/>
        <v>0</v>
      </c>
      <c r="AN2039" s="2">
        <f t="shared" si="746"/>
        <v>0</v>
      </c>
      <c r="AP2039" t="s">
        <v>1407</v>
      </c>
      <c r="AQ2039" t="s">
        <v>773</v>
      </c>
      <c r="AT2039" s="94">
        <v>48</v>
      </c>
      <c r="AU2039" s="96">
        <v>59</v>
      </c>
      <c r="AV2039" s="100">
        <f t="shared" si="737"/>
        <v>48059</v>
      </c>
      <c r="AX2039" s="7" t="s">
        <v>996</v>
      </c>
    </row>
    <row r="2040" spans="1:50" ht="13" hidden="1" customHeight="1" outlineLevel="1">
      <c r="A2040" t="s">
        <v>1477</v>
      </c>
      <c r="B2040" t="s">
        <v>773</v>
      </c>
      <c r="C2040" s="1">
        <f t="shared" si="738"/>
        <v>33493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747"/>
        <v>3844</v>
      </c>
      <c r="H2040" s="2">
        <f t="shared" si="748"/>
        <v>0.1147702505001045</v>
      </c>
      <c r="I2040" s="2"/>
      <c r="J2040" s="2">
        <f t="shared" si="739"/>
        <v>0.42895530409339266</v>
      </c>
      <c r="K2040" s="2">
        <f t="shared" si="740"/>
        <v>0.54372555459349714</v>
      </c>
      <c r="L2040" s="2">
        <f t="shared" si="741"/>
        <v>0</v>
      </c>
      <c r="M2040" s="2">
        <f t="shared" si="742"/>
        <v>2.7319141313110196E-2</v>
      </c>
      <c r="N2040" s="58">
        <v>14367</v>
      </c>
      <c r="O2040" s="58">
        <v>18211</v>
      </c>
      <c r="P2040" s="58"/>
      <c r="Q2040" s="58">
        <v>914</v>
      </c>
      <c r="R2040" s="58"/>
      <c r="S2040" s="58"/>
      <c r="T2040" s="58"/>
      <c r="U2040" s="58">
        <v>1</v>
      </c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G2040" s="7">
        <f>IF(Q2040&gt;0,RANK(Q2040,(N2040:P2040,Q2040:AE2040)),0)</f>
        <v>3</v>
      </c>
      <c r="AH2040" s="7">
        <f>IF(R2040&gt;0,RANK(R2040,(N2040:P2040,Q2040:AE2040)),0)</f>
        <v>0</v>
      </c>
      <c r="AI2040" s="7">
        <f>IF(T2040&gt;0,RANK(T2040,(N2040:P2040,Q2040:AE2040)),0)</f>
        <v>0</v>
      </c>
      <c r="AJ2040" s="7">
        <f>IF(S2040&gt;0,RANK(S2040,(N2040:P2040,Q2040:AE2040)),0)</f>
        <v>0</v>
      </c>
      <c r="AK2040" s="2">
        <f t="shared" si="743"/>
        <v>2.7289284328068552E-2</v>
      </c>
      <c r="AL2040" s="2">
        <f t="shared" si="744"/>
        <v>0</v>
      </c>
      <c r="AM2040" s="2">
        <f t="shared" si="745"/>
        <v>0</v>
      </c>
      <c r="AN2040" s="2">
        <f t="shared" si="746"/>
        <v>0</v>
      </c>
      <c r="AP2040" t="s">
        <v>1477</v>
      </c>
      <c r="AQ2040" t="s">
        <v>773</v>
      </c>
      <c r="AT2040" s="94">
        <v>48</v>
      </c>
      <c r="AU2040" s="96">
        <v>61</v>
      </c>
      <c r="AV2040" s="100">
        <f t="shared" si="737"/>
        <v>48061</v>
      </c>
      <c r="AX2040" s="7" t="s">
        <v>996</v>
      </c>
    </row>
    <row r="2041" spans="1:50" ht="13" hidden="1" customHeight="1" outlineLevel="1">
      <c r="A2041" t="s">
        <v>118</v>
      </c>
      <c r="B2041" t="s">
        <v>773</v>
      </c>
      <c r="C2041" s="1">
        <f t="shared" si="738"/>
        <v>2865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0</v>
      </c>
      <c r="G2041" s="1">
        <f t="shared" si="747"/>
        <v>151</v>
      </c>
      <c r="H2041" s="2">
        <f t="shared" si="748"/>
        <v>5.2705061082024433E-2</v>
      </c>
      <c r="I2041" s="2"/>
      <c r="J2041" s="2">
        <f t="shared" si="739"/>
        <v>0.46945898778359513</v>
      </c>
      <c r="K2041" s="2">
        <f t="shared" si="740"/>
        <v>0.52216404886561951</v>
      </c>
      <c r="L2041" s="2">
        <f t="shared" si="741"/>
        <v>0</v>
      </c>
      <c r="M2041" s="2">
        <f t="shared" si="742"/>
        <v>8.3769633507854158E-3</v>
      </c>
      <c r="N2041" s="58">
        <v>1345</v>
      </c>
      <c r="O2041" s="58">
        <v>1496</v>
      </c>
      <c r="P2041" s="58"/>
      <c r="Q2041" s="58">
        <v>24</v>
      </c>
      <c r="R2041" s="58"/>
      <c r="S2041" s="58"/>
      <c r="T2041" s="58"/>
      <c r="U2041" s="58">
        <v>0</v>
      </c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G2041" s="7">
        <f>IF(Q2041&gt;0,RANK(Q2041,(N2041:P2041,Q2041:AE2041)),0)</f>
        <v>3</v>
      </c>
      <c r="AH2041" s="7">
        <f>IF(R2041&gt;0,RANK(R2041,(N2041:P2041,Q2041:AE2041)),0)</f>
        <v>0</v>
      </c>
      <c r="AI2041" s="7">
        <f>IF(T2041&gt;0,RANK(T2041,(N2041:P2041,Q2041:AE2041)),0)</f>
        <v>0</v>
      </c>
      <c r="AJ2041" s="7">
        <f>IF(S2041&gt;0,RANK(S2041,(N2041:P2041,Q2041:AE2041)),0)</f>
        <v>0</v>
      </c>
      <c r="AK2041" s="2">
        <f t="shared" si="743"/>
        <v>8.3769633507853412E-3</v>
      </c>
      <c r="AL2041" s="2">
        <f t="shared" si="744"/>
        <v>0</v>
      </c>
      <c r="AM2041" s="2">
        <f t="shared" si="745"/>
        <v>0</v>
      </c>
      <c r="AN2041" s="2">
        <f t="shared" si="746"/>
        <v>0</v>
      </c>
      <c r="AP2041" t="s">
        <v>118</v>
      </c>
      <c r="AQ2041" t="s">
        <v>773</v>
      </c>
      <c r="AT2041" s="94">
        <v>48</v>
      </c>
      <c r="AU2041" s="96">
        <v>63</v>
      </c>
      <c r="AV2041" s="100">
        <f t="shared" si="737"/>
        <v>48063</v>
      </c>
      <c r="AX2041" s="7" t="s">
        <v>996</v>
      </c>
    </row>
    <row r="2042" spans="1:50" ht="13" hidden="1" customHeight="1" outlineLevel="1">
      <c r="A2042" t="s">
        <v>119</v>
      </c>
      <c r="B2042" t="s">
        <v>773</v>
      </c>
      <c r="C2042" s="1">
        <f t="shared" si="738"/>
        <v>2641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0</v>
      </c>
      <c r="G2042" s="1">
        <f t="shared" si="747"/>
        <v>740</v>
      </c>
      <c r="H2042" s="2">
        <f t="shared" si="748"/>
        <v>0.28019689511548657</v>
      </c>
      <c r="I2042" s="2"/>
      <c r="J2042" s="2">
        <f t="shared" si="739"/>
        <v>0.34873154108292315</v>
      </c>
      <c r="K2042" s="2">
        <f t="shared" si="740"/>
        <v>0.62892843619840966</v>
      </c>
      <c r="L2042" s="2">
        <f t="shared" si="741"/>
        <v>0</v>
      </c>
      <c r="M2042" s="2">
        <f t="shared" si="742"/>
        <v>2.2340022718667196E-2</v>
      </c>
      <c r="N2042" s="58">
        <v>921</v>
      </c>
      <c r="O2042" s="58">
        <v>1661</v>
      </c>
      <c r="P2042" s="58"/>
      <c r="Q2042" s="58">
        <v>53</v>
      </c>
      <c r="R2042" s="58"/>
      <c r="S2042" s="58"/>
      <c r="T2042" s="58"/>
      <c r="U2042" s="58">
        <v>6</v>
      </c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G2042" s="7">
        <f>IF(Q2042&gt;0,RANK(Q2042,(N2042:P2042,Q2042:AE2042)),0)</f>
        <v>3</v>
      </c>
      <c r="AH2042" s="7">
        <f>IF(R2042&gt;0,RANK(R2042,(N2042:P2042,Q2042:AE2042)),0)</f>
        <v>0</v>
      </c>
      <c r="AI2042" s="7">
        <f>IF(T2042&gt;0,RANK(T2042,(N2042:P2042,Q2042:AE2042)),0)</f>
        <v>0</v>
      </c>
      <c r="AJ2042" s="7">
        <f>IF(S2042&gt;0,RANK(S2042,(N2042:P2042,Q2042:AE2042)),0)</f>
        <v>0</v>
      </c>
      <c r="AK2042" s="2">
        <f t="shared" si="743"/>
        <v>2.0068156001514577E-2</v>
      </c>
      <c r="AL2042" s="2">
        <f t="shared" si="744"/>
        <v>0</v>
      </c>
      <c r="AM2042" s="2">
        <f t="shared" si="745"/>
        <v>0</v>
      </c>
      <c r="AN2042" s="2">
        <f t="shared" si="746"/>
        <v>0</v>
      </c>
      <c r="AP2042" t="s">
        <v>119</v>
      </c>
      <c r="AQ2042" t="s">
        <v>773</v>
      </c>
      <c r="AT2042" s="94">
        <v>48</v>
      </c>
      <c r="AU2042" s="96">
        <v>65</v>
      </c>
      <c r="AV2042" s="100">
        <f t="shared" si="737"/>
        <v>48065</v>
      </c>
      <c r="AX2042" s="7" t="s">
        <v>996</v>
      </c>
    </row>
    <row r="2043" spans="1:50" ht="13" hidden="1" customHeight="1" outlineLevel="1">
      <c r="A2043" t="s">
        <v>395</v>
      </c>
      <c r="B2043" t="s">
        <v>773</v>
      </c>
      <c r="C2043" s="1">
        <f t="shared" si="738"/>
        <v>7303</v>
      </c>
      <c r="D2043" s="7">
        <f>IF(N2043&gt;0, RANK(N2043,(N2043:P2043,Q2043:AE2043)),0)</f>
        <v>2</v>
      </c>
      <c r="E2043" s="7">
        <f>IF(O2043&gt;0,RANK(O2043,(N2043:P2043,Q2043:AE2043)),0)</f>
        <v>1</v>
      </c>
      <c r="F2043" s="7">
        <f>IF(P2043&gt;0,RANK(P2043,(N2043:P2043,Q2043:AE2043)),0)</f>
        <v>0</v>
      </c>
      <c r="G2043" s="1">
        <f t="shared" si="747"/>
        <v>530</v>
      </c>
      <c r="H2043" s="2">
        <f t="shared" si="748"/>
        <v>7.2572915240312202E-2</v>
      </c>
      <c r="I2043" s="2"/>
      <c r="J2043" s="2">
        <f t="shared" si="739"/>
        <v>0.45940024647405175</v>
      </c>
      <c r="K2043" s="2">
        <f t="shared" si="740"/>
        <v>0.53197316171436393</v>
      </c>
      <c r="L2043" s="2">
        <f t="shared" si="741"/>
        <v>0</v>
      </c>
      <c r="M2043" s="2">
        <f t="shared" si="742"/>
        <v>8.6265918115843165E-3</v>
      </c>
      <c r="N2043" s="58">
        <v>3355</v>
      </c>
      <c r="O2043" s="58">
        <v>3885</v>
      </c>
      <c r="P2043" s="58"/>
      <c r="Q2043" s="58">
        <v>63</v>
      </c>
      <c r="R2043" s="58"/>
      <c r="S2043" s="58"/>
      <c r="T2043" s="58"/>
      <c r="U2043" s="58">
        <v>0</v>
      </c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G2043" s="7">
        <f>IF(Q2043&gt;0,RANK(Q2043,(N2043:P2043,Q2043:AE2043)),0)</f>
        <v>3</v>
      </c>
      <c r="AH2043" s="7">
        <f>IF(R2043&gt;0,RANK(R2043,(N2043:P2043,Q2043:AE2043)),0)</f>
        <v>0</v>
      </c>
      <c r="AI2043" s="7">
        <f>IF(T2043&gt;0,RANK(T2043,(N2043:P2043,Q2043:AE2043)),0)</f>
        <v>0</v>
      </c>
      <c r="AJ2043" s="7">
        <f>IF(S2043&gt;0,RANK(S2043,(N2043:P2043,Q2043:AE2043)),0)</f>
        <v>0</v>
      </c>
      <c r="AK2043" s="2">
        <f t="shared" si="743"/>
        <v>8.6265918115842801E-3</v>
      </c>
      <c r="AL2043" s="2">
        <f t="shared" si="744"/>
        <v>0</v>
      </c>
      <c r="AM2043" s="2">
        <f t="shared" si="745"/>
        <v>0</v>
      </c>
      <c r="AN2043" s="2">
        <f t="shared" si="746"/>
        <v>0</v>
      </c>
      <c r="AP2043" t="s">
        <v>395</v>
      </c>
      <c r="AQ2043" t="s">
        <v>773</v>
      </c>
      <c r="AT2043" s="94">
        <v>48</v>
      </c>
      <c r="AU2043" s="96">
        <v>67</v>
      </c>
      <c r="AV2043" s="100">
        <f t="shared" si="737"/>
        <v>48067</v>
      </c>
      <c r="AX2043" s="7" t="s">
        <v>996</v>
      </c>
    </row>
    <row r="2044" spans="1:50" ht="13" hidden="1" customHeight="1" outlineLevel="1">
      <c r="A2044" t="s">
        <v>2594</v>
      </c>
      <c r="B2044" t="s">
        <v>773</v>
      </c>
      <c r="C2044" s="1">
        <f t="shared" si="738"/>
        <v>2131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0</v>
      </c>
      <c r="G2044" s="1">
        <f t="shared" si="747"/>
        <v>620</v>
      </c>
      <c r="H2044" s="2">
        <f t="shared" si="748"/>
        <v>0.29094321914594085</v>
      </c>
      <c r="I2044" s="2"/>
      <c r="J2044" s="2">
        <f t="shared" si="739"/>
        <v>0.34819333646175504</v>
      </c>
      <c r="K2044" s="2">
        <f t="shared" si="740"/>
        <v>0.63913655560769589</v>
      </c>
      <c r="L2044" s="2">
        <f t="shared" si="741"/>
        <v>0</v>
      </c>
      <c r="M2044" s="2">
        <f t="shared" si="742"/>
        <v>1.2670107930549013E-2</v>
      </c>
      <c r="N2044" s="58">
        <v>742</v>
      </c>
      <c r="O2044" s="58">
        <v>1362</v>
      </c>
      <c r="P2044" s="58"/>
      <c r="Q2044" s="58">
        <v>27</v>
      </c>
      <c r="R2044" s="58"/>
      <c r="S2044" s="58"/>
      <c r="T2044" s="58"/>
      <c r="U2044" s="58">
        <v>0</v>
      </c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G2044" s="7">
        <f>IF(Q2044&gt;0,RANK(Q2044,(N2044:P2044,Q2044:AE2044)),0)</f>
        <v>3</v>
      </c>
      <c r="AH2044" s="7">
        <f>IF(R2044&gt;0,RANK(R2044,(N2044:P2044,Q2044:AE2044)),0)</f>
        <v>0</v>
      </c>
      <c r="AI2044" s="7">
        <f>IF(T2044&gt;0,RANK(T2044,(N2044:P2044,Q2044:AE2044)),0)</f>
        <v>0</v>
      </c>
      <c r="AJ2044" s="7">
        <f>IF(S2044&gt;0,RANK(S2044,(N2044:P2044,Q2044:AE2044)),0)</f>
        <v>0</v>
      </c>
      <c r="AK2044" s="2">
        <f t="shared" si="743"/>
        <v>1.2670107930549039E-2</v>
      </c>
      <c r="AL2044" s="2">
        <f t="shared" si="744"/>
        <v>0</v>
      </c>
      <c r="AM2044" s="2">
        <f t="shared" si="745"/>
        <v>0</v>
      </c>
      <c r="AN2044" s="2">
        <f t="shared" si="746"/>
        <v>0</v>
      </c>
      <c r="AP2044" t="s">
        <v>2594</v>
      </c>
      <c r="AQ2044" t="s">
        <v>773</v>
      </c>
      <c r="AT2044" s="94">
        <v>48</v>
      </c>
      <c r="AU2044" s="96">
        <v>69</v>
      </c>
      <c r="AV2044" s="100">
        <f t="shared" si="737"/>
        <v>48069</v>
      </c>
      <c r="AX2044" s="7" t="s">
        <v>996</v>
      </c>
    </row>
    <row r="2045" spans="1:50" ht="13" hidden="1" customHeight="1" outlineLevel="1">
      <c r="A2045" t="s">
        <v>1952</v>
      </c>
      <c r="B2045" t="s">
        <v>773</v>
      </c>
      <c r="C2045" s="1">
        <f t="shared" si="738"/>
        <v>4902</v>
      </c>
      <c r="D2045" s="7">
        <f>IF(N2045&gt;0, RANK(N2045,(N2045:P2045,Q2045:AE2045)),0)</f>
        <v>2</v>
      </c>
      <c r="E2045" s="7">
        <f>IF(O2045&gt;0,RANK(O2045,(N2045:P2045,Q2045:AE2045)),0)</f>
        <v>1</v>
      </c>
      <c r="F2045" s="7">
        <f>IF(P2045&gt;0,RANK(P2045,(N2045:P2045,Q2045:AE2045)),0)</f>
        <v>0</v>
      </c>
      <c r="G2045" s="1">
        <f t="shared" si="747"/>
        <v>1177</v>
      </c>
      <c r="H2045" s="2">
        <f t="shared" si="748"/>
        <v>0.24010607915136678</v>
      </c>
      <c r="I2045" s="2"/>
      <c r="J2045" s="2">
        <f t="shared" si="739"/>
        <v>0.36903304773561812</v>
      </c>
      <c r="K2045" s="2">
        <f t="shared" si="740"/>
        <v>0.60913912688698491</v>
      </c>
      <c r="L2045" s="2">
        <f t="shared" si="741"/>
        <v>0</v>
      </c>
      <c r="M2045" s="2">
        <f t="shared" si="742"/>
        <v>2.1827825377397025E-2</v>
      </c>
      <c r="N2045" s="58">
        <v>1809</v>
      </c>
      <c r="O2045" s="58">
        <v>2986</v>
      </c>
      <c r="P2045" s="58"/>
      <c r="Q2045" s="58">
        <v>107</v>
      </c>
      <c r="R2045" s="58"/>
      <c r="S2045" s="58"/>
      <c r="T2045" s="58"/>
      <c r="U2045" s="58">
        <v>0</v>
      </c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G2045" s="7">
        <f>IF(Q2045&gt;0,RANK(Q2045,(N2045:P2045,Q2045:AE2045)),0)</f>
        <v>3</v>
      </c>
      <c r="AH2045" s="7">
        <f>IF(R2045&gt;0,RANK(R2045,(N2045:P2045,Q2045:AE2045)),0)</f>
        <v>0</v>
      </c>
      <c r="AI2045" s="7">
        <f>IF(T2045&gt;0,RANK(T2045,(N2045:P2045,Q2045:AE2045)),0)</f>
        <v>0</v>
      </c>
      <c r="AJ2045" s="7">
        <f>IF(S2045&gt;0,RANK(S2045,(N2045:P2045,Q2045:AE2045)),0)</f>
        <v>0</v>
      </c>
      <c r="AK2045" s="2">
        <f t="shared" si="743"/>
        <v>2.182782537739698E-2</v>
      </c>
      <c r="AL2045" s="2">
        <f t="shared" si="744"/>
        <v>0</v>
      </c>
      <c r="AM2045" s="2">
        <f t="shared" si="745"/>
        <v>0</v>
      </c>
      <c r="AN2045" s="2">
        <f t="shared" si="746"/>
        <v>0</v>
      </c>
      <c r="AP2045" t="s">
        <v>1952</v>
      </c>
      <c r="AQ2045" t="s">
        <v>773</v>
      </c>
      <c r="AT2045" s="94">
        <v>48</v>
      </c>
      <c r="AU2045" s="96">
        <v>71</v>
      </c>
      <c r="AV2045" s="100">
        <f t="shared" si="737"/>
        <v>48071</v>
      </c>
      <c r="AX2045" s="7" t="s">
        <v>996</v>
      </c>
    </row>
    <row r="2046" spans="1:50" ht="13" hidden="1" customHeight="1" outlineLevel="1">
      <c r="A2046" t="s">
        <v>1551</v>
      </c>
      <c r="B2046" t="s">
        <v>773</v>
      </c>
      <c r="C2046" s="1">
        <f t="shared" si="738"/>
        <v>9160</v>
      </c>
      <c r="D2046" s="7">
        <f>IF(N2046&gt;0, RANK(N2046,(N2046:P2046,Q2046:AE2046)),0)</f>
        <v>2</v>
      </c>
      <c r="E2046" s="7">
        <f>IF(O2046&gt;0,RANK(O2046,(N2046:P2046,Q2046:AE2046)),0)</f>
        <v>1</v>
      </c>
      <c r="F2046" s="7">
        <f>IF(P2046&gt;0,RANK(P2046,(N2046:P2046,Q2046:AE2046)),0)</f>
        <v>0</v>
      </c>
      <c r="G2046" s="1">
        <f t="shared" si="747"/>
        <v>2512</v>
      </c>
      <c r="H2046" s="2">
        <f t="shared" si="748"/>
        <v>0.27423580786026203</v>
      </c>
      <c r="I2046" s="2"/>
      <c r="J2046" s="2">
        <f t="shared" si="739"/>
        <v>0.35611353711790394</v>
      </c>
      <c r="K2046" s="2">
        <f t="shared" si="740"/>
        <v>0.63034934497816597</v>
      </c>
      <c r="L2046" s="2">
        <f t="shared" si="741"/>
        <v>0</v>
      </c>
      <c r="M2046" s="2">
        <f t="shared" si="742"/>
        <v>1.3537117903930085E-2</v>
      </c>
      <c r="N2046" s="58">
        <v>3262</v>
      </c>
      <c r="O2046" s="58">
        <v>5774</v>
      </c>
      <c r="P2046" s="58"/>
      <c r="Q2046" s="58">
        <v>124</v>
      </c>
      <c r="R2046" s="58"/>
      <c r="S2046" s="58"/>
      <c r="T2046" s="58"/>
      <c r="U2046" s="58">
        <v>0</v>
      </c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G2046" s="7">
        <f>IF(Q2046&gt;0,RANK(Q2046,(N2046:P2046,Q2046:AE2046)),0)</f>
        <v>3</v>
      </c>
      <c r="AH2046" s="7">
        <f>IF(R2046&gt;0,RANK(R2046,(N2046:P2046,Q2046:AE2046)),0)</f>
        <v>0</v>
      </c>
      <c r="AI2046" s="7">
        <f>IF(T2046&gt;0,RANK(T2046,(N2046:P2046,Q2046:AE2046)),0)</f>
        <v>0</v>
      </c>
      <c r="AJ2046" s="7">
        <f>IF(S2046&gt;0,RANK(S2046,(N2046:P2046,Q2046:AE2046)),0)</f>
        <v>0</v>
      </c>
      <c r="AK2046" s="2">
        <f t="shared" si="743"/>
        <v>1.3537117903930132E-2</v>
      </c>
      <c r="AL2046" s="2">
        <f t="shared" si="744"/>
        <v>0</v>
      </c>
      <c r="AM2046" s="2">
        <f t="shared" si="745"/>
        <v>0</v>
      </c>
      <c r="AN2046" s="2">
        <f t="shared" si="746"/>
        <v>0</v>
      </c>
      <c r="AP2046" t="s">
        <v>1551</v>
      </c>
      <c r="AQ2046" t="s">
        <v>773</v>
      </c>
      <c r="AT2046" s="94">
        <v>48</v>
      </c>
      <c r="AU2046" s="96">
        <v>73</v>
      </c>
      <c r="AV2046" s="100">
        <f t="shared" si="737"/>
        <v>48073</v>
      </c>
      <c r="AX2046" s="7" t="s">
        <v>996</v>
      </c>
    </row>
    <row r="2047" spans="1:50" ht="13" hidden="1" customHeight="1" outlineLevel="1">
      <c r="A2047" t="s">
        <v>2040</v>
      </c>
      <c r="B2047" t="s">
        <v>773</v>
      </c>
      <c r="C2047" s="1">
        <f t="shared" si="738"/>
        <v>1645</v>
      </c>
      <c r="D2047" s="7">
        <f>IF(N2047&gt;0, RANK(N2047,(N2047:P2047,Q2047:AE2047)),0)</f>
        <v>2</v>
      </c>
      <c r="E2047" s="7">
        <f>IF(O2047&gt;0,RANK(O2047,(N2047:P2047,Q2047:AE2047)),0)</f>
        <v>1</v>
      </c>
      <c r="F2047" s="7">
        <f>IF(P2047&gt;0,RANK(P2047,(N2047:P2047,Q2047:AE2047)),0)</f>
        <v>0</v>
      </c>
      <c r="G2047" s="1">
        <f t="shared" si="747"/>
        <v>297</v>
      </c>
      <c r="H2047" s="2">
        <f t="shared" si="748"/>
        <v>0.18054711246200608</v>
      </c>
      <c r="I2047" s="2"/>
      <c r="J2047" s="2">
        <f t="shared" si="739"/>
        <v>0.40607902735562312</v>
      </c>
      <c r="K2047" s="2">
        <f t="shared" si="740"/>
        <v>0.58662613981762923</v>
      </c>
      <c r="L2047" s="2">
        <f t="shared" si="741"/>
        <v>0</v>
      </c>
      <c r="M2047" s="2">
        <f t="shared" si="742"/>
        <v>7.2948328267475882E-3</v>
      </c>
      <c r="N2047" s="58">
        <v>668</v>
      </c>
      <c r="O2047" s="58">
        <v>965</v>
      </c>
      <c r="P2047" s="58"/>
      <c r="Q2047" s="58">
        <v>12</v>
      </c>
      <c r="R2047" s="58"/>
      <c r="S2047" s="58"/>
      <c r="T2047" s="58"/>
      <c r="U2047" s="58">
        <v>0</v>
      </c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G2047" s="7">
        <f>IF(Q2047&gt;0,RANK(Q2047,(N2047:P2047,Q2047:AE2047)),0)</f>
        <v>3</v>
      </c>
      <c r="AH2047" s="7">
        <f>IF(R2047&gt;0,RANK(R2047,(N2047:P2047,Q2047:AE2047)),0)</f>
        <v>0</v>
      </c>
      <c r="AI2047" s="7">
        <f>IF(T2047&gt;0,RANK(T2047,(N2047:P2047,Q2047:AE2047)),0)</f>
        <v>0</v>
      </c>
      <c r="AJ2047" s="7">
        <f>IF(S2047&gt;0,RANK(S2047,(N2047:P2047,Q2047:AE2047)),0)</f>
        <v>0</v>
      </c>
      <c r="AK2047" s="2">
        <f t="shared" si="743"/>
        <v>7.29483282674772E-3</v>
      </c>
      <c r="AL2047" s="2">
        <f t="shared" si="744"/>
        <v>0</v>
      </c>
      <c r="AM2047" s="2">
        <f t="shared" si="745"/>
        <v>0</v>
      </c>
      <c r="AN2047" s="2">
        <f t="shared" si="746"/>
        <v>0</v>
      </c>
      <c r="AP2047" t="s">
        <v>2040</v>
      </c>
      <c r="AQ2047" t="s">
        <v>773</v>
      </c>
      <c r="AT2047" s="94">
        <v>48</v>
      </c>
      <c r="AU2047" s="96">
        <v>75</v>
      </c>
      <c r="AV2047" s="100">
        <f t="shared" si="737"/>
        <v>48075</v>
      </c>
      <c r="AX2047" s="7" t="s">
        <v>996</v>
      </c>
    </row>
    <row r="2048" spans="1:50" ht="13" hidden="1" customHeight="1" outlineLevel="1">
      <c r="A2048" t="s">
        <v>2540</v>
      </c>
      <c r="B2048" t="s">
        <v>773</v>
      </c>
      <c r="C2048" s="1">
        <f t="shared" si="738"/>
        <v>3247</v>
      </c>
      <c r="D2048" s="7">
        <f>IF(N2048&gt;0, RANK(N2048,(N2048:P2048,Q2048:AE2048)),0)</f>
        <v>2</v>
      </c>
      <c r="E2048" s="7">
        <f>IF(O2048&gt;0,RANK(O2048,(N2048:P2048,Q2048:AE2048)),0)</f>
        <v>1</v>
      </c>
      <c r="F2048" s="7">
        <f>IF(P2048&gt;0,RANK(P2048,(N2048:P2048,Q2048:AE2048)),0)</f>
        <v>0</v>
      </c>
      <c r="G2048" s="1">
        <f t="shared" si="747"/>
        <v>203</v>
      </c>
      <c r="H2048" s="2">
        <f t="shared" si="748"/>
        <v>6.2519248537111174E-2</v>
      </c>
      <c r="I2048" s="2"/>
      <c r="J2048" s="2">
        <f t="shared" si="739"/>
        <v>0.46381275023098245</v>
      </c>
      <c r="K2048" s="2">
        <f t="shared" si="740"/>
        <v>0.52633199876809367</v>
      </c>
      <c r="L2048" s="2">
        <f t="shared" si="741"/>
        <v>0</v>
      </c>
      <c r="M2048" s="2">
        <f t="shared" si="742"/>
        <v>9.8552510009238814E-3</v>
      </c>
      <c r="N2048" s="58">
        <v>1506</v>
      </c>
      <c r="O2048" s="58">
        <v>1709</v>
      </c>
      <c r="P2048" s="58"/>
      <c r="Q2048" s="58">
        <v>30</v>
      </c>
      <c r="R2048" s="58"/>
      <c r="S2048" s="58"/>
      <c r="T2048" s="58"/>
      <c r="U2048" s="58">
        <v>2</v>
      </c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G2048" s="7">
        <f>IF(Q2048&gt;0,RANK(Q2048,(N2048:P2048,Q2048:AE2048)),0)</f>
        <v>3</v>
      </c>
      <c r="AH2048" s="7">
        <f>IF(R2048&gt;0,RANK(R2048,(N2048:P2048,Q2048:AE2048)),0)</f>
        <v>0</v>
      </c>
      <c r="AI2048" s="7">
        <f>IF(T2048&gt;0,RANK(T2048,(N2048:P2048,Q2048:AE2048)),0)</f>
        <v>0</v>
      </c>
      <c r="AJ2048" s="7">
        <f>IF(S2048&gt;0,RANK(S2048,(N2048:P2048,Q2048:AE2048)),0)</f>
        <v>0</v>
      </c>
      <c r="AK2048" s="2">
        <f t="shared" si="743"/>
        <v>9.2392978133661839E-3</v>
      </c>
      <c r="AL2048" s="2">
        <f t="shared" si="744"/>
        <v>0</v>
      </c>
      <c r="AM2048" s="2">
        <f t="shared" si="745"/>
        <v>0</v>
      </c>
      <c r="AN2048" s="2">
        <f t="shared" si="746"/>
        <v>0</v>
      </c>
      <c r="AP2048" t="s">
        <v>2540</v>
      </c>
      <c r="AQ2048" t="s">
        <v>773</v>
      </c>
      <c r="AT2048" s="94">
        <v>48</v>
      </c>
      <c r="AU2048" s="96">
        <v>77</v>
      </c>
      <c r="AV2048" s="100">
        <f t="shared" si="737"/>
        <v>48077</v>
      </c>
      <c r="AX2048" s="7" t="s">
        <v>996</v>
      </c>
    </row>
    <row r="2049" spans="1:50" ht="13" hidden="1" customHeight="1" outlineLevel="1">
      <c r="A2049" t="s">
        <v>360</v>
      </c>
      <c r="B2049" t="s">
        <v>773</v>
      </c>
      <c r="C2049" s="1">
        <f t="shared" si="738"/>
        <v>1034</v>
      </c>
      <c r="D2049" s="7">
        <f>IF(N2049&gt;0, RANK(N2049,(N2049:P2049,Q2049:AE2049)),0)</f>
        <v>2</v>
      </c>
      <c r="E2049" s="7">
        <f>IF(O2049&gt;0,RANK(O2049,(N2049:P2049,Q2049:AE2049)),0)</f>
        <v>1</v>
      </c>
      <c r="F2049" s="7">
        <f>IF(P2049&gt;0,RANK(P2049,(N2049:P2049,Q2049:AE2049)),0)</f>
        <v>0</v>
      </c>
      <c r="G2049" s="1">
        <f t="shared" si="747"/>
        <v>282</v>
      </c>
      <c r="H2049" s="2">
        <f t="shared" si="748"/>
        <v>0.27272727272727271</v>
      </c>
      <c r="I2049" s="2"/>
      <c r="J2049" s="2">
        <f t="shared" si="739"/>
        <v>0.34912959381044489</v>
      </c>
      <c r="K2049" s="2">
        <f t="shared" si="740"/>
        <v>0.62185686653771766</v>
      </c>
      <c r="L2049" s="2">
        <f t="shared" si="741"/>
        <v>0</v>
      </c>
      <c r="M2049" s="2">
        <f t="shared" si="742"/>
        <v>2.9013539651837505E-2</v>
      </c>
      <c r="N2049" s="58">
        <v>361</v>
      </c>
      <c r="O2049" s="58">
        <v>643</v>
      </c>
      <c r="P2049" s="58"/>
      <c r="Q2049" s="58">
        <v>30</v>
      </c>
      <c r="R2049" s="58"/>
      <c r="S2049" s="58"/>
      <c r="T2049" s="58"/>
      <c r="U2049" s="58">
        <v>0</v>
      </c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G2049" s="7">
        <f>IF(Q2049&gt;0,RANK(Q2049,(N2049:P2049,Q2049:AE2049)),0)</f>
        <v>3</v>
      </c>
      <c r="AH2049" s="7">
        <f>IF(R2049&gt;0,RANK(R2049,(N2049:P2049,Q2049:AE2049)),0)</f>
        <v>0</v>
      </c>
      <c r="AI2049" s="7">
        <f>IF(T2049&gt;0,RANK(T2049,(N2049:P2049,Q2049:AE2049)),0)</f>
        <v>0</v>
      </c>
      <c r="AJ2049" s="7">
        <f>IF(S2049&gt;0,RANK(S2049,(N2049:P2049,Q2049:AE2049)),0)</f>
        <v>0</v>
      </c>
      <c r="AK2049" s="2">
        <f t="shared" si="743"/>
        <v>2.9013539651837523E-2</v>
      </c>
      <c r="AL2049" s="2">
        <f t="shared" si="744"/>
        <v>0</v>
      </c>
      <c r="AM2049" s="2">
        <f t="shared" si="745"/>
        <v>0</v>
      </c>
      <c r="AN2049" s="2">
        <f t="shared" si="746"/>
        <v>0</v>
      </c>
      <c r="AP2049" t="s">
        <v>360</v>
      </c>
      <c r="AQ2049" t="s">
        <v>773</v>
      </c>
      <c r="AT2049" s="94">
        <v>48</v>
      </c>
      <c r="AU2049" s="96">
        <v>79</v>
      </c>
      <c r="AV2049" s="100">
        <f t="shared" si="737"/>
        <v>48079</v>
      </c>
      <c r="AX2049" s="7" t="s">
        <v>996</v>
      </c>
    </row>
    <row r="2050" spans="1:50" ht="13" hidden="1" customHeight="1" outlineLevel="1">
      <c r="A2050" t="s">
        <v>471</v>
      </c>
      <c r="B2050" t="s">
        <v>773</v>
      </c>
      <c r="C2050" s="1">
        <f t="shared" si="738"/>
        <v>1202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0</v>
      </c>
      <c r="G2050" s="1">
        <f t="shared" si="747"/>
        <v>392</v>
      </c>
      <c r="H2050" s="2">
        <f t="shared" si="748"/>
        <v>0.32612312811980032</v>
      </c>
      <c r="I2050" s="2"/>
      <c r="J2050" s="2">
        <f t="shared" si="739"/>
        <v>0.32861896838602328</v>
      </c>
      <c r="K2050" s="2">
        <f t="shared" si="740"/>
        <v>0.6547420965058236</v>
      </c>
      <c r="L2050" s="2">
        <f t="shared" si="741"/>
        <v>0</v>
      </c>
      <c r="M2050" s="2">
        <f t="shared" si="742"/>
        <v>1.6638935108153174E-2</v>
      </c>
      <c r="N2050" s="58">
        <v>395</v>
      </c>
      <c r="O2050" s="58">
        <v>787</v>
      </c>
      <c r="P2050" s="58"/>
      <c r="Q2050" s="58">
        <v>20</v>
      </c>
      <c r="R2050" s="58"/>
      <c r="S2050" s="58"/>
      <c r="T2050" s="58"/>
      <c r="U2050" s="58">
        <v>0</v>
      </c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G2050" s="7">
        <f>IF(Q2050&gt;0,RANK(Q2050,(N2050:P2050,Q2050:AE2050)),0)</f>
        <v>3</v>
      </c>
      <c r="AH2050" s="7">
        <f>IF(R2050&gt;0,RANK(R2050,(N2050:P2050,Q2050:AE2050)),0)</f>
        <v>0</v>
      </c>
      <c r="AI2050" s="7">
        <f>IF(T2050&gt;0,RANK(T2050,(N2050:P2050,Q2050:AE2050)),0)</f>
        <v>0</v>
      </c>
      <c r="AJ2050" s="7">
        <f>IF(S2050&gt;0,RANK(S2050,(N2050:P2050,Q2050:AE2050)),0)</f>
        <v>0</v>
      </c>
      <c r="AK2050" s="2">
        <f t="shared" si="743"/>
        <v>1.6638935108153077E-2</v>
      </c>
      <c r="AL2050" s="2">
        <f t="shared" si="744"/>
        <v>0</v>
      </c>
      <c r="AM2050" s="2">
        <f t="shared" si="745"/>
        <v>0</v>
      </c>
      <c r="AN2050" s="2">
        <f t="shared" si="746"/>
        <v>0</v>
      </c>
      <c r="AP2050" t="s">
        <v>471</v>
      </c>
      <c r="AQ2050" t="s">
        <v>773</v>
      </c>
      <c r="AT2050" s="94">
        <v>48</v>
      </c>
      <c r="AU2050" s="96">
        <v>81</v>
      </c>
      <c r="AV2050" s="100">
        <f t="shared" si="737"/>
        <v>48081</v>
      </c>
      <c r="AX2050" s="7" t="s">
        <v>996</v>
      </c>
    </row>
    <row r="2051" spans="1:50" ht="13" hidden="1" customHeight="1" outlineLevel="1">
      <c r="A2051" t="s">
        <v>576</v>
      </c>
      <c r="B2051" t="s">
        <v>773</v>
      </c>
      <c r="C2051" s="1">
        <f t="shared" si="738"/>
        <v>2963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0</v>
      </c>
      <c r="G2051" s="1">
        <f t="shared" si="747"/>
        <v>903</v>
      </c>
      <c r="H2051" s="2">
        <f t="shared" si="748"/>
        <v>0.30475869051636856</v>
      </c>
      <c r="I2051" s="2"/>
      <c r="J2051" s="2">
        <f t="shared" si="739"/>
        <v>0.34357070536618295</v>
      </c>
      <c r="K2051" s="2">
        <f t="shared" si="740"/>
        <v>0.64832939588255145</v>
      </c>
      <c r="L2051" s="2">
        <f t="shared" si="741"/>
        <v>0</v>
      </c>
      <c r="M2051" s="2">
        <f t="shared" si="742"/>
        <v>8.0998987512655996E-3</v>
      </c>
      <c r="N2051" s="58">
        <v>1018</v>
      </c>
      <c r="O2051" s="58">
        <v>1921</v>
      </c>
      <c r="P2051" s="58"/>
      <c r="Q2051" s="58">
        <v>24</v>
      </c>
      <c r="R2051" s="58"/>
      <c r="S2051" s="58"/>
      <c r="T2051" s="58"/>
      <c r="U2051" s="58">
        <v>0</v>
      </c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G2051" s="7">
        <f>IF(Q2051&gt;0,RANK(Q2051,(N2051:P2051,Q2051:AE2051)),0)</f>
        <v>3</v>
      </c>
      <c r="AH2051" s="7">
        <f>IF(R2051&gt;0,RANK(R2051,(N2051:P2051,Q2051:AE2051)),0)</f>
        <v>0</v>
      </c>
      <c r="AI2051" s="7">
        <f>IF(T2051&gt;0,RANK(T2051,(N2051:P2051,Q2051:AE2051)),0)</f>
        <v>0</v>
      </c>
      <c r="AJ2051" s="7">
        <f>IF(S2051&gt;0,RANK(S2051,(N2051:P2051,Q2051:AE2051)),0)</f>
        <v>0</v>
      </c>
      <c r="AK2051" s="2">
        <f t="shared" si="743"/>
        <v>8.09989875126561E-3</v>
      </c>
      <c r="AL2051" s="2">
        <f t="shared" si="744"/>
        <v>0</v>
      </c>
      <c r="AM2051" s="2">
        <f t="shared" si="745"/>
        <v>0</v>
      </c>
      <c r="AN2051" s="2">
        <f t="shared" si="746"/>
        <v>0</v>
      </c>
      <c r="AP2051" t="s">
        <v>576</v>
      </c>
      <c r="AQ2051" t="s">
        <v>773</v>
      </c>
      <c r="AT2051" s="94">
        <v>48</v>
      </c>
      <c r="AU2051" s="96">
        <v>83</v>
      </c>
      <c r="AV2051" s="100">
        <f t="shared" ref="AV2051:AV2114" si="749">1000*AT2051+AU2051</f>
        <v>48083</v>
      </c>
      <c r="AX2051" s="7" t="s">
        <v>996</v>
      </c>
    </row>
    <row r="2052" spans="1:50" ht="13" hidden="1" customHeight="1" outlineLevel="1">
      <c r="A2052" t="s">
        <v>628</v>
      </c>
      <c r="B2052" t="s">
        <v>773</v>
      </c>
      <c r="C2052" s="1">
        <f t="shared" si="738"/>
        <v>71806</v>
      </c>
      <c r="D2052" s="7">
        <f>IF(N2052&gt;0, RANK(N2052,(N2052:P2052,Q2052:AE2052)),0)</f>
        <v>2</v>
      </c>
      <c r="E2052" s="7">
        <f>IF(O2052&gt;0,RANK(O2052,(N2052:P2052,Q2052:AE2052)),0)</f>
        <v>1</v>
      </c>
      <c r="F2052" s="7">
        <f>IF(P2052&gt;0,RANK(P2052,(N2052:P2052,Q2052:AE2052)),0)</f>
        <v>0</v>
      </c>
      <c r="G2052" s="1">
        <f t="shared" si="747"/>
        <v>38635</v>
      </c>
      <c r="H2052" s="2">
        <f t="shared" si="748"/>
        <v>0.53804695986407824</v>
      </c>
      <c r="I2052" s="2"/>
      <c r="J2052" s="2">
        <f t="shared" si="739"/>
        <v>0.21608222154137538</v>
      </c>
      <c r="K2052" s="2">
        <f t="shared" si="740"/>
        <v>0.7541291814054536</v>
      </c>
      <c r="L2052" s="2">
        <f t="shared" si="741"/>
        <v>0</v>
      </c>
      <c r="M2052" s="2">
        <f t="shared" si="742"/>
        <v>2.9788597053171051E-2</v>
      </c>
      <c r="N2052" s="58">
        <v>15516</v>
      </c>
      <c r="O2052" s="58">
        <v>54151</v>
      </c>
      <c r="P2052" s="58"/>
      <c r="Q2052" s="58">
        <v>2125</v>
      </c>
      <c r="R2052" s="58"/>
      <c r="S2052" s="58"/>
      <c r="T2052" s="58"/>
      <c r="U2052" s="58">
        <v>14</v>
      </c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G2052" s="7">
        <f>IF(Q2052&gt;0,RANK(Q2052,(N2052:P2052,Q2052:AE2052)),0)</f>
        <v>3</v>
      </c>
      <c r="AH2052" s="7">
        <f>IF(R2052&gt;0,RANK(R2052,(N2052:P2052,Q2052:AE2052)),0)</f>
        <v>0</v>
      </c>
      <c r="AI2052" s="7">
        <f>IF(T2052&gt;0,RANK(T2052,(N2052:P2052,Q2052:AE2052)),0)</f>
        <v>0</v>
      </c>
      <c r="AJ2052" s="7">
        <f>IF(S2052&gt;0,RANK(S2052,(N2052:P2052,Q2052:AE2052)),0)</f>
        <v>0</v>
      </c>
      <c r="AK2052" s="2">
        <f t="shared" si="743"/>
        <v>2.9593627273486894E-2</v>
      </c>
      <c r="AL2052" s="2">
        <f t="shared" si="744"/>
        <v>0</v>
      </c>
      <c r="AM2052" s="2">
        <f t="shared" si="745"/>
        <v>0</v>
      </c>
      <c r="AN2052" s="2">
        <f t="shared" si="746"/>
        <v>0</v>
      </c>
      <c r="AP2052" t="s">
        <v>628</v>
      </c>
      <c r="AQ2052" t="s">
        <v>773</v>
      </c>
      <c r="AT2052" s="94">
        <v>48</v>
      </c>
      <c r="AU2052" s="96">
        <v>85</v>
      </c>
      <c r="AV2052" s="100">
        <f t="shared" si="749"/>
        <v>48085</v>
      </c>
      <c r="AX2052" s="7" t="s">
        <v>996</v>
      </c>
    </row>
    <row r="2053" spans="1:50" ht="13" hidden="1" customHeight="1" outlineLevel="1">
      <c r="A2053" t="s">
        <v>860</v>
      </c>
      <c r="B2053" t="s">
        <v>773</v>
      </c>
      <c r="C2053" s="1">
        <f t="shared" si="738"/>
        <v>1134</v>
      </c>
      <c r="D2053" s="7">
        <f>IF(N2053&gt;0, RANK(N2053,(N2053:P2053,Q2053:AE2053)),0)</f>
        <v>2</v>
      </c>
      <c r="E2053" s="7">
        <f>IF(O2053&gt;0,RANK(O2053,(N2053:P2053,Q2053:AE2053)),0)</f>
        <v>1</v>
      </c>
      <c r="F2053" s="7">
        <f>IF(P2053&gt;0,RANK(P2053,(N2053:P2053,Q2053:AE2053)),0)</f>
        <v>0</v>
      </c>
      <c r="G2053" s="1">
        <f t="shared" si="747"/>
        <v>135</v>
      </c>
      <c r="H2053" s="2">
        <f t="shared" si="748"/>
        <v>0.11904761904761904</v>
      </c>
      <c r="I2053" s="2"/>
      <c r="J2053" s="2">
        <f t="shared" si="739"/>
        <v>0.43650793650793651</v>
      </c>
      <c r="K2053" s="2">
        <f t="shared" si="740"/>
        <v>0.55555555555555558</v>
      </c>
      <c r="L2053" s="2">
        <f t="shared" si="741"/>
        <v>0</v>
      </c>
      <c r="M2053" s="2">
        <f t="shared" si="742"/>
        <v>7.9365079365079083E-3</v>
      </c>
      <c r="N2053" s="58">
        <v>495</v>
      </c>
      <c r="O2053" s="58">
        <v>630</v>
      </c>
      <c r="P2053" s="58"/>
      <c r="Q2053" s="58">
        <v>9</v>
      </c>
      <c r="R2053" s="58"/>
      <c r="S2053" s="58"/>
      <c r="T2053" s="58"/>
      <c r="U2053" s="58">
        <v>0</v>
      </c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G2053" s="7">
        <f>IF(Q2053&gt;0,RANK(Q2053,(N2053:P2053,Q2053:AE2053)),0)</f>
        <v>3</v>
      </c>
      <c r="AH2053" s="7">
        <f>IF(R2053&gt;0,RANK(R2053,(N2053:P2053,Q2053:AE2053)),0)</f>
        <v>0</v>
      </c>
      <c r="AI2053" s="7">
        <f>IF(T2053&gt;0,RANK(T2053,(N2053:P2053,Q2053:AE2053)),0)</f>
        <v>0</v>
      </c>
      <c r="AJ2053" s="7">
        <f>IF(S2053&gt;0,RANK(S2053,(N2053:P2053,Q2053:AE2053)),0)</f>
        <v>0</v>
      </c>
      <c r="AK2053" s="2">
        <f t="shared" si="743"/>
        <v>7.9365079365079361E-3</v>
      </c>
      <c r="AL2053" s="2">
        <f t="shared" si="744"/>
        <v>0</v>
      </c>
      <c r="AM2053" s="2">
        <f t="shared" si="745"/>
        <v>0</v>
      </c>
      <c r="AN2053" s="2">
        <f t="shared" si="746"/>
        <v>0</v>
      </c>
      <c r="AP2053" t="s">
        <v>860</v>
      </c>
      <c r="AQ2053" t="s">
        <v>773</v>
      </c>
      <c r="AT2053" s="94">
        <v>48</v>
      </c>
      <c r="AU2053" s="96">
        <v>87</v>
      </c>
      <c r="AV2053" s="100">
        <f t="shared" si="749"/>
        <v>48087</v>
      </c>
      <c r="AX2053" s="7" t="s">
        <v>996</v>
      </c>
    </row>
    <row r="2054" spans="1:50" ht="13" hidden="1" customHeight="1" outlineLevel="1">
      <c r="A2054" t="s">
        <v>103</v>
      </c>
      <c r="B2054" t="s">
        <v>773</v>
      </c>
      <c r="C2054" s="1">
        <f t="shared" si="738"/>
        <v>5304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0</v>
      </c>
      <c r="G2054" s="1">
        <f t="shared" si="747"/>
        <v>1530</v>
      </c>
      <c r="H2054" s="2">
        <f t="shared" si="748"/>
        <v>0.28846153846153844</v>
      </c>
      <c r="I2054" s="2"/>
      <c r="J2054" s="2">
        <f t="shared" si="739"/>
        <v>0.34879336349924583</v>
      </c>
      <c r="K2054" s="2">
        <f t="shared" si="740"/>
        <v>0.63725490196078427</v>
      </c>
      <c r="L2054" s="2">
        <f t="shared" si="741"/>
        <v>0</v>
      </c>
      <c r="M2054" s="2">
        <f t="shared" si="742"/>
        <v>1.3951734539969896E-2</v>
      </c>
      <c r="N2054" s="58">
        <v>1850</v>
      </c>
      <c r="O2054" s="58">
        <v>3380</v>
      </c>
      <c r="P2054" s="58"/>
      <c r="Q2054" s="58">
        <v>74</v>
      </c>
      <c r="R2054" s="58"/>
      <c r="S2054" s="58"/>
      <c r="T2054" s="58"/>
      <c r="U2054" s="58">
        <v>0</v>
      </c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G2054" s="7">
        <f>IF(Q2054&gt;0,RANK(Q2054,(N2054:P2054,Q2054:AE2054)),0)</f>
        <v>3</v>
      </c>
      <c r="AH2054" s="7">
        <f>IF(R2054&gt;0,RANK(R2054,(N2054:P2054,Q2054:AE2054)),0)</f>
        <v>0</v>
      </c>
      <c r="AI2054" s="7">
        <f>IF(T2054&gt;0,RANK(T2054,(N2054:P2054,Q2054:AE2054)),0)</f>
        <v>0</v>
      </c>
      <c r="AJ2054" s="7">
        <f>IF(S2054&gt;0,RANK(S2054,(N2054:P2054,Q2054:AE2054)),0)</f>
        <v>0</v>
      </c>
      <c r="AK2054" s="2">
        <f t="shared" si="743"/>
        <v>1.3951734539969835E-2</v>
      </c>
      <c r="AL2054" s="2">
        <f t="shared" si="744"/>
        <v>0</v>
      </c>
      <c r="AM2054" s="2">
        <f t="shared" si="745"/>
        <v>0</v>
      </c>
      <c r="AN2054" s="2">
        <f t="shared" si="746"/>
        <v>0</v>
      </c>
      <c r="AP2054" t="s">
        <v>103</v>
      </c>
      <c r="AQ2054" t="s">
        <v>773</v>
      </c>
      <c r="AT2054" s="94">
        <v>48</v>
      </c>
      <c r="AU2054" s="96">
        <v>89</v>
      </c>
      <c r="AV2054" s="100">
        <f t="shared" si="749"/>
        <v>48089</v>
      </c>
      <c r="AX2054" s="7" t="s">
        <v>996</v>
      </c>
    </row>
    <row r="2055" spans="1:50" ht="13" hidden="1" customHeight="1" outlineLevel="1">
      <c r="A2055" t="s">
        <v>44</v>
      </c>
      <c r="B2055" t="s">
        <v>773</v>
      </c>
      <c r="C2055" s="1">
        <f t="shared" si="738"/>
        <v>14912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0</v>
      </c>
      <c r="G2055" s="1">
        <f t="shared" si="747"/>
        <v>6100</v>
      </c>
      <c r="H2055" s="2">
        <f t="shared" si="748"/>
        <v>0.40906652360515022</v>
      </c>
      <c r="I2055" s="2"/>
      <c r="J2055" s="2">
        <f t="shared" si="739"/>
        <v>0.27447693133047213</v>
      </c>
      <c r="K2055" s="2">
        <f t="shared" si="740"/>
        <v>0.6835434549356223</v>
      </c>
      <c r="L2055" s="2">
        <f t="shared" si="741"/>
        <v>0</v>
      </c>
      <c r="M2055" s="2">
        <f t="shared" si="742"/>
        <v>4.1979613733905574E-2</v>
      </c>
      <c r="N2055" s="58">
        <v>4093</v>
      </c>
      <c r="O2055" s="58">
        <v>10193</v>
      </c>
      <c r="P2055" s="58"/>
      <c r="Q2055" s="58">
        <v>626</v>
      </c>
      <c r="R2055" s="58"/>
      <c r="S2055" s="58"/>
      <c r="T2055" s="58"/>
      <c r="U2055" s="58">
        <v>0</v>
      </c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G2055" s="7">
        <f>IF(Q2055&gt;0,RANK(Q2055,(N2055:P2055,Q2055:AE2055)),0)</f>
        <v>3</v>
      </c>
      <c r="AH2055" s="7">
        <f>IF(R2055&gt;0,RANK(R2055,(N2055:P2055,Q2055:AE2055)),0)</f>
        <v>0</v>
      </c>
      <c r="AI2055" s="7">
        <f>IF(T2055&gt;0,RANK(T2055,(N2055:P2055,Q2055:AE2055)),0)</f>
        <v>0</v>
      </c>
      <c r="AJ2055" s="7">
        <f>IF(S2055&gt;0,RANK(S2055,(N2055:P2055,Q2055:AE2055)),0)</f>
        <v>0</v>
      </c>
      <c r="AK2055" s="2">
        <f t="shared" si="743"/>
        <v>4.1979613733905581E-2</v>
      </c>
      <c r="AL2055" s="2">
        <f t="shared" si="744"/>
        <v>0</v>
      </c>
      <c r="AM2055" s="2">
        <f t="shared" si="745"/>
        <v>0</v>
      </c>
      <c r="AN2055" s="2">
        <f t="shared" si="746"/>
        <v>0</v>
      </c>
      <c r="AP2055" t="s">
        <v>44</v>
      </c>
      <c r="AQ2055" t="s">
        <v>773</v>
      </c>
      <c r="AT2055" s="94">
        <v>48</v>
      </c>
      <c r="AU2055" s="96">
        <v>91</v>
      </c>
      <c r="AV2055" s="100">
        <f t="shared" si="749"/>
        <v>48091</v>
      </c>
      <c r="AX2055" s="7" t="s">
        <v>996</v>
      </c>
    </row>
    <row r="2056" spans="1:50" ht="13" hidden="1" customHeight="1" outlineLevel="1">
      <c r="A2056" t="s">
        <v>104</v>
      </c>
      <c r="B2056" t="s">
        <v>773</v>
      </c>
      <c r="C2056" s="1">
        <f t="shared" si="738"/>
        <v>3596</v>
      </c>
      <c r="D2056" s="7">
        <f>IF(N2056&gt;0, RANK(N2056,(N2056:P2056,Q2056:AE2056)),0)</f>
        <v>1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747"/>
        <v>0</v>
      </c>
      <c r="H2056" s="2">
        <f t="shared" si="748"/>
        <v>0</v>
      </c>
      <c r="I2056" s="2"/>
      <c r="J2056" s="2">
        <f t="shared" si="739"/>
        <v>0.49304783092324805</v>
      </c>
      <c r="K2056" s="2">
        <f t="shared" si="740"/>
        <v>0.49304783092324805</v>
      </c>
      <c r="L2056" s="2">
        <f t="shared" si="741"/>
        <v>0</v>
      </c>
      <c r="M2056" s="2">
        <f t="shared" si="742"/>
        <v>1.3904338153503948E-2</v>
      </c>
      <c r="N2056" s="58">
        <v>1773</v>
      </c>
      <c r="O2056" s="58">
        <v>1773</v>
      </c>
      <c r="P2056" s="58"/>
      <c r="Q2056" s="58">
        <v>50</v>
      </c>
      <c r="R2056" s="58"/>
      <c r="S2056" s="58"/>
      <c r="T2056" s="58"/>
      <c r="U2056" s="58">
        <v>0</v>
      </c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G2056" s="7">
        <f>IF(Q2056&gt;0,RANK(Q2056,(N2056:P2056,Q2056:AE2056)),0)</f>
        <v>3</v>
      </c>
      <c r="AH2056" s="7">
        <f>IF(R2056&gt;0,RANK(R2056,(N2056:P2056,Q2056:AE2056)),0)</f>
        <v>0</v>
      </c>
      <c r="AI2056" s="7">
        <f>IF(T2056&gt;0,RANK(T2056,(N2056:P2056,Q2056:AE2056)),0)</f>
        <v>0</v>
      </c>
      <c r="AJ2056" s="7">
        <f>IF(S2056&gt;0,RANK(S2056,(N2056:P2056,Q2056:AE2056)),0)</f>
        <v>0</v>
      </c>
      <c r="AK2056" s="2">
        <f t="shared" si="743"/>
        <v>1.3904338153503892E-2</v>
      </c>
      <c r="AL2056" s="2">
        <f t="shared" si="744"/>
        <v>0</v>
      </c>
      <c r="AM2056" s="2">
        <f t="shared" si="745"/>
        <v>0</v>
      </c>
      <c r="AN2056" s="2">
        <f t="shared" si="746"/>
        <v>0</v>
      </c>
      <c r="AP2056" t="s">
        <v>104</v>
      </c>
      <c r="AQ2056" t="s">
        <v>773</v>
      </c>
      <c r="AT2056" s="94">
        <v>48</v>
      </c>
      <c r="AU2056" s="96">
        <v>93</v>
      </c>
      <c r="AV2056" s="100">
        <f t="shared" si="749"/>
        <v>48093</v>
      </c>
      <c r="AX2056" s="7" t="s">
        <v>996</v>
      </c>
    </row>
    <row r="2057" spans="1:50" ht="13" hidden="1" customHeight="1" outlineLevel="1">
      <c r="A2057" t="s">
        <v>1272</v>
      </c>
      <c r="B2057" t="s">
        <v>773</v>
      </c>
      <c r="C2057" s="1">
        <f t="shared" si="738"/>
        <v>949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1">
        <f t="shared" si="747"/>
        <v>220</v>
      </c>
      <c r="H2057" s="2">
        <f t="shared" si="748"/>
        <v>0.23182297154899895</v>
      </c>
      <c r="I2057" s="2"/>
      <c r="J2057" s="2">
        <f t="shared" si="739"/>
        <v>0.37618545837723921</v>
      </c>
      <c r="K2057" s="2">
        <f t="shared" si="740"/>
        <v>0.60800842992623816</v>
      </c>
      <c r="L2057" s="2">
        <f t="shared" si="741"/>
        <v>0</v>
      </c>
      <c r="M2057" s="2">
        <f t="shared" si="742"/>
        <v>1.5806111696522573E-2</v>
      </c>
      <c r="N2057" s="58">
        <v>357</v>
      </c>
      <c r="O2057" s="58">
        <v>577</v>
      </c>
      <c r="P2057" s="58"/>
      <c r="Q2057" s="58">
        <v>15</v>
      </c>
      <c r="R2057" s="58"/>
      <c r="S2057" s="58"/>
      <c r="T2057" s="58"/>
      <c r="U2057" s="58">
        <v>0</v>
      </c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G2057" s="7">
        <f>IF(Q2057&gt;0,RANK(Q2057,(N2057:P2057,Q2057:AE2057)),0)</f>
        <v>3</v>
      </c>
      <c r="AH2057" s="7">
        <f>IF(R2057&gt;0,RANK(R2057,(N2057:P2057,Q2057:AE2057)),0)</f>
        <v>0</v>
      </c>
      <c r="AI2057" s="7">
        <f>IF(T2057&gt;0,RANK(T2057,(N2057:P2057,Q2057:AE2057)),0)</f>
        <v>0</v>
      </c>
      <c r="AJ2057" s="7">
        <f>IF(S2057&gt;0,RANK(S2057,(N2057:P2057,Q2057:AE2057)),0)</f>
        <v>0</v>
      </c>
      <c r="AK2057" s="2">
        <f t="shared" si="743"/>
        <v>1.5806111696522657E-2</v>
      </c>
      <c r="AL2057" s="2">
        <f t="shared" si="744"/>
        <v>0</v>
      </c>
      <c r="AM2057" s="2">
        <f t="shared" si="745"/>
        <v>0</v>
      </c>
      <c r="AN2057" s="2">
        <f t="shared" si="746"/>
        <v>0</v>
      </c>
      <c r="AP2057" t="s">
        <v>1272</v>
      </c>
      <c r="AQ2057" t="s">
        <v>773</v>
      </c>
      <c r="AT2057" s="94">
        <v>48</v>
      </c>
      <c r="AU2057" s="96">
        <v>95</v>
      </c>
      <c r="AV2057" s="100">
        <f t="shared" si="749"/>
        <v>48095</v>
      </c>
      <c r="AX2057" s="7" t="s">
        <v>996</v>
      </c>
    </row>
    <row r="2058" spans="1:50" ht="13" hidden="1" customHeight="1" outlineLevel="1">
      <c r="A2058" t="s">
        <v>2612</v>
      </c>
      <c r="B2058" t="s">
        <v>773</v>
      </c>
      <c r="C2058" s="1">
        <f t="shared" si="738"/>
        <v>8183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0</v>
      </c>
      <c r="G2058" s="1">
        <f t="shared" si="747"/>
        <v>2708</v>
      </c>
      <c r="H2058" s="2">
        <f t="shared" si="748"/>
        <v>0.33092997678113162</v>
      </c>
      <c r="I2058" s="2"/>
      <c r="J2058" s="2">
        <f t="shared" si="739"/>
        <v>0.32396431626542832</v>
      </c>
      <c r="K2058" s="2">
        <f t="shared" si="740"/>
        <v>0.65489429304655999</v>
      </c>
      <c r="L2058" s="2">
        <f t="shared" si="741"/>
        <v>0</v>
      </c>
      <c r="M2058" s="2">
        <f t="shared" si="742"/>
        <v>2.1141390688011685E-2</v>
      </c>
      <c r="N2058" s="58">
        <v>2651</v>
      </c>
      <c r="O2058" s="58">
        <v>5359</v>
      </c>
      <c r="P2058" s="58"/>
      <c r="Q2058" s="58">
        <v>170</v>
      </c>
      <c r="R2058" s="58"/>
      <c r="S2058" s="58"/>
      <c r="T2058" s="58"/>
      <c r="U2058" s="58">
        <v>3</v>
      </c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G2058" s="7">
        <f>IF(Q2058&gt;0,RANK(Q2058,(N2058:P2058,Q2058:AE2058)),0)</f>
        <v>3</v>
      </c>
      <c r="AH2058" s="7">
        <f>IF(R2058&gt;0,RANK(R2058,(N2058:P2058,Q2058:AE2058)),0)</f>
        <v>0</v>
      </c>
      <c r="AI2058" s="7">
        <f>IF(T2058&gt;0,RANK(T2058,(N2058:P2058,Q2058:AE2058)),0)</f>
        <v>0</v>
      </c>
      <c r="AJ2058" s="7">
        <f>IF(S2058&gt;0,RANK(S2058,(N2058:P2058,Q2058:AE2058)),0)</f>
        <v>0</v>
      </c>
      <c r="AK2058" s="2">
        <f t="shared" si="743"/>
        <v>2.0774776976658926E-2</v>
      </c>
      <c r="AL2058" s="2">
        <f t="shared" si="744"/>
        <v>0</v>
      </c>
      <c r="AM2058" s="2">
        <f t="shared" si="745"/>
        <v>0</v>
      </c>
      <c r="AN2058" s="2">
        <f t="shared" si="746"/>
        <v>0</v>
      </c>
      <c r="AP2058" t="s">
        <v>2612</v>
      </c>
      <c r="AQ2058" t="s">
        <v>773</v>
      </c>
      <c r="AT2058" s="94">
        <v>48</v>
      </c>
      <c r="AU2058" s="96">
        <v>97</v>
      </c>
      <c r="AV2058" s="100">
        <f t="shared" si="749"/>
        <v>48097</v>
      </c>
      <c r="AX2058" s="7" t="s">
        <v>996</v>
      </c>
    </row>
    <row r="2059" spans="1:50" ht="13" hidden="1" customHeight="1" outlineLevel="1">
      <c r="A2059" t="s">
        <v>853</v>
      </c>
      <c r="B2059" t="s">
        <v>773</v>
      </c>
      <c r="C2059" s="1">
        <f t="shared" si="738"/>
        <v>8188</v>
      </c>
      <c r="D2059" s="7">
        <f>IF(N2059&gt;0, RANK(N2059,(N2059:P2059,Q2059:AE2059)),0)</f>
        <v>2</v>
      </c>
      <c r="E2059" s="7">
        <f>IF(O2059&gt;0,RANK(O2059,(N2059:P2059,Q2059:AE2059)),0)</f>
        <v>1</v>
      </c>
      <c r="F2059" s="7">
        <f>IF(P2059&gt;0,RANK(P2059,(N2059:P2059,Q2059:AE2059)),0)</f>
        <v>0</v>
      </c>
      <c r="G2059" s="1">
        <f t="shared" si="747"/>
        <v>1326</v>
      </c>
      <c r="H2059" s="2">
        <f t="shared" si="748"/>
        <v>0.16194430874450416</v>
      </c>
      <c r="I2059" s="2"/>
      <c r="J2059" s="2">
        <f t="shared" si="739"/>
        <v>0.40791402051783099</v>
      </c>
      <c r="K2059" s="2">
        <f t="shared" si="740"/>
        <v>0.56985832926233515</v>
      </c>
      <c r="L2059" s="2">
        <f t="shared" si="741"/>
        <v>0</v>
      </c>
      <c r="M2059" s="2">
        <f t="shared" si="742"/>
        <v>2.2227650219833861E-2</v>
      </c>
      <c r="N2059" s="58">
        <v>3340</v>
      </c>
      <c r="O2059" s="58">
        <v>4666</v>
      </c>
      <c r="P2059" s="58"/>
      <c r="Q2059" s="58">
        <v>176</v>
      </c>
      <c r="R2059" s="58"/>
      <c r="S2059" s="58"/>
      <c r="T2059" s="58"/>
      <c r="U2059" s="58">
        <v>6</v>
      </c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G2059" s="7">
        <f>IF(Q2059&gt;0,RANK(Q2059,(N2059:P2059,Q2059:AE2059)),0)</f>
        <v>3</v>
      </c>
      <c r="AH2059" s="7">
        <f>IF(R2059&gt;0,RANK(R2059,(N2059:P2059,Q2059:AE2059)),0)</f>
        <v>0</v>
      </c>
      <c r="AI2059" s="7">
        <f>IF(T2059&gt;0,RANK(T2059,(N2059:P2059,Q2059:AE2059)),0)</f>
        <v>0</v>
      </c>
      <c r="AJ2059" s="7">
        <f>IF(S2059&gt;0,RANK(S2059,(N2059:P2059,Q2059:AE2059)),0)</f>
        <v>0</v>
      </c>
      <c r="AK2059" s="2">
        <f t="shared" si="743"/>
        <v>2.1494870542256961E-2</v>
      </c>
      <c r="AL2059" s="2">
        <f t="shared" si="744"/>
        <v>0</v>
      </c>
      <c r="AM2059" s="2">
        <f t="shared" si="745"/>
        <v>0</v>
      </c>
      <c r="AN2059" s="2">
        <f t="shared" si="746"/>
        <v>0</v>
      </c>
      <c r="AP2059" t="s">
        <v>853</v>
      </c>
      <c r="AQ2059" t="s">
        <v>773</v>
      </c>
      <c r="AT2059" s="94">
        <v>48</v>
      </c>
      <c r="AU2059" s="96">
        <v>99</v>
      </c>
      <c r="AV2059" s="100">
        <f t="shared" si="749"/>
        <v>48099</v>
      </c>
      <c r="AX2059" s="7" t="s">
        <v>996</v>
      </c>
    </row>
    <row r="2060" spans="1:50" ht="13" hidden="1" customHeight="1" outlineLevel="1">
      <c r="A2060" t="s">
        <v>848</v>
      </c>
      <c r="B2060" t="s">
        <v>773</v>
      </c>
      <c r="C2060" s="1">
        <f t="shared" si="738"/>
        <v>748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0</v>
      </c>
      <c r="G2060" s="1">
        <f t="shared" si="747"/>
        <v>214</v>
      </c>
      <c r="H2060" s="2">
        <f t="shared" si="748"/>
        <v>0.28609625668449196</v>
      </c>
      <c r="I2060" s="2"/>
      <c r="J2060" s="2">
        <f t="shared" si="739"/>
        <v>0.63368983957219249</v>
      </c>
      <c r="K2060" s="2">
        <f t="shared" si="740"/>
        <v>0.34759358288770054</v>
      </c>
      <c r="L2060" s="2">
        <f t="shared" si="741"/>
        <v>0</v>
      </c>
      <c r="M2060" s="2">
        <f t="shared" si="742"/>
        <v>1.8716577540106971E-2</v>
      </c>
      <c r="N2060" s="58">
        <v>474</v>
      </c>
      <c r="O2060" s="58">
        <v>260</v>
      </c>
      <c r="P2060" s="58"/>
      <c r="Q2060" s="58">
        <v>14</v>
      </c>
      <c r="R2060" s="58"/>
      <c r="S2060" s="58"/>
      <c r="T2060" s="58"/>
      <c r="U2060" s="58">
        <v>0</v>
      </c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G2060" s="7">
        <f>IF(Q2060&gt;0,RANK(Q2060,(N2060:P2060,Q2060:AE2060)),0)</f>
        <v>3</v>
      </c>
      <c r="AH2060" s="7">
        <f>IF(R2060&gt;0,RANK(R2060,(N2060:P2060,Q2060:AE2060)),0)</f>
        <v>0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si="743"/>
        <v>1.871657754010695E-2</v>
      </c>
      <c r="AL2060" s="2">
        <f t="shared" si="744"/>
        <v>0</v>
      </c>
      <c r="AM2060" s="2">
        <f t="shared" si="745"/>
        <v>0</v>
      </c>
      <c r="AN2060" s="2">
        <f t="shared" si="746"/>
        <v>0</v>
      </c>
      <c r="AP2060" t="s">
        <v>848</v>
      </c>
      <c r="AQ2060" t="s">
        <v>773</v>
      </c>
      <c r="AT2060" s="94">
        <v>48</v>
      </c>
      <c r="AU2060" s="96">
        <v>101</v>
      </c>
      <c r="AV2060" s="100">
        <f t="shared" si="749"/>
        <v>48101</v>
      </c>
      <c r="AX2060" s="7" t="s">
        <v>996</v>
      </c>
    </row>
    <row r="2061" spans="1:50" ht="13" hidden="1" customHeight="1" outlineLevel="1">
      <c r="A2061" t="s">
        <v>2152</v>
      </c>
      <c r="B2061" t="s">
        <v>773</v>
      </c>
      <c r="C2061" s="1">
        <f t="shared" si="738"/>
        <v>1658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0</v>
      </c>
      <c r="G2061" s="1">
        <f t="shared" si="747"/>
        <v>799</v>
      </c>
      <c r="H2061" s="2">
        <f t="shared" si="748"/>
        <v>0.48190591073582628</v>
      </c>
      <c r="I2061" s="2"/>
      <c r="J2061" s="2">
        <f t="shared" si="739"/>
        <v>0.25271411338962607</v>
      </c>
      <c r="K2061" s="2">
        <f t="shared" si="740"/>
        <v>0.73462002412545235</v>
      </c>
      <c r="L2061" s="2">
        <f t="shared" si="741"/>
        <v>0</v>
      </c>
      <c r="M2061" s="2">
        <f t="shared" si="742"/>
        <v>1.2665862484921631E-2</v>
      </c>
      <c r="N2061" s="58">
        <v>419</v>
      </c>
      <c r="O2061" s="58">
        <v>1218</v>
      </c>
      <c r="P2061" s="58"/>
      <c r="Q2061" s="58">
        <v>20</v>
      </c>
      <c r="R2061" s="58"/>
      <c r="S2061" s="58"/>
      <c r="T2061" s="58"/>
      <c r="U2061" s="58">
        <v>1</v>
      </c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G2061" s="7">
        <f>IF(Q2061&gt;0,RANK(Q2061,(N2061:P2061,Q2061:AE2061)),0)</f>
        <v>3</v>
      </c>
      <c r="AH2061" s="7">
        <f>IF(R2061&gt;0,RANK(R2061,(N2061:P2061,Q2061:AE2061)),0)</f>
        <v>0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743"/>
        <v>1.2062726176115802E-2</v>
      </c>
      <c r="AL2061" s="2">
        <f t="shared" si="744"/>
        <v>0</v>
      </c>
      <c r="AM2061" s="2">
        <f t="shared" si="745"/>
        <v>0</v>
      </c>
      <c r="AN2061" s="2">
        <f t="shared" si="746"/>
        <v>0</v>
      </c>
      <c r="AP2061" t="s">
        <v>2152</v>
      </c>
      <c r="AQ2061" t="s">
        <v>773</v>
      </c>
      <c r="AT2061" s="94">
        <v>48</v>
      </c>
      <c r="AU2061" s="96">
        <v>103</v>
      </c>
      <c r="AV2061" s="100">
        <f t="shared" si="749"/>
        <v>48103</v>
      </c>
      <c r="AX2061" s="7" t="s">
        <v>996</v>
      </c>
    </row>
    <row r="2062" spans="1:50" ht="13" hidden="1" customHeight="1" outlineLevel="1">
      <c r="A2062" t="s">
        <v>263</v>
      </c>
      <c r="B2062" t="s">
        <v>773</v>
      </c>
      <c r="C2062" s="1">
        <f t="shared" si="738"/>
        <v>1015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1">
        <f t="shared" si="747"/>
        <v>507</v>
      </c>
      <c r="H2062" s="2">
        <f t="shared" si="748"/>
        <v>0.4995073891625616</v>
      </c>
      <c r="I2062" s="2"/>
      <c r="J2062" s="2">
        <f t="shared" si="739"/>
        <v>0.2413793103448276</v>
      </c>
      <c r="K2062" s="2">
        <f t="shared" si="740"/>
        <v>0.74088669950738917</v>
      </c>
      <c r="L2062" s="2">
        <f t="shared" si="741"/>
        <v>0</v>
      </c>
      <c r="M2062" s="2">
        <f t="shared" si="742"/>
        <v>1.7733990147783207E-2</v>
      </c>
      <c r="N2062" s="58">
        <v>245</v>
      </c>
      <c r="O2062" s="58">
        <v>752</v>
      </c>
      <c r="P2062" s="58"/>
      <c r="Q2062" s="58">
        <v>18</v>
      </c>
      <c r="R2062" s="58"/>
      <c r="S2062" s="58"/>
      <c r="T2062" s="58"/>
      <c r="U2062" s="58">
        <v>0</v>
      </c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G2062" s="7">
        <f>IF(Q2062&gt;0,RANK(Q2062,(N2062:P2062,Q2062:AE2062)),0)</f>
        <v>3</v>
      </c>
      <c r="AH2062" s="7">
        <f>IF(R2062&gt;0,RANK(R2062,(N2062:P2062,Q2062:AE2062)),0)</f>
        <v>0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743"/>
        <v>1.7733990147783252E-2</v>
      </c>
      <c r="AL2062" s="2">
        <f t="shared" si="744"/>
        <v>0</v>
      </c>
      <c r="AM2062" s="2">
        <f t="shared" si="745"/>
        <v>0</v>
      </c>
      <c r="AN2062" s="2">
        <f t="shared" si="746"/>
        <v>0</v>
      </c>
      <c r="AP2062" t="s">
        <v>263</v>
      </c>
      <c r="AQ2062" t="s">
        <v>773</v>
      </c>
      <c r="AT2062" s="94">
        <v>48</v>
      </c>
      <c r="AU2062" s="96">
        <v>105</v>
      </c>
      <c r="AV2062" s="100">
        <f t="shared" si="749"/>
        <v>48105</v>
      </c>
      <c r="AX2062" s="7" t="s">
        <v>996</v>
      </c>
    </row>
    <row r="2063" spans="1:50" ht="13" hidden="1" customHeight="1" outlineLevel="1">
      <c r="A2063" t="s">
        <v>2188</v>
      </c>
      <c r="B2063" t="s">
        <v>773</v>
      </c>
      <c r="C2063" s="1">
        <f t="shared" si="738"/>
        <v>1757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0</v>
      </c>
      <c r="G2063" s="1">
        <f t="shared" si="747"/>
        <v>283</v>
      </c>
      <c r="H2063" s="2">
        <f t="shared" si="748"/>
        <v>0.16107000569151964</v>
      </c>
      <c r="I2063" s="2"/>
      <c r="J2063" s="2">
        <f t="shared" si="739"/>
        <v>0.41263517359134888</v>
      </c>
      <c r="K2063" s="2">
        <f t="shared" si="740"/>
        <v>0.57370517928286857</v>
      </c>
      <c r="L2063" s="2">
        <f t="shared" si="741"/>
        <v>0</v>
      </c>
      <c r="M2063" s="2">
        <f t="shared" si="742"/>
        <v>1.3659647125782493E-2</v>
      </c>
      <c r="N2063" s="58">
        <v>725</v>
      </c>
      <c r="O2063" s="58">
        <v>1008</v>
      </c>
      <c r="P2063" s="58"/>
      <c r="Q2063" s="58">
        <v>24</v>
      </c>
      <c r="R2063" s="58"/>
      <c r="S2063" s="58"/>
      <c r="T2063" s="58"/>
      <c r="U2063" s="58">
        <v>0</v>
      </c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G2063" s="7">
        <f>IF(Q2063&gt;0,RANK(Q2063,(N2063:P2063,Q2063:AE2063)),0)</f>
        <v>3</v>
      </c>
      <c r="AH2063" s="7">
        <f>IF(R2063&gt;0,RANK(R2063,(N2063:P2063,Q2063:AE2063)),0)</f>
        <v>0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743"/>
        <v>1.3659647125782584E-2</v>
      </c>
      <c r="AL2063" s="2">
        <f t="shared" si="744"/>
        <v>0</v>
      </c>
      <c r="AM2063" s="2">
        <f t="shared" si="745"/>
        <v>0</v>
      </c>
      <c r="AN2063" s="2">
        <f t="shared" si="746"/>
        <v>0</v>
      </c>
      <c r="AP2063" t="s">
        <v>2188</v>
      </c>
      <c r="AQ2063" t="s">
        <v>773</v>
      </c>
      <c r="AT2063" s="94">
        <v>48</v>
      </c>
      <c r="AU2063" s="96">
        <v>107</v>
      </c>
      <c r="AV2063" s="100">
        <f t="shared" si="749"/>
        <v>48107</v>
      </c>
      <c r="AX2063" s="7" t="s">
        <v>996</v>
      </c>
    </row>
    <row r="2064" spans="1:50" ht="13" hidden="1" customHeight="1" outlineLevel="1">
      <c r="A2064" t="s">
        <v>1492</v>
      </c>
      <c r="B2064" t="s">
        <v>773</v>
      </c>
      <c r="C2064" s="1">
        <f t="shared" si="738"/>
        <v>609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0</v>
      </c>
      <c r="G2064" s="1">
        <f t="shared" si="747"/>
        <v>144</v>
      </c>
      <c r="H2064" s="2">
        <f t="shared" si="748"/>
        <v>0.23645320197044334</v>
      </c>
      <c r="I2064" s="2"/>
      <c r="J2064" s="2">
        <f t="shared" si="739"/>
        <v>0.36945812807881773</v>
      </c>
      <c r="K2064" s="2">
        <f t="shared" si="740"/>
        <v>0.60591133004926112</v>
      </c>
      <c r="L2064" s="2">
        <f t="shared" si="741"/>
        <v>0</v>
      </c>
      <c r="M2064" s="2">
        <f t="shared" si="742"/>
        <v>2.4630541871921152E-2</v>
      </c>
      <c r="N2064" s="58">
        <v>225</v>
      </c>
      <c r="O2064" s="58">
        <v>369</v>
      </c>
      <c r="P2064" s="58"/>
      <c r="Q2064" s="58">
        <v>15</v>
      </c>
      <c r="R2064" s="58"/>
      <c r="S2064" s="58"/>
      <c r="T2064" s="58"/>
      <c r="U2064" s="58">
        <v>0</v>
      </c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G2064" s="7">
        <f>IF(Q2064&gt;0,RANK(Q2064,(N2064:P2064,Q2064:AE2064)),0)</f>
        <v>3</v>
      </c>
      <c r="AH2064" s="7">
        <f>IF(R2064&gt;0,RANK(R2064,(N2064:P2064,Q2064:AE2064)),0)</f>
        <v>0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743"/>
        <v>2.4630541871921183E-2</v>
      </c>
      <c r="AL2064" s="2">
        <f t="shared" si="744"/>
        <v>0</v>
      </c>
      <c r="AM2064" s="2">
        <f t="shared" si="745"/>
        <v>0</v>
      </c>
      <c r="AN2064" s="2">
        <f t="shared" si="746"/>
        <v>0</v>
      </c>
      <c r="AP2064" t="s">
        <v>1492</v>
      </c>
      <c r="AQ2064" t="s">
        <v>773</v>
      </c>
      <c r="AT2064" s="94">
        <v>48</v>
      </c>
      <c r="AU2064" s="96">
        <v>109</v>
      </c>
      <c r="AV2064" s="100">
        <f t="shared" si="749"/>
        <v>48109</v>
      </c>
      <c r="AX2064" s="7" t="s">
        <v>996</v>
      </c>
    </row>
    <row r="2065" spans="1:50" ht="13" hidden="1" customHeight="1" outlineLevel="1">
      <c r="A2065" t="s">
        <v>2555</v>
      </c>
      <c r="B2065" t="s">
        <v>773</v>
      </c>
      <c r="C2065" s="1">
        <f t="shared" si="738"/>
        <v>1397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0</v>
      </c>
      <c r="G2065" s="1">
        <f t="shared" si="747"/>
        <v>457</v>
      </c>
      <c r="H2065" s="2">
        <f t="shared" si="748"/>
        <v>0.32712956335003579</v>
      </c>
      <c r="I2065" s="2"/>
      <c r="J2065" s="2">
        <f t="shared" si="739"/>
        <v>0.32426628489620618</v>
      </c>
      <c r="K2065" s="2">
        <f t="shared" si="740"/>
        <v>0.65139584824624197</v>
      </c>
      <c r="L2065" s="2">
        <f t="shared" si="741"/>
        <v>0</v>
      </c>
      <c r="M2065" s="2">
        <f t="shared" si="742"/>
        <v>2.4337866857551904E-2</v>
      </c>
      <c r="N2065" s="58">
        <v>453</v>
      </c>
      <c r="O2065" s="58">
        <v>910</v>
      </c>
      <c r="P2065" s="58"/>
      <c r="Q2065" s="58">
        <v>34</v>
      </c>
      <c r="R2065" s="58"/>
      <c r="S2065" s="58"/>
      <c r="T2065" s="58"/>
      <c r="U2065" s="58">
        <v>0</v>
      </c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G2065" s="7">
        <f>IF(Q2065&gt;0,RANK(Q2065,(N2065:P2065,Q2065:AE2065)),0)</f>
        <v>3</v>
      </c>
      <c r="AH2065" s="7">
        <f>IF(R2065&gt;0,RANK(R2065,(N2065:P2065,Q2065:AE2065)),0)</f>
        <v>0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743"/>
        <v>2.4337866857551897E-2</v>
      </c>
      <c r="AL2065" s="2">
        <f t="shared" si="744"/>
        <v>0</v>
      </c>
      <c r="AM2065" s="2">
        <f t="shared" si="745"/>
        <v>0</v>
      </c>
      <c r="AN2065" s="2">
        <f t="shared" si="746"/>
        <v>0</v>
      </c>
      <c r="AP2065" t="s">
        <v>2555</v>
      </c>
      <c r="AQ2065" t="s">
        <v>773</v>
      </c>
      <c r="AT2065" s="94">
        <v>48</v>
      </c>
      <c r="AU2065" s="96">
        <v>111</v>
      </c>
      <c r="AV2065" s="100">
        <f t="shared" si="749"/>
        <v>48111</v>
      </c>
      <c r="AX2065" s="7" t="s">
        <v>996</v>
      </c>
    </row>
    <row r="2066" spans="1:50" ht="13" hidden="1" customHeight="1" outlineLevel="1">
      <c r="A2066" t="s">
        <v>328</v>
      </c>
      <c r="B2066" t="s">
        <v>773</v>
      </c>
      <c r="C2066" s="1">
        <f t="shared" si="738"/>
        <v>419995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1">
        <f t="shared" si="747"/>
        <v>101588</v>
      </c>
      <c r="H2066" s="2">
        <f t="shared" si="748"/>
        <v>0.24187906998892844</v>
      </c>
      <c r="I2066" s="2"/>
      <c r="J2066" s="2">
        <f t="shared" si="739"/>
        <v>0.36515434707556044</v>
      </c>
      <c r="K2066" s="2">
        <f t="shared" si="740"/>
        <v>0.60703341706448888</v>
      </c>
      <c r="L2066" s="2">
        <f t="shared" si="741"/>
        <v>0</v>
      </c>
      <c r="M2066" s="2">
        <f t="shared" si="742"/>
        <v>2.7812235859950629E-2</v>
      </c>
      <c r="N2066" s="58">
        <v>153363</v>
      </c>
      <c r="O2066" s="58">
        <v>254951</v>
      </c>
      <c r="P2066" s="58"/>
      <c r="Q2066" s="58">
        <v>11660</v>
      </c>
      <c r="R2066" s="58"/>
      <c r="S2066" s="58"/>
      <c r="T2066" s="58"/>
      <c r="U2066" s="58">
        <v>21</v>
      </c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G2066" s="7">
        <f>IF(Q2066&gt;0,RANK(Q2066,(N2066:P2066,Q2066:AE2066)),0)</f>
        <v>3</v>
      </c>
      <c r="AH2066" s="7">
        <f>IF(R2066&gt;0,RANK(R2066,(N2066:P2066,Q2066:AE2066)),0)</f>
        <v>0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743"/>
        <v>2.7762235264705531E-2</v>
      </c>
      <c r="AL2066" s="2">
        <f t="shared" si="744"/>
        <v>0</v>
      </c>
      <c r="AM2066" s="2">
        <f t="shared" si="745"/>
        <v>0</v>
      </c>
      <c r="AN2066" s="2">
        <f t="shared" si="746"/>
        <v>0</v>
      </c>
      <c r="AP2066" t="s">
        <v>328</v>
      </c>
      <c r="AQ2066" t="s">
        <v>773</v>
      </c>
      <c r="AT2066" s="94">
        <v>48</v>
      </c>
      <c r="AU2066" s="96">
        <v>113</v>
      </c>
      <c r="AV2066" s="100">
        <f t="shared" si="749"/>
        <v>48113</v>
      </c>
      <c r="AX2066" s="7" t="s">
        <v>996</v>
      </c>
    </row>
    <row r="2067" spans="1:50" ht="13" hidden="1" customHeight="1" outlineLevel="1">
      <c r="A2067" t="s">
        <v>2012</v>
      </c>
      <c r="B2067" t="s">
        <v>773</v>
      </c>
      <c r="C2067" s="1">
        <f t="shared" si="738"/>
        <v>3648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0</v>
      </c>
      <c r="G2067" s="1">
        <f t="shared" si="747"/>
        <v>1617</v>
      </c>
      <c r="H2067" s="2">
        <f t="shared" si="748"/>
        <v>0.44325657894736842</v>
      </c>
      <c r="I2067" s="2"/>
      <c r="J2067" s="2">
        <f t="shared" si="739"/>
        <v>0.27247807017543857</v>
      </c>
      <c r="K2067" s="2">
        <f t="shared" si="740"/>
        <v>0.71573464912280704</v>
      </c>
      <c r="L2067" s="2">
        <f t="shared" si="741"/>
        <v>0</v>
      </c>
      <c r="M2067" s="2">
        <f t="shared" si="742"/>
        <v>1.1787280701754388E-2</v>
      </c>
      <c r="N2067" s="58">
        <v>994</v>
      </c>
      <c r="O2067" s="58">
        <v>2611</v>
      </c>
      <c r="P2067" s="58"/>
      <c r="Q2067" s="58">
        <v>42</v>
      </c>
      <c r="R2067" s="58"/>
      <c r="S2067" s="58"/>
      <c r="T2067" s="58"/>
      <c r="U2067" s="58">
        <v>1</v>
      </c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G2067" s="7">
        <f>IF(Q2067&gt;0,RANK(Q2067,(N2067:P2067,Q2067:AE2067)),0)</f>
        <v>3</v>
      </c>
      <c r="AH2067" s="7">
        <f>IF(R2067&gt;0,RANK(R2067,(N2067:P2067,Q2067:AE2067)),0)</f>
        <v>0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743"/>
        <v>1.1513157894736841E-2</v>
      </c>
      <c r="AL2067" s="2">
        <f t="shared" si="744"/>
        <v>0</v>
      </c>
      <c r="AM2067" s="2">
        <f t="shared" si="745"/>
        <v>0</v>
      </c>
      <c r="AN2067" s="2">
        <f t="shared" si="746"/>
        <v>0</v>
      </c>
      <c r="AP2067" t="s">
        <v>2012</v>
      </c>
      <c r="AQ2067" t="s">
        <v>773</v>
      </c>
      <c r="AT2067" s="94">
        <v>48</v>
      </c>
      <c r="AU2067" s="96">
        <v>115</v>
      </c>
      <c r="AV2067" s="100">
        <f t="shared" si="749"/>
        <v>48115</v>
      </c>
      <c r="AX2067" s="7" t="s">
        <v>996</v>
      </c>
    </row>
    <row r="2068" spans="1:50" ht="13" hidden="1" customHeight="1" outlineLevel="1">
      <c r="A2068" t="s">
        <v>2397</v>
      </c>
      <c r="B2068" t="s">
        <v>773</v>
      </c>
      <c r="C2068" s="1">
        <f t="shared" si="738"/>
        <v>4148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0</v>
      </c>
      <c r="G2068" s="1">
        <f t="shared" si="747"/>
        <v>1738</v>
      </c>
      <c r="H2068" s="2">
        <f t="shared" si="748"/>
        <v>0.41899710703953713</v>
      </c>
      <c r="I2068" s="2"/>
      <c r="J2068" s="2">
        <f t="shared" si="739"/>
        <v>0.27917068466730954</v>
      </c>
      <c r="K2068" s="2">
        <f t="shared" si="740"/>
        <v>0.69816779170684662</v>
      </c>
      <c r="L2068" s="2">
        <f t="shared" si="741"/>
        <v>0</v>
      </c>
      <c r="M2068" s="2">
        <f t="shared" si="742"/>
        <v>2.2661523625843838E-2</v>
      </c>
      <c r="N2068" s="58">
        <v>1158</v>
      </c>
      <c r="O2068" s="58">
        <v>2896</v>
      </c>
      <c r="P2068" s="58"/>
      <c r="Q2068" s="58">
        <v>91</v>
      </c>
      <c r="R2068" s="58"/>
      <c r="S2068" s="58"/>
      <c r="T2068" s="58"/>
      <c r="U2068" s="58">
        <v>3</v>
      </c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G2068" s="7">
        <f>IF(Q2068&gt;0,RANK(Q2068,(N2068:P2068,Q2068:AE2068)),0)</f>
        <v>3</v>
      </c>
      <c r="AH2068" s="7">
        <f>IF(R2068&gt;0,RANK(R2068,(N2068:P2068,Q2068:AE2068)),0)</f>
        <v>0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si="743"/>
        <v>2.1938283510125361E-2</v>
      </c>
      <c r="AL2068" s="2">
        <f t="shared" si="744"/>
        <v>0</v>
      </c>
      <c r="AM2068" s="2">
        <f t="shared" si="745"/>
        <v>0</v>
      </c>
      <c r="AN2068" s="2">
        <f t="shared" si="746"/>
        <v>0</v>
      </c>
      <c r="AP2068" t="s">
        <v>2397</v>
      </c>
      <c r="AQ2068" t="s">
        <v>773</v>
      </c>
      <c r="AT2068" s="94">
        <v>48</v>
      </c>
      <c r="AU2068" s="96">
        <v>117</v>
      </c>
      <c r="AV2068" s="100">
        <f t="shared" si="749"/>
        <v>48117</v>
      </c>
      <c r="AX2068" s="7" t="s">
        <v>996</v>
      </c>
    </row>
    <row r="2069" spans="1:50" ht="13" hidden="1" customHeight="1" outlineLevel="1">
      <c r="A2069" t="s">
        <v>1909</v>
      </c>
      <c r="B2069" t="s">
        <v>773</v>
      </c>
      <c r="C2069" s="1">
        <f t="shared" si="738"/>
        <v>1441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0</v>
      </c>
      <c r="G2069" s="1">
        <f t="shared" si="747"/>
        <v>75</v>
      </c>
      <c r="H2069" s="2">
        <f t="shared" si="748"/>
        <v>5.2047189451769602E-2</v>
      </c>
      <c r="I2069" s="2"/>
      <c r="J2069" s="2">
        <f t="shared" si="739"/>
        <v>0.47050659264399725</v>
      </c>
      <c r="K2069" s="2">
        <f t="shared" si="740"/>
        <v>0.52255378209576686</v>
      </c>
      <c r="L2069" s="2">
        <f t="shared" si="741"/>
        <v>0</v>
      </c>
      <c r="M2069" s="2">
        <f t="shared" si="742"/>
        <v>6.9396252602358377E-3</v>
      </c>
      <c r="N2069" s="58">
        <v>678</v>
      </c>
      <c r="O2069" s="58">
        <v>753</v>
      </c>
      <c r="P2069" s="58"/>
      <c r="Q2069" s="58">
        <v>10</v>
      </c>
      <c r="R2069" s="58"/>
      <c r="S2069" s="58"/>
      <c r="T2069" s="58"/>
      <c r="U2069" s="58">
        <v>0</v>
      </c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G2069" s="7">
        <f>IF(Q2069&gt;0,RANK(Q2069,(N2069:P2069,Q2069:AE2069)),0)</f>
        <v>3</v>
      </c>
      <c r="AH2069" s="7">
        <f>IF(R2069&gt;0,RANK(R2069,(N2069:P2069,Q2069:AE2069)),0)</f>
        <v>0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743"/>
        <v>6.939625260235947E-3</v>
      </c>
      <c r="AL2069" s="2">
        <f t="shared" si="744"/>
        <v>0</v>
      </c>
      <c r="AM2069" s="2">
        <f t="shared" si="745"/>
        <v>0</v>
      </c>
      <c r="AN2069" s="2">
        <f t="shared" si="746"/>
        <v>0</v>
      </c>
      <c r="AP2069" t="s">
        <v>1909</v>
      </c>
      <c r="AQ2069" t="s">
        <v>773</v>
      </c>
      <c r="AT2069" s="94">
        <v>48</v>
      </c>
      <c r="AU2069" s="96">
        <v>119</v>
      </c>
      <c r="AV2069" s="100">
        <f t="shared" si="749"/>
        <v>48119</v>
      </c>
      <c r="AX2069" s="7" t="s">
        <v>996</v>
      </c>
    </row>
    <row r="2070" spans="1:50" ht="13" hidden="1" customHeight="1" outlineLevel="1">
      <c r="A2070" t="s">
        <v>512</v>
      </c>
      <c r="B2070" t="s">
        <v>773</v>
      </c>
      <c r="C2070" s="1">
        <f t="shared" si="738"/>
        <v>60898</v>
      </c>
      <c r="D2070" s="7">
        <f>IF(N2070&gt;0, RANK(N2070,(N2070:P2070,Q2070:AE2070)),0)</f>
        <v>2</v>
      </c>
      <c r="E2070" s="7">
        <f>IF(O2070&gt;0,RANK(O2070,(N2070:P2070,Q2070:AE2070)),0)</f>
        <v>1</v>
      </c>
      <c r="F2070" s="7">
        <f>IF(P2070&gt;0,RANK(P2070,(N2070:P2070,Q2070:AE2070)),0)</f>
        <v>0</v>
      </c>
      <c r="G2070" s="1">
        <f t="shared" si="747"/>
        <v>24619</v>
      </c>
      <c r="H2070" s="2">
        <f t="shared" si="748"/>
        <v>0.40426614995566357</v>
      </c>
      <c r="I2070" s="2"/>
      <c r="J2070" s="2">
        <f t="shared" si="739"/>
        <v>0.28132286774606718</v>
      </c>
      <c r="K2070" s="2">
        <f t="shared" si="740"/>
        <v>0.68558901770173075</v>
      </c>
      <c r="L2070" s="2">
        <f t="shared" si="741"/>
        <v>0</v>
      </c>
      <c r="M2070" s="2">
        <f t="shared" si="742"/>
        <v>3.3088114552202064E-2</v>
      </c>
      <c r="N2070" s="58">
        <v>17132</v>
      </c>
      <c r="O2070" s="58">
        <v>41751</v>
      </c>
      <c r="P2070" s="58"/>
      <c r="Q2070" s="58">
        <v>2010</v>
      </c>
      <c r="R2070" s="58"/>
      <c r="S2070" s="58"/>
      <c r="T2070" s="58"/>
      <c r="U2070" s="58">
        <v>5</v>
      </c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G2070" s="7">
        <f>IF(Q2070&gt;0,RANK(Q2070,(N2070:P2070,Q2070:AE2070)),0)</f>
        <v>3</v>
      </c>
      <c r="AH2070" s="7">
        <f>IF(R2070&gt;0,RANK(R2070,(N2070:P2070,Q2070:AE2070)),0)</f>
        <v>0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743"/>
        <v>3.3006010049591118E-2</v>
      </c>
      <c r="AL2070" s="2">
        <f t="shared" si="744"/>
        <v>0</v>
      </c>
      <c r="AM2070" s="2">
        <f t="shared" si="745"/>
        <v>0</v>
      </c>
      <c r="AN2070" s="2">
        <f t="shared" si="746"/>
        <v>0</v>
      </c>
      <c r="AP2070" t="s">
        <v>512</v>
      </c>
      <c r="AQ2070" t="s">
        <v>773</v>
      </c>
      <c r="AT2070" s="94">
        <v>48</v>
      </c>
      <c r="AU2070" s="96">
        <v>121</v>
      </c>
      <c r="AV2070" s="100">
        <f t="shared" si="749"/>
        <v>48121</v>
      </c>
      <c r="AX2070" s="7" t="s">
        <v>996</v>
      </c>
    </row>
    <row r="2071" spans="1:50" ht="13" hidden="1" customHeight="1" outlineLevel="1">
      <c r="A2071" t="s">
        <v>1597</v>
      </c>
      <c r="B2071" t="s">
        <v>773</v>
      </c>
      <c r="C2071" s="1">
        <f t="shared" si="738"/>
        <v>4444</v>
      </c>
      <c r="D2071" s="7">
        <f>IF(N2071&gt;0, RANK(N2071,(N2071:P2071,Q2071:AE2071)),0)</f>
        <v>2</v>
      </c>
      <c r="E2071" s="7">
        <f>IF(O2071&gt;0,RANK(O2071,(N2071:P2071,Q2071:AE2071)),0)</f>
        <v>1</v>
      </c>
      <c r="F2071" s="7">
        <f>IF(P2071&gt;0,RANK(P2071,(N2071:P2071,Q2071:AE2071)),0)</f>
        <v>0</v>
      </c>
      <c r="G2071" s="1">
        <f t="shared" si="747"/>
        <v>1729</v>
      </c>
      <c r="H2071" s="2">
        <f t="shared" si="748"/>
        <v>0.38906390639063909</v>
      </c>
      <c r="I2071" s="2"/>
      <c r="J2071" s="2">
        <f t="shared" si="739"/>
        <v>0.29860486048604862</v>
      </c>
      <c r="K2071" s="2">
        <f t="shared" si="740"/>
        <v>0.68766876687668765</v>
      </c>
      <c r="L2071" s="2">
        <f t="shared" si="741"/>
        <v>0</v>
      </c>
      <c r="M2071" s="2">
        <f t="shared" si="742"/>
        <v>1.3726372637263728E-2</v>
      </c>
      <c r="N2071" s="58">
        <v>1327</v>
      </c>
      <c r="O2071" s="58">
        <v>3056</v>
      </c>
      <c r="P2071" s="58"/>
      <c r="Q2071" s="58">
        <v>60</v>
      </c>
      <c r="R2071" s="58"/>
      <c r="S2071" s="58"/>
      <c r="T2071" s="58"/>
      <c r="U2071" s="58">
        <v>1</v>
      </c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G2071" s="7">
        <f>IF(Q2071&gt;0,RANK(Q2071,(N2071:P2071,Q2071:AE2071)),0)</f>
        <v>3</v>
      </c>
      <c r="AH2071" s="7">
        <f>IF(R2071&gt;0,RANK(R2071,(N2071:P2071,Q2071:AE2071)),0)</f>
        <v>0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743"/>
        <v>1.3501350135013501E-2</v>
      </c>
      <c r="AL2071" s="2">
        <f t="shared" si="744"/>
        <v>0</v>
      </c>
      <c r="AM2071" s="2">
        <f t="shared" si="745"/>
        <v>0</v>
      </c>
      <c r="AN2071" s="2">
        <f t="shared" si="746"/>
        <v>0</v>
      </c>
      <c r="AP2071" t="s">
        <v>2502</v>
      </c>
      <c r="AQ2071" t="s">
        <v>773</v>
      </c>
      <c r="AT2071" s="94">
        <v>48</v>
      </c>
      <c r="AU2071" s="96">
        <v>123</v>
      </c>
      <c r="AV2071" s="100">
        <f t="shared" si="749"/>
        <v>48123</v>
      </c>
      <c r="AX2071" s="7" t="s">
        <v>996</v>
      </c>
    </row>
    <row r="2072" spans="1:50" ht="13" hidden="1" customHeight="1" outlineLevel="1">
      <c r="A2072" t="s">
        <v>1895</v>
      </c>
      <c r="B2072" t="s">
        <v>773</v>
      </c>
      <c r="C2072" s="1">
        <f t="shared" si="738"/>
        <v>887</v>
      </c>
      <c r="D2072" s="7">
        <f>IF(N2072&gt;0, RANK(N2072,(N2072:P2072,Q2072:AE2072)),0)</f>
        <v>1</v>
      </c>
      <c r="E2072" s="7">
        <f>IF(O2072&gt;0,RANK(O2072,(N2072:P2072,Q2072:AE2072)),0)</f>
        <v>2</v>
      </c>
      <c r="F2072" s="7">
        <f>IF(P2072&gt;0,RANK(P2072,(N2072:P2072,Q2072:AE2072)),0)</f>
        <v>0</v>
      </c>
      <c r="G2072" s="1">
        <f t="shared" si="747"/>
        <v>68</v>
      </c>
      <c r="H2072" s="2">
        <f t="shared" si="748"/>
        <v>7.6662908680947009E-2</v>
      </c>
      <c r="I2072" s="2"/>
      <c r="J2072" s="2">
        <f t="shared" si="739"/>
        <v>0.5343855693348365</v>
      </c>
      <c r="K2072" s="2">
        <f t="shared" si="740"/>
        <v>0.4577226606538895</v>
      </c>
      <c r="L2072" s="2">
        <f t="shared" si="741"/>
        <v>0</v>
      </c>
      <c r="M2072" s="2">
        <f t="shared" si="742"/>
        <v>7.8917700112740019E-3</v>
      </c>
      <c r="N2072" s="58">
        <v>474</v>
      </c>
      <c r="O2072" s="58">
        <v>406</v>
      </c>
      <c r="P2072" s="58"/>
      <c r="Q2072" s="58">
        <v>7</v>
      </c>
      <c r="R2072" s="58"/>
      <c r="S2072" s="58"/>
      <c r="T2072" s="58"/>
      <c r="U2072" s="58">
        <v>0</v>
      </c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G2072" s="7">
        <f>IF(Q2072&gt;0,RANK(Q2072,(N2072:P2072,Q2072:AE2072)),0)</f>
        <v>3</v>
      </c>
      <c r="AH2072" s="7">
        <f>IF(R2072&gt;0,RANK(R2072,(N2072:P2072,Q2072:AE2072)),0)</f>
        <v>0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743"/>
        <v>7.8917700112739568E-3</v>
      </c>
      <c r="AL2072" s="2">
        <f t="shared" si="744"/>
        <v>0</v>
      </c>
      <c r="AM2072" s="2">
        <f t="shared" si="745"/>
        <v>0</v>
      </c>
      <c r="AN2072" s="2">
        <f t="shared" si="746"/>
        <v>0</v>
      </c>
      <c r="AP2072" t="s">
        <v>1895</v>
      </c>
      <c r="AQ2072" t="s">
        <v>773</v>
      </c>
      <c r="AT2072" s="94">
        <v>48</v>
      </c>
      <c r="AU2072" s="96">
        <v>125</v>
      </c>
      <c r="AV2072" s="100">
        <f t="shared" si="749"/>
        <v>48125</v>
      </c>
      <c r="AX2072" s="7" t="s">
        <v>996</v>
      </c>
    </row>
    <row r="2073" spans="1:50" ht="13" hidden="1" customHeight="1" outlineLevel="1">
      <c r="A2073" t="s">
        <v>17</v>
      </c>
      <c r="B2073" t="s">
        <v>773</v>
      </c>
      <c r="C2073" s="1">
        <f t="shared" si="738"/>
        <v>3322</v>
      </c>
      <c r="D2073" s="7">
        <f>IF(N2073&gt;0, RANK(N2073,(N2073:P2073,Q2073:AE2073)),0)</f>
        <v>1</v>
      </c>
      <c r="E2073" s="7">
        <f>IF(O2073&gt;0,RANK(O2073,(N2073:P2073,Q2073:AE2073)),0)</f>
        <v>2</v>
      </c>
      <c r="F2073" s="7">
        <f>IF(P2073&gt;0,RANK(P2073,(N2073:P2073,Q2073:AE2073)),0)</f>
        <v>0</v>
      </c>
      <c r="G2073" s="1">
        <f t="shared" si="747"/>
        <v>746</v>
      </c>
      <c r="H2073" s="2">
        <f t="shared" si="748"/>
        <v>0.22456351595424442</v>
      </c>
      <c r="I2073" s="2"/>
      <c r="J2073" s="2">
        <f t="shared" si="739"/>
        <v>0.60565924142083083</v>
      </c>
      <c r="K2073" s="2">
        <f t="shared" si="740"/>
        <v>0.38109572546658638</v>
      </c>
      <c r="L2073" s="2">
        <f t="shared" si="741"/>
        <v>0</v>
      </c>
      <c r="M2073" s="2">
        <f t="shared" si="742"/>
        <v>1.3245033112582794E-2</v>
      </c>
      <c r="N2073" s="58">
        <v>2012</v>
      </c>
      <c r="O2073" s="58">
        <v>1266</v>
      </c>
      <c r="P2073" s="58"/>
      <c r="Q2073" s="58">
        <v>44</v>
      </c>
      <c r="R2073" s="58"/>
      <c r="S2073" s="58"/>
      <c r="T2073" s="58"/>
      <c r="U2073" s="58">
        <v>0</v>
      </c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G2073" s="7">
        <f>IF(Q2073&gt;0,RANK(Q2073,(N2073:P2073,Q2073:AE2073)),0)</f>
        <v>3</v>
      </c>
      <c r="AH2073" s="7">
        <f>IF(R2073&gt;0,RANK(R2073,(N2073:P2073,Q2073:AE2073)),0)</f>
        <v>0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743"/>
        <v>1.3245033112582781E-2</v>
      </c>
      <c r="AL2073" s="2">
        <f t="shared" si="744"/>
        <v>0</v>
      </c>
      <c r="AM2073" s="2">
        <f t="shared" si="745"/>
        <v>0</v>
      </c>
      <c r="AN2073" s="2">
        <f t="shared" si="746"/>
        <v>0</v>
      </c>
      <c r="AP2073" t="s">
        <v>17</v>
      </c>
      <c r="AQ2073" t="s">
        <v>773</v>
      </c>
      <c r="AT2073" s="94">
        <v>48</v>
      </c>
      <c r="AU2073" s="96">
        <v>127</v>
      </c>
      <c r="AV2073" s="100">
        <f t="shared" si="749"/>
        <v>48127</v>
      </c>
      <c r="AX2073" s="7" t="s">
        <v>996</v>
      </c>
    </row>
    <row r="2074" spans="1:50" ht="13" hidden="1" customHeight="1" outlineLevel="1">
      <c r="A2074" t="s">
        <v>18</v>
      </c>
      <c r="B2074" t="s">
        <v>773</v>
      </c>
      <c r="C2074" s="1">
        <f t="shared" ref="C2074:C2137" si="750">SUM(N2074:AE2074)</f>
        <v>1316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1">
        <f t="shared" si="747"/>
        <v>330</v>
      </c>
      <c r="H2074" s="2">
        <f t="shared" si="748"/>
        <v>0.25075987841945291</v>
      </c>
      <c r="I2074" s="2"/>
      <c r="J2074" s="2">
        <f t="shared" ref="J2074:J2137" si="751">IF($C2074=0,"-",N2074/$C2074)</f>
        <v>0.36778115501519759</v>
      </c>
      <c r="K2074" s="2">
        <f t="shared" ref="K2074:K2137" si="752">IF($C2074=0,"-",O2074/$C2074)</f>
        <v>0.6185410334346505</v>
      </c>
      <c r="L2074" s="2">
        <f t="shared" ref="L2074:L2137" si="753">IF($C2074=0,"-",P2074/$C2074)</f>
        <v>0</v>
      </c>
      <c r="M2074" s="2">
        <f t="shared" ref="M2074:M2137" si="754">IF(C2074=0,"-",(1-J2074-K2074-L2074))</f>
        <v>1.3677811550151908E-2</v>
      </c>
      <c r="N2074" s="58">
        <v>484</v>
      </c>
      <c r="O2074" s="58">
        <v>814</v>
      </c>
      <c r="P2074" s="58"/>
      <c r="Q2074" s="58">
        <v>18</v>
      </c>
      <c r="R2074" s="58"/>
      <c r="S2074" s="58"/>
      <c r="T2074" s="58"/>
      <c r="U2074" s="58">
        <v>0</v>
      </c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G2074" s="7">
        <f>IF(Q2074&gt;0,RANK(Q2074,(N2074:P2074,Q2074:AE2074)),0)</f>
        <v>3</v>
      </c>
      <c r="AH2074" s="7">
        <f>IF(R2074&gt;0,RANK(R2074,(N2074:P2074,Q2074:AE2074)),0)</f>
        <v>0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ref="AK2074:AK2137" si="755">IF($C2074=0,"-",Q2074/$C2074)</f>
        <v>1.3677811550151976E-2</v>
      </c>
      <c r="AL2074" s="2">
        <f t="shared" ref="AL2074:AL2137" si="756">IF($C2074=0,"-",R2074/$C2074)</f>
        <v>0</v>
      </c>
      <c r="AM2074" s="2">
        <f t="shared" ref="AM2074:AM2137" si="757">IF($C2074=0,"-",T2074/$C2074)</f>
        <v>0</v>
      </c>
      <c r="AN2074" s="2">
        <f t="shared" ref="AN2074:AN2137" si="758">IF($C2074=0,"-",S2074/$C2074)</f>
        <v>0</v>
      </c>
      <c r="AP2074" t="s">
        <v>18</v>
      </c>
      <c r="AQ2074" t="s">
        <v>773</v>
      </c>
      <c r="AT2074" s="94">
        <v>48</v>
      </c>
      <c r="AU2074" s="96">
        <v>129</v>
      </c>
      <c r="AV2074" s="100">
        <f t="shared" si="749"/>
        <v>48129</v>
      </c>
      <c r="AX2074" s="7" t="s">
        <v>996</v>
      </c>
    </row>
    <row r="2075" spans="1:50" ht="13" hidden="1" customHeight="1" outlineLevel="1">
      <c r="A2075" t="s">
        <v>2341</v>
      </c>
      <c r="B2075" t="s">
        <v>773</v>
      </c>
      <c r="C2075" s="1">
        <f t="shared" si="750"/>
        <v>3729</v>
      </c>
      <c r="D2075" s="7">
        <f>IF(N2075&gt;0, RANK(N2075,(N2075:P2075,Q2075:AE2075)),0)</f>
        <v>1</v>
      </c>
      <c r="E2075" s="7">
        <f>IF(O2075&gt;0,RANK(O2075,(N2075:P2075,Q2075:AE2075)),0)</f>
        <v>2</v>
      </c>
      <c r="F2075" s="7">
        <f>IF(P2075&gt;0,RANK(P2075,(N2075:P2075,Q2075:AE2075)),0)</f>
        <v>0</v>
      </c>
      <c r="G2075" s="1">
        <f t="shared" si="747"/>
        <v>2098</v>
      </c>
      <c r="H2075" s="2">
        <f t="shared" si="748"/>
        <v>0.56261732367927053</v>
      </c>
      <c r="I2075" s="2"/>
      <c r="J2075" s="2">
        <f t="shared" si="751"/>
        <v>0.77634754625905067</v>
      </c>
      <c r="K2075" s="2">
        <f t="shared" si="752"/>
        <v>0.21373022257978011</v>
      </c>
      <c r="L2075" s="2">
        <f t="shared" si="753"/>
        <v>0</v>
      </c>
      <c r="M2075" s="2">
        <f t="shared" si="754"/>
        <v>9.9222311611692204E-3</v>
      </c>
      <c r="N2075" s="58">
        <v>2895</v>
      </c>
      <c r="O2075" s="58">
        <v>797</v>
      </c>
      <c r="P2075" s="58"/>
      <c r="Q2075" s="58">
        <v>36</v>
      </c>
      <c r="R2075" s="58"/>
      <c r="S2075" s="58"/>
      <c r="T2075" s="58"/>
      <c r="U2075" s="58">
        <v>1</v>
      </c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G2075" s="7">
        <f>IF(Q2075&gt;0,RANK(Q2075,(N2075:P2075,Q2075:AE2075)),0)</f>
        <v>3</v>
      </c>
      <c r="AH2075" s="7">
        <f>IF(R2075&gt;0,RANK(R2075,(N2075:P2075,Q2075:AE2075)),0)</f>
        <v>0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755"/>
        <v>9.6540627514078835E-3</v>
      </c>
      <c r="AL2075" s="2">
        <f t="shared" si="756"/>
        <v>0</v>
      </c>
      <c r="AM2075" s="2">
        <f t="shared" si="757"/>
        <v>0</v>
      </c>
      <c r="AN2075" s="2">
        <f t="shared" si="758"/>
        <v>0</v>
      </c>
      <c r="AP2075" t="s">
        <v>2341</v>
      </c>
      <c r="AQ2075" t="s">
        <v>773</v>
      </c>
      <c r="AT2075" s="94">
        <v>48</v>
      </c>
      <c r="AU2075" s="96">
        <v>131</v>
      </c>
      <c r="AV2075" s="100">
        <f t="shared" si="749"/>
        <v>48131</v>
      </c>
      <c r="AX2075" s="7" t="s">
        <v>996</v>
      </c>
    </row>
    <row r="2076" spans="1:50" ht="13" hidden="1" customHeight="1" outlineLevel="1">
      <c r="A2076" t="s">
        <v>738</v>
      </c>
      <c r="B2076" t="s">
        <v>773</v>
      </c>
      <c r="C2076" s="1">
        <f t="shared" si="750"/>
        <v>5623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0</v>
      </c>
      <c r="G2076" s="1">
        <f t="shared" si="747"/>
        <v>1333</v>
      </c>
      <c r="H2076" s="2">
        <f t="shared" si="748"/>
        <v>0.23706206651253778</v>
      </c>
      <c r="I2076" s="2"/>
      <c r="J2076" s="2">
        <f t="shared" si="751"/>
        <v>0.37275475724702117</v>
      </c>
      <c r="K2076" s="2">
        <f t="shared" si="752"/>
        <v>0.60981682375955892</v>
      </c>
      <c r="L2076" s="2">
        <f t="shared" si="753"/>
        <v>0</v>
      </c>
      <c r="M2076" s="2">
        <f t="shared" si="754"/>
        <v>1.7428418993419958E-2</v>
      </c>
      <c r="N2076" s="58">
        <v>2096</v>
      </c>
      <c r="O2076" s="58">
        <v>3429</v>
      </c>
      <c r="P2076" s="58"/>
      <c r="Q2076" s="58">
        <v>98</v>
      </c>
      <c r="R2076" s="58"/>
      <c r="S2076" s="58"/>
      <c r="T2076" s="58"/>
      <c r="U2076" s="58">
        <v>0</v>
      </c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G2076" s="7">
        <f>IF(Q2076&gt;0,RANK(Q2076,(N2076:P2076,Q2076:AE2076)),0)</f>
        <v>3</v>
      </c>
      <c r="AH2076" s="7">
        <f>IF(R2076&gt;0,RANK(R2076,(N2076:P2076,Q2076:AE2076)),0)</f>
        <v>0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755"/>
        <v>1.7428418993419882E-2</v>
      </c>
      <c r="AL2076" s="2">
        <f t="shared" si="756"/>
        <v>0</v>
      </c>
      <c r="AM2076" s="2">
        <f t="shared" si="757"/>
        <v>0</v>
      </c>
      <c r="AN2076" s="2">
        <f t="shared" si="758"/>
        <v>0</v>
      </c>
      <c r="AP2076" t="s">
        <v>738</v>
      </c>
      <c r="AQ2076" t="s">
        <v>773</v>
      </c>
      <c r="AT2076" s="94">
        <v>48</v>
      </c>
      <c r="AU2076" s="96">
        <v>133</v>
      </c>
      <c r="AV2076" s="100">
        <f t="shared" si="749"/>
        <v>48133</v>
      </c>
      <c r="AX2076" s="7" t="s">
        <v>996</v>
      </c>
    </row>
    <row r="2077" spans="1:50" ht="13" hidden="1" customHeight="1" outlineLevel="1">
      <c r="A2077" t="s">
        <v>577</v>
      </c>
      <c r="B2077" t="s">
        <v>773</v>
      </c>
      <c r="C2077" s="1">
        <f t="shared" si="750"/>
        <v>23225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0</v>
      </c>
      <c r="G2077" s="1">
        <f t="shared" si="747"/>
        <v>11717</v>
      </c>
      <c r="H2077" s="2">
        <f t="shared" si="748"/>
        <v>0.50449946178686755</v>
      </c>
      <c r="I2077" s="2"/>
      <c r="J2077" s="2">
        <f t="shared" si="751"/>
        <v>0.23771797631862218</v>
      </c>
      <c r="K2077" s="2">
        <f t="shared" si="752"/>
        <v>0.74221743810548979</v>
      </c>
      <c r="L2077" s="2">
        <f t="shared" si="753"/>
        <v>0</v>
      </c>
      <c r="M2077" s="2">
        <f t="shared" si="754"/>
        <v>2.0064585575888083E-2</v>
      </c>
      <c r="N2077" s="58">
        <v>5521</v>
      </c>
      <c r="O2077" s="58">
        <v>17238</v>
      </c>
      <c r="P2077" s="58"/>
      <c r="Q2077" s="58">
        <v>463</v>
      </c>
      <c r="R2077" s="58"/>
      <c r="S2077" s="58"/>
      <c r="T2077" s="58"/>
      <c r="U2077" s="58">
        <v>3</v>
      </c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G2077" s="7">
        <f>IF(Q2077&gt;0,RANK(Q2077,(N2077:P2077,Q2077:AE2077)),0)</f>
        <v>3</v>
      </c>
      <c r="AH2077" s="7">
        <f>IF(R2077&gt;0,RANK(R2077,(N2077:P2077,Q2077:AE2077)),0)</f>
        <v>0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755"/>
        <v>1.9935414424111949E-2</v>
      </c>
      <c r="AL2077" s="2">
        <f t="shared" si="756"/>
        <v>0</v>
      </c>
      <c r="AM2077" s="2">
        <f t="shared" si="757"/>
        <v>0</v>
      </c>
      <c r="AN2077" s="2">
        <f t="shared" si="758"/>
        <v>0</v>
      </c>
      <c r="AP2077" t="s">
        <v>577</v>
      </c>
      <c r="AQ2077" t="s">
        <v>773</v>
      </c>
      <c r="AT2077" s="94">
        <v>48</v>
      </c>
      <c r="AU2077" s="96">
        <v>135</v>
      </c>
      <c r="AV2077" s="100">
        <f t="shared" si="749"/>
        <v>48135</v>
      </c>
      <c r="AX2077" s="7" t="s">
        <v>996</v>
      </c>
    </row>
    <row r="2078" spans="1:50" ht="13" hidden="1" customHeight="1" outlineLevel="1">
      <c r="A2078" t="s">
        <v>1050</v>
      </c>
      <c r="B2078" t="s">
        <v>773</v>
      </c>
      <c r="C2078" s="1">
        <f t="shared" si="750"/>
        <v>780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0</v>
      </c>
      <c r="G2078" s="1">
        <f t="shared" si="747"/>
        <v>397</v>
      </c>
      <c r="H2078" s="2">
        <f t="shared" si="748"/>
        <v>0.50897435897435894</v>
      </c>
      <c r="I2078" s="2"/>
      <c r="J2078" s="2">
        <f t="shared" si="751"/>
        <v>0.23589743589743589</v>
      </c>
      <c r="K2078" s="2">
        <f t="shared" si="752"/>
        <v>0.74487179487179489</v>
      </c>
      <c r="L2078" s="2">
        <f t="shared" si="753"/>
        <v>0</v>
      </c>
      <c r="M2078" s="2">
        <f t="shared" si="754"/>
        <v>1.9230769230769162E-2</v>
      </c>
      <c r="N2078" s="58">
        <v>184</v>
      </c>
      <c r="O2078" s="58">
        <v>581</v>
      </c>
      <c r="P2078" s="58"/>
      <c r="Q2078" s="58">
        <v>15</v>
      </c>
      <c r="R2078" s="58"/>
      <c r="S2078" s="58"/>
      <c r="T2078" s="58"/>
      <c r="U2078" s="58">
        <v>0</v>
      </c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G2078" s="7">
        <f>IF(Q2078&gt;0,RANK(Q2078,(N2078:P2078,Q2078:AE2078)),0)</f>
        <v>3</v>
      </c>
      <c r="AH2078" s="7">
        <f>IF(R2078&gt;0,RANK(R2078,(N2078:P2078,Q2078:AE2078)),0)</f>
        <v>0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755"/>
        <v>1.9230769230769232E-2</v>
      </c>
      <c r="AL2078" s="2">
        <f t="shared" si="756"/>
        <v>0</v>
      </c>
      <c r="AM2078" s="2">
        <f t="shared" si="757"/>
        <v>0</v>
      </c>
      <c r="AN2078" s="2">
        <f t="shared" si="758"/>
        <v>0</v>
      </c>
      <c r="AP2078" t="s">
        <v>1050</v>
      </c>
      <c r="AQ2078" t="s">
        <v>773</v>
      </c>
      <c r="AT2078" s="94">
        <v>48</v>
      </c>
      <c r="AU2078" s="96">
        <v>137</v>
      </c>
      <c r="AV2078" s="100">
        <f t="shared" si="749"/>
        <v>48137</v>
      </c>
      <c r="AX2078" s="7" t="s">
        <v>996</v>
      </c>
    </row>
    <row r="2079" spans="1:50" ht="13" hidden="1" customHeight="1" outlineLevel="1">
      <c r="A2079" t="s">
        <v>2070</v>
      </c>
      <c r="B2079" t="s">
        <v>773</v>
      </c>
      <c r="C2079" s="1">
        <f t="shared" si="750"/>
        <v>76290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0</v>
      </c>
      <c r="G2079" s="1">
        <f t="shared" si="747"/>
        <v>16152</v>
      </c>
      <c r="H2079" s="2">
        <f t="shared" si="748"/>
        <v>0.21171844278411325</v>
      </c>
      <c r="I2079" s="2"/>
      <c r="J2079" s="2">
        <f t="shared" si="751"/>
        <v>0.38056101717131996</v>
      </c>
      <c r="K2079" s="2">
        <f t="shared" si="752"/>
        <v>0.59227945995543319</v>
      </c>
      <c r="L2079" s="2">
        <f t="shared" si="753"/>
        <v>0</v>
      </c>
      <c r="M2079" s="2">
        <f t="shared" si="754"/>
        <v>2.7159522873246855E-2</v>
      </c>
      <c r="N2079" s="58">
        <v>29033</v>
      </c>
      <c r="O2079" s="58">
        <v>45185</v>
      </c>
      <c r="P2079" s="58"/>
      <c r="Q2079" s="58">
        <v>2046</v>
      </c>
      <c r="R2079" s="58"/>
      <c r="S2079" s="58"/>
      <c r="T2079" s="58"/>
      <c r="U2079" s="58">
        <v>26</v>
      </c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G2079" s="7">
        <f>IF(Q2079&gt;0,RANK(Q2079,(N2079:P2079,Q2079:AE2079)),0)</f>
        <v>3</v>
      </c>
      <c r="AH2079" s="7">
        <f>IF(R2079&gt;0,RANK(R2079,(N2079:P2079,Q2079:AE2079)),0)</f>
        <v>0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755"/>
        <v>2.6818718049547777E-2</v>
      </c>
      <c r="AL2079" s="2">
        <f t="shared" si="756"/>
        <v>0</v>
      </c>
      <c r="AM2079" s="2">
        <f t="shared" si="757"/>
        <v>0</v>
      </c>
      <c r="AN2079" s="2">
        <f t="shared" si="758"/>
        <v>0</v>
      </c>
      <c r="AP2079" t="s">
        <v>2070</v>
      </c>
      <c r="AQ2079" t="s">
        <v>773</v>
      </c>
      <c r="AT2079" s="94">
        <v>48</v>
      </c>
      <c r="AU2079" s="96">
        <v>141</v>
      </c>
      <c r="AV2079" s="100">
        <f t="shared" si="749"/>
        <v>48141</v>
      </c>
      <c r="AX2079" s="7" t="s">
        <v>996</v>
      </c>
    </row>
    <row r="2080" spans="1:50" ht="13" hidden="1" customHeight="1" outlineLevel="1">
      <c r="A2080" t="s">
        <v>971</v>
      </c>
      <c r="B2080" t="s">
        <v>773</v>
      </c>
      <c r="C2080" s="1">
        <f>SUM(N2080:AE2080)</f>
        <v>22510</v>
      </c>
      <c r="D2080" s="7">
        <f>IF(N2080&gt;0, RANK(N2080,(N2080:P2080,Q2080:AE2080)),0)</f>
        <v>2</v>
      </c>
      <c r="E2080" s="7">
        <f>IF(O2080&gt;0,RANK(O2080,(N2080:P2080,Q2080:AE2080)),0)</f>
        <v>1</v>
      </c>
      <c r="F2080" s="7">
        <f>IF(P2080&gt;0,RANK(P2080,(N2080:P2080,Q2080:AE2080)),0)</f>
        <v>0</v>
      </c>
      <c r="G2080" s="1">
        <f>IF(C2080&gt;0,MAX(N2080:P2080)-LARGE(N2080:P2080,2),0)</f>
        <v>6476</v>
      </c>
      <c r="H2080" s="2">
        <f>IF(C2080&gt;0,G2080/C2080,0)</f>
        <v>0.28769435806308308</v>
      </c>
      <c r="I2080" s="2"/>
      <c r="J2080" s="2">
        <f>IF($C2080=0,"-",N2080/$C2080)</f>
        <v>0.34433585073300754</v>
      </c>
      <c r="K2080" s="2">
        <f>IF($C2080=0,"-",O2080/$C2080)</f>
        <v>0.63203020879609062</v>
      </c>
      <c r="L2080" s="2">
        <f>IF($C2080=0,"-",P2080/$C2080)</f>
        <v>0</v>
      </c>
      <c r="M2080" s="2">
        <f>IF(C2080=0,"-",(1-J2080-K2080-L2080))</f>
        <v>2.3633940470901837E-2</v>
      </c>
      <c r="N2080" s="58">
        <v>7751</v>
      </c>
      <c r="O2080" s="58">
        <v>14227</v>
      </c>
      <c r="P2080" s="58"/>
      <c r="Q2080" s="58">
        <v>530</v>
      </c>
      <c r="R2080" s="58"/>
      <c r="S2080" s="58"/>
      <c r="T2080" s="58"/>
      <c r="U2080" s="58">
        <v>2</v>
      </c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G2080" s="7">
        <f>IF(Q2080&gt;0,RANK(Q2080,(N2080:P2080,Q2080:AE2080)),0)</f>
        <v>3</v>
      </c>
      <c r="AH2080" s="7">
        <f>IF(R2080&gt;0,RANK(R2080,(N2080:P2080,Q2080:AE2080)),0)</f>
        <v>0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>IF($C2080=0,"-",Q2080/$C2080)</f>
        <v>2.3545091070635273E-2</v>
      </c>
      <c r="AL2080" s="2">
        <f>IF($C2080=0,"-",R2080/$C2080)</f>
        <v>0</v>
      </c>
      <c r="AM2080" s="2">
        <f>IF($C2080=0,"-",T2080/$C2080)</f>
        <v>0</v>
      </c>
      <c r="AN2080" s="2">
        <f>IF($C2080=0,"-",S2080/$C2080)</f>
        <v>0</v>
      </c>
      <c r="AP2080" t="s">
        <v>971</v>
      </c>
      <c r="AQ2080" t="s">
        <v>773</v>
      </c>
      <c r="AT2080" s="94">
        <v>48</v>
      </c>
      <c r="AU2080" s="96">
        <v>139</v>
      </c>
      <c r="AV2080" s="100">
        <f>1000*AT2080+AU2080</f>
        <v>48139</v>
      </c>
      <c r="AX2080" s="7" t="s">
        <v>996</v>
      </c>
    </row>
    <row r="2081" spans="1:50" ht="13" hidden="1" customHeight="1" outlineLevel="1">
      <c r="A2081" t="s">
        <v>1424</v>
      </c>
      <c r="B2081" t="s">
        <v>773</v>
      </c>
      <c r="C2081" s="1">
        <f t="shared" si="750"/>
        <v>7067</v>
      </c>
      <c r="D2081" s="7">
        <f>IF(N2081&gt;0, RANK(N2081,(N2081:P2081,Q2081:AE2081)),0)</f>
        <v>2</v>
      </c>
      <c r="E2081" s="7">
        <f>IF(O2081&gt;0,RANK(O2081,(N2081:P2081,Q2081:AE2081)),0)</f>
        <v>1</v>
      </c>
      <c r="F2081" s="7">
        <f>IF(P2081&gt;0,RANK(P2081,(N2081:P2081,Q2081:AE2081)),0)</f>
        <v>0</v>
      </c>
      <c r="G2081" s="1">
        <f t="shared" si="747"/>
        <v>1634</v>
      </c>
      <c r="H2081" s="2">
        <f t="shared" si="748"/>
        <v>0.23121550870241969</v>
      </c>
      <c r="I2081" s="2"/>
      <c r="J2081" s="2">
        <f t="shared" si="751"/>
        <v>0.37427479835856797</v>
      </c>
      <c r="K2081" s="2">
        <f t="shared" si="752"/>
        <v>0.60549030706098772</v>
      </c>
      <c r="L2081" s="2">
        <f t="shared" si="753"/>
        <v>0</v>
      </c>
      <c r="M2081" s="2">
        <f t="shared" si="754"/>
        <v>2.0234894580444363E-2</v>
      </c>
      <c r="N2081" s="58">
        <v>2645</v>
      </c>
      <c r="O2081" s="58">
        <v>4279</v>
      </c>
      <c r="P2081" s="58"/>
      <c r="Q2081" s="58">
        <v>143</v>
      </c>
      <c r="R2081" s="58"/>
      <c r="S2081" s="58"/>
      <c r="T2081" s="58"/>
      <c r="U2081" s="58">
        <v>0</v>
      </c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G2081" s="7">
        <f>IF(Q2081&gt;0,RANK(Q2081,(N2081:P2081,Q2081:AE2081)),0)</f>
        <v>3</v>
      </c>
      <c r="AH2081" s="7">
        <f>IF(R2081&gt;0,RANK(R2081,(N2081:P2081,Q2081:AE2081)),0)</f>
        <v>0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755"/>
        <v>2.0234894580444317E-2</v>
      </c>
      <c r="AL2081" s="2">
        <f t="shared" si="756"/>
        <v>0</v>
      </c>
      <c r="AM2081" s="2">
        <f t="shared" si="757"/>
        <v>0</v>
      </c>
      <c r="AN2081" s="2">
        <f t="shared" si="758"/>
        <v>0</v>
      </c>
      <c r="AP2081" t="s">
        <v>1424</v>
      </c>
      <c r="AQ2081" t="s">
        <v>773</v>
      </c>
      <c r="AT2081" s="94">
        <v>48</v>
      </c>
      <c r="AU2081" s="96">
        <v>143</v>
      </c>
      <c r="AV2081" s="100">
        <f t="shared" si="749"/>
        <v>48143</v>
      </c>
      <c r="AX2081" s="7" t="s">
        <v>996</v>
      </c>
    </row>
    <row r="2082" spans="1:50" ht="13" hidden="1" customHeight="1" outlineLevel="1">
      <c r="A2082" t="s">
        <v>1473</v>
      </c>
      <c r="B2082" t="s">
        <v>773</v>
      </c>
      <c r="C2082" s="1">
        <f t="shared" si="750"/>
        <v>4400</v>
      </c>
      <c r="D2082" s="7">
        <f>IF(N2082&gt;0, RANK(N2082,(N2082:P2082,Q2082:AE2082)),0)</f>
        <v>1</v>
      </c>
      <c r="E2082" s="7">
        <f>IF(O2082&gt;0,RANK(O2082,(N2082:P2082,Q2082:AE2082)),0)</f>
        <v>2</v>
      </c>
      <c r="F2082" s="7">
        <f>IF(P2082&gt;0,RANK(P2082,(N2082:P2082,Q2082:AE2082)),0)</f>
        <v>0</v>
      </c>
      <c r="G2082" s="1">
        <f t="shared" ref="G2082:G2145" si="759">IF(C2082&gt;0,MAX(N2082:P2082)-LARGE(N2082:P2082,2),0)</f>
        <v>436</v>
      </c>
      <c r="H2082" s="2">
        <f t="shared" ref="H2082:H2145" si="760">IF(C2082&gt;0,G2082/C2082,0)</f>
        <v>9.9090909090909091E-2</v>
      </c>
      <c r="I2082" s="2"/>
      <c r="J2082" s="2">
        <f t="shared" si="751"/>
        <v>0.54522727272727278</v>
      </c>
      <c r="K2082" s="2">
        <f t="shared" si="752"/>
        <v>0.44613636363636361</v>
      </c>
      <c r="L2082" s="2">
        <f t="shared" si="753"/>
        <v>0</v>
      </c>
      <c r="M2082" s="2">
        <f t="shared" si="754"/>
        <v>8.6363636363636087E-3</v>
      </c>
      <c r="N2082" s="58">
        <v>2399</v>
      </c>
      <c r="O2082" s="58">
        <v>1963</v>
      </c>
      <c r="P2082" s="58"/>
      <c r="Q2082" s="58">
        <v>38</v>
      </c>
      <c r="R2082" s="58"/>
      <c r="S2082" s="58"/>
      <c r="T2082" s="58"/>
      <c r="U2082" s="58">
        <v>0</v>
      </c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G2082" s="7">
        <f>IF(Q2082&gt;0,RANK(Q2082,(N2082:P2082,Q2082:AE2082)),0)</f>
        <v>3</v>
      </c>
      <c r="AH2082" s="7">
        <f>IF(R2082&gt;0,RANK(R2082,(N2082:P2082,Q2082:AE2082)),0)</f>
        <v>0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755"/>
        <v>8.6363636363636365E-3</v>
      </c>
      <c r="AL2082" s="2">
        <f t="shared" si="756"/>
        <v>0</v>
      </c>
      <c r="AM2082" s="2">
        <f t="shared" si="757"/>
        <v>0</v>
      </c>
      <c r="AN2082" s="2">
        <f t="shared" si="758"/>
        <v>0</v>
      </c>
      <c r="AP2082" t="s">
        <v>1473</v>
      </c>
      <c r="AQ2082" t="s">
        <v>773</v>
      </c>
      <c r="AT2082" s="94">
        <v>48</v>
      </c>
      <c r="AU2082" s="96">
        <v>145</v>
      </c>
      <c r="AV2082" s="100">
        <f t="shared" si="749"/>
        <v>48145</v>
      </c>
      <c r="AX2082" s="7" t="s">
        <v>996</v>
      </c>
    </row>
    <row r="2083" spans="1:50" ht="13" hidden="1" customHeight="1" outlineLevel="1">
      <c r="A2083" t="s">
        <v>1824</v>
      </c>
      <c r="B2083" t="s">
        <v>773</v>
      </c>
      <c r="C2083" s="1">
        <f t="shared" si="750"/>
        <v>6209</v>
      </c>
      <c r="D2083" s="7">
        <f>IF(N2083&gt;0, RANK(N2083,(N2083:P2083,Q2083:AE2083)),0)</f>
        <v>1</v>
      </c>
      <c r="E2083" s="7">
        <f>IF(O2083&gt;0,RANK(O2083,(N2083:P2083,Q2083:AE2083)),0)</f>
        <v>2</v>
      </c>
      <c r="F2083" s="7">
        <f>IF(P2083&gt;0,RANK(P2083,(N2083:P2083,Q2083:AE2083)),0)</f>
        <v>0</v>
      </c>
      <c r="G2083" s="1">
        <f t="shared" si="759"/>
        <v>380</v>
      </c>
      <c r="H2083" s="2">
        <f t="shared" si="760"/>
        <v>6.1201481720083752E-2</v>
      </c>
      <c r="I2083" s="2"/>
      <c r="J2083" s="2">
        <f t="shared" si="751"/>
        <v>0.52166210339829278</v>
      </c>
      <c r="K2083" s="2">
        <f t="shared" si="752"/>
        <v>0.46046062167820906</v>
      </c>
      <c r="L2083" s="2">
        <f t="shared" si="753"/>
        <v>0</v>
      </c>
      <c r="M2083" s="2">
        <f t="shared" si="754"/>
        <v>1.7877274923498165E-2</v>
      </c>
      <c r="N2083" s="58">
        <v>3239</v>
      </c>
      <c r="O2083" s="58">
        <v>2859</v>
      </c>
      <c r="P2083" s="58"/>
      <c r="Q2083" s="58">
        <v>111</v>
      </c>
      <c r="R2083" s="58"/>
      <c r="S2083" s="58"/>
      <c r="T2083" s="58"/>
      <c r="U2083" s="58">
        <v>0</v>
      </c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G2083" s="7">
        <f>IF(Q2083&gt;0,RANK(Q2083,(N2083:P2083,Q2083:AE2083)),0)</f>
        <v>3</v>
      </c>
      <c r="AH2083" s="7">
        <f>IF(R2083&gt;0,RANK(R2083,(N2083:P2083,Q2083:AE2083)),0)</f>
        <v>0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755"/>
        <v>1.7877274923498148E-2</v>
      </c>
      <c r="AL2083" s="2">
        <f t="shared" si="756"/>
        <v>0</v>
      </c>
      <c r="AM2083" s="2">
        <f t="shared" si="757"/>
        <v>0</v>
      </c>
      <c r="AN2083" s="2">
        <f t="shared" si="758"/>
        <v>0</v>
      </c>
      <c r="AP2083" t="s">
        <v>1824</v>
      </c>
      <c r="AQ2083" t="s">
        <v>773</v>
      </c>
      <c r="AT2083" s="94">
        <v>48</v>
      </c>
      <c r="AU2083" s="96">
        <v>147</v>
      </c>
      <c r="AV2083" s="100">
        <f t="shared" si="749"/>
        <v>48147</v>
      </c>
      <c r="AX2083" s="7" t="s">
        <v>996</v>
      </c>
    </row>
    <row r="2084" spans="1:50" ht="13" hidden="1" customHeight="1" outlineLevel="1">
      <c r="A2084" t="s">
        <v>800</v>
      </c>
      <c r="B2084" t="s">
        <v>773</v>
      </c>
      <c r="C2084" s="1">
        <f t="shared" si="750"/>
        <v>7205</v>
      </c>
      <c r="D2084" s="7">
        <f>IF(N2084&gt;0, RANK(N2084,(N2084:P2084,Q2084:AE2084)),0)</f>
        <v>2</v>
      </c>
      <c r="E2084" s="7">
        <f>IF(O2084&gt;0,RANK(O2084,(N2084:P2084,Q2084:AE2084)),0)</f>
        <v>1</v>
      </c>
      <c r="F2084" s="7">
        <f>IF(P2084&gt;0,RANK(P2084,(N2084:P2084,Q2084:AE2084)),0)</f>
        <v>0</v>
      </c>
      <c r="G2084" s="1">
        <f t="shared" si="759"/>
        <v>2174</v>
      </c>
      <c r="H2084" s="2">
        <f t="shared" si="760"/>
        <v>0.301734906315059</v>
      </c>
      <c r="I2084" s="2"/>
      <c r="J2084" s="2">
        <f t="shared" si="751"/>
        <v>0.34087439278278975</v>
      </c>
      <c r="K2084" s="2">
        <f t="shared" si="752"/>
        <v>0.6426092990978487</v>
      </c>
      <c r="L2084" s="2">
        <f t="shared" si="753"/>
        <v>0</v>
      </c>
      <c r="M2084" s="2">
        <f t="shared" si="754"/>
        <v>1.6516308119361556E-2</v>
      </c>
      <c r="N2084" s="58">
        <v>2456</v>
      </c>
      <c r="O2084" s="58">
        <v>4630</v>
      </c>
      <c r="P2084" s="58"/>
      <c r="Q2084" s="58">
        <v>119</v>
      </c>
      <c r="R2084" s="58"/>
      <c r="S2084" s="58"/>
      <c r="T2084" s="58"/>
      <c r="U2084" s="58">
        <v>0</v>
      </c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G2084" s="7">
        <f>IF(Q2084&gt;0,RANK(Q2084,(N2084:P2084,Q2084:AE2084)),0)</f>
        <v>3</v>
      </c>
      <c r="AH2084" s="7">
        <f>IF(R2084&gt;0,RANK(R2084,(N2084:P2084,Q2084:AE2084)),0)</f>
        <v>0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si="755"/>
        <v>1.6516308119361556E-2</v>
      </c>
      <c r="AL2084" s="2">
        <f t="shared" si="756"/>
        <v>0</v>
      </c>
      <c r="AM2084" s="2">
        <f t="shared" si="757"/>
        <v>0</v>
      </c>
      <c r="AN2084" s="2">
        <f t="shared" si="758"/>
        <v>0</v>
      </c>
      <c r="AP2084" t="s">
        <v>800</v>
      </c>
      <c r="AQ2084" t="s">
        <v>773</v>
      </c>
      <c r="AT2084" s="94">
        <v>48</v>
      </c>
      <c r="AU2084" s="96">
        <v>149</v>
      </c>
      <c r="AV2084" s="100">
        <f t="shared" si="749"/>
        <v>48149</v>
      </c>
      <c r="AX2084" s="7" t="s">
        <v>996</v>
      </c>
    </row>
    <row r="2085" spans="1:50" ht="13" hidden="1" customHeight="1" outlineLevel="1">
      <c r="A2085" t="s">
        <v>1474</v>
      </c>
      <c r="B2085" t="s">
        <v>773</v>
      </c>
      <c r="C2085" s="1">
        <f t="shared" si="750"/>
        <v>1723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0</v>
      </c>
      <c r="G2085" s="1">
        <f t="shared" si="759"/>
        <v>223</v>
      </c>
      <c r="H2085" s="2">
        <f t="shared" si="760"/>
        <v>0.1294254207777133</v>
      </c>
      <c r="I2085" s="2"/>
      <c r="J2085" s="2">
        <f t="shared" si="751"/>
        <v>0.56006964596633779</v>
      </c>
      <c r="K2085" s="2">
        <f t="shared" si="752"/>
        <v>0.4306442251886245</v>
      </c>
      <c r="L2085" s="2">
        <f t="shared" si="753"/>
        <v>0</v>
      </c>
      <c r="M2085" s="2">
        <f t="shared" si="754"/>
        <v>9.2861288450377111E-3</v>
      </c>
      <c r="N2085" s="58">
        <v>965</v>
      </c>
      <c r="O2085" s="58">
        <v>742</v>
      </c>
      <c r="P2085" s="58"/>
      <c r="Q2085" s="58">
        <v>16</v>
      </c>
      <c r="R2085" s="58"/>
      <c r="S2085" s="58"/>
      <c r="T2085" s="58"/>
      <c r="U2085" s="58">
        <v>0</v>
      </c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G2085" s="7">
        <f>IF(Q2085&gt;0,RANK(Q2085,(N2085:P2085,Q2085:AE2085)),0)</f>
        <v>3</v>
      </c>
      <c r="AH2085" s="7">
        <f>IF(R2085&gt;0,RANK(R2085,(N2085:P2085,Q2085:AE2085)),0)</f>
        <v>0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755"/>
        <v>9.286128845037725E-3</v>
      </c>
      <c r="AL2085" s="2">
        <f t="shared" si="756"/>
        <v>0</v>
      </c>
      <c r="AM2085" s="2">
        <f t="shared" si="757"/>
        <v>0</v>
      </c>
      <c r="AN2085" s="2">
        <f t="shared" si="758"/>
        <v>0</v>
      </c>
      <c r="AP2085" t="s">
        <v>1474</v>
      </c>
      <c r="AQ2085" t="s">
        <v>773</v>
      </c>
      <c r="AT2085" s="94">
        <v>48</v>
      </c>
      <c r="AU2085" s="96">
        <v>151</v>
      </c>
      <c r="AV2085" s="100">
        <f t="shared" si="749"/>
        <v>48151</v>
      </c>
      <c r="AX2085" s="7" t="s">
        <v>996</v>
      </c>
    </row>
    <row r="2086" spans="1:50" ht="13" hidden="1" customHeight="1" outlineLevel="1">
      <c r="A2086" t="s">
        <v>1071</v>
      </c>
      <c r="B2086" t="s">
        <v>773</v>
      </c>
      <c r="C2086" s="1">
        <f t="shared" si="750"/>
        <v>2364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1">
        <f t="shared" si="759"/>
        <v>863</v>
      </c>
      <c r="H2086" s="2">
        <f t="shared" si="760"/>
        <v>0.36505922165820642</v>
      </c>
      <c r="I2086" s="2"/>
      <c r="J2086" s="2">
        <f t="shared" si="751"/>
        <v>0.31514382402707275</v>
      </c>
      <c r="K2086" s="2">
        <f t="shared" si="752"/>
        <v>0.68020304568527923</v>
      </c>
      <c r="L2086" s="2">
        <f t="shared" si="753"/>
        <v>0</v>
      </c>
      <c r="M2086" s="2">
        <f t="shared" si="754"/>
        <v>4.6531302876480218E-3</v>
      </c>
      <c r="N2086" s="58">
        <v>745</v>
      </c>
      <c r="O2086" s="58">
        <v>1608</v>
      </c>
      <c r="P2086" s="58"/>
      <c r="Q2086" s="58">
        <v>11</v>
      </c>
      <c r="R2086" s="58"/>
      <c r="S2086" s="58"/>
      <c r="T2086" s="58"/>
      <c r="U2086" s="58">
        <v>0</v>
      </c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G2086" s="7">
        <f>IF(Q2086&gt;0,RANK(Q2086,(N2086:P2086,Q2086:AE2086)),0)</f>
        <v>3</v>
      </c>
      <c r="AH2086" s="7">
        <f>IF(R2086&gt;0,RANK(R2086,(N2086:P2086,Q2086:AE2086)),0)</f>
        <v>0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755"/>
        <v>4.6531302876480539E-3</v>
      </c>
      <c r="AL2086" s="2">
        <f t="shared" si="756"/>
        <v>0</v>
      </c>
      <c r="AM2086" s="2">
        <f t="shared" si="757"/>
        <v>0</v>
      </c>
      <c r="AN2086" s="2">
        <f t="shared" si="758"/>
        <v>0</v>
      </c>
      <c r="AP2086" t="s">
        <v>1071</v>
      </c>
      <c r="AQ2086" t="s">
        <v>773</v>
      </c>
      <c r="AT2086" s="94">
        <v>48</v>
      </c>
      <c r="AU2086" s="96">
        <v>153</v>
      </c>
      <c r="AV2086" s="100">
        <f t="shared" si="749"/>
        <v>48153</v>
      </c>
      <c r="AX2086" s="7" t="s">
        <v>996</v>
      </c>
    </row>
    <row r="2087" spans="1:50" ht="13" hidden="1" customHeight="1" outlineLevel="1">
      <c r="A2087" t="s">
        <v>2426</v>
      </c>
      <c r="B2087" t="s">
        <v>773</v>
      </c>
      <c r="C2087" s="1">
        <f t="shared" si="750"/>
        <v>613</v>
      </c>
      <c r="D2087" s="7">
        <f>IF(N2087&gt;0, RANK(N2087,(N2087:P2087,Q2087:AE2087)),0)</f>
        <v>1</v>
      </c>
      <c r="E2087" s="7">
        <f>IF(O2087&gt;0,RANK(O2087,(N2087:P2087,Q2087:AE2087)),0)</f>
        <v>2</v>
      </c>
      <c r="F2087" s="7">
        <f>IF(P2087&gt;0,RANK(P2087,(N2087:P2087,Q2087:AE2087)),0)</f>
        <v>0</v>
      </c>
      <c r="G2087" s="1">
        <f t="shared" si="759"/>
        <v>147</v>
      </c>
      <c r="H2087" s="2">
        <f t="shared" si="760"/>
        <v>0.23980424143556281</v>
      </c>
      <c r="I2087" s="2"/>
      <c r="J2087" s="2">
        <f t="shared" si="751"/>
        <v>0.61827079934747142</v>
      </c>
      <c r="K2087" s="2">
        <f t="shared" si="752"/>
        <v>0.37846655791190864</v>
      </c>
      <c r="L2087" s="2">
        <f t="shared" si="753"/>
        <v>0</v>
      </c>
      <c r="M2087" s="2">
        <f t="shared" si="754"/>
        <v>3.2626427406199365E-3</v>
      </c>
      <c r="N2087" s="58">
        <v>379</v>
      </c>
      <c r="O2087" s="58">
        <v>232</v>
      </c>
      <c r="P2087" s="58"/>
      <c r="Q2087" s="58">
        <v>2</v>
      </c>
      <c r="R2087" s="58"/>
      <c r="S2087" s="58"/>
      <c r="T2087" s="58"/>
      <c r="U2087" s="58">
        <v>0</v>
      </c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G2087" s="7">
        <f>IF(Q2087&gt;0,RANK(Q2087,(N2087:P2087,Q2087:AE2087)),0)</f>
        <v>3</v>
      </c>
      <c r="AH2087" s="7">
        <f>IF(R2087&gt;0,RANK(R2087,(N2087:P2087,Q2087:AE2087)),0)</f>
        <v>0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755"/>
        <v>3.2626427406199023E-3</v>
      </c>
      <c r="AL2087" s="2">
        <f t="shared" si="756"/>
        <v>0</v>
      </c>
      <c r="AM2087" s="2">
        <f t="shared" si="757"/>
        <v>0</v>
      </c>
      <c r="AN2087" s="2">
        <f t="shared" si="758"/>
        <v>0</v>
      </c>
      <c r="AP2087" t="s">
        <v>2426</v>
      </c>
      <c r="AQ2087" t="s">
        <v>773</v>
      </c>
      <c r="AT2087" s="94">
        <v>48</v>
      </c>
      <c r="AU2087" s="96">
        <v>155</v>
      </c>
      <c r="AV2087" s="100">
        <f t="shared" si="749"/>
        <v>48155</v>
      </c>
      <c r="AX2087" s="7" t="s">
        <v>996</v>
      </c>
    </row>
    <row r="2088" spans="1:50" ht="13" hidden="1" customHeight="1" outlineLevel="1">
      <c r="A2088" t="s">
        <v>1009</v>
      </c>
      <c r="B2088" t="s">
        <v>773</v>
      </c>
      <c r="C2088" s="1">
        <f t="shared" si="750"/>
        <v>48250</v>
      </c>
      <c r="D2088" s="7">
        <f>IF(N2088&gt;0, RANK(N2088,(N2088:P2088,Q2088:AE2088)),0)</f>
        <v>2</v>
      </c>
      <c r="E2088" s="7">
        <f>IF(O2088&gt;0,RANK(O2088,(N2088:P2088,Q2088:AE2088)),0)</f>
        <v>1</v>
      </c>
      <c r="F2088" s="7">
        <f>IF(P2088&gt;0,RANK(P2088,(N2088:P2088,Q2088:AE2088)),0)</f>
        <v>0</v>
      </c>
      <c r="G2088" s="1">
        <f t="shared" si="759"/>
        <v>16805</v>
      </c>
      <c r="H2088" s="2">
        <f t="shared" si="760"/>
        <v>0.34829015544041453</v>
      </c>
      <c r="I2088" s="2"/>
      <c r="J2088" s="2">
        <f t="shared" si="751"/>
        <v>0.31730569948186527</v>
      </c>
      <c r="K2088" s="2">
        <f t="shared" si="752"/>
        <v>0.66559585492227979</v>
      </c>
      <c r="L2088" s="2">
        <f t="shared" si="753"/>
        <v>0</v>
      </c>
      <c r="M2088" s="2">
        <f t="shared" si="754"/>
        <v>1.7098445595854939E-2</v>
      </c>
      <c r="N2088" s="58">
        <v>15310</v>
      </c>
      <c r="O2088" s="58">
        <v>32115</v>
      </c>
      <c r="P2088" s="58"/>
      <c r="Q2088" s="58">
        <v>797</v>
      </c>
      <c r="R2088" s="58"/>
      <c r="S2088" s="58"/>
      <c r="T2088" s="58"/>
      <c r="U2088" s="58">
        <v>28</v>
      </c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G2088" s="7">
        <f>IF(Q2088&gt;0,RANK(Q2088,(N2088:P2088,Q2088:AE2088)),0)</f>
        <v>3</v>
      </c>
      <c r="AH2088" s="7">
        <f>IF(R2088&gt;0,RANK(R2088,(N2088:P2088,Q2088:AE2088)),0)</f>
        <v>0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755"/>
        <v>1.6518134715025907E-2</v>
      </c>
      <c r="AL2088" s="2">
        <f t="shared" si="756"/>
        <v>0</v>
      </c>
      <c r="AM2088" s="2">
        <f t="shared" si="757"/>
        <v>0</v>
      </c>
      <c r="AN2088" s="2">
        <f t="shared" si="758"/>
        <v>0</v>
      </c>
      <c r="AP2088" t="s">
        <v>1009</v>
      </c>
      <c r="AQ2088" t="s">
        <v>773</v>
      </c>
      <c r="AT2088" s="94">
        <v>48</v>
      </c>
      <c r="AU2088" s="96">
        <v>157</v>
      </c>
      <c r="AV2088" s="100">
        <f t="shared" si="749"/>
        <v>48157</v>
      </c>
      <c r="AX2088" s="7" t="s">
        <v>996</v>
      </c>
    </row>
    <row r="2089" spans="1:50" ht="13" hidden="1" customHeight="1" outlineLevel="1">
      <c r="A2089" t="s">
        <v>1534</v>
      </c>
      <c r="B2089" t="s">
        <v>773</v>
      </c>
      <c r="C2089" s="1">
        <f t="shared" si="750"/>
        <v>2180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1">
        <f t="shared" si="759"/>
        <v>359</v>
      </c>
      <c r="H2089" s="2">
        <f t="shared" si="760"/>
        <v>0.1646788990825688</v>
      </c>
      <c r="I2089" s="2"/>
      <c r="J2089" s="2">
        <f t="shared" si="751"/>
        <v>0.41100917431192663</v>
      </c>
      <c r="K2089" s="2">
        <f t="shared" si="752"/>
        <v>0.57568807339449546</v>
      </c>
      <c r="L2089" s="2">
        <f t="shared" si="753"/>
        <v>0</v>
      </c>
      <c r="M2089" s="2">
        <f t="shared" si="754"/>
        <v>1.3302752293577913E-2</v>
      </c>
      <c r="N2089" s="58">
        <v>896</v>
      </c>
      <c r="O2089" s="58">
        <v>1255</v>
      </c>
      <c r="P2089" s="58"/>
      <c r="Q2089" s="58">
        <v>29</v>
      </c>
      <c r="R2089" s="58"/>
      <c r="S2089" s="58"/>
      <c r="T2089" s="58"/>
      <c r="U2089" s="58">
        <v>0</v>
      </c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G2089" s="7">
        <f>IF(Q2089&gt;0,RANK(Q2089,(N2089:P2089,Q2089:AE2089)),0)</f>
        <v>3</v>
      </c>
      <c r="AH2089" s="7">
        <f>IF(R2089&gt;0,RANK(R2089,(N2089:P2089,Q2089:AE2089)),0)</f>
        <v>0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755"/>
        <v>1.3302752293577982E-2</v>
      </c>
      <c r="AL2089" s="2">
        <f t="shared" si="756"/>
        <v>0</v>
      </c>
      <c r="AM2089" s="2">
        <f t="shared" si="757"/>
        <v>0</v>
      </c>
      <c r="AN2089" s="2">
        <f t="shared" si="758"/>
        <v>0</v>
      </c>
      <c r="AP2089" t="s">
        <v>1534</v>
      </c>
      <c r="AQ2089" t="s">
        <v>773</v>
      </c>
      <c r="AT2089" s="94">
        <v>48</v>
      </c>
      <c r="AU2089" s="96">
        <v>159</v>
      </c>
      <c r="AV2089" s="100">
        <f t="shared" si="749"/>
        <v>48159</v>
      </c>
      <c r="AX2089" s="7" t="s">
        <v>996</v>
      </c>
    </row>
    <row r="2090" spans="1:50" ht="13" hidden="1" customHeight="1" outlineLevel="1">
      <c r="A2090" t="s">
        <v>1488</v>
      </c>
      <c r="B2090" t="s">
        <v>773</v>
      </c>
      <c r="C2090" s="1">
        <f t="shared" si="750"/>
        <v>4621</v>
      </c>
      <c r="D2090" s="7">
        <f>IF(N2090&gt;0, RANK(N2090,(N2090:P2090,Q2090:AE2090)),0)</f>
        <v>2</v>
      </c>
      <c r="E2090" s="7">
        <f>IF(O2090&gt;0,RANK(O2090,(N2090:P2090,Q2090:AE2090)),0)</f>
        <v>1</v>
      </c>
      <c r="F2090" s="7">
        <f>IF(P2090&gt;0,RANK(P2090,(N2090:P2090,Q2090:AE2090)),0)</f>
        <v>0</v>
      </c>
      <c r="G2090" s="1">
        <f t="shared" si="759"/>
        <v>891</v>
      </c>
      <c r="H2090" s="2">
        <f t="shared" si="760"/>
        <v>0.19281540792036356</v>
      </c>
      <c r="I2090" s="2"/>
      <c r="J2090" s="2">
        <f t="shared" si="751"/>
        <v>0.39774940489071631</v>
      </c>
      <c r="K2090" s="2">
        <f t="shared" si="752"/>
        <v>0.59056481281107986</v>
      </c>
      <c r="L2090" s="2">
        <f t="shared" si="753"/>
        <v>0</v>
      </c>
      <c r="M2090" s="2">
        <f t="shared" si="754"/>
        <v>1.1685782298203828E-2</v>
      </c>
      <c r="N2090" s="58">
        <v>1838</v>
      </c>
      <c r="O2090" s="58">
        <v>2729</v>
      </c>
      <c r="P2090" s="58"/>
      <c r="Q2090" s="58">
        <v>53</v>
      </c>
      <c r="R2090" s="58"/>
      <c r="S2090" s="58"/>
      <c r="T2090" s="58"/>
      <c r="U2090" s="58">
        <v>1</v>
      </c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G2090" s="7">
        <f>IF(Q2090&gt;0,RANK(Q2090,(N2090:P2090,Q2090:AE2090)),0)</f>
        <v>3</v>
      </c>
      <c r="AH2090" s="7">
        <f>IF(R2090&gt;0,RANK(R2090,(N2090:P2090,Q2090:AE2090)),0)</f>
        <v>0</v>
      </c>
      <c r="AI2090" s="7">
        <f>IF(T2090&gt;0,RANK(T2090,(N2090:P2090,Q2090:AE2090)),0)</f>
        <v>0</v>
      </c>
      <c r="AJ2090" s="7">
        <f>IF(S2090&gt;0,RANK(S2090,(N2090:P2090,Q2090:AE2090)),0)</f>
        <v>0</v>
      </c>
      <c r="AK2090" s="2">
        <f t="shared" si="755"/>
        <v>1.1469378922311188E-2</v>
      </c>
      <c r="AL2090" s="2">
        <f t="shared" si="756"/>
        <v>0</v>
      </c>
      <c r="AM2090" s="2">
        <f t="shared" si="757"/>
        <v>0</v>
      </c>
      <c r="AN2090" s="2">
        <f t="shared" si="758"/>
        <v>0</v>
      </c>
      <c r="AP2090" t="s">
        <v>1488</v>
      </c>
      <c r="AQ2090" t="s">
        <v>773</v>
      </c>
      <c r="AT2090" s="94">
        <v>48</v>
      </c>
      <c r="AU2090" s="96">
        <v>161</v>
      </c>
      <c r="AV2090" s="100">
        <f t="shared" si="749"/>
        <v>48161</v>
      </c>
      <c r="AX2090" s="7" t="s">
        <v>996</v>
      </c>
    </row>
    <row r="2091" spans="1:50" ht="13" hidden="1" customHeight="1" outlineLevel="1">
      <c r="A2091" t="s">
        <v>285</v>
      </c>
      <c r="B2091" t="s">
        <v>773</v>
      </c>
      <c r="C2091" s="1">
        <f t="shared" si="750"/>
        <v>2575</v>
      </c>
      <c r="D2091" s="7">
        <f>IF(N2091&gt;0, RANK(N2091,(N2091:P2091,Q2091:AE2091)),0)</f>
        <v>1</v>
      </c>
      <c r="E2091" s="7">
        <f>IF(O2091&gt;0,RANK(O2091,(N2091:P2091,Q2091:AE2091)),0)</f>
        <v>2</v>
      </c>
      <c r="F2091" s="7">
        <f>IF(P2091&gt;0,RANK(P2091,(N2091:P2091,Q2091:AE2091)),0)</f>
        <v>0</v>
      </c>
      <c r="G2091" s="1">
        <f t="shared" si="759"/>
        <v>27</v>
      </c>
      <c r="H2091" s="2">
        <f t="shared" si="760"/>
        <v>1.0485436893203883E-2</v>
      </c>
      <c r="I2091" s="2"/>
      <c r="J2091" s="2">
        <f t="shared" si="751"/>
        <v>0.49669902912621361</v>
      </c>
      <c r="K2091" s="2">
        <f t="shared" si="752"/>
        <v>0.48621359223300969</v>
      </c>
      <c r="L2091" s="2">
        <f t="shared" si="753"/>
        <v>0</v>
      </c>
      <c r="M2091" s="2">
        <f t="shared" si="754"/>
        <v>1.708737864077664E-2</v>
      </c>
      <c r="N2091" s="58">
        <v>1279</v>
      </c>
      <c r="O2091" s="58">
        <v>1252</v>
      </c>
      <c r="P2091" s="58"/>
      <c r="Q2091" s="58">
        <v>43</v>
      </c>
      <c r="R2091" s="58"/>
      <c r="S2091" s="58"/>
      <c r="T2091" s="58"/>
      <c r="U2091" s="58">
        <v>1</v>
      </c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G2091" s="7">
        <f>IF(Q2091&gt;0,RANK(Q2091,(N2091:P2091,Q2091:AE2091)),0)</f>
        <v>3</v>
      </c>
      <c r="AH2091" s="7">
        <f>IF(R2091&gt;0,RANK(R2091,(N2091:P2091,Q2091:AE2091)),0)</f>
        <v>0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si="755"/>
        <v>1.6699029126213592E-2</v>
      </c>
      <c r="AL2091" s="2">
        <f t="shared" si="756"/>
        <v>0</v>
      </c>
      <c r="AM2091" s="2">
        <f t="shared" si="757"/>
        <v>0</v>
      </c>
      <c r="AN2091" s="2">
        <f t="shared" si="758"/>
        <v>0</v>
      </c>
      <c r="AP2091" t="s">
        <v>285</v>
      </c>
      <c r="AQ2091" t="s">
        <v>773</v>
      </c>
      <c r="AT2091" s="94">
        <v>48</v>
      </c>
      <c r="AU2091" s="96">
        <v>163</v>
      </c>
      <c r="AV2091" s="100">
        <f t="shared" si="749"/>
        <v>48163</v>
      </c>
      <c r="AX2091" s="7" t="s">
        <v>996</v>
      </c>
    </row>
    <row r="2092" spans="1:50" ht="13" hidden="1" customHeight="1" outlineLevel="1">
      <c r="A2092" t="s">
        <v>362</v>
      </c>
      <c r="B2092" t="s">
        <v>773</v>
      </c>
      <c r="C2092" s="1">
        <f t="shared" si="750"/>
        <v>2355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759"/>
        <v>1019</v>
      </c>
      <c r="H2092" s="2">
        <f t="shared" si="760"/>
        <v>0.43269639065817411</v>
      </c>
      <c r="I2092" s="2"/>
      <c r="J2092" s="2">
        <f t="shared" si="751"/>
        <v>0.27473460721868365</v>
      </c>
      <c r="K2092" s="2">
        <f t="shared" si="752"/>
        <v>0.7074309978768577</v>
      </c>
      <c r="L2092" s="2">
        <f t="shared" si="753"/>
        <v>0</v>
      </c>
      <c r="M2092" s="2">
        <f t="shared" si="754"/>
        <v>1.7834394904458706E-2</v>
      </c>
      <c r="N2092" s="58">
        <v>647</v>
      </c>
      <c r="O2092" s="58">
        <v>1666</v>
      </c>
      <c r="P2092" s="58"/>
      <c r="Q2092" s="58">
        <v>41</v>
      </c>
      <c r="R2092" s="58"/>
      <c r="S2092" s="58"/>
      <c r="T2092" s="58"/>
      <c r="U2092" s="58">
        <v>1</v>
      </c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G2092" s="7">
        <f>IF(Q2092&gt;0,RANK(Q2092,(N2092:P2092,Q2092:AE2092)),0)</f>
        <v>3</v>
      </c>
      <c r="AH2092" s="7">
        <f>IF(R2092&gt;0,RANK(R2092,(N2092:P2092,Q2092:AE2092)),0)</f>
        <v>0</v>
      </c>
      <c r="AI2092" s="7">
        <f>IF(T2092&gt;0,RANK(T2092,(N2092:P2092,Q2092:AE2092)),0)</f>
        <v>0</v>
      </c>
      <c r="AJ2092" s="7">
        <f>IF(S2092&gt;0,RANK(S2092,(N2092:P2092,Q2092:AE2092)),0)</f>
        <v>0</v>
      </c>
      <c r="AK2092" s="2">
        <f t="shared" si="755"/>
        <v>1.7409766454352441E-2</v>
      </c>
      <c r="AL2092" s="2">
        <f t="shared" si="756"/>
        <v>0</v>
      </c>
      <c r="AM2092" s="2">
        <f t="shared" si="757"/>
        <v>0</v>
      </c>
      <c r="AN2092" s="2">
        <f t="shared" si="758"/>
        <v>0</v>
      </c>
      <c r="AP2092" t="s">
        <v>362</v>
      </c>
      <c r="AQ2092" t="s">
        <v>773</v>
      </c>
      <c r="AT2092" s="94">
        <v>48</v>
      </c>
      <c r="AU2092" s="96">
        <v>165</v>
      </c>
      <c r="AV2092" s="100">
        <f t="shared" si="749"/>
        <v>48165</v>
      </c>
      <c r="AX2092" s="7" t="s">
        <v>996</v>
      </c>
    </row>
    <row r="2093" spans="1:50" ht="13" hidden="1" customHeight="1" outlineLevel="1">
      <c r="A2093" t="s">
        <v>2300</v>
      </c>
      <c r="B2093" t="s">
        <v>773</v>
      </c>
      <c r="C2093" s="1">
        <f t="shared" si="750"/>
        <v>51971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0</v>
      </c>
      <c r="G2093" s="1">
        <f t="shared" si="759"/>
        <v>2438</v>
      </c>
      <c r="H2093" s="2">
        <f t="shared" si="760"/>
        <v>4.691077716418772E-2</v>
      </c>
      <c r="I2093" s="2"/>
      <c r="J2093" s="2">
        <f t="shared" si="751"/>
        <v>0.46445132862557964</v>
      </c>
      <c r="K2093" s="2">
        <f t="shared" si="752"/>
        <v>0.51136210578976737</v>
      </c>
      <c r="L2093" s="2">
        <f t="shared" si="753"/>
        <v>0</v>
      </c>
      <c r="M2093" s="2">
        <f t="shared" si="754"/>
        <v>2.4186565584653041E-2</v>
      </c>
      <c r="N2093" s="58">
        <v>24138</v>
      </c>
      <c r="O2093" s="58">
        <v>26576</v>
      </c>
      <c r="P2093" s="58"/>
      <c r="Q2093" s="58">
        <v>1241</v>
      </c>
      <c r="R2093" s="58"/>
      <c r="S2093" s="58"/>
      <c r="T2093" s="58"/>
      <c r="U2093" s="58">
        <v>16</v>
      </c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G2093" s="7">
        <f>IF(Q2093&gt;0,RANK(Q2093,(N2093:P2093,Q2093:AE2093)),0)</f>
        <v>3</v>
      </c>
      <c r="AH2093" s="7">
        <f>IF(R2093&gt;0,RANK(R2093,(N2093:P2093,Q2093:AE2093)),0)</f>
        <v>0</v>
      </c>
      <c r="AI2093" s="7">
        <f>IF(T2093&gt;0,RANK(T2093,(N2093:P2093,Q2093:AE2093)),0)</f>
        <v>0</v>
      </c>
      <c r="AJ2093" s="7">
        <f>IF(S2093&gt;0,RANK(S2093,(N2093:P2093,Q2093:AE2093)),0)</f>
        <v>0</v>
      </c>
      <c r="AK2093" s="2">
        <f t="shared" si="755"/>
        <v>2.3878701583575454E-2</v>
      </c>
      <c r="AL2093" s="2">
        <f t="shared" si="756"/>
        <v>0</v>
      </c>
      <c r="AM2093" s="2">
        <f t="shared" si="757"/>
        <v>0</v>
      </c>
      <c r="AN2093" s="2">
        <f t="shared" si="758"/>
        <v>0</v>
      </c>
      <c r="AP2093" t="s">
        <v>2300</v>
      </c>
      <c r="AQ2093" t="s">
        <v>773</v>
      </c>
      <c r="AT2093" s="94">
        <v>48</v>
      </c>
      <c r="AU2093" s="96">
        <v>167</v>
      </c>
      <c r="AV2093" s="100">
        <f t="shared" si="749"/>
        <v>48167</v>
      </c>
      <c r="AX2093" s="7" t="s">
        <v>996</v>
      </c>
    </row>
    <row r="2094" spans="1:50" ht="13" hidden="1" customHeight="1" outlineLevel="1">
      <c r="A2094" t="s">
        <v>2033</v>
      </c>
      <c r="B2094" t="s">
        <v>773</v>
      </c>
      <c r="C2094" s="1">
        <f t="shared" si="750"/>
        <v>1275</v>
      </c>
      <c r="D2094" s="7">
        <f>IF(N2094&gt;0, RANK(N2094,(N2094:P2094,Q2094:AE2094)),0)</f>
        <v>2</v>
      </c>
      <c r="E2094" s="7">
        <f>IF(O2094&gt;0,RANK(O2094,(N2094:P2094,Q2094:AE2094)),0)</f>
        <v>1</v>
      </c>
      <c r="F2094" s="7">
        <f>IF(P2094&gt;0,RANK(P2094,(N2094:P2094,Q2094:AE2094)),0)</f>
        <v>0</v>
      </c>
      <c r="G2094" s="1">
        <f t="shared" si="759"/>
        <v>400</v>
      </c>
      <c r="H2094" s="2">
        <f t="shared" si="760"/>
        <v>0.31372549019607843</v>
      </c>
      <c r="I2094" s="2"/>
      <c r="J2094" s="2">
        <f t="shared" si="751"/>
        <v>0.33647058823529413</v>
      </c>
      <c r="K2094" s="2">
        <f t="shared" si="752"/>
        <v>0.6501960784313725</v>
      </c>
      <c r="L2094" s="2">
        <f t="shared" si="753"/>
        <v>0</v>
      </c>
      <c r="M2094" s="2">
        <f t="shared" si="754"/>
        <v>1.3333333333333419E-2</v>
      </c>
      <c r="N2094" s="58">
        <v>429</v>
      </c>
      <c r="O2094" s="58">
        <v>829</v>
      </c>
      <c r="P2094" s="58"/>
      <c r="Q2094" s="58">
        <v>17</v>
      </c>
      <c r="R2094" s="58"/>
      <c r="S2094" s="58"/>
      <c r="T2094" s="58"/>
      <c r="U2094" s="58">
        <v>0</v>
      </c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G2094" s="7">
        <f>IF(Q2094&gt;0,RANK(Q2094,(N2094:P2094,Q2094:AE2094)),0)</f>
        <v>3</v>
      </c>
      <c r="AH2094" s="7">
        <f>IF(R2094&gt;0,RANK(R2094,(N2094:P2094,Q2094:AE2094)),0)</f>
        <v>0</v>
      </c>
      <c r="AI2094" s="7">
        <f>IF(T2094&gt;0,RANK(T2094,(N2094:P2094,Q2094:AE2094)),0)</f>
        <v>0</v>
      </c>
      <c r="AJ2094" s="7">
        <f>IF(S2094&gt;0,RANK(S2094,(N2094:P2094,Q2094:AE2094)),0)</f>
        <v>0</v>
      </c>
      <c r="AK2094" s="2">
        <f t="shared" si="755"/>
        <v>1.3333333333333334E-2</v>
      </c>
      <c r="AL2094" s="2">
        <f t="shared" si="756"/>
        <v>0</v>
      </c>
      <c r="AM2094" s="2">
        <f t="shared" si="757"/>
        <v>0</v>
      </c>
      <c r="AN2094" s="2">
        <f t="shared" si="758"/>
        <v>0</v>
      </c>
      <c r="AP2094" t="s">
        <v>2033</v>
      </c>
      <c r="AQ2094" t="s">
        <v>773</v>
      </c>
      <c r="AT2094" s="94">
        <v>48</v>
      </c>
      <c r="AU2094" s="96">
        <v>169</v>
      </c>
      <c r="AV2094" s="100">
        <f t="shared" si="749"/>
        <v>48169</v>
      </c>
      <c r="AX2094" s="7" t="s">
        <v>996</v>
      </c>
    </row>
    <row r="2095" spans="1:50" ht="13" hidden="1" customHeight="1" outlineLevel="1">
      <c r="A2095" t="s">
        <v>2825</v>
      </c>
      <c r="B2095" t="s">
        <v>773</v>
      </c>
      <c r="C2095" s="1">
        <f t="shared" si="750"/>
        <v>5791</v>
      </c>
      <c r="D2095" s="7">
        <f>IF(N2095&gt;0, RANK(N2095,(N2095:P2095,Q2095:AE2095)),0)</f>
        <v>2</v>
      </c>
      <c r="E2095" s="7">
        <f>IF(O2095&gt;0,RANK(O2095,(N2095:P2095,Q2095:AE2095)),0)</f>
        <v>1</v>
      </c>
      <c r="F2095" s="7">
        <f>IF(P2095&gt;0,RANK(P2095,(N2095:P2095,Q2095:AE2095)),0)</f>
        <v>0</v>
      </c>
      <c r="G2095" s="1">
        <f t="shared" si="759"/>
        <v>2987</v>
      </c>
      <c r="H2095" s="2">
        <f t="shared" si="760"/>
        <v>0.51580037989984462</v>
      </c>
      <c r="I2095" s="2"/>
      <c r="J2095" s="2">
        <f t="shared" si="751"/>
        <v>0.22396822655845278</v>
      </c>
      <c r="K2095" s="2">
        <f t="shared" si="752"/>
        <v>0.73976860645829734</v>
      </c>
      <c r="L2095" s="2">
        <f t="shared" si="753"/>
        <v>0</v>
      </c>
      <c r="M2095" s="2">
        <f t="shared" si="754"/>
        <v>3.6263166983249828E-2</v>
      </c>
      <c r="N2095" s="58">
        <v>1297</v>
      </c>
      <c r="O2095" s="58">
        <v>4284</v>
      </c>
      <c r="P2095" s="58"/>
      <c r="Q2095" s="58">
        <v>207</v>
      </c>
      <c r="R2095" s="58"/>
      <c r="S2095" s="58"/>
      <c r="T2095" s="58"/>
      <c r="U2095" s="58">
        <v>3</v>
      </c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G2095" s="7">
        <f>IF(Q2095&gt;0,RANK(Q2095,(N2095:P2095,Q2095:AE2095)),0)</f>
        <v>3</v>
      </c>
      <c r="AH2095" s="7">
        <f>IF(R2095&gt;0,RANK(R2095,(N2095:P2095,Q2095:AE2095)),0)</f>
        <v>0</v>
      </c>
      <c r="AI2095" s="7">
        <f>IF(T2095&gt;0,RANK(T2095,(N2095:P2095,Q2095:AE2095)),0)</f>
        <v>0</v>
      </c>
      <c r="AJ2095" s="7">
        <f>IF(S2095&gt;0,RANK(S2095,(N2095:P2095,Q2095:AE2095)),0)</f>
        <v>0</v>
      </c>
      <c r="AK2095" s="2">
        <f t="shared" si="755"/>
        <v>3.5745121740632012E-2</v>
      </c>
      <c r="AL2095" s="2">
        <f t="shared" si="756"/>
        <v>0</v>
      </c>
      <c r="AM2095" s="2">
        <f t="shared" si="757"/>
        <v>0</v>
      </c>
      <c r="AN2095" s="2">
        <f t="shared" si="758"/>
        <v>0</v>
      </c>
      <c r="AP2095" t="s">
        <v>2825</v>
      </c>
      <c r="AQ2095" t="s">
        <v>773</v>
      </c>
      <c r="AT2095" s="94">
        <v>48</v>
      </c>
      <c r="AU2095" s="96">
        <v>171</v>
      </c>
      <c r="AV2095" s="100">
        <f t="shared" si="749"/>
        <v>48171</v>
      </c>
      <c r="AX2095" s="7" t="s">
        <v>996</v>
      </c>
    </row>
    <row r="2096" spans="1:50" ht="13" hidden="1" customHeight="1" outlineLevel="1">
      <c r="A2096" t="s">
        <v>2090</v>
      </c>
      <c r="B2096" t="s">
        <v>773</v>
      </c>
      <c r="C2096" s="1">
        <f t="shared" si="750"/>
        <v>510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0</v>
      </c>
      <c r="G2096" s="1">
        <f t="shared" si="759"/>
        <v>312</v>
      </c>
      <c r="H2096" s="2">
        <f t="shared" si="760"/>
        <v>0.61176470588235299</v>
      </c>
      <c r="I2096" s="2"/>
      <c r="J2096" s="2">
        <f t="shared" si="751"/>
        <v>0.18627450980392157</v>
      </c>
      <c r="K2096" s="2">
        <f t="shared" si="752"/>
        <v>0.79803921568627456</v>
      </c>
      <c r="L2096" s="2">
        <f t="shared" si="753"/>
        <v>0</v>
      </c>
      <c r="M2096" s="2">
        <f t="shared" si="754"/>
        <v>1.5686274509803866E-2</v>
      </c>
      <c r="N2096" s="58">
        <v>95</v>
      </c>
      <c r="O2096" s="58">
        <v>407</v>
      </c>
      <c r="P2096" s="58"/>
      <c r="Q2096" s="58">
        <v>6</v>
      </c>
      <c r="R2096" s="58"/>
      <c r="S2096" s="58"/>
      <c r="T2096" s="58"/>
      <c r="U2096" s="58">
        <v>2</v>
      </c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G2096" s="7">
        <f>IF(Q2096&gt;0,RANK(Q2096,(N2096:P2096,Q2096:AE2096)),0)</f>
        <v>3</v>
      </c>
      <c r="AH2096" s="7">
        <f>IF(R2096&gt;0,RANK(R2096,(N2096:P2096,Q2096:AE2096)),0)</f>
        <v>0</v>
      </c>
      <c r="AI2096" s="7">
        <f>IF(T2096&gt;0,RANK(T2096,(N2096:P2096,Q2096:AE2096)),0)</f>
        <v>0</v>
      </c>
      <c r="AJ2096" s="7">
        <f>IF(S2096&gt;0,RANK(S2096,(N2096:P2096,Q2096:AE2096)),0)</f>
        <v>0</v>
      </c>
      <c r="AK2096" s="2">
        <f t="shared" si="755"/>
        <v>1.1764705882352941E-2</v>
      </c>
      <c r="AL2096" s="2">
        <f t="shared" si="756"/>
        <v>0</v>
      </c>
      <c r="AM2096" s="2">
        <f t="shared" si="757"/>
        <v>0</v>
      </c>
      <c r="AN2096" s="2">
        <f t="shared" si="758"/>
        <v>0</v>
      </c>
      <c r="AP2096" t="s">
        <v>2090</v>
      </c>
      <c r="AQ2096" t="s">
        <v>773</v>
      </c>
      <c r="AT2096" s="94">
        <v>48</v>
      </c>
      <c r="AU2096" s="96">
        <v>173</v>
      </c>
      <c r="AV2096" s="100">
        <f t="shared" si="749"/>
        <v>48173</v>
      </c>
      <c r="AX2096" s="7" t="s">
        <v>996</v>
      </c>
    </row>
    <row r="2097" spans="1:50" ht="13" hidden="1" customHeight="1" outlineLevel="1">
      <c r="A2097" t="s">
        <v>2264</v>
      </c>
      <c r="B2097" t="s">
        <v>773</v>
      </c>
      <c r="C2097" s="1">
        <f t="shared" si="750"/>
        <v>1931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0</v>
      </c>
      <c r="G2097" s="1">
        <f t="shared" si="759"/>
        <v>705</v>
      </c>
      <c r="H2097" s="2">
        <f t="shared" si="760"/>
        <v>0.36509580528223717</v>
      </c>
      <c r="I2097" s="2"/>
      <c r="J2097" s="2">
        <f t="shared" si="751"/>
        <v>0.31123770067322631</v>
      </c>
      <c r="K2097" s="2">
        <f t="shared" si="752"/>
        <v>0.67633350595546349</v>
      </c>
      <c r="L2097" s="2">
        <f t="shared" si="753"/>
        <v>0</v>
      </c>
      <c r="M2097" s="2">
        <f t="shared" si="754"/>
        <v>1.2428793371310198E-2</v>
      </c>
      <c r="N2097" s="58">
        <v>601</v>
      </c>
      <c r="O2097" s="58">
        <v>1306</v>
      </c>
      <c r="P2097" s="58"/>
      <c r="Q2097" s="58">
        <v>24</v>
      </c>
      <c r="R2097" s="58"/>
      <c r="S2097" s="58"/>
      <c r="T2097" s="58"/>
      <c r="U2097" s="58">
        <v>0</v>
      </c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G2097" s="7">
        <f>IF(Q2097&gt;0,RANK(Q2097,(N2097:P2097,Q2097:AE2097)),0)</f>
        <v>3</v>
      </c>
      <c r="AH2097" s="7">
        <f>IF(R2097&gt;0,RANK(R2097,(N2097:P2097,Q2097:AE2097)),0)</f>
        <v>0</v>
      </c>
      <c r="AI2097" s="7">
        <f>IF(T2097&gt;0,RANK(T2097,(N2097:P2097,Q2097:AE2097)),0)</f>
        <v>0</v>
      </c>
      <c r="AJ2097" s="7">
        <f>IF(S2097&gt;0,RANK(S2097,(N2097:P2097,Q2097:AE2097)),0)</f>
        <v>0</v>
      </c>
      <c r="AK2097" s="2">
        <f t="shared" si="755"/>
        <v>1.2428793371310202E-2</v>
      </c>
      <c r="AL2097" s="2">
        <f t="shared" si="756"/>
        <v>0</v>
      </c>
      <c r="AM2097" s="2">
        <f t="shared" si="757"/>
        <v>0</v>
      </c>
      <c r="AN2097" s="2">
        <f t="shared" si="758"/>
        <v>0</v>
      </c>
      <c r="AP2097" t="s">
        <v>2264</v>
      </c>
      <c r="AQ2097" t="s">
        <v>773</v>
      </c>
      <c r="AT2097" s="94">
        <v>48</v>
      </c>
      <c r="AU2097" s="96">
        <v>175</v>
      </c>
      <c r="AV2097" s="100">
        <f t="shared" si="749"/>
        <v>48175</v>
      </c>
      <c r="AX2097" s="7" t="s">
        <v>996</v>
      </c>
    </row>
    <row r="2098" spans="1:50" ht="13" hidden="1" customHeight="1" outlineLevel="1">
      <c r="A2098" t="s">
        <v>1722</v>
      </c>
      <c r="B2098" t="s">
        <v>773</v>
      </c>
      <c r="C2098" s="1">
        <f t="shared" si="750"/>
        <v>3973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0</v>
      </c>
      <c r="G2098" s="1">
        <f t="shared" si="759"/>
        <v>1167</v>
      </c>
      <c r="H2098" s="2">
        <f t="shared" si="760"/>
        <v>0.29373269569594762</v>
      </c>
      <c r="I2098" s="2"/>
      <c r="J2098" s="2">
        <f t="shared" si="751"/>
        <v>0.34709287691920465</v>
      </c>
      <c r="K2098" s="2">
        <f t="shared" si="752"/>
        <v>0.64082557261515227</v>
      </c>
      <c r="L2098" s="2">
        <f t="shared" si="753"/>
        <v>0</v>
      </c>
      <c r="M2098" s="2">
        <f t="shared" si="754"/>
        <v>1.2081550465643076E-2</v>
      </c>
      <c r="N2098" s="58">
        <v>1379</v>
      </c>
      <c r="O2098" s="58">
        <v>2546</v>
      </c>
      <c r="P2098" s="58"/>
      <c r="Q2098" s="58">
        <v>48</v>
      </c>
      <c r="R2098" s="58"/>
      <c r="S2098" s="58"/>
      <c r="T2098" s="58"/>
      <c r="U2098" s="58">
        <v>0</v>
      </c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G2098" s="7">
        <f>IF(Q2098&gt;0,RANK(Q2098,(N2098:P2098,Q2098:AE2098)),0)</f>
        <v>3</v>
      </c>
      <c r="AH2098" s="7">
        <f>IF(R2098&gt;0,RANK(R2098,(N2098:P2098,Q2098:AE2098)),0)</f>
        <v>0</v>
      </c>
      <c r="AI2098" s="7">
        <f>IF(T2098&gt;0,RANK(T2098,(N2098:P2098,Q2098:AE2098)),0)</f>
        <v>0</v>
      </c>
      <c r="AJ2098" s="7">
        <f>IF(S2098&gt;0,RANK(S2098,(N2098:P2098,Q2098:AE2098)),0)</f>
        <v>0</v>
      </c>
      <c r="AK2098" s="2">
        <f t="shared" si="755"/>
        <v>1.2081550465643092E-2</v>
      </c>
      <c r="AL2098" s="2">
        <f t="shared" si="756"/>
        <v>0</v>
      </c>
      <c r="AM2098" s="2">
        <f t="shared" si="757"/>
        <v>0</v>
      </c>
      <c r="AN2098" s="2">
        <f t="shared" si="758"/>
        <v>0</v>
      </c>
      <c r="AP2098" t="s">
        <v>1722</v>
      </c>
      <c r="AQ2098" t="s">
        <v>773</v>
      </c>
      <c r="AT2098" s="94">
        <v>48</v>
      </c>
      <c r="AU2098" s="96">
        <v>177</v>
      </c>
      <c r="AV2098" s="100">
        <f t="shared" si="749"/>
        <v>48177</v>
      </c>
      <c r="AX2098" s="7" t="s">
        <v>996</v>
      </c>
    </row>
    <row r="2099" spans="1:50" ht="13" hidden="1" customHeight="1" outlineLevel="1">
      <c r="A2099" t="s">
        <v>987</v>
      </c>
      <c r="B2099" t="s">
        <v>773</v>
      </c>
      <c r="C2099" s="1">
        <f t="shared" si="750"/>
        <v>8191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0</v>
      </c>
      <c r="G2099" s="1">
        <f t="shared" si="759"/>
        <v>4101</v>
      </c>
      <c r="H2099" s="2">
        <f t="shared" si="760"/>
        <v>0.50067146868514223</v>
      </c>
      <c r="I2099" s="2"/>
      <c r="J2099" s="2">
        <f t="shared" si="751"/>
        <v>0.23708948846294714</v>
      </c>
      <c r="K2099" s="2">
        <f t="shared" si="752"/>
        <v>0.73776095714808931</v>
      </c>
      <c r="L2099" s="2">
        <f t="shared" si="753"/>
        <v>0</v>
      </c>
      <c r="M2099" s="2">
        <f t="shared" si="754"/>
        <v>2.5149554388963602E-2</v>
      </c>
      <c r="N2099" s="58">
        <v>1942</v>
      </c>
      <c r="O2099" s="58">
        <v>6043</v>
      </c>
      <c r="P2099" s="58"/>
      <c r="Q2099" s="58">
        <v>203</v>
      </c>
      <c r="R2099" s="58"/>
      <c r="S2099" s="58"/>
      <c r="T2099" s="58"/>
      <c r="U2099" s="58">
        <v>3</v>
      </c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G2099" s="7">
        <f>IF(Q2099&gt;0,RANK(Q2099,(N2099:P2099,Q2099:AE2099)),0)</f>
        <v>3</v>
      </c>
      <c r="AH2099" s="7">
        <f>IF(R2099&gt;0,RANK(R2099,(N2099:P2099,Q2099:AE2099)),0)</f>
        <v>0</v>
      </c>
      <c r="AI2099" s="7">
        <f>IF(T2099&gt;0,RANK(T2099,(N2099:P2099,Q2099:AE2099)),0)</f>
        <v>0</v>
      </c>
      <c r="AJ2099" s="7">
        <f>IF(S2099&gt;0,RANK(S2099,(N2099:P2099,Q2099:AE2099)),0)</f>
        <v>0</v>
      </c>
      <c r="AK2099" s="2">
        <f t="shared" si="755"/>
        <v>2.4783298742522282E-2</v>
      </c>
      <c r="AL2099" s="2">
        <f t="shared" si="756"/>
        <v>0</v>
      </c>
      <c r="AM2099" s="2">
        <f t="shared" si="757"/>
        <v>0</v>
      </c>
      <c r="AN2099" s="2">
        <f t="shared" si="758"/>
        <v>0</v>
      </c>
      <c r="AP2099" t="s">
        <v>987</v>
      </c>
      <c r="AQ2099" t="s">
        <v>773</v>
      </c>
      <c r="AT2099" s="94">
        <v>48</v>
      </c>
      <c r="AU2099" s="96">
        <v>179</v>
      </c>
      <c r="AV2099" s="100">
        <f t="shared" si="749"/>
        <v>48179</v>
      </c>
      <c r="AX2099" s="7" t="s">
        <v>996</v>
      </c>
    </row>
    <row r="2100" spans="1:50" ht="13" hidden="1" customHeight="1" outlineLevel="1">
      <c r="A2100" t="s">
        <v>1857</v>
      </c>
      <c r="B2100" t="s">
        <v>773</v>
      </c>
      <c r="C2100" s="1">
        <f t="shared" si="750"/>
        <v>23005</v>
      </c>
      <c r="D2100" s="7">
        <f>IF(N2100&gt;0, RANK(N2100,(N2100:P2100,Q2100:AE2100)),0)</f>
        <v>2</v>
      </c>
      <c r="E2100" s="7">
        <f>IF(O2100&gt;0,RANK(O2100,(N2100:P2100,Q2100:AE2100)),0)</f>
        <v>1</v>
      </c>
      <c r="F2100" s="7">
        <f>IF(P2100&gt;0,RANK(P2100,(N2100:P2100,Q2100:AE2100)),0)</f>
        <v>0</v>
      </c>
      <c r="G2100" s="1">
        <f t="shared" si="759"/>
        <v>4641</v>
      </c>
      <c r="H2100" s="2">
        <f t="shared" si="760"/>
        <v>0.20173875244512063</v>
      </c>
      <c r="I2100" s="2"/>
      <c r="J2100" s="2">
        <f t="shared" si="751"/>
        <v>0.38730710715061945</v>
      </c>
      <c r="K2100" s="2">
        <f t="shared" si="752"/>
        <v>0.58904585959574007</v>
      </c>
      <c r="L2100" s="2">
        <f t="shared" si="753"/>
        <v>0</v>
      </c>
      <c r="M2100" s="2">
        <f t="shared" si="754"/>
        <v>2.3647033253640481E-2</v>
      </c>
      <c r="N2100" s="58">
        <v>8910</v>
      </c>
      <c r="O2100" s="58">
        <v>13551</v>
      </c>
      <c r="P2100" s="58"/>
      <c r="Q2100" s="58">
        <v>543</v>
      </c>
      <c r="R2100" s="58"/>
      <c r="S2100" s="58"/>
      <c r="T2100" s="58"/>
      <c r="U2100" s="58">
        <v>1</v>
      </c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G2100" s="7">
        <f>IF(Q2100&gt;0,RANK(Q2100,(N2100:P2100,Q2100:AE2100)),0)</f>
        <v>3</v>
      </c>
      <c r="AH2100" s="7">
        <f>IF(R2100&gt;0,RANK(R2100,(N2100:P2100,Q2100:AE2100)),0)</f>
        <v>0</v>
      </c>
      <c r="AI2100" s="7">
        <f>IF(T2100&gt;0,RANK(T2100,(N2100:P2100,Q2100:AE2100)),0)</f>
        <v>0</v>
      </c>
      <c r="AJ2100" s="7">
        <f>IF(S2100&gt;0,RANK(S2100,(N2100:P2100,Q2100:AE2100)),0)</f>
        <v>0</v>
      </c>
      <c r="AK2100" s="2">
        <f t="shared" si="755"/>
        <v>2.3603564442512496E-2</v>
      </c>
      <c r="AL2100" s="2">
        <f t="shared" si="756"/>
        <v>0</v>
      </c>
      <c r="AM2100" s="2">
        <f t="shared" si="757"/>
        <v>0</v>
      </c>
      <c r="AN2100" s="2">
        <f t="shared" si="758"/>
        <v>0</v>
      </c>
      <c r="AP2100" t="s">
        <v>1857</v>
      </c>
      <c r="AQ2100" t="s">
        <v>773</v>
      </c>
      <c r="AT2100" s="94">
        <v>48</v>
      </c>
      <c r="AU2100" s="96">
        <v>181</v>
      </c>
      <c r="AV2100" s="100">
        <f t="shared" si="749"/>
        <v>48181</v>
      </c>
      <c r="AX2100" s="7" t="s">
        <v>996</v>
      </c>
    </row>
    <row r="2101" spans="1:50" ht="13" hidden="1" customHeight="1" outlineLevel="1">
      <c r="A2101" t="s">
        <v>1318</v>
      </c>
      <c r="B2101" t="s">
        <v>773</v>
      </c>
      <c r="C2101" s="1">
        <f t="shared" si="750"/>
        <v>20868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0</v>
      </c>
      <c r="G2101" s="1">
        <f t="shared" si="759"/>
        <v>16635</v>
      </c>
      <c r="H2101" s="2">
        <f t="shared" si="760"/>
        <v>0.79715353651523868</v>
      </c>
      <c r="I2101" s="2"/>
      <c r="J2101" s="2">
        <f t="shared" si="751"/>
        <v>8.8652482269503549E-2</v>
      </c>
      <c r="K2101" s="2">
        <f t="shared" si="752"/>
        <v>0.88580601878474219</v>
      </c>
      <c r="L2101" s="2">
        <f t="shared" si="753"/>
        <v>0</v>
      </c>
      <c r="M2101" s="2">
        <f t="shared" si="754"/>
        <v>2.5541498945754304E-2</v>
      </c>
      <c r="N2101" s="58">
        <v>1850</v>
      </c>
      <c r="O2101" s="58">
        <v>18485</v>
      </c>
      <c r="P2101" s="58"/>
      <c r="Q2101" s="58">
        <v>530</v>
      </c>
      <c r="R2101" s="58"/>
      <c r="S2101" s="58"/>
      <c r="T2101" s="58"/>
      <c r="U2101" s="58">
        <v>3</v>
      </c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G2101" s="7">
        <f>IF(Q2101&gt;0,RANK(Q2101,(N2101:P2101,Q2101:AE2101)),0)</f>
        <v>3</v>
      </c>
      <c r="AH2101" s="7">
        <f>IF(R2101&gt;0,RANK(R2101,(N2101:P2101,Q2101:AE2101)),0)</f>
        <v>0</v>
      </c>
      <c r="AI2101" s="7">
        <f>IF(T2101&gt;0,RANK(T2101,(N2101:P2101,Q2101:AE2101)),0)</f>
        <v>0</v>
      </c>
      <c r="AJ2101" s="7">
        <f>IF(S2101&gt;0,RANK(S2101,(N2101:P2101,Q2101:AE2101)),0)</f>
        <v>0</v>
      </c>
      <c r="AK2101" s="2">
        <f t="shared" si="755"/>
        <v>2.5397738163695612E-2</v>
      </c>
      <c r="AL2101" s="2">
        <f t="shared" si="756"/>
        <v>0</v>
      </c>
      <c r="AM2101" s="2">
        <f t="shared" si="757"/>
        <v>0</v>
      </c>
      <c r="AN2101" s="2">
        <f t="shared" si="758"/>
        <v>0</v>
      </c>
      <c r="AP2101" t="s">
        <v>1318</v>
      </c>
      <c r="AQ2101" t="s">
        <v>773</v>
      </c>
      <c r="AT2101" s="94">
        <v>48</v>
      </c>
      <c r="AU2101" s="96">
        <v>183</v>
      </c>
      <c r="AV2101" s="100">
        <f t="shared" si="749"/>
        <v>48183</v>
      </c>
      <c r="AX2101" s="7" t="s">
        <v>996</v>
      </c>
    </row>
    <row r="2102" spans="1:50" ht="13" hidden="1" customHeight="1" outlineLevel="1">
      <c r="A2102" t="s">
        <v>341</v>
      </c>
      <c r="B2102" t="s">
        <v>773</v>
      </c>
      <c r="C2102" s="1">
        <f t="shared" si="750"/>
        <v>3987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0</v>
      </c>
      <c r="G2102" s="1">
        <f t="shared" si="759"/>
        <v>796</v>
      </c>
      <c r="H2102" s="2">
        <f t="shared" si="760"/>
        <v>0.19964885879107097</v>
      </c>
      <c r="I2102" s="2"/>
      <c r="J2102" s="2">
        <f t="shared" si="751"/>
        <v>0.39252570855279661</v>
      </c>
      <c r="K2102" s="2">
        <f t="shared" si="752"/>
        <v>0.59217456734386753</v>
      </c>
      <c r="L2102" s="2">
        <f t="shared" si="753"/>
        <v>0</v>
      </c>
      <c r="M2102" s="2">
        <f t="shared" si="754"/>
        <v>1.5299724103335799E-2</v>
      </c>
      <c r="N2102" s="58">
        <v>1565</v>
      </c>
      <c r="O2102" s="58">
        <v>2361</v>
      </c>
      <c r="P2102" s="58"/>
      <c r="Q2102" s="58">
        <v>61</v>
      </c>
      <c r="R2102" s="58"/>
      <c r="S2102" s="58"/>
      <c r="T2102" s="58"/>
      <c r="U2102" s="58">
        <v>0</v>
      </c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G2102" s="7">
        <f>IF(Q2102&gt;0,RANK(Q2102,(N2102:P2102,Q2102:AE2102)),0)</f>
        <v>3</v>
      </c>
      <c r="AH2102" s="7">
        <f>IF(R2102&gt;0,RANK(R2102,(N2102:P2102,Q2102:AE2102)),0)</f>
        <v>0</v>
      </c>
      <c r="AI2102" s="7">
        <f>IF(T2102&gt;0,RANK(T2102,(N2102:P2102,Q2102:AE2102)),0)</f>
        <v>0</v>
      </c>
      <c r="AJ2102" s="7">
        <f>IF(S2102&gt;0,RANK(S2102,(N2102:P2102,Q2102:AE2102)),0)</f>
        <v>0</v>
      </c>
      <c r="AK2102" s="2">
        <f t="shared" si="755"/>
        <v>1.5299724103335842E-2</v>
      </c>
      <c r="AL2102" s="2">
        <f t="shared" si="756"/>
        <v>0</v>
      </c>
      <c r="AM2102" s="2">
        <f t="shared" si="757"/>
        <v>0</v>
      </c>
      <c r="AN2102" s="2">
        <f t="shared" si="758"/>
        <v>0</v>
      </c>
      <c r="AP2102" t="s">
        <v>341</v>
      </c>
      <c r="AQ2102" t="s">
        <v>773</v>
      </c>
      <c r="AT2102" s="94">
        <v>48</v>
      </c>
      <c r="AU2102" s="96">
        <v>185</v>
      </c>
      <c r="AV2102" s="100">
        <f t="shared" si="749"/>
        <v>48185</v>
      </c>
      <c r="AX2102" s="7" t="s">
        <v>996</v>
      </c>
    </row>
    <row r="2103" spans="1:50" ht="13" hidden="1" customHeight="1" outlineLevel="1">
      <c r="A2103" t="s">
        <v>1715</v>
      </c>
      <c r="B2103" t="s">
        <v>773</v>
      </c>
      <c r="C2103" s="1">
        <f t="shared" si="750"/>
        <v>15301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0</v>
      </c>
      <c r="G2103" s="1">
        <f t="shared" si="759"/>
        <v>5524</v>
      </c>
      <c r="H2103" s="2">
        <f t="shared" si="760"/>
        <v>0.3610221554146788</v>
      </c>
      <c r="I2103" s="2"/>
      <c r="J2103" s="2">
        <f t="shared" si="751"/>
        <v>0.29978432782171099</v>
      </c>
      <c r="K2103" s="2">
        <f t="shared" si="752"/>
        <v>0.6608064832363898</v>
      </c>
      <c r="L2103" s="2">
        <f t="shared" si="753"/>
        <v>0</v>
      </c>
      <c r="M2103" s="2">
        <f t="shared" si="754"/>
        <v>3.9409188941899265E-2</v>
      </c>
      <c r="N2103" s="58">
        <v>4587</v>
      </c>
      <c r="O2103" s="58">
        <v>10111</v>
      </c>
      <c r="P2103" s="58"/>
      <c r="Q2103" s="58">
        <v>586</v>
      </c>
      <c r="R2103" s="58"/>
      <c r="S2103" s="58"/>
      <c r="T2103" s="58"/>
      <c r="U2103" s="58">
        <v>17</v>
      </c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G2103" s="7">
        <f>IF(Q2103&gt;0,RANK(Q2103,(N2103:P2103,Q2103:AE2103)),0)</f>
        <v>3</v>
      </c>
      <c r="AH2103" s="7">
        <f>IF(R2103&gt;0,RANK(R2103,(N2103:P2103,Q2103:AE2103)),0)</f>
        <v>0</v>
      </c>
      <c r="AI2103" s="7">
        <f>IF(T2103&gt;0,RANK(T2103,(N2103:P2103,Q2103:AE2103)),0)</f>
        <v>0</v>
      </c>
      <c r="AJ2103" s="7">
        <f>IF(S2103&gt;0,RANK(S2103,(N2103:P2103,Q2103:AE2103)),0)</f>
        <v>0</v>
      </c>
      <c r="AK2103" s="2">
        <f t="shared" si="755"/>
        <v>3.8298150447683157E-2</v>
      </c>
      <c r="AL2103" s="2">
        <f t="shared" si="756"/>
        <v>0</v>
      </c>
      <c r="AM2103" s="2">
        <f t="shared" si="757"/>
        <v>0</v>
      </c>
      <c r="AN2103" s="2">
        <f t="shared" si="758"/>
        <v>0</v>
      </c>
      <c r="AP2103" t="s">
        <v>1715</v>
      </c>
      <c r="AQ2103" t="s">
        <v>773</v>
      </c>
      <c r="AT2103" s="94">
        <v>48</v>
      </c>
      <c r="AU2103" s="96">
        <v>187</v>
      </c>
      <c r="AV2103" s="100">
        <f t="shared" si="749"/>
        <v>48187</v>
      </c>
      <c r="AX2103" s="7" t="s">
        <v>996</v>
      </c>
    </row>
    <row r="2104" spans="1:50" ht="13" hidden="1" customHeight="1" outlineLevel="1">
      <c r="A2104" t="s">
        <v>1416</v>
      </c>
      <c r="B2104" t="s">
        <v>773</v>
      </c>
      <c r="C2104" s="1">
        <f t="shared" si="750"/>
        <v>6608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0</v>
      </c>
      <c r="G2104" s="1">
        <f t="shared" si="759"/>
        <v>2727</v>
      </c>
      <c r="H2104" s="2">
        <f t="shared" si="760"/>
        <v>0.41268159806295401</v>
      </c>
      <c r="I2104" s="2"/>
      <c r="J2104" s="2">
        <f t="shared" si="751"/>
        <v>0.28828692493946734</v>
      </c>
      <c r="K2104" s="2">
        <f t="shared" si="752"/>
        <v>0.7009685230024213</v>
      </c>
      <c r="L2104" s="2">
        <f t="shared" si="753"/>
        <v>0</v>
      </c>
      <c r="M2104" s="2">
        <f t="shared" si="754"/>
        <v>1.0744552058111423E-2</v>
      </c>
      <c r="N2104" s="58">
        <v>1905</v>
      </c>
      <c r="O2104" s="58">
        <v>4632</v>
      </c>
      <c r="P2104" s="58"/>
      <c r="Q2104" s="58">
        <v>71</v>
      </c>
      <c r="R2104" s="58"/>
      <c r="S2104" s="58"/>
      <c r="T2104" s="58"/>
      <c r="U2104" s="58">
        <v>0</v>
      </c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G2104" s="7">
        <f>IF(Q2104&gt;0,RANK(Q2104,(N2104:P2104,Q2104:AE2104)),0)</f>
        <v>3</v>
      </c>
      <c r="AH2104" s="7">
        <f>IF(R2104&gt;0,RANK(R2104,(N2104:P2104,Q2104:AE2104)),0)</f>
        <v>0</v>
      </c>
      <c r="AI2104" s="7">
        <f>IF(T2104&gt;0,RANK(T2104,(N2104:P2104,Q2104:AE2104)),0)</f>
        <v>0</v>
      </c>
      <c r="AJ2104" s="7">
        <f>IF(S2104&gt;0,RANK(S2104,(N2104:P2104,Q2104:AE2104)),0)</f>
        <v>0</v>
      </c>
      <c r="AK2104" s="2">
        <f t="shared" si="755"/>
        <v>1.074455205811138E-2</v>
      </c>
      <c r="AL2104" s="2">
        <f t="shared" si="756"/>
        <v>0</v>
      </c>
      <c r="AM2104" s="2">
        <f t="shared" si="757"/>
        <v>0</v>
      </c>
      <c r="AN2104" s="2">
        <f t="shared" si="758"/>
        <v>0</v>
      </c>
      <c r="AP2104" t="s">
        <v>1416</v>
      </c>
      <c r="AQ2104" t="s">
        <v>773</v>
      </c>
      <c r="AT2104" s="94">
        <v>48</v>
      </c>
      <c r="AU2104" s="96">
        <v>189</v>
      </c>
      <c r="AV2104" s="100">
        <f t="shared" si="749"/>
        <v>48189</v>
      </c>
      <c r="AX2104" s="7" t="s">
        <v>996</v>
      </c>
    </row>
    <row r="2105" spans="1:50" ht="13" hidden="1" customHeight="1" outlineLevel="1">
      <c r="A2105" t="s">
        <v>205</v>
      </c>
      <c r="B2105" t="s">
        <v>773</v>
      </c>
      <c r="C2105" s="1">
        <f t="shared" si="750"/>
        <v>1246</v>
      </c>
      <c r="D2105" s="7">
        <f>IF(N2105&gt;0, RANK(N2105,(N2105:P2105,Q2105:AE2105)),0)</f>
        <v>1</v>
      </c>
      <c r="E2105" s="7">
        <f>IF(O2105&gt;0,RANK(O2105,(N2105:P2105,Q2105:AE2105)),0)</f>
        <v>2</v>
      </c>
      <c r="F2105" s="7">
        <f>IF(P2105&gt;0,RANK(P2105,(N2105:P2105,Q2105:AE2105)),0)</f>
        <v>0</v>
      </c>
      <c r="G2105" s="1">
        <f t="shared" si="759"/>
        <v>40</v>
      </c>
      <c r="H2105" s="2">
        <f t="shared" si="760"/>
        <v>3.2102728731942212E-2</v>
      </c>
      <c r="I2105" s="2"/>
      <c r="J2105" s="2">
        <f t="shared" si="751"/>
        <v>0.5104333868378812</v>
      </c>
      <c r="K2105" s="2">
        <f t="shared" si="752"/>
        <v>0.478330658105939</v>
      </c>
      <c r="L2105" s="2">
        <f t="shared" si="753"/>
        <v>0</v>
      </c>
      <c r="M2105" s="2">
        <f t="shared" si="754"/>
        <v>1.1235955056179803E-2</v>
      </c>
      <c r="N2105" s="58">
        <v>636</v>
      </c>
      <c r="O2105" s="58">
        <v>596</v>
      </c>
      <c r="P2105" s="58"/>
      <c r="Q2105" s="58">
        <v>12</v>
      </c>
      <c r="R2105" s="58"/>
      <c r="S2105" s="58"/>
      <c r="T2105" s="58"/>
      <c r="U2105" s="58">
        <v>2</v>
      </c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G2105" s="7">
        <f>IF(Q2105&gt;0,RANK(Q2105,(N2105:P2105,Q2105:AE2105)),0)</f>
        <v>3</v>
      </c>
      <c r="AH2105" s="7">
        <f>IF(R2105&gt;0,RANK(R2105,(N2105:P2105,Q2105:AE2105)),0)</f>
        <v>0</v>
      </c>
      <c r="AI2105" s="7">
        <f>IF(T2105&gt;0,RANK(T2105,(N2105:P2105,Q2105:AE2105)),0)</f>
        <v>0</v>
      </c>
      <c r="AJ2105" s="7">
        <f>IF(S2105&gt;0,RANK(S2105,(N2105:P2105,Q2105:AE2105)),0)</f>
        <v>0</v>
      </c>
      <c r="AK2105" s="2">
        <f t="shared" si="755"/>
        <v>9.630818619582664E-3</v>
      </c>
      <c r="AL2105" s="2">
        <f t="shared" si="756"/>
        <v>0</v>
      </c>
      <c r="AM2105" s="2">
        <f t="shared" si="757"/>
        <v>0</v>
      </c>
      <c r="AN2105" s="2">
        <f t="shared" si="758"/>
        <v>0</v>
      </c>
      <c r="AP2105" t="s">
        <v>205</v>
      </c>
      <c r="AQ2105" t="s">
        <v>773</v>
      </c>
      <c r="AT2105" s="94">
        <v>48</v>
      </c>
      <c r="AU2105" s="96">
        <v>191</v>
      </c>
      <c r="AV2105" s="100">
        <f t="shared" si="749"/>
        <v>48191</v>
      </c>
      <c r="AX2105" s="7" t="s">
        <v>996</v>
      </c>
    </row>
    <row r="2106" spans="1:50" ht="13" hidden="1" customHeight="1" outlineLevel="1">
      <c r="A2106" t="s">
        <v>953</v>
      </c>
      <c r="B2106" t="s">
        <v>773</v>
      </c>
      <c r="C2106" s="1">
        <f t="shared" si="750"/>
        <v>2899</v>
      </c>
      <c r="D2106" s="7">
        <f>IF(N2106&gt;0, RANK(N2106,(N2106:P2106,Q2106:AE2106)),0)</f>
        <v>2</v>
      </c>
      <c r="E2106" s="7">
        <f>IF(O2106&gt;0,RANK(O2106,(N2106:P2106,Q2106:AE2106)),0)</f>
        <v>1</v>
      </c>
      <c r="F2106" s="7">
        <f>IF(P2106&gt;0,RANK(P2106,(N2106:P2106,Q2106:AE2106)),0)</f>
        <v>0</v>
      </c>
      <c r="G2106" s="1">
        <f t="shared" si="759"/>
        <v>425</v>
      </c>
      <c r="H2106" s="2">
        <f t="shared" si="760"/>
        <v>0.14660227664711969</v>
      </c>
      <c r="I2106" s="2"/>
      <c r="J2106" s="2">
        <f t="shared" si="751"/>
        <v>0.41773025181096929</v>
      </c>
      <c r="K2106" s="2">
        <f t="shared" si="752"/>
        <v>0.56433252845808901</v>
      </c>
      <c r="L2106" s="2">
        <f t="shared" si="753"/>
        <v>0</v>
      </c>
      <c r="M2106" s="2">
        <f t="shared" si="754"/>
        <v>1.7937219730941645E-2</v>
      </c>
      <c r="N2106" s="58">
        <v>1211</v>
      </c>
      <c r="O2106" s="58">
        <v>1636</v>
      </c>
      <c r="P2106" s="58"/>
      <c r="Q2106" s="58">
        <v>52</v>
      </c>
      <c r="R2106" s="58"/>
      <c r="S2106" s="58"/>
      <c r="T2106" s="58"/>
      <c r="U2106" s="58">
        <v>0</v>
      </c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G2106" s="7">
        <f>IF(Q2106&gt;0,RANK(Q2106,(N2106:P2106,Q2106:AE2106)),0)</f>
        <v>3</v>
      </c>
      <c r="AH2106" s="7">
        <f>IF(R2106&gt;0,RANK(R2106,(N2106:P2106,Q2106:AE2106)),0)</f>
        <v>0</v>
      </c>
      <c r="AI2106" s="7">
        <f>IF(T2106&gt;0,RANK(T2106,(N2106:P2106,Q2106:AE2106)),0)</f>
        <v>0</v>
      </c>
      <c r="AJ2106" s="7">
        <f>IF(S2106&gt;0,RANK(S2106,(N2106:P2106,Q2106:AE2106)),0)</f>
        <v>0</v>
      </c>
      <c r="AK2106" s="2">
        <f t="shared" si="755"/>
        <v>1.7937219730941704E-2</v>
      </c>
      <c r="AL2106" s="2">
        <f t="shared" si="756"/>
        <v>0</v>
      </c>
      <c r="AM2106" s="2">
        <f t="shared" si="757"/>
        <v>0</v>
      </c>
      <c r="AN2106" s="2">
        <f t="shared" si="758"/>
        <v>0</v>
      </c>
      <c r="AP2106" t="s">
        <v>953</v>
      </c>
      <c r="AQ2106" t="s">
        <v>773</v>
      </c>
      <c r="AT2106" s="94">
        <v>48</v>
      </c>
      <c r="AU2106" s="96">
        <v>193</v>
      </c>
      <c r="AV2106" s="100">
        <f t="shared" si="749"/>
        <v>48193</v>
      </c>
      <c r="AX2106" s="7" t="s">
        <v>996</v>
      </c>
    </row>
    <row r="2107" spans="1:50" ht="13" hidden="1" customHeight="1" outlineLevel="1">
      <c r="A2107" t="s">
        <v>1528</v>
      </c>
      <c r="B2107" t="s">
        <v>773</v>
      </c>
      <c r="C2107" s="1">
        <f t="shared" si="750"/>
        <v>2056</v>
      </c>
      <c r="D2107" s="7">
        <f>IF(N2107&gt;0, RANK(N2107,(N2107:P2107,Q2107:AE2107)),0)</f>
        <v>2</v>
      </c>
      <c r="E2107" s="7">
        <f>IF(O2107&gt;0,RANK(O2107,(N2107:P2107,Q2107:AE2107)),0)</f>
        <v>1</v>
      </c>
      <c r="F2107" s="7">
        <f>IF(P2107&gt;0,RANK(P2107,(N2107:P2107,Q2107:AE2107)),0)</f>
        <v>0</v>
      </c>
      <c r="G2107" s="1">
        <f t="shared" si="759"/>
        <v>1330</v>
      </c>
      <c r="H2107" s="2">
        <f t="shared" si="760"/>
        <v>0.64688715953307396</v>
      </c>
      <c r="I2107" s="2"/>
      <c r="J2107" s="2">
        <f t="shared" si="751"/>
        <v>0.16877431906614787</v>
      </c>
      <c r="K2107" s="2">
        <f t="shared" si="752"/>
        <v>0.81566147859922178</v>
      </c>
      <c r="L2107" s="2">
        <f t="shared" si="753"/>
        <v>0</v>
      </c>
      <c r="M2107" s="2">
        <f t="shared" si="754"/>
        <v>1.5564202334630295E-2</v>
      </c>
      <c r="N2107" s="58">
        <v>347</v>
      </c>
      <c r="O2107" s="58">
        <v>1677</v>
      </c>
      <c r="P2107" s="58"/>
      <c r="Q2107" s="58">
        <v>32</v>
      </c>
      <c r="R2107" s="58"/>
      <c r="S2107" s="58"/>
      <c r="T2107" s="58"/>
      <c r="U2107" s="58">
        <v>0</v>
      </c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G2107" s="7">
        <f>IF(Q2107&gt;0,RANK(Q2107,(N2107:P2107,Q2107:AE2107)),0)</f>
        <v>3</v>
      </c>
      <c r="AH2107" s="7">
        <f>IF(R2107&gt;0,RANK(R2107,(N2107:P2107,Q2107:AE2107)),0)</f>
        <v>0</v>
      </c>
      <c r="AI2107" s="7">
        <f>IF(T2107&gt;0,RANK(T2107,(N2107:P2107,Q2107:AE2107)),0)</f>
        <v>0</v>
      </c>
      <c r="AJ2107" s="7">
        <f>IF(S2107&gt;0,RANK(S2107,(N2107:P2107,Q2107:AE2107)),0)</f>
        <v>0</v>
      </c>
      <c r="AK2107" s="2">
        <f t="shared" si="755"/>
        <v>1.556420233463035E-2</v>
      </c>
      <c r="AL2107" s="2">
        <f t="shared" si="756"/>
        <v>0</v>
      </c>
      <c r="AM2107" s="2">
        <f t="shared" si="757"/>
        <v>0</v>
      </c>
      <c r="AN2107" s="2">
        <f t="shared" si="758"/>
        <v>0</v>
      </c>
      <c r="AP2107" t="s">
        <v>1528</v>
      </c>
      <c r="AQ2107" t="s">
        <v>773</v>
      </c>
      <c r="AT2107" s="94">
        <v>48</v>
      </c>
      <c r="AU2107" s="96">
        <v>195</v>
      </c>
      <c r="AV2107" s="100">
        <f t="shared" si="749"/>
        <v>48195</v>
      </c>
      <c r="AX2107" s="7" t="s">
        <v>996</v>
      </c>
    </row>
    <row r="2108" spans="1:50" ht="13" hidden="1" customHeight="1" outlineLevel="1">
      <c r="A2108" t="s">
        <v>414</v>
      </c>
      <c r="B2108" t="s">
        <v>773</v>
      </c>
      <c r="C2108" s="1">
        <f t="shared" si="750"/>
        <v>1369</v>
      </c>
      <c r="D2108" s="7">
        <f>IF(N2108&gt;0, RANK(N2108,(N2108:P2108,Q2108:AE2108)),0)</f>
        <v>1</v>
      </c>
      <c r="E2108" s="7">
        <f>IF(O2108&gt;0,RANK(O2108,(N2108:P2108,Q2108:AE2108)),0)</f>
        <v>2</v>
      </c>
      <c r="F2108" s="7">
        <f>IF(P2108&gt;0,RANK(P2108,(N2108:P2108,Q2108:AE2108)),0)</f>
        <v>0</v>
      </c>
      <c r="G2108" s="1">
        <f t="shared" si="759"/>
        <v>73</v>
      </c>
      <c r="H2108" s="2">
        <f t="shared" si="760"/>
        <v>5.3323593864134405E-2</v>
      </c>
      <c r="I2108" s="2"/>
      <c r="J2108" s="2">
        <f t="shared" si="751"/>
        <v>0.52154857560262968</v>
      </c>
      <c r="K2108" s="2">
        <f t="shared" si="752"/>
        <v>0.46822498173849525</v>
      </c>
      <c r="L2108" s="2">
        <f t="shared" si="753"/>
        <v>0</v>
      </c>
      <c r="M2108" s="2">
        <f t="shared" si="754"/>
        <v>1.0226442658875068E-2</v>
      </c>
      <c r="N2108" s="58">
        <v>714</v>
      </c>
      <c r="O2108" s="58">
        <v>641</v>
      </c>
      <c r="P2108" s="58"/>
      <c r="Q2108" s="58">
        <v>12</v>
      </c>
      <c r="R2108" s="58"/>
      <c r="S2108" s="58"/>
      <c r="T2108" s="58"/>
      <c r="U2108" s="58">
        <v>2</v>
      </c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G2108" s="7">
        <f>IF(Q2108&gt;0,RANK(Q2108,(N2108:P2108,Q2108:AE2108)),0)</f>
        <v>3</v>
      </c>
      <c r="AH2108" s="7">
        <f>IF(R2108&gt;0,RANK(R2108,(N2108:P2108,Q2108:AE2108)),0)</f>
        <v>0</v>
      </c>
      <c r="AI2108" s="7">
        <f>IF(T2108&gt;0,RANK(T2108,(N2108:P2108,Q2108:AE2108)),0)</f>
        <v>0</v>
      </c>
      <c r="AJ2108" s="7">
        <f>IF(S2108&gt;0,RANK(S2108,(N2108:P2108,Q2108:AE2108)),0)</f>
        <v>0</v>
      </c>
      <c r="AK2108" s="2">
        <f t="shared" si="755"/>
        <v>8.7655222790357923E-3</v>
      </c>
      <c r="AL2108" s="2">
        <f t="shared" si="756"/>
        <v>0</v>
      </c>
      <c r="AM2108" s="2">
        <f t="shared" si="757"/>
        <v>0</v>
      </c>
      <c r="AN2108" s="2">
        <f t="shared" si="758"/>
        <v>0</v>
      </c>
      <c r="AP2108" t="s">
        <v>414</v>
      </c>
      <c r="AQ2108" t="s">
        <v>773</v>
      </c>
      <c r="AT2108" s="94">
        <v>48</v>
      </c>
      <c r="AU2108" s="96">
        <v>197</v>
      </c>
      <c r="AV2108" s="100">
        <f t="shared" si="749"/>
        <v>48197</v>
      </c>
      <c r="AX2108" s="7" t="s">
        <v>996</v>
      </c>
    </row>
    <row r="2109" spans="1:50" ht="13" hidden="1" customHeight="1" outlineLevel="1">
      <c r="A2109" t="s">
        <v>2393</v>
      </c>
      <c r="B2109" t="s">
        <v>773</v>
      </c>
      <c r="C2109" s="1">
        <f t="shared" si="750"/>
        <v>9545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0</v>
      </c>
      <c r="G2109" s="1">
        <f t="shared" si="759"/>
        <v>1629</v>
      </c>
      <c r="H2109" s="2">
        <f t="shared" si="760"/>
        <v>0.17066526977475119</v>
      </c>
      <c r="I2109" s="2"/>
      <c r="J2109" s="2">
        <f t="shared" si="751"/>
        <v>0.40523834468308012</v>
      </c>
      <c r="K2109" s="2">
        <f t="shared" si="752"/>
        <v>0.57590361445783134</v>
      </c>
      <c r="L2109" s="2">
        <f t="shared" si="753"/>
        <v>0</v>
      </c>
      <c r="M2109" s="2">
        <f t="shared" si="754"/>
        <v>1.8858040859088598E-2</v>
      </c>
      <c r="N2109" s="58">
        <v>3868</v>
      </c>
      <c r="O2109" s="58">
        <v>5497</v>
      </c>
      <c r="P2109" s="58"/>
      <c r="Q2109" s="58">
        <v>176</v>
      </c>
      <c r="R2109" s="58"/>
      <c r="S2109" s="58"/>
      <c r="T2109" s="58"/>
      <c r="U2109" s="58">
        <v>4</v>
      </c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G2109" s="7">
        <f>IF(Q2109&gt;0,RANK(Q2109,(N2109:P2109,Q2109:AE2109)),0)</f>
        <v>3</v>
      </c>
      <c r="AH2109" s="7">
        <f>IF(R2109&gt;0,RANK(R2109,(N2109:P2109,Q2109:AE2109)),0)</f>
        <v>0</v>
      </c>
      <c r="AI2109" s="7">
        <f>IF(T2109&gt;0,RANK(T2109,(N2109:P2109,Q2109:AE2109)),0)</f>
        <v>0</v>
      </c>
      <c r="AJ2109" s="7">
        <f>IF(S2109&gt;0,RANK(S2109,(N2109:P2109,Q2109:AE2109)),0)</f>
        <v>0</v>
      </c>
      <c r="AK2109" s="2">
        <f t="shared" si="755"/>
        <v>1.8438973284442117E-2</v>
      </c>
      <c r="AL2109" s="2">
        <f t="shared" si="756"/>
        <v>0</v>
      </c>
      <c r="AM2109" s="2">
        <f t="shared" si="757"/>
        <v>0</v>
      </c>
      <c r="AN2109" s="2">
        <f t="shared" si="758"/>
        <v>0</v>
      </c>
      <c r="AP2109" t="s">
        <v>2393</v>
      </c>
      <c r="AQ2109" t="s">
        <v>773</v>
      </c>
      <c r="AT2109" s="94">
        <v>48</v>
      </c>
      <c r="AU2109" s="96">
        <v>199</v>
      </c>
      <c r="AV2109" s="100">
        <f t="shared" si="749"/>
        <v>48199</v>
      </c>
      <c r="AX2109" s="7" t="s">
        <v>996</v>
      </c>
    </row>
    <row r="2110" spans="1:50" ht="13" hidden="1" customHeight="1" outlineLevel="1">
      <c r="A2110" t="s">
        <v>2159</v>
      </c>
      <c r="B2110" t="s">
        <v>773</v>
      </c>
      <c r="C2110" s="1">
        <f t="shared" si="750"/>
        <v>542266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0</v>
      </c>
      <c r="G2110" s="1">
        <f t="shared" si="759"/>
        <v>123860</v>
      </c>
      <c r="H2110" s="2">
        <f t="shared" si="760"/>
        <v>0.22841188641736712</v>
      </c>
      <c r="I2110" s="2"/>
      <c r="J2110" s="2">
        <f t="shared" si="751"/>
        <v>0.37537112782287657</v>
      </c>
      <c r="K2110" s="2">
        <f t="shared" si="752"/>
        <v>0.60378301424024372</v>
      </c>
      <c r="L2110" s="2">
        <f t="shared" si="753"/>
        <v>0</v>
      </c>
      <c r="M2110" s="2">
        <f t="shared" si="754"/>
        <v>2.0845857936879653E-2</v>
      </c>
      <c r="N2110" s="58">
        <v>203551</v>
      </c>
      <c r="O2110" s="58">
        <v>327411</v>
      </c>
      <c r="P2110" s="58"/>
      <c r="Q2110" s="58">
        <v>11277</v>
      </c>
      <c r="R2110" s="58"/>
      <c r="S2110" s="58"/>
      <c r="T2110" s="58"/>
      <c r="U2110" s="58">
        <v>27</v>
      </c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G2110" s="7">
        <f>IF(Q2110&gt;0,RANK(Q2110,(N2110:P2110,Q2110:AE2110)),0)</f>
        <v>3</v>
      </c>
      <c r="AH2110" s="7">
        <f>IF(R2110&gt;0,RANK(R2110,(N2110:P2110,Q2110:AE2110)),0)</f>
        <v>0</v>
      </c>
      <c r="AI2110" s="7">
        <f>IF(T2110&gt;0,RANK(T2110,(N2110:P2110,Q2110:AE2110)),0)</f>
        <v>0</v>
      </c>
      <c r="AJ2110" s="7">
        <f>IF(S2110&gt;0,RANK(S2110,(N2110:P2110,Q2110:AE2110)),0)</f>
        <v>0</v>
      </c>
      <c r="AK2110" s="2">
        <f t="shared" si="755"/>
        <v>2.0796066874928541E-2</v>
      </c>
      <c r="AL2110" s="2">
        <f t="shared" si="756"/>
        <v>0</v>
      </c>
      <c r="AM2110" s="2">
        <f t="shared" si="757"/>
        <v>0</v>
      </c>
      <c r="AN2110" s="2">
        <f t="shared" si="758"/>
        <v>0</v>
      </c>
      <c r="AP2110" t="s">
        <v>2159</v>
      </c>
      <c r="AQ2110" t="s">
        <v>773</v>
      </c>
      <c r="AT2110" s="94">
        <v>48</v>
      </c>
      <c r="AU2110" s="96">
        <v>201</v>
      </c>
      <c r="AV2110" s="100">
        <f t="shared" si="749"/>
        <v>48201</v>
      </c>
      <c r="AX2110" s="7" t="s">
        <v>996</v>
      </c>
    </row>
    <row r="2111" spans="1:50" ht="13" hidden="1" customHeight="1" outlineLevel="1">
      <c r="A2111" t="s">
        <v>1167</v>
      </c>
      <c r="B2111" t="s">
        <v>773</v>
      </c>
      <c r="C2111" s="1">
        <f t="shared" si="750"/>
        <v>14565</v>
      </c>
      <c r="D2111" s="7">
        <f>IF(N2111&gt;0, RANK(N2111,(N2111:P2111,Q2111:AE2111)),0)</f>
        <v>2</v>
      </c>
      <c r="E2111" s="7">
        <f>IF(O2111&gt;0,RANK(O2111,(N2111:P2111,Q2111:AE2111)),0)</f>
        <v>1</v>
      </c>
      <c r="F2111" s="7">
        <f>IF(P2111&gt;0,RANK(P2111,(N2111:P2111,Q2111:AE2111)),0)</f>
        <v>0</v>
      </c>
      <c r="G2111" s="1">
        <f t="shared" si="759"/>
        <v>3077</v>
      </c>
      <c r="H2111" s="2">
        <f t="shared" si="760"/>
        <v>0.2112598695502918</v>
      </c>
      <c r="I2111" s="2"/>
      <c r="J2111" s="2">
        <f t="shared" si="751"/>
        <v>0.38523858565053209</v>
      </c>
      <c r="K2111" s="2">
        <f t="shared" si="752"/>
        <v>0.5964984552008239</v>
      </c>
      <c r="L2111" s="2">
        <f t="shared" si="753"/>
        <v>0</v>
      </c>
      <c r="M2111" s="2">
        <f t="shared" si="754"/>
        <v>1.8262959148644065E-2</v>
      </c>
      <c r="N2111" s="58">
        <v>5611</v>
      </c>
      <c r="O2111" s="58">
        <v>8688</v>
      </c>
      <c r="P2111" s="58"/>
      <c r="Q2111" s="58">
        <v>254</v>
      </c>
      <c r="R2111" s="58"/>
      <c r="S2111" s="58"/>
      <c r="T2111" s="58"/>
      <c r="U2111" s="58">
        <v>12</v>
      </c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G2111" s="7">
        <f>IF(Q2111&gt;0,RANK(Q2111,(N2111:P2111,Q2111:AE2111)),0)</f>
        <v>3</v>
      </c>
      <c r="AH2111" s="7">
        <f>IF(R2111&gt;0,RANK(R2111,(N2111:P2111,Q2111:AE2111)),0)</f>
        <v>0</v>
      </c>
      <c r="AI2111" s="7">
        <f>IF(T2111&gt;0,RANK(T2111,(N2111:P2111,Q2111:AE2111)),0)</f>
        <v>0</v>
      </c>
      <c r="AJ2111" s="7">
        <f>IF(S2111&gt;0,RANK(S2111,(N2111:P2111,Q2111:AE2111)),0)</f>
        <v>0</v>
      </c>
      <c r="AK2111" s="2">
        <f t="shared" si="755"/>
        <v>1.743906625472022E-2</v>
      </c>
      <c r="AL2111" s="2">
        <f t="shared" si="756"/>
        <v>0</v>
      </c>
      <c r="AM2111" s="2">
        <f t="shared" si="757"/>
        <v>0</v>
      </c>
      <c r="AN2111" s="2">
        <f t="shared" si="758"/>
        <v>0</v>
      </c>
      <c r="AP2111" t="s">
        <v>1167</v>
      </c>
      <c r="AQ2111" t="s">
        <v>773</v>
      </c>
      <c r="AT2111" s="94">
        <v>48</v>
      </c>
      <c r="AU2111" s="96">
        <v>203</v>
      </c>
      <c r="AV2111" s="100">
        <f t="shared" si="749"/>
        <v>48203</v>
      </c>
      <c r="AX2111" s="7" t="s">
        <v>996</v>
      </c>
    </row>
    <row r="2112" spans="1:50" ht="13" hidden="1" customHeight="1" outlineLevel="1">
      <c r="A2112" t="s">
        <v>1382</v>
      </c>
      <c r="B2112" t="s">
        <v>773</v>
      </c>
      <c r="C2112" s="1">
        <f t="shared" si="750"/>
        <v>1564</v>
      </c>
      <c r="D2112" s="7">
        <f>IF(N2112&gt;0, RANK(N2112,(N2112:P2112,Q2112:AE2112)),0)</f>
        <v>2</v>
      </c>
      <c r="E2112" s="7">
        <f>IF(O2112&gt;0,RANK(O2112,(N2112:P2112,Q2112:AE2112)),0)</f>
        <v>1</v>
      </c>
      <c r="F2112" s="7">
        <f>IF(P2112&gt;0,RANK(P2112,(N2112:P2112,Q2112:AE2112)),0)</f>
        <v>0</v>
      </c>
      <c r="G2112" s="1">
        <f t="shared" si="759"/>
        <v>685</v>
      </c>
      <c r="H2112" s="2">
        <f t="shared" si="760"/>
        <v>0.43797953964194375</v>
      </c>
      <c r="I2112" s="2"/>
      <c r="J2112" s="2">
        <f t="shared" si="751"/>
        <v>0.27493606138107418</v>
      </c>
      <c r="K2112" s="2">
        <f t="shared" si="752"/>
        <v>0.71291560102301788</v>
      </c>
      <c r="L2112" s="2">
        <f t="shared" si="753"/>
        <v>0</v>
      </c>
      <c r="M2112" s="2">
        <f t="shared" si="754"/>
        <v>1.2148337595907943E-2</v>
      </c>
      <c r="N2112" s="58">
        <v>430</v>
      </c>
      <c r="O2112" s="58">
        <v>1115</v>
      </c>
      <c r="P2112" s="58"/>
      <c r="Q2112" s="58">
        <v>18</v>
      </c>
      <c r="R2112" s="58"/>
      <c r="S2112" s="58"/>
      <c r="T2112" s="58"/>
      <c r="U2112" s="58">
        <v>1</v>
      </c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G2112" s="7">
        <f>IF(Q2112&gt;0,RANK(Q2112,(N2112:P2112,Q2112:AE2112)),0)</f>
        <v>3</v>
      </c>
      <c r="AH2112" s="7">
        <f>IF(R2112&gt;0,RANK(R2112,(N2112:P2112,Q2112:AE2112)),0)</f>
        <v>0</v>
      </c>
      <c r="AI2112" s="7">
        <f>IF(T2112&gt;0,RANK(T2112,(N2112:P2112,Q2112:AE2112)),0)</f>
        <v>0</v>
      </c>
      <c r="AJ2112" s="7">
        <f>IF(S2112&gt;0,RANK(S2112,(N2112:P2112,Q2112:AE2112)),0)</f>
        <v>0</v>
      </c>
      <c r="AK2112" s="2">
        <f t="shared" si="755"/>
        <v>1.1508951406649617E-2</v>
      </c>
      <c r="AL2112" s="2">
        <f t="shared" si="756"/>
        <v>0</v>
      </c>
      <c r="AM2112" s="2">
        <f t="shared" si="757"/>
        <v>0</v>
      </c>
      <c r="AN2112" s="2">
        <f t="shared" si="758"/>
        <v>0</v>
      </c>
      <c r="AP2112" t="s">
        <v>1382</v>
      </c>
      <c r="AQ2112" t="s">
        <v>773</v>
      </c>
      <c r="AT2112" s="94">
        <v>48</v>
      </c>
      <c r="AU2112" s="96">
        <v>205</v>
      </c>
      <c r="AV2112" s="100">
        <f t="shared" si="749"/>
        <v>48205</v>
      </c>
      <c r="AX2112" s="7" t="s">
        <v>996</v>
      </c>
    </row>
    <row r="2113" spans="1:50" ht="13" hidden="1" customHeight="1" outlineLevel="1">
      <c r="A2113" t="s">
        <v>351</v>
      </c>
      <c r="B2113" t="s">
        <v>773</v>
      </c>
      <c r="C2113" s="1">
        <f t="shared" si="750"/>
        <v>2361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0</v>
      </c>
      <c r="G2113" s="1">
        <f t="shared" si="759"/>
        <v>93</v>
      </c>
      <c r="H2113" s="2">
        <f t="shared" si="760"/>
        <v>3.9390088945362133E-2</v>
      </c>
      <c r="I2113" s="2"/>
      <c r="J2113" s="2">
        <f t="shared" si="751"/>
        <v>0.47564591274883522</v>
      </c>
      <c r="K2113" s="2">
        <f t="shared" si="752"/>
        <v>0.51503600169419739</v>
      </c>
      <c r="L2113" s="2">
        <f t="shared" si="753"/>
        <v>0</v>
      </c>
      <c r="M2113" s="2">
        <f t="shared" si="754"/>
        <v>9.3180855569673371E-3</v>
      </c>
      <c r="N2113" s="58">
        <v>1123</v>
      </c>
      <c r="O2113" s="58">
        <v>1216</v>
      </c>
      <c r="P2113" s="58"/>
      <c r="Q2113" s="58">
        <v>22</v>
      </c>
      <c r="R2113" s="58"/>
      <c r="S2113" s="58"/>
      <c r="T2113" s="58"/>
      <c r="U2113" s="58">
        <v>0</v>
      </c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G2113" s="7">
        <f>IF(Q2113&gt;0,RANK(Q2113,(N2113:P2113,Q2113:AE2113)),0)</f>
        <v>3</v>
      </c>
      <c r="AH2113" s="7">
        <f>IF(R2113&gt;0,RANK(R2113,(N2113:P2113,Q2113:AE2113)),0)</f>
        <v>0</v>
      </c>
      <c r="AI2113" s="7">
        <f>IF(T2113&gt;0,RANK(T2113,(N2113:P2113,Q2113:AE2113)),0)</f>
        <v>0</v>
      </c>
      <c r="AJ2113" s="7">
        <f>IF(S2113&gt;0,RANK(S2113,(N2113:P2113,Q2113:AE2113)),0)</f>
        <v>0</v>
      </c>
      <c r="AK2113" s="2">
        <f t="shared" si="755"/>
        <v>9.3180855569673874E-3</v>
      </c>
      <c r="AL2113" s="2">
        <f t="shared" si="756"/>
        <v>0</v>
      </c>
      <c r="AM2113" s="2">
        <f t="shared" si="757"/>
        <v>0</v>
      </c>
      <c r="AN2113" s="2">
        <f t="shared" si="758"/>
        <v>0</v>
      </c>
      <c r="AP2113" t="s">
        <v>351</v>
      </c>
      <c r="AQ2113" t="s">
        <v>773</v>
      </c>
      <c r="AT2113" s="94">
        <v>48</v>
      </c>
      <c r="AU2113" s="96">
        <v>207</v>
      </c>
      <c r="AV2113" s="100">
        <f t="shared" si="749"/>
        <v>48207</v>
      </c>
      <c r="AX2113" s="7" t="s">
        <v>996</v>
      </c>
    </row>
    <row r="2114" spans="1:50" ht="13" hidden="1" customHeight="1" outlineLevel="1">
      <c r="A2114" t="s">
        <v>1645</v>
      </c>
      <c r="B2114" t="s">
        <v>773</v>
      </c>
      <c r="C2114" s="1">
        <f t="shared" si="750"/>
        <v>17493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0</v>
      </c>
      <c r="G2114" s="1">
        <f t="shared" si="759"/>
        <v>1258</v>
      </c>
      <c r="H2114" s="2">
        <f t="shared" si="760"/>
        <v>7.1914480077745382E-2</v>
      </c>
      <c r="I2114" s="2"/>
      <c r="J2114" s="2">
        <f t="shared" si="751"/>
        <v>0.44720745441033555</v>
      </c>
      <c r="K2114" s="2">
        <f t="shared" si="752"/>
        <v>0.51912193448808097</v>
      </c>
      <c r="L2114" s="2">
        <f t="shared" si="753"/>
        <v>0</v>
      </c>
      <c r="M2114" s="2">
        <f t="shared" si="754"/>
        <v>3.3670611101583536E-2</v>
      </c>
      <c r="N2114" s="58">
        <v>7823</v>
      </c>
      <c r="O2114" s="58">
        <v>9081</v>
      </c>
      <c r="P2114" s="58"/>
      <c r="Q2114" s="58">
        <v>588</v>
      </c>
      <c r="R2114" s="58"/>
      <c r="S2114" s="58"/>
      <c r="T2114" s="58"/>
      <c r="U2114" s="58">
        <v>1</v>
      </c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G2114" s="7">
        <f>IF(Q2114&gt;0,RANK(Q2114,(N2114:P2114,Q2114:AE2114)),0)</f>
        <v>3</v>
      </c>
      <c r="AH2114" s="7">
        <f>IF(R2114&gt;0,RANK(R2114,(N2114:P2114,Q2114:AE2114)),0)</f>
        <v>0</v>
      </c>
      <c r="AI2114" s="7">
        <f>IF(T2114&gt;0,RANK(T2114,(N2114:P2114,Q2114:AE2114)),0)</f>
        <v>0</v>
      </c>
      <c r="AJ2114" s="7">
        <f>IF(S2114&gt;0,RANK(S2114,(N2114:P2114,Q2114:AE2114)),0)</f>
        <v>0</v>
      </c>
      <c r="AK2114" s="2">
        <f t="shared" si="755"/>
        <v>3.3613445378151259E-2</v>
      </c>
      <c r="AL2114" s="2">
        <f t="shared" si="756"/>
        <v>0</v>
      </c>
      <c r="AM2114" s="2">
        <f t="shared" si="757"/>
        <v>0</v>
      </c>
      <c r="AN2114" s="2">
        <f t="shared" si="758"/>
        <v>0</v>
      </c>
      <c r="AP2114" t="s">
        <v>1645</v>
      </c>
      <c r="AQ2114" t="s">
        <v>773</v>
      </c>
      <c r="AT2114" s="94">
        <v>48</v>
      </c>
      <c r="AU2114" s="96">
        <v>209</v>
      </c>
      <c r="AV2114" s="100">
        <f t="shared" si="749"/>
        <v>48209</v>
      </c>
      <c r="AX2114" s="7" t="s">
        <v>996</v>
      </c>
    </row>
    <row r="2115" spans="1:50" ht="13" hidden="1" customHeight="1" outlineLevel="1">
      <c r="A2115" t="s">
        <v>658</v>
      </c>
      <c r="B2115" t="s">
        <v>773</v>
      </c>
      <c r="C2115" s="1">
        <f t="shared" si="750"/>
        <v>1525</v>
      </c>
      <c r="D2115" s="7">
        <f>IF(N2115&gt;0, RANK(N2115,(N2115:P2115,Q2115:AE2115)),0)</f>
        <v>2</v>
      </c>
      <c r="E2115" s="7">
        <f>IF(O2115&gt;0,RANK(O2115,(N2115:P2115,Q2115:AE2115)),0)</f>
        <v>1</v>
      </c>
      <c r="F2115" s="7">
        <f>IF(P2115&gt;0,RANK(P2115,(N2115:P2115,Q2115:AE2115)),0)</f>
        <v>0</v>
      </c>
      <c r="G2115" s="1">
        <f t="shared" si="759"/>
        <v>744</v>
      </c>
      <c r="H2115" s="2">
        <f t="shared" si="760"/>
        <v>0.4878688524590164</v>
      </c>
      <c r="I2115" s="2"/>
      <c r="J2115" s="2">
        <f t="shared" si="751"/>
        <v>0.24655737704918032</v>
      </c>
      <c r="K2115" s="2">
        <f t="shared" si="752"/>
        <v>0.73442622950819669</v>
      </c>
      <c r="L2115" s="2">
        <f t="shared" si="753"/>
        <v>0</v>
      </c>
      <c r="M2115" s="2">
        <f t="shared" si="754"/>
        <v>1.9016393442622959E-2</v>
      </c>
      <c r="N2115" s="58">
        <v>376</v>
      </c>
      <c r="O2115" s="58">
        <v>1120</v>
      </c>
      <c r="P2115" s="58"/>
      <c r="Q2115" s="58">
        <v>27</v>
      </c>
      <c r="R2115" s="58"/>
      <c r="S2115" s="58"/>
      <c r="T2115" s="58"/>
      <c r="U2115" s="58">
        <v>2</v>
      </c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G2115" s="7">
        <f>IF(Q2115&gt;0,RANK(Q2115,(N2115:P2115,Q2115:AE2115)),0)</f>
        <v>3</v>
      </c>
      <c r="AH2115" s="7">
        <f>IF(R2115&gt;0,RANK(R2115,(N2115:P2115,Q2115:AE2115)),0)</f>
        <v>0</v>
      </c>
      <c r="AI2115" s="7">
        <f>IF(T2115&gt;0,RANK(T2115,(N2115:P2115,Q2115:AE2115)),0)</f>
        <v>0</v>
      </c>
      <c r="AJ2115" s="7">
        <f>IF(S2115&gt;0,RANK(S2115,(N2115:P2115,Q2115:AE2115)),0)</f>
        <v>0</v>
      </c>
      <c r="AK2115" s="2">
        <f t="shared" si="755"/>
        <v>1.7704918032786884E-2</v>
      </c>
      <c r="AL2115" s="2">
        <f t="shared" si="756"/>
        <v>0</v>
      </c>
      <c r="AM2115" s="2">
        <f t="shared" si="757"/>
        <v>0</v>
      </c>
      <c r="AN2115" s="2">
        <f t="shared" si="758"/>
        <v>0</v>
      </c>
      <c r="AP2115" t="s">
        <v>658</v>
      </c>
      <c r="AQ2115" t="s">
        <v>773</v>
      </c>
      <c r="AT2115" s="94">
        <v>48</v>
      </c>
      <c r="AU2115" s="96">
        <v>211</v>
      </c>
      <c r="AV2115" s="100">
        <f t="shared" ref="AV2115:AV2178" si="761">1000*AT2115+AU2115</f>
        <v>48211</v>
      </c>
      <c r="AX2115" s="7" t="s">
        <v>996</v>
      </c>
    </row>
    <row r="2116" spans="1:50" ht="13" hidden="1" customHeight="1" outlineLevel="1">
      <c r="A2116" t="s">
        <v>1225</v>
      </c>
      <c r="B2116" t="s">
        <v>773</v>
      </c>
      <c r="C2116" s="1">
        <f t="shared" si="750"/>
        <v>17199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0</v>
      </c>
      <c r="G2116" s="1">
        <f t="shared" si="759"/>
        <v>2548</v>
      </c>
      <c r="H2116" s="2">
        <f t="shared" si="760"/>
        <v>0.14814814814814814</v>
      </c>
      <c r="I2116" s="2"/>
      <c r="J2116" s="2">
        <f t="shared" si="751"/>
        <v>0.41647770219198793</v>
      </c>
      <c r="K2116" s="2">
        <f t="shared" si="752"/>
        <v>0.56462585034013602</v>
      </c>
      <c r="L2116" s="2">
        <f t="shared" si="753"/>
        <v>0</v>
      </c>
      <c r="M2116" s="2">
        <f t="shared" si="754"/>
        <v>1.889644746787611E-2</v>
      </c>
      <c r="N2116" s="58">
        <v>7163</v>
      </c>
      <c r="O2116" s="58">
        <v>9711</v>
      </c>
      <c r="P2116" s="58"/>
      <c r="Q2116" s="58">
        <v>312</v>
      </c>
      <c r="R2116" s="58"/>
      <c r="S2116" s="58"/>
      <c r="T2116" s="58"/>
      <c r="U2116" s="58">
        <v>13</v>
      </c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G2116" s="7">
        <f>IF(Q2116&gt;0,RANK(Q2116,(N2116:P2116,Q2116:AE2116)),0)</f>
        <v>3</v>
      </c>
      <c r="AH2116" s="7">
        <f>IF(R2116&gt;0,RANK(R2116,(N2116:P2116,Q2116:AE2116)),0)</f>
        <v>0</v>
      </c>
      <c r="AI2116" s="7">
        <f>IF(T2116&gt;0,RANK(T2116,(N2116:P2116,Q2116:AE2116)),0)</f>
        <v>0</v>
      </c>
      <c r="AJ2116" s="7">
        <f>IF(S2116&gt;0,RANK(S2116,(N2116:P2116,Q2116:AE2116)),0)</f>
        <v>0</v>
      </c>
      <c r="AK2116" s="2">
        <f t="shared" si="755"/>
        <v>1.8140589569160998E-2</v>
      </c>
      <c r="AL2116" s="2">
        <f t="shared" si="756"/>
        <v>0</v>
      </c>
      <c r="AM2116" s="2">
        <f t="shared" si="757"/>
        <v>0</v>
      </c>
      <c r="AN2116" s="2">
        <f t="shared" si="758"/>
        <v>0</v>
      </c>
      <c r="AP2116" t="s">
        <v>1225</v>
      </c>
      <c r="AQ2116" t="s">
        <v>773</v>
      </c>
      <c r="AT2116" s="94">
        <v>48</v>
      </c>
      <c r="AU2116" s="96">
        <v>213</v>
      </c>
      <c r="AV2116" s="100">
        <f t="shared" si="761"/>
        <v>48213</v>
      </c>
      <c r="AX2116" s="7" t="s">
        <v>996</v>
      </c>
    </row>
    <row r="2117" spans="1:50" ht="13" hidden="1" customHeight="1" outlineLevel="1">
      <c r="A2117" t="s">
        <v>2353</v>
      </c>
      <c r="B2117" t="s">
        <v>773</v>
      </c>
      <c r="C2117" s="1">
        <f t="shared" si="750"/>
        <v>48625</v>
      </c>
      <c r="D2117" s="7">
        <f>IF(N2117&gt;0, RANK(N2117,(N2117:P2117,Q2117:AE2117)),0)</f>
        <v>2</v>
      </c>
      <c r="E2117" s="7">
        <f>IF(O2117&gt;0,RANK(O2117,(N2117:P2117,Q2117:AE2117)),0)</f>
        <v>1</v>
      </c>
      <c r="F2117" s="7">
        <f>IF(P2117&gt;0,RANK(P2117,(N2117:P2117,Q2117:AE2117)),0)</f>
        <v>0</v>
      </c>
      <c r="G2117" s="1">
        <f t="shared" si="759"/>
        <v>513</v>
      </c>
      <c r="H2117" s="2">
        <f t="shared" si="760"/>
        <v>1.055012853470437E-2</v>
      </c>
      <c r="I2117" s="2"/>
      <c r="J2117" s="2">
        <f t="shared" si="751"/>
        <v>0.48059640102827761</v>
      </c>
      <c r="K2117" s="2">
        <f t="shared" si="752"/>
        <v>0.49114652956298199</v>
      </c>
      <c r="L2117" s="2">
        <f t="shared" si="753"/>
        <v>0</v>
      </c>
      <c r="M2117" s="2">
        <f t="shared" si="754"/>
        <v>2.8257069408740398E-2</v>
      </c>
      <c r="N2117" s="58">
        <v>23369</v>
      </c>
      <c r="O2117" s="58">
        <v>23882</v>
      </c>
      <c r="P2117" s="58"/>
      <c r="Q2117" s="58">
        <v>1374</v>
      </c>
      <c r="R2117" s="58"/>
      <c r="S2117" s="58"/>
      <c r="T2117" s="58"/>
      <c r="U2117" s="58">
        <v>0</v>
      </c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G2117" s="7">
        <f>IF(Q2117&gt;0,RANK(Q2117,(N2117:P2117,Q2117:AE2117)),0)</f>
        <v>3</v>
      </c>
      <c r="AH2117" s="7">
        <f>IF(R2117&gt;0,RANK(R2117,(N2117:P2117,Q2117:AE2117)),0)</f>
        <v>0</v>
      </c>
      <c r="AI2117" s="7">
        <f>IF(T2117&gt;0,RANK(T2117,(N2117:P2117,Q2117:AE2117)),0)</f>
        <v>0</v>
      </c>
      <c r="AJ2117" s="7">
        <f>IF(S2117&gt;0,RANK(S2117,(N2117:P2117,Q2117:AE2117)),0)</f>
        <v>0</v>
      </c>
      <c r="AK2117" s="2">
        <f t="shared" si="755"/>
        <v>2.825706940874036E-2</v>
      </c>
      <c r="AL2117" s="2">
        <f t="shared" si="756"/>
        <v>0</v>
      </c>
      <c r="AM2117" s="2">
        <f t="shared" si="757"/>
        <v>0</v>
      </c>
      <c r="AN2117" s="2">
        <f t="shared" si="758"/>
        <v>0</v>
      </c>
      <c r="AP2117" t="s">
        <v>2353</v>
      </c>
      <c r="AQ2117" t="s">
        <v>773</v>
      </c>
      <c r="AT2117" s="94">
        <v>48</v>
      </c>
      <c r="AU2117" s="96">
        <v>215</v>
      </c>
      <c r="AV2117" s="100">
        <f t="shared" si="761"/>
        <v>48215</v>
      </c>
      <c r="AX2117" s="7" t="s">
        <v>996</v>
      </c>
    </row>
    <row r="2118" spans="1:50" ht="13" hidden="1" customHeight="1" outlineLevel="1">
      <c r="A2118" t="s">
        <v>2733</v>
      </c>
      <c r="B2118" t="s">
        <v>773</v>
      </c>
      <c r="C2118" s="1">
        <f t="shared" si="750"/>
        <v>7641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0</v>
      </c>
      <c r="G2118" s="1">
        <f t="shared" si="759"/>
        <v>828</v>
      </c>
      <c r="H2118" s="2">
        <f t="shared" si="760"/>
        <v>0.10836277974087162</v>
      </c>
      <c r="I2118" s="2"/>
      <c r="J2118" s="2">
        <f t="shared" si="751"/>
        <v>0.43580683156654887</v>
      </c>
      <c r="K2118" s="2">
        <f t="shared" si="752"/>
        <v>0.54416961130742048</v>
      </c>
      <c r="L2118" s="2">
        <f t="shared" si="753"/>
        <v>0</v>
      </c>
      <c r="M2118" s="2">
        <f t="shared" si="754"/>
        <v>2.0023557126030656E-2</v>
      </c>
      <c r="N2118" s="58">
        <v>3330</v>
      </c>
      <c r="O2118" s="58">
        <v>4158</v>
      </c>
      <c r="P2118" s="58"/>
      <c r="Q2118" s="58">
        <v>152</v>
      </c>
      <c r="R2118" s="58"/>
      <c r="S2118" s="58"/>
      <c r="T2118" s="58"/>
      <c r="U2118" s="58">
        <v>1</v>
      </c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G2118" s="7">
        <f>IF(Q2118&gt;0,RANK(Q2118,(N2118:P2118,Q2118:AE2118)),0)</f>
        <v>3</v>
      </c>
      <c r="AH2118" s="7">
        <f>IF(R2118&gt;0,RANK(R2118,(N2118:P2118,Q2118:AE2118)),0)</f>
        <v>0</v>
      </c>
      <c r="AI2118" s="7">
        <f>IF(T2118&gt;0,RANK(T2118,(N2118:P2118,Q2118:AE2118)),0)</f>
        <v>0</v>
      </c>
      <c r="AJ2118" s="7">
        <f>IF(S2118&gt;0,RANK(S2118,(N2118:P2118,Q2118:AE2118)),0)</f>
        <v>0</v>
      </c>
      <c r="AK2118" s="2">
        <f t="shared" si="755"/>
        <v>1.9892684203638267E-2</v>
      </c>
      <c r="AL2118" s="2">
        <f t="shared" si="756"/>
        <v>0</v>
      </c>
      <c r="AM2118" s="2">
        <f t="shared" si="757"/>
        <v>0</v>
      </c>
      <c r="AN2118" s="2">
        <f t="shared" si="758"/>
        <v>0</v>
      </c>
      <c r="AP2118" t="s">
        <v>2733</v>
      </c>
      <c r="AQ2118" t="s">
        <v>773</v>
      </c>
      <c r="AT2118" s="94">
        <v>48</v>
      </c>
      <c r="AU2118" s="96">
        <v>217</v>
      </c>
      <c r="AV2118" s="100">
        <f t="shared" si="761"/>
        <v>48217</v>
      </c>
      <c r="AX2118" s="7" t="s">
        <v>996</v>
      </c>
    </row>
    <row r="2119" spans="1:50" ht="13" hidden="1" customHeight="1" outlineLevel="1">
      <c r="A2119" t="s">
        <v>690</v>
      </c>
      <c r="B2119" t="s">
        <v>773</v>
      </c>
      <c r="C2119" s="1">
        <f t="shared" si="750"/>
        <v>4915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0</v>
      </c>
      <c r="G2119" s="1">
        <f t="shared" si="759"/>
        <v>2023</v>
      </c>
      <c r="H2119" s="2">
        <f t="shared" si="760"/>
        <v>0.41159715157680571</v>
      </c>
      <c r="I2119" s="2"/>
      <c r="J2119" s="2">
        <f t="shared" si="751"/>
        <v>0.28260427263479143</v>
      </c>
      <c r="K2119" s="2">
        <f t="shared" si="752"/>
        <v>0.69420142421159714</v>
      </c>
      <c r="L2119" s="2">
        <f t="shared" si="753"/>
        <v>0</v>
      </c>
      <c r="M2119" s="2">
        <f t="shared" si="754"/>
        <v>2.3194303153611373E-2</v>
      </c>
      <c r="N2119" s="58">
        <v>1389</v>
      </c>
      <c r="O2119" s="58">
        <v>3412</v>
      </c>
      <c r="P2119" s="58"/>
      <c r="Q2119" s="58">
        <v>114</v>
      </c>
      <c r="R2119" s="58"/>
      <c r="S2119" s="58"/>
      <c r="T2119" s="58"/>
      <c r="U2119" s="58">
        <v>0</v>
      </c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G2119" s="7">
        <f>IF(Q2119&gt;0,RANK(Q2119,(N2119:P2119,Q2119:AE2119)),0)</f>
        <v>3</v>
      </c>
      <c r="AH2119" s="7">
        <f>IF(R2119&gt;0,RANK(R2119,(N2119:P2119,Q2119:AE2119)),0)</f>
        <v>0</v>
      </c>
      <c r="AI2119" s="7">
        <f>IF(T2119&gt;0,RANK(T2119,(N2119:P2119,Q2119:AE2119)),0)</f>
        <v>0</v>
      </c>
      <c r="AJ2119" s="7">
        <f>IF(S2119&gt;0,RANK(S2119,(N2119:P2119,Q2119:AE2119)),0)</f>
        <v>0</v>
      </c>
      <c r="AK2119" s="2">
        <f t="shared" si="755"/>
        <v>2.3194303153611394E-2</v>
      </c>
      <c r="AL2119" s="2">
        <f t="shared" si="756"/>
        <v>0</v>
      </c>
      <c r="AM2119" s="2">
        <f t="shared" si="757"/>
        <v>0</v>
      </c>
      <c r="AN2119" s="2">
        <f t="shared" si="758"/>
        <v>0</v>
      </c>
      <c r="AP2119" t="s">
        <v>690</v>
      </c>
      <c r="AQ2119" t="s">
        <v>773</v>
      </c>
      <c r="AT2119" s="94">
        <v>48</v>
      </c>
      <c r="AU2119" s="96">
        <v>219</v>
      </c>
      <c r="AV2119" s="100">
        <f t="shared" si="761"/>
        <v>48219</v>
      </c>
      <c r="AX2119" s="7" t="s">
        <v>996</v>
      </c>
    </row>
    <row r="2120" spans="1:50" ht="13" hidden="1" customHeight="1" outlineLevel="1">
      <c r="A2120" t="s">
        <v>1883</v>
      </c>
      <c r="B2120" t="s">
        <v>773</v>
      </c>
      <c r="C2120" s="1">
        <f t="shared" si="750"/>
        <v>9975</v>
      </c>
      <c r="D2120" s="7">
        <f>IF(N2120&gt;0, RANK(N2120,(N2120:P2120,Q2120:AE2120)),0)</f>
        <v>2</v>
      </c>
      <c r="E2120" s="7">
        <f>IF(O2120&gt;0,RANK(O2120,(N2120:P2120,Q2120:AE2120)),0)</f>
        <v>1</v>
      </c>
      <c r="F2120" s="7">
        <f>IF(P2120&gt;0,RANK(P2120,(N2120:P2120,Q2120:AE2120)),0)</f>
        <v>0</v>
      </c>
      <c r="G2120" s="1">
        <f t="shared" si="759"/>
        <v>2611</v>
      </c>
      <c r="H2120" s="2">
        <f t="shared" si="760"/>
        <v>0.2617543859649123</v>
      </c>
      <c r="I2120" s="2"/>
      <c r="J2120" s="2">
        <f t="shared" si="751"/>
        <v>0.35669172932330828</v>
      </c>
      <c r="K2120" s="2">
        <f t="shared" si="752"/>
        <v>0.61844611528822058</v>
      </c>
      <c r="L2120" s="2">
        <f t="shared" si="753"/>
        <v>0</v>
      </c>
      <c r="M2120" s="2">
        <f t="shared" si="754"/>
        <v>2.4862155388471141E-2</v>
      </c>
      <c r="N2120" s="58">
        <v>3558</v>
      </c>
      <c r="O2120" s="58">
        <v>6169</v>
      </c>
      <c r="P2120" s="58"/>
      <c r="Q2120" s="58">
        <v>238</v>
      </c>
      <c r="R2120" s="58"/>
      <c r="S2120" s="58"/>
      <c r="T2120" s="58"/>
      <c r="U2120" s="58">
        <v>10</v>
      </c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G2120" s="7">
        <f>IF(Q2120&gt;0,RANK(Q2120,(N2120:P2120,Q2120:AE2120)),0)</f>
        <v>3</v>
      </c>
      <c r="AH2120" s="7">
        <f>IF(R2120&gt;0,RANK(R2120,(N2120:P2120,Q2120:AE2120)),0)</f>
        <v>0</v>
      </c>
      <c r="AI2120" s="7">
        <f>IF(T2120&gt;0,RANK(T2120,(N2120:P2120,Q2120:AE2120)),0)</f>
        <v>0</v>
      </c>
      <c r="AJ2120" s="7">
        <f>IF(S2120&gt;0,RANK(S2120,(N2120:P2120,Q2120:AE2120)),0)</f>
        <v>0</v>
      </c>
      <c r="AK2120" s="2">
        <f t="shared" si="755"/>
        <v>2.3859649122807018E-2</v>
      </c>
      <c r="AL2120" s="2">
        <f t="shared" si="756"/>
        <v>0</v>
      </c>
      <c r="AM2120" s="2">
        <f t="shared" si="757"/>
        <v>0</v>
      </c>
      <c r="AN2120" s="2">
        <f t="shared" si="758"/>
        <v>0</v>
      </c>
      <c r="AP2120" t="s">
        <v>1883</v>
      </c>
      <c r="AQ2120" t="s">
        <v>773</v>
      </c>
      <c r="AT2120" s="94">
        <v>48</v>
      </c>
      <c r="AU2120" s="96">
        <v>221</v>
      </c>
      <c r="AV2120" s="100">
        <f t="shared" si="761"/>
        <v>48221</v>
      </c>
      <c r="AX2120" s="7" t="s">
        <v>996</v>
      </c>
    </row>
    <row r="2121" spans="1:50" ht="13" hidden="1" customHeight="1" outlineLevel="1">
      <c r="A2121" t="s">
        <v>929</v>
      </c>
      <c r="B2121" t="s">
        <v>773</v>
      </c>
      <c r="C2121" s="1">
        <f t="shared" si="750"/>
        <v>7977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0</v>
      </c>
      <c r="G2121" s="1">
        <f t="shared" si="759"/>
        <v>1134</v>
      </c>
      <c r="H2121" s="2">
        <f t="shared" si="760"/>
        <v>0.1421587062805566</v>
      </c>
      <c r="I2121" s="2"/>
      <c r="J2121" s="2">
        <f t="shared" si="751"/>
        <v>0.42384355020684467</v>
      </c>
      <c r="K2121" s="2">
        <f t="shared" si="752"/>
        <v>0.56600225648740132</v>
      </c>
      <c r="L2121" s="2">
        <f t="shared" si="753"/>
        <v>0</v>
      </c>
      <c r="M2121" s="2">
        <f t="shared" si="754"/>
        <v>1.0154193305753956E-2</v>
      </c>
      <c r="N2121" s="58">
        <v>3381</v>
      </c>
      <c r="O2121" s="58">
        <v>4515</v>
      </c>
      <c r="P2121" s="58"/>
      <c r="Q2121" s="58">
        <v>80</v>
      </c>
      <c r="R2121" s="58"/>
      <c r="S2121" s="58"/>
      <c r="T2121" s="58"/>
      <c r="U2121" s="58">
        <v>1</v>
      </c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G2121" s="7">
        <f>IF(Q2121&gt;0,RANK(Q2121,(N2121:P2121,Q2121:AE2121)),0)</f>
        <v>3</v>
      </c>
      <c r="AH2121" s="7">
        <f>IF(R2121&gt;0,RANK(R2121,(N2121:P2121,Q2121:AE2121)),0)</f>
        <v>0</v>
      </c>
      <c r="AI2121" s="7">
        <f>IF(T2121&gt;0,RANK(T2121,(N2121:P2121,Q2121:AE2121)),0)</f>
        <v>0</v>
      </c>
      <c r="AJ2121" s="7">
        <f>IF(S2121&gt;0,RANK(S2121,(N2121:P2121,Q2121:AE2121)),0)</f>
        <v>0</v>
      </c>
      <c r="AK2121" s="2">
        <f t="shared" si="755"/>
        <v>1.0028832894571894E-2</v>
      </c>
      <c r="AL2121" s="2">
        <f t="shared" si="756"/>
        <v>0</v>
      </c>
      <c r="AM2121" s="2">
        <f t="shared" si="757"/>
        <v>0</v>
      </c>
      <c r="AN2121" s="2">
        <f t="shared" si="758"/>
        <v>0</v>
      </c>
      <c r="AP2121" t="s">
        <v>929</v>
      </c>
      <c r="AQ2121" t="s">
        <v>773</v>
      </c>
      <c r="AT2121" s="94">
        <v>48</v>
      </c>
      <c r="AU2121" s="96">
        <v>223</v>
      </c>
      <c r="AV2121" s="100">
        <f t="shared" si="761"/>
        <v>48223</v>
      </c>
      <c r="AX2121" s="7" t="s">
        <v>996</v>
      </c>
    </row>
    <row r="2122" spans="1:50" ht="13" hidden="1" customHeight="1" outlineLevel="1">
      <c r="A2122" t="s">
        <v>1755</v>
      </c>
      <c r="B2122" t="s">
        <v>773</v>
      </c>
      <c r="C2122" s="1">
        <f t="shared" si="750"/>
        <v>5896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0</v>
      </c>
      <c r="G2122" s="1">
        <f t="shared" si="759"/>
        <v>1231</v>
      </c>
      <c r="H2122" s="2">
        <f t="shared" si="760"/>
        <v>0.20878561736770693</v>
      </c>
      <c r="I2122" s="2"/>
      <c r="J2122" s="2">
        <f t="shared" si="751"/>
        <v>0.39094301221166894</v>
      </c>
      <c r="K2122" s="2">
        <f t="shared" si="752"/>
        <v>0.59972862957937589</v>
      </c>
      <c r="L2122" s="2">
        <f t="shared" si="753"/>
        <v>0</v>
      </c>
      <c r="M2122" s="2">
        <f t="shared" si="754"/>
        <v>9.3283582089551675E-3</v>
      </c>
      <c r="N2122" s="58">
        <v>2305</v>
      </c>
      <c r="O2122" s="58">
        <v>3536</v>
      </c>
      <c r="P2122" s="58"/>
      <c r="Q2122" s="58">
        <v>43</v>
      </c>
      <c r="R2122" s="58"/>
      <c r="S2122" s="58"/>
      <c r="T2122" s="58"/>
      <c r="U2122" s="58">
        <v>12</v>
      </c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G2122" s="7">
        <f>IF(Q2122&gt;0,RANK(Q2122,(N2122:P2122,Q2122:AE2122)),0)</f>
        <v>3</v>
      </c>
      <c r="AH2122" s="7">
        <f>IF(R2122&gt;0,RANK(R2122,(N2122:P2122,Q2122:AE2122)),0)</f>
        <v>0</v>
      </c>
      <c r="AI2122" s="7">
        <f>IF(T2122&gt;0,RANK(T2122,(N2122:P2122,Q2122:AE2122)),0)</f>
        <v>0</v>
      </c>
      <c r="AJ2122" s="7">
        <f>IF(S2122&gt;0,RANK(S2122,(N2122:P2122,Q2122:AE2122)),0)</f>
        <v>0</v>
      </c>
      <c r="AK2122" s="2">
        <f t="shared" si="755"/>
        <v>7.2930800542740839E-3</v>
      </c>
      <c r="AL2122" s="2">
        <f t="shared" si="756"/>
        <v>0</v>
      </c>
      <c r="AM2122" s="2">
        <f t="shared" si="757"/>
        <v>0</v>
      </c>
      <c r="AN2122" s="2">
        <f t="shared" si="758"/>
        <v>0</v>
      </c>
      <c r="AP2122" t="s">
        <v>1755</v>
      </c>
      <c r="AQ2122" t="s">
        <v>773</v>
      </c>
      <c r="AT2122" s="94">
        <v>48</v>
      </c>
      <c r="AU2122" s="96">
        <v>225</v>
      </c>
      <c r="AV2122" s="100">
        <f t="shared" si="761"/>
        <v>48225</v>
      </c>
      <c r="AX2122" s="7" t="s">
        <v>996</v>
      </c>
    </row>
    <row r="2123" spans="1:50" ht="13" hidden="1" customHeight="1" outlineLevel="1">
      <c r="A2123" t="s">
        <v>2192</v>
      </c>
      <c r="B2123" t="s">
        <v>773</v>
      </c>
      <c r="C2123" s="1">
        <f t="shared" si="750"/>
        <v>7059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0</v>
      </c>
      <c r="G2123" s="1">
        <f t="shared" si="759"/>
        <v>1749</v>
      </c>
      <c r="H2123" s="2">
        <f t="shared" si="760"/>
        <v>0.24776880577985549</v>
      </c>
      <c r="I2123" s="2"/>
      <c r="J2123" s="2">
        <f t="shared" si="751"/>
        <v>0.36591585210369743</v>
      </c>
      <c r="K2123" s="2">
        <f t="shared" si="752"/>
        <v>0.61368465788355286</v>
      </c>
      <c r="L2123" s="2">
        <f t="shared" si="753"/>
        <v>0</v>
      </c>
      <c r="M2123" s="2">
        <f t="shared" si="754"/>
        <v>2.0399490012749766E-2</v>
      </c>
      <c r="N2123" s="58">
        <v>2583</v>
      </c>
      <c r="O2123" s="58">
        <v>4332</v>
      </c>
      <c r="P2123" s="58"/>
      <c r="Q2123" s="58">
        <v>143</v>
      </c>
      <c r="R2123" s="58"/>
      <c r="S2123" s="58"/>
      <c r="T2123" s="58"/>
      <c r="U2123" s="58">
        <v>1</v>
      </c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G2123" s="7">
        <f>IF(Q2123&gt;0,RANK(Q2123,(N2123:P2123,Q2123:AE2123)),0)</f>
        <v>3</v>
      </c>
      <c r="AH2123" s="7">
        <f>IF(R2123&gt;0,RANK(R2123,(N2123:P2123,Q2123:AE2123)),0)</f>
        <v>0</v>
      </c>
      <c r="AI2123" s="7">
        <f>IF(T2123&gt;0,RANK(T2123,(N2123:P2123,Q2123:AE2123)),0)</f>
        <v>0</v>
      </c>
      <c r="AJ2123" s="7">
        <f>IF(S2123&gt;0,RANK(S2123,(N2123:P2123,Q2123:AE2123)),0)</f>
        <v>0</v>
      </c>
      <c r="AK2123" s="2">
        <f t="shared" si="755"/>
        <v>2.0257826887661142E-2</v>
      </c>
      <c r="AL2123" s="2">
        <f t="shared" si="756"/>
        <v>0</v>
      </c>
      <c r="AM2123" s="2">
        <f t="shared" si="757"/>
        <v>0</v>
      </c>
      <c r="AN2123" s="2">
        <f t="shared" si="758"/>
        <v>0</v>
      </c>
      <c r="AP2123" t="s">
        <v>2192</v>
      </c>
      <c r="AQ2123" t="s">
        <v>773</v>
      </c>
      <c r="AT2123" s="94">
        <v>48</v>
      </c>
      <c r="AU2123" s="96">
        <v>227</v>
      </c>
      <c r="AV2123" s="100">
        <f t="shared" si="761"/>
        <v>48227</v>
      </c>
      <c r="AX2123" s="7" t="s">
        <v>996</v>
      </c>
    </row>
    <row r="2124" spans="1:50" ht="13" hidden="1" customHeight="1" outlineLevel="1">
      <c r="A2124" t="s">
        <v>918</v>
      </c>
      <c r="B2124" t="s">
        <v>773</v>
      </c>
      <c r="C2124" s="1">
        <f t="shared" si="750"/>
        <v>539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0</v>
      </c>
      <c r="G2124" s="1">
        <f t="shared" si="759"/>
        <v>167</v>
      </c>
      <c r="H2124" s="2">
        <f t="shared" si="760"/>
        <v>0.30983302411873842</v>
      </c>
      <c r="I2124" s="2"/>
      <c r="J2124" s="2">
        <f t="shared" si="751"/>
        <v>0.33951762523191092</v>
      </c>
      <c r="K2124" s="2">
        <f t="shared" si="752"/>
        <v>0.64935064935064934</v>
      </c>
      <c r="L2124" s="2">
        <f t="shared" si="753"/>
        <v>0</v>
      </c>
      <c r="M2124" s="2">
        <f t="shared" si="754"/>
        <v>1.1131725417439675E-2</v>
      </c>
      <c r="N2124" s="58">
        <v>183</v>
      </c>
      <c r="O2124" s="58">
        <v>350</v>
      </c>
      <c r="P2124" s="58"/>
      <c r="Q2124" s="58">
        <v>6</v>
      </c>
      <c r="R2124" s="58"/>
      <c r="S2124" s="58"/>
      <c r="T2124" s="58"/>
      <c r="U2124" s="58">
        <v>0</v>
      </c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G2124" s="7">
        <f>IF(Q2124&gt;0,RANK(Q2124,(N2124:P2124,Q2124:AE2124)),0)</f>
        <v>3</v>
      </c>
      <c r="AH2124" s="7">
        <f>IF(R2124&gt;0,RANK(R2124,(N2124:P2124,Q2124:AE2124)),0)</f>
        <v>0</v>
      </c>
      <c r="AI2124" s="7">
        <f>IF(T2124&gt;0,RANK(T2124,(N2124:P2124,Q2124:AE2124)),0)</f>
        <v>0</v>
      </c>
      <c r="AJ2124" s="7">
        <f>IF(S2124&gt;0,RANK(S2124,(N2124:P2124,Q2124:AE2124)),0)</f>
        <v>0</v>
      </c>
      <c r="AK2124" s="2">
        <f t="shared" si="755"/>
        <v>1.1131725417439703E-2</v>
      </c>
      <c r="AL2124" s="2">
        <f t="shared" si="756"/>
        <v>0</v>
      </c>
      <c r="AM2124" s="2">
        <f t="shared" si="757"/>
        <v>0</v>
      </c>
      <c r="AN2124" s="2">
        <f t="shared" si="758"/>
        <v>0</v>
      </c>
      <c r="AP2124" t="s">
        <v>918</v>
      </c>
      <c r="AQ2124" t="s">
        <v>773</v>
      </c>
      <c r="AT2124" s="94">
        <v>48</v>
      </c>
      <c r="AU2124" s="96">
        <v>229</v>
      </c>
      <c r="AV2124" s="100">
        <f t="shared" si="761"/>
        <v>48229</v>
      </c>
      <c r="AX2124" s="7" t="s">
        <v>996</v>
      </c>
    </row>
    <row r="2125" spans="1:50" ht="13" hidden="1" customHeight="1" outlineLevel="1">
      <c r="A2125" t="s">
        <v>441</v>
      </c>
      <c r="B2125" t="s">
        <v>773</v>
      </c>
      <c r="C2125" s="1">
        <f t="shared" si="750"/>
        <v>15754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0</v>
      </c>
      <c r="G2125" s="1">
        <f t="shared" si="759"/>
        <v>4230</v>
      </c>
      <c r="H2125" s="2">
        <f t="shared" si="760"/>
        <v>0.26850323727307351</v>
      </c>
      <c r="I2125" s="2"/>
      <c r="J2125" s="2">
        <f t="shared" si="751"/>
        <v>0.35444966357750413</v>
      </c>
      <c r="K2125" s="2">
        <f t="shared" si="752"/>
        <v>0.62295290085057764</v>
      </c>
      <c r="L2125" s="2">
        <f t="shared" si="753"/>
        <v>0</v>
      </c>
      <c r="M2125" s="2">
        <f t="shared" si="754"/>
        <v>2.259743557191829E-2</v>
      </c>
      <c r="N2125" s="58">
        <v>5584</v>
      </c>
      <c r="O2125" s="58">
        <v>9814</v>
      </c>
      <c r="P2125" s="58"/>
      <c r="Q2125" s="58">
        <v>344</v>
      </c>
      <c r="R2125" s="58"/>
      <c r="S2125" s="58"/>
      <c r="T2125" s="58"/>
      <c r="U2125" s="58">
        <v>12</v>
      </c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G2125" s="7">
        <f>IF(Q2125&gt;0,RANK(Q2125,(N2125:P2125,Q2125:AE2125)),0)</f>
        <v>3</v>
      </c>
      <c r="AH2125" s="7">
        <f>IF(R2125&gt;0,RANK(R2125,(N2125:P2125,Q2125:AE2125)),0)</f>
        <v>0</v>
      </c>
      <c r="AI2125" s="7">
        <f>IF(T2125&gt;0,RANK(T2125,(N2125:P2125,Q2125:AE2125)),0)</f>
        <v>0</v>
      </c>
      <c r="AJ2125" s="7">
        <f>IF(S2125&gt;0,RANK(S2125,(N2125:P2125,Q2125:AE2125)),0)</f>
        <v>0</v>
      </c>
      <c r="AK2125" s="2">
        <f t="shared" si="755"/>
        <v>2.1835724260505267E-2</v>
      </c>
      <c r="AL2125" s="2">
        <f t="shared" si="756"/>
        <v>0</v>
      </c>
      <c r="AM2125" s="2">
        <f t="shared" si="757"/>
        <v>0</v>
      </c>
      <c r="AN2125" s="2">
        <f t="shared" si="758"/>
        <v>0</v>
      </c>
      <c r="AP2125" t="s">
        <v>441</v>
      </c>
      <c r="AQ2125" t="s">
        <v>773</v>
      </c>
      <c r="AT2125" s="94">
        <v>48</v>
      </c>
      <c r="AU2125" s="96">
        <v>231</v>
      </c>
      <c r="AV2125" s="100">
        <f t="shared" si="761"/>
        <v>48231</v>
      </c>
      <c r="AX2125" s="7" t="s">
        <v>996</v>
      </c>
    </row>
    <row r="2126" spans="1:50" ht="13" hidden="1" customHeight="1" outlineLevel="1">
      <c r="A2126" t="s">
        <v>2805</v>
      </c>
      <c r="B2126" t="s">
        <v>773</v>
      </c>
      <c r="C2126" s="1">
        <f t="shared" si="750"/>
        <v>8588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0</v>
      </c>
      <c r="G2126" s="1">
        <f t="shared" si="759"/>
        <v>3637</v>
      </c>
      <c r="H2126" s="2">
        <f t="shared" si="760"/>
        <v>0.42349790405216581</v>
      </c>
      <c r="I2126" s="2"/>
      <c r="J2126" s="2">
        <f t="shared" si="751"/>
        <v>0.27678155565905915</v>
      </c>
      <c r="K2126" s="2">
        <f t="shared" si="752"/>
        <v>0.70027945971122496</v>
      </c>
      <c r="L2126" s="2">
        <f t="shared" si="753"/>
        <v>0</v>
      </c>
      <c r="M2126" s="2">
        <f t="shared" si="754"/>
        <v>2.2938984629715886E-2</v>
      </c>
      <c r="N2126" s="58">
        <v>2377</v>
      </c>
      <c r="O2126" s="58">
        <v>6014</v>
      </c>
      <c r="P2126" s="58"/>
      <c r="Q2126" s="58">
        <v>197</v>
      </c>
      <c r="R2126" s="58"/>
      <c r="S2126" s="58"/>
      <c r="T2126" s="58"/>
      <c r="U2126" s="58">
        <v>0</v>
      </c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G2126" s="7">
        <f>IF(Q2126&gt;0,RANK(Q2126,(N2126:P2126,Q2126:AE2126)),0)</f>
        <v>3</v>
      </c>
      <c r="AH2126" s="7">
        <f>IF(R2126&gt;0,RANK(R2126,(N2126:P2126,Q2126:AE2126)),0)</f>
        <v>0</v>
      </c>
      <c r="AI2126" s="7">
        <f>IF(T2126&gt;0,RANK(T2126,(N2126:P2126,Q2126:AE2126)),0)</f>
        <v>0</v>
      </c>
      <c r="AJ2126" s="7">
        <f>IF(S2126&gt;0,RANK(S2126,(N2126:P2126,Q2126:AE2126)),0)</f>
        <v>0</v>
      </c>
      <c r="AK2126" s="2">
        <f t="shared" si="755"/>
        <v>2.2938984629715883E-2</v>
      </c>
      <c r="AL2126" s="2">
        <f t="shared" si="756"/>
        <v>0</v>
      </c>
      <c r="AM2126" s="2">
        <f t="shared" si="757"/>
        <v>0</v>
      </c>
      <c r="AN2126" s="2">
        <f t="shared" si="758"/>
        <v>0</v>
      </c>
      <c r="AP2126" t="s">
        <v>2805</v>
      </c>
      <c r="AQ2126" t="s">
        <v>773</v>
      </c>
      <c r="AT2126" s="94">
        <v>48</v>
      </c>
      <c r="AU2126" s="96">
        <v>233</v>
      </c>
      <c r="AV2126" s="100">
        <f t="shared" si="761"/>
        <v>48233</v>
      </c>
      <c r="AX2126" s="7" t="s">
        <v>996</v>
      </c>
    </row>
    <row r="2127" spans="1:50" ht="13" hidden="1" customHeight="1" outlineLevel="1">
      <c r="A2127" t="s">
        <v>2026</v>
      </c>
      <c r="B2127" t="s">
        <v>773</v>
      </c>
      <c r="C2127" s="1">
        <f t="shared" si="750"/>
        <v>602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0</v>
      </c>
      <c r="G2127" s="1">
        <f t="shared" si="759"/>
        <v>284</v>
      </c>
      <c r="H2127" s="2">
        <f t="shared" si="760"/>
        <v>0.47176079734219267</v>
      </c>
      <c r="I2127" s="2"/>
      <c r="J2127" s="2">
        <f t="shared" si="751"/>
        <v>0.25249169435215946</v>
      </c>
      <c r="K2127" s="2">
        <f t="shared" si="752"/>
        <v>0.72425249169435213</v>
      </c>
      <c r="L2127" s="2">
        <f t="shared" si="753"/>
        <v>0</v>
      </c>
      <c r="M2127" s="2">
        <f t="shared" si="754"/>
        <v>2.3255813953488413E-2</v>
      </c>
      <c r="N2127" s="58">
        <v>152</v>
      </c>
      <c r="O2127" s="58">
        <v>436</v>
      </c>
      <c r="P2127" s="58"/>
      <c r="Q2127" s="58">
        <v>13</v>
      </c>
      <c r="R2127" s="58"/>
      <c r="S2127" s="58"/>
      <c r="T2127" s="58"/>
      <c r="U2127" s="58">
        <v>1</v>
      </c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G2127" s="7">
        <f>IF(Q2127&gt;0,RANK(Q2127,(N2127:P2127,Q2127:AE2127)),0)</f>
        <v>3</v>
      </c>
      <c r="AH2127" s="7">
        <f>IF(R2127&gt;0,RANK(R2127,(N2127:P2127,Q2127:AE2127)),0)</f>
        <v>0</v>
      </c>
      <c r="AI2127" s="7">
        <f>IF(T2127&gt;0,RANK(T2127,(N2127:P2127,Q2127:AE2127)),0)</f>
        <v>0</v>
      </c>
      <c r="AJ2127" s="7">
        <f>IF(S2127&gt;0,RANK(S2127,(N2127:P2127,Q2127:AE2127)),0)</f>
        <v>0</v>
      </c>
      <c r="AK2127" s="2">
        <f t="shared" si="755"/>
        <v>2.1594684385382059E-2</v>
      </c>
      <c r="AL2127" s="2">
        <f t="shared" si="756"/>
        <v>0</v>
      </c>
      <c r="AM2127" s="2">
        <f t="shared" si="757"/>
        <v>0</v>
      </c>
      <c r="AN2127" s="2">
        <f t="shared" si="758"/>
        <v>0</v>
      </c>
      <c r="AP2127" t="s">
        <v>2026</v>
      </c>
      <c r="AQ2127" t="s">
        <v>773</v>
      </c>
      <c r="AT2127" s="94">
        <v>48</v>
      </c>
      <c r="AU2127" s="96">
        <v>235</v>
      </c>
      <c r="AV2127" s="100">
        <f t="shared" si="761"/>
        <v>48235</v>
      </c>
      <c r="AX2127" s="7" t="s">
        <v>996</v>
      </c>
    </row>
    <row r="2128" spans="1:50" ht="13" hidden="1" customHeight="1" outlineLevel="1">
      <c r="A2128" t="s">
        <v>2027</v>
      </c>
      <c r="B2128" t="s">
        <v>773</v>
      </c>
      <c r="C2128" s="1">
        <f t="shared" si="750"/>
        <v>2073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0</v>
      </c>
      <c r="G2128" s="1">
        <f t="shared" si="759"/>
        <v>341</v>
      </c>
      <c r="H2128" s="2">
        <f t="shared" si="760"/>
        <v>0.16449589966232514</v>
      </c>
      <c r="I2128" s="2"/>
      <c r="J2128" s="2">
        <f t="shared" si="751"/>
        <v>0.40858658948383986</v>
      </c>
      <c r="K2128" s="2">
        <f t="shared" si="752"/>
        <v>0.573082489146165</v>
      </c>
      <c r="L2128" s="2">
        <f t="shared" si="753"/>
        <v>0</v>
      </c>
      <c r="M2128" s="2">
        <f t="shared" si="754"/>
        <v>1.8330921369995146E-2</v>
      </c>
      <c r="N2128" s="58">
        <v>847</v>
      </c>
      <c r="O2128" s="58">
        <v>1188</v>
      </c>
      <c r="P2128" s="58"/>
      <c r="Q2128" s="58">
        <v>38</v>
      </c>
      <c r="R2128" s="58"/>
      <c r="S2128" s="58"/>
      <c r="T2128" s="58"/>
      <c r="U2128" s="58">
        <v>0</v>
      </c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G2128" s="7">
        <f>IF(Q2128&gt;0,RANK(Q2128,(N2128:P2128,Q2128:AE2128)),0)</f>
        <v>3</v>
      </c>
      <c r="AH2128" s="7">
        <f>IF(R2128&gt;0,RANK(R2128,(N2128:P2128,Q2128:AE2128)),0)</f>
        <v>0</v>
      </c>
      <c r="AI2128" s="7">
        <f>IF(T2128&gt;0,RANK(T2128,(N2128:P2128,Q2128:AE2128)),0)</f>
        <v>0</v>
      </c>
      <c r="AJ2128" s="7">
        <f>IF(S2128&gt;0,RANK(S2128,(N2128:P2128,Q2128:AE2128)),0)</f>
        <v>0</v>
      </c>
      <c r="AK2128" s="2">
        <f t="shared" si="755"/>
        <v>1.8330921369995177E-2</v>
      </c>
      <c r="AL2128" s="2">
        <f t="shared" si="756"/>
        <v>0</v>
      </c>
      <c r="AM2128" s="2">
        <f t="shared" si="757"/>
        <v>0</v>
      </c>
      <c r="AN2128" s="2">
        <f t="shared" si="758"/>
        <v>0</v>
      </c>
      <c r="AP2128" t="s">
        <v>2027</v>
      </c>
      <c r="AQ2128" t="s">
        <v>773</v>
      </c>
      <c r="AT2128" s="94">
        <v>48</v>
      </c>
      <c r="AU2128" s="96">
        <v>237</v>
      </c>
      <c r="AV2128" s="100">
        <f t="shared" si="761"/>
        <v>48237</v>
      </c>
      <c r="AX2128" s="7" t="s">
        <v>996</v>
      </c>
    </row>
    <row r="2129" spans="1:50" ht="13" hidden="1" customHeight="1" outlineLevel="1">
      <c r="A2129" t="s">
        <v>934</v>
      </c>
      <c r="B2129" t="s">
        <v>773</v>
      </c>
      <c r="C2129" s="1">
        <f t="shared" si="750"/>
        <v>3736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0</v>
      </c>
      <c r="G2129" s="1">
        <f t="shared" si="759"/>
        <v>1293</v>
      </c>
      <c r="H2129" s="2">
        <f t="shared" si="760"/>
        <v>0.34609207708779444</v>
      </c>
      <c r="I2129" s="2"/>
      <c r="J2129" s="2">
        <f t="shared" si="751"/>
        <v>0.32200214132762311</v>
      </c>
      <c r="K2129" s="2">
        <f t="shared" si="752"/>
        <v>0.66809421841541761</v>
      </c>
      <c r="L2129" s="2">
        <f t="shared" si="753"/>
        <v>0</v>
      </c>
      <c r="M2129" s="2">
        <f t="shared" si="754"/>
        <v>9.903640256959334E-3</v>
      </c>
      <c r="N2129" s="58">
        <v>1203</v>
      </c>
      <c r="O2129" s="58">
        <v>2496</v>
      </c>
      <c r="P2129" s="58"/>
      <c r="Q2129" s="58">
        <v>36</v>
      </c>
      <c r="R2129" s="58"/>
      <c r="S2129" s="58"/>
      <c r="T2129" s="58"/>
      <c r="U2129" s="58">
        <v>1</v>
      </c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G2129" s="7">
        <f>IF(Q2129&gt;0,RANK(Q2129,(N2129:P2129,Q2129:AE2129)),0)</f>
        <v>3</v>
      </c>
      <c r="AH2129" s="7">
        <f>IF(R2129&gt;0,RANK(R2129,(N2129:P2129,Q2129:AE2129)),0)</f>
        <v>0</v>
      </c>
      <c r="AI2129" s="7">
        <f>IF(T2129&gt;0,RANK(T2129,(N2129:P2129,Q2129:AE2129)),0)</f>
        <v>0</v>
      </c>
      <c r="AJ2129" s="7">
        <f>IF(S2129&gt;0,RANK(S2129,(N2129:P2129,Q2129:AE2129)),0)</f>
        <v>0</v>
      </c>
      <c r="AK2129" s="2">
        <f t="shared" si="755"/>
        <v>9.6359743040685224E-3</v>
      </c>
      <c r="AL2129" s="2">
        <f t="shared" si="756"/>
        <v>0</v>
      </c>
      <c r="AM2129" s="2">
        <f t="shared" si="757"/>
        <v>0</v>
      </c>
      <c r="AN2129" s="2">
        <f t="shared" si="758"/>
        <v>0</v>
      </c>
      <c r="AP2129" t="s">
        <v>934</v>
      </c>
      <c r="AQ2129" t="s">
        <v>773</v>
      </c>
      <c r="AT2129" s="94">
        <v>48</v>
      </c>
      <c r="AU2129" s="96">
        <v>239</v>
      </c>
      <c r="AV2129" s="100">
        <f t="shared" si="761"/>
        <v>48239</v>
      </c>
      <c r="AX2129" s="7" t="s">
        <v>996</v>
      </c>
    </row>
    <row r="2130" spans="1:50" ht="13" hidden="1" customHeight="1" outlineLevel="1">
      <c r="A2130" t="s">
        <v>2695</v>
      </c>
      <c r="B2130" t="s">
        <v>773</v>
      </c>
      <c r="C2130" s="1">
        <f t="shared" si="750"/>
        <v>7397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0</v>
      </c>
      <c r="G2130" s="1">
        <f t="shared" si="759"/>
        <v>553</v>
      </c>
      <c r="H2130" s="2">
        <f t="shared" si="760"/>
        <v>7.476003785318372E-2</v>
      </c>
      <c r="I2130" s="2"/>
      <c r="J2130" s="2">
        <f t="shared" si="751"/>
        <v>0.45450858456130866</v>
      </c>
      <c r="K2130" s="2">
        <f t="shared" si="752"/>
        <v>0.52926862241449235</v>
      </c>
      <c r="L2130" s="2">
        <f t="shared" si="753"/>
        <v>0</v>
      </c>
      <c r="M2130" s="2">
        <f t="shared" si="754"/>
        <v>1.6222793024199045E-2</v>
      </c>
      <c r="N2130" s="58">
        <v>3362</v>
      </c>
      <c r="O2130" s="58">
        <v>3915</v>
      </c>
      <c r="P2130" s="58"/>
      <c r="Q2130" s="58">
        <v>117</v>
      </c>
      <c r="R2130" s="58"/>
      <c r="S2130" s="58"/>
      <c r="T2130" s="58"/>
      <c r="U2130" s="58">
        <v>3</v>
      </c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G2130" s="7">
        <f>IF(Q2130&gt;0,RANK(Q2130,(N2130:P2130,Q2130:AE2130)),0)</f>
        <v>3</v>
      </c>
      <c r="AH2130" s="7">
        <f>IF(R2130&gt;0,RANK(R2130,(N2130:P2130,Q2130:AE2130)),0)</f>
        <v>0</v>
      </c>
      <c r="AI2130" s="7">
        <f>IF(T2130&gt;0,RANK(T2130,(N2130:P2130,Q2130:AE2130)),0)</f>
        <v>0</v>
      </c>
      <c r="AJ2130" s="7">
        <f>IF(S2130&gt;0,RANK(S2130,(N2130:P2130,Q2130:AE2130)),0)</f>
        <v>0</v>
      </c>
      <c r="AK2130" s="2">
        <f t="shared" si="755"/>
        <v>1.5817223198594025E-2</v>
      </c>
      <c r="AL2130" s="2">
        <f t="shared" si="756"/>
        <v>0</v>
      </c>
      <c r="AM2130" s="2">
        <f t="shared" si="757"/>
        <v>0</v>
      </c>
      <c r="AN2130" s="2">
        <f t="shared" si="758"/>
        <v>0</v>
      </c>
      <c r="AP2130" t="s">
        <v>2695</v>
      </c>
      <c r="AQ2130" t="s">
        <v>773</v>
      </c>
      <c r="AT2130" s="94">
        <v>48</v>
      </c>
      <c r="AU2130" s="96">
        <v>241</v>
      </c>
      <c r="AV2130" s="100">
        <f t="shared" si="761"/>
        <v>48241</v>
      </c>
      <c r="AX2130" s="7" t="s">
        <v>996</v>
      </c>
    </row>
    <row r="2131" spans="1:50" ht="13" hidden="1" customHeight="1" outlineLevel="1">
      <c r="A2131" t="s">
        <v>1660</v>
      </c>
      <c r="B2131" t="s">
        <v>773</v>
      </c>
      <c r="C2131" s="1">
        <f t="shared" si="750"/>
        <v>646</v>
      </c>
      <c r="D2131" s="7">
        <f>IF(N2131&gt;0, RANK(N2131,(N2131:P2131,Q2131:AE2131)),0)</f>
        <v>2</v>
      </c>
      <c r="E2131" s="7">
        <f>IF(O2131&gt;0,RANK(O2131,(N2131:P2131,Q2131:AE2131)),0)</f>
        <v>1</v>
      </c>
      <c r="F2131" s="7">
        <f>IF(P2131&gt;0,RANK(P2131,(N2131:P2131,Q2131:AE2131)),0)</f>
        <v>0</v>
      </c>
      <c r="G2131" s="1">
        <f t="shared" si="759"/>
        <v>270</v>
      </c>
      <c r="H2131" s="2">
        <f t="shared" si="760"/>
        <v>0.41795665634674922</v>
      </c>
      <c r="I2131" s="2"/>
      <c r="J2131" s="2">
        <f t="shared" si="751"/>
        <v>0.27708978328173373</v>
      </c>
      <c r="K2131" s="2">
        <f t="shared" si="752"/>
        <v>0.695046439628483</v>
      </c>
      <c r="L2131" s="2">
        <f t="shared" si="753"/>
        <v>0</v>
      </c>
      <c r="M2131" s="2">
        <f t="shared" si="754"/>
        <v>2.786377708978327E-2</v>
      </c>
      <c r="N2131" s="58">
        <v>179</v>
      </c>
      <c r="O2131" s="58">
        <v>449</v>
      </c>
      <c r="P2131" s="58"/>
      <c r="Q2131" s="58">
        <v>15</v>
      </c>
      <c r="R2131" s="58"/>
      <c r="S2131" s="58"/>
      <c r="T2131" s="58"/>
      <c r="U2131" s="58">
        <v>3</v>
      </c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G2131" s="7">
        <f>IF(Q2131&gt;0,RANK(Q2131,(N2131:P2131,Q2131:AE2131)),0)</f>
        <v>3</v>
      </c>
      <c r="AH2131" s="7">
        <f>IF(R2131&gt;0,RANK(R2131,(N2131:P2131,Q2131:AE2131)),0)</f>
        <v>0</v>
      </c>
      <c r="AI2131" s="7">
        <f>IF(T2131&gt;0,RANK(T2131,(N2131:P2131,Q2131:AE2131)),0)</f>
        <v>0</v>
      </c>
      <c r="AJ2131" s="7">
        <f>IF(S2131&gt;0,RANK(S2131,(N2131:P2131,Q2131:AE2131)),0)</f>
        <v>0</v>
      </c>
      <c r="AK2131" s="2">
        <f t="shared" si="755"/>
        <v>2.3219814241486069E-2</v>
      </c>
      <c r="AL2131" s="2">
        <f t="shared" si="756"/>
        <v>0</v>
      </c>
      <c r="AM2131" s="2">
        <f t="shared" si="757"/>
        <v>0</v>
      </c>
      <c r="AN2131" s="2">
        <f t="shared" si="758"/>
        <v>0</v>
      </c>
      <c r="AP2131" t="s">
        <v>1660</v>
      </c>
      <c r="AQ2131" t="s">
        <v>773</v>
      </c>
      <c r="AT2131" s="94">
        <v>48</v>
      </c>
      <c r="AU2131" s="96">
        <v>243</v>
      </c>
      <c r="AV2131" s="100">
        <f t="shared" si="761"/>
        <v>48243</v>
      </c>
      <c r="AX2131" s="7" t="s">
        <v>996</v>
      </c>
    </row>
    <row r="2132" spans="1:50" ht="13" hidden="1" customHeight="1" outlineLevel="1">
      <c r="A2132" t="s">
        <v>1625</v>
      </c>
      <c r="B2132" t="s">
        <v>773</v>
      </c>
      <c r="C2132" s="1">
        <f t="shared" si="750"/>
        <v>63346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0</v>
      </c>
      <c r="G2132" s="1">
        <f t="shared" si="759"/>
        <v>1587</v>
      </c>
      <c r="H2132" s="2">
        <f t="shared" si="760"/>
        <v>2.5052884160010103E-2</v>
      </c>
      <c r="I2132" s="2"/>
      <c r="J2132" s="2">
        <f t="shared" si="751"/>
        <v>0.4803933950052095</v>
      </c>
      <c r="K2132" s="2">
        <f t="shared" si="752"/>
        <v>0.50544627916521956</v>
      </c>
      <c r="L2132" s="2">
        <f t="shared" si="753"/>
        <v>0</v>
      </c>
      <c r="M2132" s="2">
        <f t="shared" si="754"/>
        <v>1.4160325829570941E-2</v>
      </c>
      <c r="N2132" s="58">
        <v>30431</v>
      </c>
      <c r="O2132" s="58">
        <v>32018</v>
      </c>
      <c r="P2132" s="58"/>
      <c r="Q2132" s="58">
        <v>895</v>
      </c>
      <c r="R2132" s="58"/>
      <c r="S2132" s="58"/>
      <c r="T2132" s="58"/>
      <c r="U2132" s="58">
        <v>2</v>
      </c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G2132" s="7">
        <f>IF(Q2132&gt;0,RANK(Q2132,(N2132:P2132,Q2132:AE2132)),0)</f>
        <v>3</v>
      </c>
      <c r="AH2132" s="7">
        <f>IF(R2132&gt;0,RANK(R2132,(N2132:P2132,Q2132:AE2132)),0)</f>
        <v>0</v>
      </c>
      <c r="AI2132" s="7">
        <f>IF(T2132&gt;0,RANK(T2132,(N2132:P2132,Q2132:AE2132)),0)</f>
        <v>0</v>
      </c>
      <c r="AJ2132" s="7">
        <f>IF(S2132&gt;0,RANK(S2132,(N2132:P2132,Q2132:AE2132)),0)</f>
        <v>0</v>
      </c>
      <c r="AK2132" s="2">
        <f t="shared" si="755"/>
        <v>1.4128753196729075E-2</v>
      </c>
      <c r="AL2132" s="2">
        <f t="shared" si="756"/>
        <v>0</v>
      </c>
      <c r="AM2132" s="2">
        <f t="shared" si="757"/>
        <v>0</v>
      </c>
      <c r="AN2132" s="2">
        <f t="shared" si="758"/>
        <v>0</v>
      </c>
      <c r="AP2132" t="s">
        <v>1625</v>
      </c>
      <c r="AQ2132" t="s">
        <v>773</v>
      </c>
      <c r="AT2132" s="94">
        <v>48</v>
      </c>
      <c r="AU2132" s="96">
        <v>245</v>
      </c>
      <c r="AV2132" s="100">
        <f t="shared" si="761"/>
        <v>48245</v>
      </c>
      <c r="AX2132" s="7" t="s">
        <v>996</v>
      </c>
    </row>
    <row r="2133" spans="1:50" ht="13" hidden="1" customHeight="1" outlineLevel="1">
      <c r="A2133" t="s">
        <v>491</v>
      </c>
      <c r="B2133" t="s">
        <v>773</v>
      </c>
      <c r="C2133" s="1">
        <f t="shared" si="750"/>
        <v>1664</v>
      </c>
      <c r="D2133" s="7">
        <f>IF(N2133&gt;0, RANK(N2133,(N2133:P2133,Q2133:AE2133)),0)</f>
        <v>1</v>
      </c>
      <c r="E2133" s="7">
        <f>IF(O2133&gt;0,RANK(O2133,(N2133:P2133,Q2133:AE2133)),0)</f>
        <v>2</v>
      </c>
      <c r="F2133" s="7">
        <f>IF(P2133&gt;0,RANK(P2133,(N2133:P2133,Q2133:AE2133)),0)</f>
        <v>0</v>
      </c>
      <c r="G2133" s="1">
        <f t="shared" si="759"/>
        <v>514</v>
      </c>
      <c r="H2133" s="2">
        <f t="shared" si="760"/>
        <v>0.30889423076923078</v>
      </c>
      <c r="I2133" s="2"/>
      <c r="J2133" s="2">
        <f t="shared" si="751"/>
        <v>0.64963942307692313</v>
      </c>
      <c r="K2133" s="2">
        <f t="shared" si="752"/>
        <v>0.34074519230769229</v>
      </c>
      <c r="L2133" s="2">
        <f t="shared" si="753"/>
        <v>0</v>
      </c>
      <c r="M2133" s="2">
        <f t="shared" si="754"/>
        <v>9.6153846153845812E-3</v>
      </c>
      <c r="N2133" s="58">
        <v>1081</v>
      </c>
      <c r="O2133" s="58">
        <v>567</v>
      </c>
      <c r="P2133" s="58"/>
      <c r="Q2133" s="58">
        <v>16</v>
      </c>
      <c r="R2133" s="58"/>
      <c r="S2133" s="58"/>
      <c r="T2133" s="58"/>
      <c r="U2133" s="58">
        <v>0</v>
      </c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G2133" s="7">
        <f>IF(Q2133&gt;0,RANK(Q2133,(N2133:P2133,Q2133:AE2133)),0)</f>
        <v>3</v>
      </c>
      <c r="AH2133" s="7">
        <f>IF(R2133&gt;0,RANK(R2133,(N2133:P2133,Q2133:AE2133)),0)</f>
        <v>0</v>
      </c>
      <c r="AI2133" s="7">
        <f>IF(T2133&gt;0,RANK(T2133,(N2133:P2133,Q2133:AE2133)),0)</f>
        <v>0</v>
      </c>
      <c r="AJ2133" s="7">
        <f>IF(S2133&gt;0,RANK(S2133,(N2133:P2133,Q2133:AE2133)),0)</f>
        <v>0</v>
      </c>
      <c r="AK2133" s="2">
        <f t="shared" si="755"/>
        <v>9.6153846153846159E-3</v>
      </c>
      <c r="AL2133" s="2">
        <f t="shared" si="756"/>
        <v>0</v>
      </c>
      <c r="AM2133" s="2">
        <f t="shared" si="757"/>
        <v>0</v>
      </c>
      <c r="AN2133" s="2">
        <f t="shared" si="758"/>
        <v>0</v>
      </c>
      <c r="AP2133" t="s">
        <v>491</v>
      </c>
      <c r="AQ2133" t="s">
        <v>773</v>
      </c>
      <c r="AT2133" s="94">
        <v>48</v>
      </c>
      <c r="AU2133" s="96">
        <v>247</v>
      </c>
      <c r="AV2133" s="100">
        <f t="shared" si="761"/>
        <v>48247</v>
      </c>
      <c r="AX2133" s="7" t="s">
        <v>996</v>
      </c>
    </row>
    <row r="2134" spans="1:50" ht="13" hidden="1" customHeight="1" outlineLevel="1">
      <c r="A2134" t="s">
        <v>1912</v>
      </c>
      <c r="B2134" t="s">
        <v>773</v>
      </c>
      <c r="C2134" s="1">
        <f t="shared" si="750"/>
        <v>7893</v>
      </c>
      <c r="D2134" s="7">
        <f>IF(N2134&gt;0, RANK(N2134,(N2134:P2134,Q2134:AE2134)),0)</f>
        <v>1</v>
      </c>
      <c r="E2134" s="7">
        <f>IF(O2134&gt;0,RANK(O2134,(N2134:P2134,Q2134:AE2134)),0)</f>
        <v>2</v>
      </c>
      <c r="F2134" s="7">
        <f>IF(P2134&gt;0,RANK(P2134,(N2134:P2134,Q2134:AE2134)),0)</f>
        <v>0</v>
      </c>
      <c r="G2134" s="1">
        <f t="shared" si="759"/>
        <v>917</v>
      </c>
      <c r="H2134" s="2">
        <f t="shared" si="760"/>
        <v>0.11617889268972507</v>
      </c>
      <c r="I2134" s="2"/>
      <c r="J2134" s="2">
        <f t="shared" si="751"/>
        <v>0.553908526542506</v>
      </c>
      <c r="K2134" s="2">
        <f t="shared" si="752"/>
        <v>0.43772963385278096</v>
      </c>
      <c r="L2134" s="2">
        <f t="shared" si="753"/>
        <v>0</v>
      </c>
      <c r="M2134" s="2">
        <f t="shared" si="754"/>
        <v>8.3618396047130394E-3</v>
      </c>
      <c r="N2134" s="58">
        <v>4372</v>
      </c>
      <c r="O2134" s="58">
        <v>3455</v>
      </c>
      <c r="P2134" s="58"/>
      <c r="Q2134" s="58">
        <v>64</v>
      </c>
      <c r="R2134" s="58"/>
      <c r="S2134" s="58"/>
      <c r="T2134" s="58"/>
      <c r="U2134" s="58">
        <v>2</v>
      </c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G2134" s="7">
        <f>IF(Q2134&gt;0,RANK(Q2134,(N2134:P2134,Q2134:AE2134)),0)</f>
        <v>3</v>
      </c>
      <c r="AH2134" s="7">
        <f>IF(R2134&gt;0,RANK(R2134,(N2134:P2134,Q2134:AE2134)),0)</f>
        <v>0</v>
      </c>
      <c r="AI2134" s="7">
        <f>IF(T2134&gt;0,RANK(T2134,(N2134:P2134,Q2134:AE2134)),0)</f>
        <v>0</v>
      </c>
      <c r="AJ2134" s="7">
        <f>IF(S2134&gt;0,RANK(S2134,(N2134:P2134,Q2134:AE2134)),0)</f>
        <v>0</v>
      </c>
      <c r="AK2134" s="2">
        <f t="shared" si="755"/>
        <v>8.1084505257823392E-3</v>
      </c>
      <c r="AL2134" s="2">
        <f t="shared" si="756"/>
        <v>0</v>
      </c>
      <c r="AM2134" s="2">
        <f t="shared" si="757"/>
        <v>0</v>
      </c>
      <c r="AN2134" s="2">
        <f t="shared" si="758"/>
        <v>0</v>
      </c>
      <c r="AP2134" t="s">
        <v>1912</v>
      </c>
      <c r="AQ2134" t="s">
        <v>773</v>
      </c>
      <c r="AT2134" s="94">
        <v>48</v>
      </c>
      <c r="AU2134" s="96">
        <v>249</v>
      </c>
      <c r="AV2134" s="100">
        <f t="shared" si="761"/>
        <v>48249</v>
      </c>
      <c r="AX2134" s="7" t="s">
        <v>996</v>
      </c>
    </row>
    <row r="2135" spans="1:50" ht="13" hidden="1" customHeight="1" outlineLevel="1">
      <c r="A2135" t="s">
        <v>11</v>
      </c>
      <c r="B2135" t="s">
        <v>773</v>
      </c>
      <c r="C2135" s="1">
        <f t="shared" si="750"/>
        <v>23972</v>
      </c>
      <c r="D2135" s="7">
        <f>IF(N2135&gt;0, RANK(N2135,(N2135:P2135,Q2135:AE2135)),0)</f>
        <v>2</v>
      </c>
      <c r="E2135" s="7">
        <f>IF(O2135&gt;0,RANK(O2135,(N2135:P2135,Q2135:AE2135)),0)</f>
        <v>1</v>
      </c>
      <c r="F2135" s="7">
        <f>IF(P2135&gt;0,RANK(P2135,(N2135:P2135,Q2135:AE2135)),0)</f>
        <v>0</v>
      </c>
      <c r="G2135" s="1">
        <f t="shared" si="759"/>
        <v>5479</v>
      </c>
      <c r="H2135" s="2">
        <f t="shared" si="760"/>
        <v>0.22855831803771065</v>
      </c>
      <c r="I2135" s="2"/>
      <c r="J2135" s="2">
        <f t="shared" si="751"/>
        <v>0.37164191556816284</v>
      </c>
      <c r="K2135" s="2">
        <f t="shared" si="752"/>
        <v>0.60020023360587349</v>
      </c>
      <c r="L2135" s="2">
        <f t="shared" si="753"/>
        <v>0</v>
      </c>
      <c r="M2135" s="2">
        <f t="shared" si="754"/>
        <v>2.8157850825963671E-2</v>
      </c>
      <c r="N2135" s="58">
        <v>8909</v>
      </c>
      <c r="O2135" s="58">
        <v>14388</v>
      </c>
      <c r="P2135" s="58"/>
      <c r="Q2135" s="58">
        <v>662</v>
      </c>
      <c r="R2135" s="58"/>
      <c r="S2135" s="58"/>
      <c r="T2135" s="58"/>
      <c r="U2135" s="58">
        <v>13</v>
      </c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G2135" s="7">
        <f>IF(Q2135&gt;0,RANK(Q2135,(N2135:P2135,Q2135:AE2135)),0)</f>
        <v>3</v>
      </c>
      <c r="AH2135" s="7">
        <f>IF(R2135&gt;0,RANK(R2135,(N2135:P2135,Q2135:AE2135)),0)</f>
        <v>0</v>
      </c>
      <c r="AI2135" s="7">
        <f>IF(T2135&gt;0,RANK(T2135,(N2135:P2135,Q2135:AE2135)),0)</f>
        <v>0</v>
      </c>
      <c r="AJ2135" s="7">
        <f>IF(S2135&gt;0,RANK(S2135,(N2135:P2135,Q2135:AE2135)),0)</f>
        <v>0</v>
      </c>
      <c r="AK2135" s="2">
        <f t="shared" si="755"/>
        <v>2.7615551476722844E-2</v>
      </c>
      <c r="AL2135" s="2">
        <f t="shared" si="756"/>
        <v>0</v>
      </c>
      <c r="AM2135" s="2">
        <f t="shared" si="757"/>
        <v>0</v>
      </c>
      <c r="AN2135" s="2">
        <f t="shared" si="758"/>
        <v>0</v>
      </c>
      <c r="AP2135" t="s">
        <v>11</v>
      </c>
      <c r="AQ2135" t="s">
        <v>773</v>
      </c>
      <c r="AT2135" s="94">
        <v>48</v>
      </c>
      <c r="AU2135" s="96">
        <v>251</v>
      </c>
      <c r="AV2135" s="100">
        <f t="shared" si="761"/>
        <v>48251</v>
      </c>
      <c r="AX2135" s="7" t="s">
        <v>996</v>
      </c>
    </row>
    <row r="2136" spans="1:50" ht="13" hidden="1" customHeight="1" outlineLevel="1">
      <c r="A2136" t="s">
        <v>554</v>
      </c>
      <c r="B2136" t="s">
        <v>773</v>
      </c>
      <c r="C2136" s="1">
        <f t="shared" si="750"/>
        <v>4174</v>
      </c>
      <c r="D2136" s="7">
        <f>IF(N2136&gt;0, RANK(N2136,(N2136:P2136,Q2136:AE2136)),0)</f>
        <v>2</v>
      </c>
      <c r="E2136" s="7">
        <f>IF(O2136&gt;0,RANK(O2136,(N2136:P2136,Q2136:AE2136)),0)</f>
        <v>1</v>
      </c>
      <c r="F2136" s="7">
        <f>IF(P2136&gt;0,RANK(P2136,(N2136:P2136,Q2136:AE2136)),0)</f>
        <v>0</v>
      </c>
      <c r="G2136" s="1">
        <f t="shared" si="759"/>
        <v>963</v>
      </c>
      <c r="H2136" s="2">
        <f t="shared" si="760"/>
        <v>0.23071394345951127</v>
      </c>
      <c r="I2136" s="2"/>
      <c r="J2136" s="2">
        <f t="shared" si="751"/>
        <v>0.37925251557259226</v>
      </c>
      <c r="K2136" s="2">
        <f t="shared" si="752"/>
        <v>0.60996645903210345</v>
      </c>
      <c r="L2136" s="2">
        <f t="shared" si="753"/>
        <v>0</v>
      </c>
      <c r="M2136" s="2">
        <f t="shared" si="754"/>
        <v>1.0781025395304233E-2</v>
      </c>
      <c r="N2136" s="58">
        <v>1583</v>
      </c>
      <c r="O2136" s="58">
        <v>2546</v>
      </c>
      <c r="P2136" s="58"/>
      <c r="Q2136" s="58">
        <v>45</v>
      </c>
      <c r="R2136" s="58"/>
      <c r="S2136" s="58"/>
      <c r="T2136" s="58"/>
      <c r="U2136" s="58">
        <v>0</v>
      </c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G2136" s="7">
        <f>IF(Q2136&gt;0,RANK(Q2136,(N2136:P2136,Q2136:AE2136)),0)</f>
        <v>3</v>
      </c>
      <c r="AH2136" s="7">
        <f>IF(R2136&gt;0,RANK(R2136,(N2136:P2136,Q2136:AE2136)),0)</f>
        <v>0</v>
      </c>
      <c r="AI2136" s="7">
        <f>IF(T2136&gt;0,RANK(T2136,(N2136:P2136,Q2136:AE2136)),0)</f>
        <v>0</v>
      </c>
      <c r="AJ2136" s="7">
        <f>IF(S2136&gt;0,RANK(S2136,(N2136:P2136,Q2136:AE2136)),0)</f>
        <v>0</v>
      </c>
      <c r="AK2136" s="2">
        <f t="shared" si="755"/>
        <v>1.0781025395304265E-2</v>
      </c>
      <c r="AL2136" s="2">
        <f t="shared" si="756"/>
        <v>0</v>
      </c>
      <c r="AM2136" s="2">
        <f t="shared" si="757"/>
        <v>0</v>
      </c>
      <c r="AN2136" s="2">
        <f t="shared" si="758"/>
        <v>0</v>
      </c>
      <c r="AP2136" t="s">
        <v>554</v>
      </c>
      <c r="AQ2136" t="s">
        <v>773</v>
      </c>
      <c r="AT2136" s="94">
        <v>48</v>
      </c>
      <c r="AU2136" s="96">
        <v>253</v>
      </c>
      <c r="AV2136" s="100">
        <f t="shared" si="761"/>
        <v>48253</v>
      </c>
      <c r="AX2136" s="7" t="s">
        <v>996</v>
      </c>
    </row>
    <row r="2137" spans="1:50" ht="13" hidden="1" customHeight="1" outlineLevel="1">
      <c r="A2137" t="s">
        <v>120</v>
      </c>
      <c r="B2137" t="s">
        <v>773</v>
      </c>
      <c r="C2137" s="1">
        <f t="shared" si="750"/>
        <v>3158</v>
      </c>
      <c r="D2137" s="7">
        <f>IF(N2137&gt;0, RANK(N2137,(N2137:P2137,Q2137:AE2137)),0)</f>
        <v>2</v>
      </c>
      <c r="E2137" s="7">
        <f>IF(O2137&gt;0,RANK(O2137,(N2137:P2137,Q2137:AE2137)),0)</f>
        <v>1</v>
      </c>
      <c r="F2137" s="7">
        <f>IF(P2137&gt;0,RANK(P2137,(N2137:P2137,Q2137:AE2137)),0)</f>
        <v>0</v>
      </c>
      <c r="G2137" s="1">
        <f t="shared" si="759"/>
        <v>822</v>
      </c>
      <c r="H2137" s="2">
        <f t="shared" si="760"/>
        <v>0.26029132362254592</v>
      </c>
      <c r="I2137" s="2"/>
      <c r="J2137" s="2">
        <f t="shared" si="751"/>
        <v>0.35972134262191258</v>
      </c>
      <c r="K2137" s="2">
        <f t="shared" si="752"/>
        <v>0.6200126662444585</v>
      </c>
      <c r="L2137" s="2">
        <f t="shared" si="753"/>
        <v>0</v>
      </c>
      <c r="M2137" s="2">
        <f t="shared" si="754"/>
        <v>2.0265991133628924E-2</v>
      </c>
      <c r="N2137" s="58">
        <v>1136</v>
      </c>
      <c r="O2137" s="58">
        <v>1958</v>
      </c>
      <c r="P2137" s="58"/>
      <c r="Q2137" s="58">
        <v>63</v>
      </c>
      <c r="R2137" s="58"/>
      <c r="S2137" s="58"/>
      <c r="T2137" s="58"/>
      <c r="U2137" s="58">
        <v>1</v>
      </c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G2137" s="7">
        <f>IF(Q2137&gt;0,RANK(Q2137,(N2137:P2137,Q2137:AE2137)),0)</f>
        <v>3</v>
      </c>
      <c r="AH2137" s="7">
        <f>IF(R2137&gt;0,RANK(R2137,(N2137:P2137,Q2137:AE2137)),0)</f>
        <v>0</v>
      </c>
      <c r="AI2137" s="7">
        <f>IF(T2137&gt;0,RANK(T2137,(N2137:P2137,Q2137:AE2137)),0)</f>
        <v>0</v>
      </c>
      <c r="AJ2137" s="7">
        <f>IF(S2137&gt;0,RANK(S2137,(N2137:P2137,Q2137:AE2137)),0)</f>
        <v>0</v>
      </c>
      <c r="AK2137" s="2">
        <f t="shared" si="755"/>
        <v>1.9949335022165927E-2</v>
      </c>
      <c r="AL2137" s="2">
        <f t="shared" si="756"/>
        <v>0</v>
      </c>
      <c r="AM2137" s="2">
        <f t="shared" si="757"/>
        <v>0</v>
      </c>
      <c r="AN2137" s="2">
        <f t="shared" si="758"/>
        <v>0</v>
      </c>
      <c r="AP2137" t="s">
        <v>120</v>
      </c>
      <c r="AQ2137" t="s">
        <v>773</v>
      </c>
      <c r="AT2137" s="94">
        <v>48</v>
      </c>
      <c r="AU2137" s="96">
        <v>255</v>
      </c>
      <c r="AV2137" s="100">
        <f t="shared" si="761"/>
        <v>48255</v>
      </c>
      <c r="AX2137" s="7" t="s">
        <v>996</v>
      </c>
    </row>
    <row r="2138" spans="1:50" ht="13" hidden="1" customHeight="1" outlineLevel="1">
      <c r="A2138" t="s">
        <v>260</v>
      </c>
      <c r="B2138" t="s">
        <v>773</v>
      </c>
      <c r="C2138" s="1">
        <f t="shared" ref="C2138:C2201" si="762">SUM(N2138:AE2138)</f>
        <v>12214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0</v>
      </c>
      <c r="G2138" s="1">
        <f t="shared" si="759"/>
        <v>2131</v>
      </c>
      <c r="H2138" s="2">
        <f t="shared" si="760"/>
        <v>0.17447191747175372</v>
      </c>
      <c r="I2138" s="2"/>
      <c r="J2138" s="2">
        <f t="shared" ref="J2138:J2201" si="763">IF($C2138=0,"-",N2138/$C2138)</f>
        <v>0.39798591779924675</v>
      </c>
      <c r="K2138" s="2">
        <f t="shared" ref="K2138:K2201" si="764">IF($C2138=0,"-",O2138/$C2138)</f>
        <v>0.57245783527100047</v>
      </c>
      <c r="L2138" s="2">
        <f t="shared" ref="L2138:L2201" si="765">IF($C2138=0,"-",P2138/$C2138)</f>
        <v>0</v>
      </c>
      <c r="M2138" s="2">
        <f t="shared" ref="M2138:M2201" si="766">IF(C2138=0,"-",(1-J2138-K2138-L2138))</f>
        <v>2.9556246929752783E-2</v>
      </c>
      <c r="N2138" s="58">
        <v>4861</v>
      </c>
      <c r="O2138" s="58">
        <v>6992</v>
      </c>
      <c r="P2138" s="58"/>
      <c r="Q2138" s="58">
        <v>361</v>
      </c>
      <c r="R2138" s="58"/>
      <c r="S2138" s="58"/>
      <c r="T2138" s="58"/>
      <c r="U2138" s="58">
        <v>0</v>
      </c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G2138" s="7">
        <f>IF(Q2138&gt;0,RANK(Q2138,(N2138:P2138,Q2138:AE2138)),0)</f>
        <v>3</v>
      </c>
      <c r="AH2138" s="7">
        <f>IF(R2138&gt;0,RANK(R2138,(N2138:P2138,Q2138:AE2138)),0)</f>
        <v>0</v>
      </c>
      <c r="AI2138" s="7">
        <f>IF(T2138&gt;0,RANK(T2138,(N2138:P2138,Q2138:AE2138)),0)</f>
        <v>0</v>
      </c>
      <c r="AJ2138" s="7">
        <f>IF(S2138&gt;0,RANK(S2138,(N2138:P2138,Q2138:AE2138)),0)</f>
        <v>0</v>
      </c>
      <c r="AK2138" s="2">
        <f t="shared" ref="AK2138:AK2201" si="767">IF($C2138=0,"-",Q2138/$C2138)</f>
        <v>2.9556246929752741E-2</v>
      </c>
      <c r="AL2138" s="2">
        <f t="shared" ref="AL2138:AL2201" si="768">IF($C2138=0,"-",R2138/$C2138)</f>
        <v>0</v>
      </c>
      <c r="AM2138" s="2">
        <f t="shared" ref="AM2138:AM2201" si="769">IF($C2138=0,"-",T2138/$C2138)</f>
        <v>0</v>
      </c>
      <c r="AN2138" s="2">
        <f t="shared" ref="AN2138:AN2201" si="770">IF($C2138=0,"-",S2138/$C2138)</f>
        <v>0</v>
      </c>
      <c r="AP2138" t="s">
        <v>260</v>
      </c>
      <c r="AQ2138" t="s">
        <v>773</v>
      </c>
      <c r="AT2138" s="94">
        <v>48</v>
      </c>
      <c r="AU2138" s="96">
        <v>257</v>
      </c>
      <c r="AV2138" s="100">
        <f t="shared" si="761"/>
        <v>48257</v>
      </c>
      <c r="AX2138" s="7" t="s">
        <v>996</v>
      </c>
    </row>
    <row r="2139" spans="1:50" ht="13" hidden="1" customHeight="1" outlineLevel="1">
      <c r="A2139" t="s">
        <v>1236</v>
      </c>
      <c r="B2139" t="s">
        <v>773</v>
      </c>
      <c r="C2139" s="1">
        <f t="shared" si="762"/>
        <v>4844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0</v>
      </c>
      <c r="G2139" s="1">
        <f t="shared" si="759"/>
        <v>2574</v>
      </c>
      <c r="H2139" s="2">
        <f t="shared" si="760"/>
        <v>0.53137902559867878</v>
      </c>
      <c r="I2139" s="2"/>
      <c r="J2139" s="2">
        <f t="shared" si="763"/>
        <v>0.2153179190751445</v>
      </c>
      <c r="K2139" s="2">
        <f t="shared" si="764"/>
        <v>0.7466969446738233</v>
      </c>
      <c r="L2139" s="2">
        <f t="shared" si="765"/>
        <v>0</v>
      </c>
      <c r="M2139" s="2">
        <f t="shared" si="766"/>
        <v>3.798513625103217E-2</v>
      </c>
      <c r="N2139" s="58">
        <v>1043</v>
      </c>
      <c r="O2139" s="58">
        <v>3617</v>
      </c>
      <c r="P2139" s="58"/>
      <c r="Q2139" s="58">
        <v>183</v>
      </c>
      <c r="R2139" s="58"/>
      <c r="S2139" s="58"/>
      <c r="T2139" s="58"/>
      <c r="U2139" s="58">
        <v>1</v>
      </c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G2139" s="7">
        <f>IF(Q2139&gt;0,RANK(Q2139,(N2139:P2139,Q2139:AE2139)),0)</f>
        <v>3</v>
      </c>
      <c r="AH2139" s="7">
        <f>IF(R2139&gt;0,RANK(R2139,(N2139:P2139,Q2139:AE2139)),0)</f>
        <v>0</v>
      </c>
      <c r="AI2139" s="7">
        <f>IF(T2139&gt;0,RANK(T2139,(N2139:P2139,Q2139:AE2139)),0)</f>
        <v>0</v>
      </c>
      <c r="AJ2139" s="7">
        <f>IF(S2139&gt;0,RANK(S2139,(N2139:P2139,Q2139:AE2139)),0)</f>
        <v>0</v>
      </c>
      <c r="AK2139" s="2">
        <f t="shared" si="767"/>
        <v>3.7778695293146161E-2</v>
      </c>
      <c r="AL2139" s="2">
        <f t="shared" si="768"/>
        <v>0</v>
      </c>
      <c r="AM2139" s="2">
        <f t="shared" si="769"/>
        <v>0</v>
      </c>
      <c r="AN2139" s="2">
        <f t="shared" si="770"/>
        <v>0</v>
      </c>
      <c r="AP2139" t="s">
        <v>1236</v>
      </c>
      <c r="AQ2139" t="s">
        <v>773</v>
      </c>
      <c r="AT2139" s="94">
        <v>48</v>
      </c>
      <c r="AU2139" s="96">
        <v>259</v>
      </c>
      <c r="AV2139" s="100">
        <f t="shared" si="761"/>
        <v>48259</v>
      </c>
      <c r="AX2139" s="7" t="s">
        <v>996</v>
      </c>
    </row>
    <row r="2140" spans="1:50" ht="13" hidden="1" customHeight="1" outlineLevel="1">
      <c r="A2140" t="s">
        <v>2273</v>
      </c>
      <c r="B2140" t="s">
        <v>773</v>
      </c>
      <c r="C2140" s="1">
        <f t="shared" si="762"/>
        <v>148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0</v>
      </c>
      <c r="G2140" s="1">
        <f t="shared" si="759"/>
        <v>25</v>
      </c>
      <c r="H2140" s="2">
        <f t="shared" si="760"/>
        <v>0.16891891891891891</v>
      </c>
      <c r="I2140" s="2"/>
      <c r="J2140" s="2">
        <f t="shared" si="763"/>
        <v>0.39864864864864863</v>
      </c>
      <c r="K2140" s="2">
        <f t="shared" si="764"/>
        <v>0.56756756756756754</v>
      </c>
      <c r="L2140" s="2">
        <f t="shared" si="765"/>
        <v>0</v>
      </c>
      <c r="M2140" s="2">
        <f t="shared" si="766"/>
        <v>3.3783783783783772E-2</v>
      </c>
      <c r="N2140" s="58">
        <v>59</v>
      </c>
      <c r="O2140" s="58">
        <v>84</v>
      </c>
      <c r="P2140" s="58"/>
      <c r="Q2140" s="58">
        <v>5</v>
      </c>
      <c r="R2140" s="58"/>
      <c r="S2140" s="58"/>
      <c r="T2140" s="58"/>
      <c r="U2140" s="58">
        <v>0</v>
      </c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G2140" s="7">
        <f>IF(Q2140&gt;0,RANK(Q2140,(N2140:P2140,Q2140:AE2140)),0)</f>
        <v>3</v>
      </c>
      <c r="AH2140" s="7">
        <f>IF(R2140&gt;0,RANK(R2140,(N2140:P2140,Q2140:AE2140)),0)</f>
        <v>0</v>
      </c>
      <c r="AI2140" s="7">
        <f>IF(T2140&gt;0,RANK(T2140,(N2140:P2140,Q2140:AE2140)),0)</f>
        <v>0</v>
      </c>
      <c r="AJ2140" s="7">
        <f>IF(S2140&gt;0,RANK(S2140,(N2140:P2140,Q2140:AE2140)),0)</f>
        <v>0</v>
      </c>
      <c r="AK2140" s="2">
        <f t="shared" si="767"/>
        <v>3.3783783783783786E-2</v>
      </c>
      <c r="AL2140" s="2">
        <f t="shared" si="768"/>
        <v>0</v>
      </c>
      <c r="AM2140" s="2">
        <f t="shared" si="769"/>
        <v>0</v>
      </c>
      <c r="AN2140" s="2">
        <f t="shared" si="770"/>
        <v>0</v>
      </c>
      <c r="AP2140" t="s">
        <v>2273</v>
      </c>
      <c r="AQ2140" t="s">
        <v>773</v>
      </c>
      <c r="AT2140" s="94">
        <v>48</v>
      </c>
      <c r="AU2140" s="96">
        <v>261</v>
      </c>
      <c r="AV2140" s="100">
        <f t="shared" si="761"/>
        <v>48261</v>
      </c>
      <c r="AX2140" s="7" t="s">
        <v>996</v>
      </c>
    </row>
    <row r="2141" spans="1:50" ht="13" hidden="1" customHeight="1" outlineLevel="1">
      <c r="A2141" t="s">
        <v>1092</v>
      </c>
      <c r="B2141" t="s">
        <v>773</v>
      </c>
      <c r="C2141" s="1">
        <f t="shared" si="762"/>
        <v>575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0</v>
      </c>
      <c r="G2141" s="1">
        <f t="shared" si="759"/>
        <v>76</v>
      </c>
      <c r="H2141" s="2">
        <f t="shared" si="760"/>
        <v>0.13217391304347825</v>
      </c>
      <c r="I2141" s="2"/>
      <c r="J2141" s="2">
        <f t="shared" si="763"/>
        <v>0.4226086956521739</v>
      </c>
      <c r="K2141" s="2">
        <f t="shared" si="764"/>
        <v>0.55478260869565221</v>
      </c>
      <c r="L2141" s="2">
        <f t="shared" si="765"/>
        <v>0</v>
      </c>
      <c r="M2141" s="2">
        <f t="shared" si="766"/>
        <v>2.2608695652173827E-2</v>
      </c>
      <c r="N2141" s="58">
        <v>243</v>
      </c>
      <c r="O2141" s="58">
        <v>319</v>
      </c>
      <c r="P2141" s="58"/>
      <c r="Q2141" s="58">
        <v>13</v>
      </c>
      <c r="R2141" s="58"/>
      <c r="S2141" s="58"/>
      <c r="T2141" s="58"/>
      <c r="U2141" s="58">
        <v>0</v>
      </c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G2141" s="7">
        <f>IF(Q2141&gt;0,RANK(Q2141,(N2141:P2141,Q2141:AE2141)),0)</f>
        <v>3</v>
      </c>
      <c r="AH2141" s="7">
        <f>IF(R2141&gt;0,RANK(R2141,(N2141:P2141,Q2141:AE2141)),0)</f>
        <v>0</v>
      </c>
      <c r="AI2141" s="7">
        <f>IF(T2141&gt;0,RANK(T2141,(N2141:P2141,Q2141:AE2141)),0)</f>
        <v>0</v>
      </c>
      <c r="AJ2141" s="7">
        <f>IF(S2141&gt;0,RANK(S2141,(N2141:P2141,Q2141:AE2141)),0)</f>
        <v>0</v>
      </c>
      <c r="AK2141" s="2">
        <f t="shared" si="767"/>
        <v>2.2608695652173914E-2</v>
      </c>
      <c r="AL2141" s="2">
        <f t="shared" si="768"/>
        <v>0</v>
      </c>
      <c r="AM2141" s="2">
        <f t="shared" si="769"/>
        <v>0</v>
      </c>
      <c r="AN2141" s="2">
        <f t="shared" si="770"/>
        <v>0</v>
      </c>
      <c r="AP2141" t="s">
        <v>1092</v>
      </c>
      <c r="AQ2141" t="s">
        <v>773</v>
      </c>
      <c r="AT2141" s="94">
        <v>48</v>
      </c>
      <c r="AU2141" s="96">
        <v>263</v>
      </c>
      <c r="AV2141" s="100">
        <f t="shared" si="761"/>
        <v>48263</v>
      </c>
      <c r="AX2141" s="7" t="s">
        <v>996</v>
      </c>
    </row>
    <row r="2142" spans="1:50" ht="13" hidden="1" customHeight="1" outlineLevel="1">
      <c r="A2142" t="s">
        <v>1143</v>
      </c>
      <c r="B2142" t="s">
        <v>773</v>
      </c>
      <c r="C2142" s="1">
        <f t="shared" si="762"/>
        <v>10717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0</v>
      </c>
      <c r="G2142" s="1">
        <f t="shared" si="759"/>
        <v>4686</v>
      </c>
      <c r="H2142" s="2">
        <f t="shared" si="760"/>
        <v>0.43724923019501727</v>
      </c>
      <c r="I2142" s="2"/>
      <c r="J2142" s="2">
        <f t="shared" si="763"/>
        <v>0.260427358402538</v>
      </c>
      <c r="K2142" s="2">
        <f t="shared" si="764"/>
        <v>0.69767658859755532</v>
      </c>
      <c r="L2142" s="2">
        <f t="shared" si="765"/>
        <v>0</v>
      </c>
      <c r="M2142" s="2">
        <f t="shared" si="766"/>
        <v>4.1896052999906619E-2</v>
      </c>
      <c r="N2142" s="58">
        <v>2791</v>
      </c>
      <c r="O2142" s="58">
        <v>7477</v>
      </c>
      <c r="P2142" s="58"/>
      <c r="Q2142" s="58">
        <v>447</v>
      </c>
      <c r="R2142" s="58"/>
      <c r="S2142" s="58"/>
      <c r="T2142" s="58"/>
      <c r="U2142" s="58">
        <v>2</v>
      </c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G2142" s="7">
        <f>IF(Q2142&gt;0,RANK(Q2142,(N2142:P2142,Q2142:AE2142)),0)</f>
        <v>3</v>
      </c>
      <c r="AH2142" s="7">
        <f>IF(R2142&gt;0,RANK(R2142,(N2142:P2142,Q2142:AE2142)),0)</f>
        <v>0</v>
      </c>
      <c r="AI2142" s="7">
        <f>IF(T2142&gt;0,RANK(T2142,(N2142:P2142,Q2142:AE2142)),0)</f>
        <v>0</v>
      </c>
      <c r="AJ2142" s="7">
        <f>IF(S2142&gt;0,RANK(S2142,(N2142:P2142,Q2142:AE2142)),0)</f>
        <v>0</v>
      </c>
      <c r="AK2142" s="2">
        <f t="shared" si="767"/>
        <v>4.1709433610152093E-2</v>
      </c>
      <c r="AL2142" s="2">
        <f t="shared" si="768"/>
        <v>0</v>
      </c>
      <c r="AM2142" s="2">
        <f t="shared" si="769"/>
        <v>0</v>
      </c>
      <c r="AN2142" s="2">
        <f t="shared" si="770"/>
        <v>0</v>
      </c>
      <c r="AP2142" t="s">
        <v>1143</v>
      </c>
      <c r="AQ2142" t="s">
        <v>773</v>
      </c>
      <c r="AT2142" s="94">
        <v>48</v>
      </c>
      <c r="AU2142" s="96">
        <v>265</v>
      </c>
      <c r="AV2142" s="100">
        <f t="shared" si="761"/>
        <v>48265</v>
      </c>
      <c r="AX2142" s="7" t="s">
        <v>996</v>
      </c>
    </row>
    <row r="2143" spans="1:50" ht="13" hidden="1" customHeight="1" outlineLevel="1">
      <c r="A2143" t="s">
        <v>1405</v>
      </c>
      <c r="B2143" t="s">
        <v>773</v>
      </c>
      <c r="C2143" s="1">
        <f t="shared" si="762"/>
        <v>1519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0</v>
      </c>
      <c r="G2143" s="1">
        <f t="shared" si="759"/>
        <v>745</v>
      </c>
      <c r="H2143" s="2">
        <f t="shared" si="760"/>
        <v>0.49045424621461486</v>
      </c>
      <c r="I2143" s="2"/>
      <c r="J2143" s="2">
        <f t="shared" si="763"/>
        <v>0.24358130348913759</v>
      </c>
      <c r="K2143" s="2">
        <f t="shared" si="764"/>
        <v>0.73403554970375251</v>
      </c>
      <c r="L2143" s="2">
        <f t="shared" si="765"/>
        <v>0</v>
      </c>
      <c r="M2143" s="2">
        <f t="shared" si="766"/>
        <v>2.2383146807109844E-2</v>
      </c>
      <c r="N2143" s="58">
        <v>370</v>
      </c>
      <c r="O2143" s="58">
        <v>1115</v>
      </c>
      <c r="P2143" s="58"/>
      <c r="Q2143" s="58">
        <v>33</v>
      </c>
      <c r="R2143" s="58"/>
      <c r="S2143" s="58"/>
      <c r="T2143" s="58"/>
      <c r="U2143" s="58">
        <v>1</v>
      </c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G2143" s="7">
        <f>IF(Q2143&gt;0,RANK(Q2143,(N2143:P2143,Q2143:AE2143)),0)</f>
        <v>3</v>
      </c>
      <c r="AH2143" s="7">
        <f>IF(R2143&gt;0,RANK(R2143,(N2143:P2143,Q2143:AE2143)),0)</f>
        <v>0</v>
      </c>
      <c r="AI2143" s="7">
        <f>IF(T2143&gt;0,RANK(T2143,(N2143:P2143,Q2143:AE2143)),0)</f>
        <v>0</v>
      </c>
      <c r="AJ2143" s="7">
        <f>IF(S2143&gt;0,RANK(S2143,(N2143:P2143,Q2143:AE2143)),0)</f>
        <v>0</v>
      </c>
      <c r="AK2143" s="2">
        <f t="shared" si="767"/>
        <v>2.1724818959842001E-2</v>
      </c>
      <c r="AL2143" s="2">
        <f t="shared" si="768"/>
        <v>0</v>
      </c>
      <c r="AM2143" s="2">
        <f t="shared" si="769"/>
        <v>0</v>
      </c>
      <c r="AN2143" s="2">
        <f t="shared" si="770"/>
        <v>0</v>
      </c>
      <c r="AP2143" t="s">
        <v>1405</v>
      </c>
      <c r="AQ2143" t="s">
        <v>773</v>
      </c>
      <c r="AT2143" s="94">
        <v>48</v>
      </c>
      <c r="AU2143" s="96">
        <v>267</v>
      </c>
      <c r="AV2143" s="100">
        <f t="shared" si="761"/>
        <v>48267</v>
      </c>
      <c r="AX2143" s="7" t="s">
        <v>996</v>
      </c>
    </row>
    <row r="2144" spans="1:50" ht="13" hidden="1" customHeight="1" outlineLevel="1">
      <c r="A2144" t="s">
        <v>574</v>
      </c>
      <c r="B2144" t="s">
        <v>773</v>
      </c>
      <c r="C2144" s="1">
        <f t="shared" si="762"/>
        <v>185</v>
      </c>
      <c r="D2144" s="7">
        <f>IF(N2144&gt;0, RANK(N2144,(N2144:P2144,Q2144:AE2144)),0)</f>
        <v>2</v>
      </c>
      <c r="E2144" s="7">
        <f>IF(O2144&gt;0,RANK(O2144,(N2144:P2144,Q2144:AE2144)),0)</f>
        <v>1</v>
      </c>
      <c r="F2144" s="7">
        <f>IF(P2144&gt;0,RANK(P2144,(N2144:P2144,Q2144:AE2144)),0)</f>
        <v>0</v>
      </c>
      <c r="G2144" s="1">
        <f t="shared" si="759"/>
        <v>62</v>
      </c>
      <c r="H2144" s="2">
        <f t="shared" si="760"/>
        <v>0.33513513513513515</v>
      </c>
      <c r="I2144" s="2"/>
      <c r="J2144" s="2">
        <f t="shared" si="763"/>
        <v>0.31891891891891894</v>
      </c>
      <c r="K2144" s="2">
        <f t="shared" si="764"/>
        <v>0.65405405405405403</v>
      </c>
      <c r="L2144" s="2">
        <f t="shared" si="765"/>
        <v>0</v>
      </c>
      <c r="M2144" s="2">
        <f t="shared" si="766"/>
        <v>2.7027027027026973E-2</v>
      </c>
      <c r="N2144" s="58">
        <v>59</v>
      </c>
      <c r="O2144" s="58">
        <v>121</v>
      </c>
      <c r="P2144" s="58"/>
      <c r="Q2144" s="58">
        <v>2</v>
      </c>
      <c r="R2144" s="58"/>
      <c r="S2144" s="58"/>
      <c r="T2144" s="58"/>
      <c r="U2144" s="58">
        <v>3</v>
      </c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G2144" s="7">
        <f>IF(Q2144&gt;0,RANK(Q2144,(N2144:P2144,Q2144:AE2144)),0)</f>
        <v>4</v>
      </c>
      <c r="AH2144" s="7">
        <f>IF(R2144&gt;0,RANK(R2144,(N2144:P2144,Q2144:AE2144)),0)</f>
        <v>0</v>
      </c>
      <c r="AI2144" s="7">
        <f>IF(T2144&gt;0,RANK(T2144,(N2144:P2144,Q2144:AE2144)),0)</f>
        <v>0</v>
      </c>
      <c r="AJ2144" s="7">
        <f>IF(S2144&gt;0,RANK(S2144,(N2144:P2144,Q2144:AE2144)),0)</f>
        <v>0</v>
      </c>
      <c r="AK2144" s="2">
        <f t="shared" si="767"/>
        <v>1.0810810810810811E-2</v>
      </c>
      <c r="AL2144" s="2">
        <f t="shared" si="768"/>
        <v>0</v>
      </c>
      <c r="AM2144" s="2">
        <f t="shared" si="769"/>
        <v>0</v>
      </c>
      <c r="AN2144" s="2">
        <f t="shared" si="770"/>
        <v>0</v>
      </c>
      <c r="AP2144" t="s">
        <v>574</v>
      </c>
      <c r="AQ2144" t="s">
        <v>773</v>
      </c>
      <c r="AT2144" s="94">
        <v>48</v>
      </c>
      <c r="AU2144" s="96">
        <v>269</v>
      </c>
      <c r="AV2144" s="100">
        <f t="shared" si="761"/>
        <v>48269</v>
      </c>
      <c r="AX2144" s="7" t="s">
        <v>996</v>
      </c>
    </row>
    <row r="2145" spans="1:50" ht="13" hidden="1" customHeight="1" outlineLevel="1">
      <c r="A2145" t="s">
        <v>95</v>
      </c>
      <c r="B2145" t="s">
        <v>773</v>
      </c>
      <c r="C2145" s="1">
        <f t="shared" si="762"/>
        <v>1048</v>
      </c>
      <c r="D2145" s="7">
        <f>IF(N2145&gt;0, RANK(N2145,(N2145:P2145,Q2145:AE2145)),0)</f>
        <v>2</v>
      </c>
      <c r="E2145" s="7">
        <f>IF(O2145&gt;0,RANK(O2145,(N2145:P2145,Q2145:AE2145)),0)</f>
        <v>1</v>
      </c>
      <c r="F2145" s="7">
        <f>IF(P2145&gt;0,RANK(P2145,(N2145:P2145,Q2145:AE2145)),0)</f>
        <v>0</v>
      </c>
      <c r="G2145" s="1">
        <f t="shared" si="759"/>
        <v>239</v>
      </c>
      <c r="H2145" s="2">
        <f t="shared" si="760"/>
        <v>0.22805343511450382</v>
      </c>
      <c r="I2145" s="2"/>
      <c r="J2145" s="2">
        <f t="shared" si="763"/>
        <v>0.37404580152671757</v>
      </c>
      <c r="K2145" s="2">
        <f t="shared" si="764"/>
        <v>0.60209923664122134</v>
      </c>
      <c r="L2145" s="2">
        <f t="shared" si="765"/>
        <v>0</v>
      </c>
      <c r="M2145" s="2">
        <f t="shared" si="766"/>
        <v>2.3854961832061039E-2</v>
      </c>
      <c r="N2145" s="58">
        <v>392</v>
      </c>
      <c r="O2145" s="58">
        <v>631</v>
      </c>
      <c r="P2145" s="58"/>
      <c r="Q2145" s="58">
        <v>25</v>
      </c>
      <c r="R2145" s="58"/>
      <c r="S2145" s="58"/>
      <c r="T2145" s="58"/>
      <c r="U2145" s="58">
        <v>0</v>
      </c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G2145" s="7">
        <f>IF(Q2145&gt;0,RANK(Q2145,(N2145:P2145,Q2145:AE2145)),0)</f>
        <v>3</v>
      </c>
      <c r="AH2145" s="7">
        <f>IF(R2145&gt;0,RANK(R2145,(N2145:P2145,Q2145:AE2145)),0)</f>
        <v>0</v>
      </c>
      <c r="AI2145" s="7">
        <f>IF(T2145&gt;0,RANK(T2145,(N2145:P2145,Q2145:AE2145)),0)</f>
        <v>0</v>
      </c>
      <c r="AJ2145" s="7">
        <f>IF(S2145&gt;0,RANK(S2145,(N2145:P2145,Q2145:AE2145)),0)</f>
        <v>0</v>
      </c>
      <c r="AK2145" s="2">
        <f t="shared" si="767"/>
        <v>2.385496183206107E-2</v>
      </c>
      <c r="AL2145" s="2">
        <f t="shared" si="768"/>
        <v>0</v>
      </c>
      <c r="AM2145" s="2">
        <f t="shared" si="769"/>
        <v>0</v>
      </c>
      <c r="AN2145" s="2">
        <f t="shared" si="770"/>
        <v>0</v>
      </c>
      <c r="AP2145" t="s">
        <v>95</v>
      </c>
      <c r="AQ2145" t="s">
        <v>773</v>
      </c>
      <c r="AT2145" s="94">
        <v>48</v>
      </c>
      <c r="AU2145" s="96">
        <v>271</v>
      </c>
      <c r="AV2145" s="100">
        <f t="shared" si="761"/>
        <v>48271</v>
      </c>
      <c r="AX2145" s="7" t="s">
        <v>996</v>
      </c>
    </row>
    <row r="2146" spans="1:50" ht="13" hidden="1" customHeight="1" outlineLevel="1">
      <c r="A2146" t="s">
        <v>2161</v>
      </c>
      <c r="B2146" t="s">
        <v>773</v>
      </c>
      <c r="C2146" s="1">
        <f t="shared" si="762"/>
        <v>6150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0</v>
      </c>
      <c r="G2146" s="1">
        <f t="shared" ref="G2146:G2209" si="771">IF(C2146&gt;0,MAX(N2146:P2146)-LARGE(N2146:P2146,2),0)</f>
        <v>457</v>
      </c>
      <c r="H2146" s="2">
        <f t="shared" ref="H2146:H2209" si="772">IF(C2146&gt;0,G2146/C2146,0)</f>
        <v>7.4308943089430896E-2</v>
      </c>
      <c r="I2146" s="2"/>
      <c r="J2146" s="2">
        <f t="shared" si="763"/>
        <v>0.45528455284552843</v>
      </c>
      <c r="K2146" s="2">
        <f t="shared" si="764"/>
        <v>0.5295934959349593</v>
      </c>
      <c r="L2146" s="2">
        <f t="shared" si="765"/>
        <v>0</v>
      </c>
      <c r="M2146" s="2">
        <f t="shared" si="766"/>
        <v>1.5121951219512209E-2</v>
      </c>
      <c r="N2146" s="58">
        <v>2800</v>
      </c>
      <c r="O2146" s="58">
        <v>3257</v>
      </c>
      <c r="P2146" s="58"/>
      <c r="Q2146" s="58">
        <v>93</v>
      </c>
      <c r="R2146" s="58"/>
      <c r="S2146" s="58"/>
      <c r="T2146" s="58"/>
      <c r="U2146" s="58">
        <v>0</v>
      </c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G2146" s="7">
        <f>IF(Q2146&gt;0,RANK(Q2146,(N2146:P2146,Q2146:AE2146)),0)</f>
        <v>3</v>
      </c>
      <c r="AH2146" s="7">
        <f>IF(R2146&gt;0,RANK(R2146,(N2146:P2146,Q2146:AE2146)),0)</f>
        <v>0</v>
      </c>
      <c r="AI2146" s="7">
        <f>IF(T2146&gt;0,RANK(T2146,(N2146:P2146,Q2146:AE2146)),0)</f>
        <v>0</v>
      </c>
      <c r="AJ2146" s="7">
        <f>IF(S2146&gt;0,RANK(S2146,(N2146:P2146,Q2146:AE2146)),0)</f>
        <v>0</v>
      </c>
      <c r="AK2146" s="2">
        <f t="shared" si="767"/>
        <v>1.5121951219512195E-2</v>
      </c>
      <c r="AL2146" s="2">
        <f t="shared" si="768"/>
        <v>0</v>
      </c>
      <c r="AM2146" s="2">
        <f t="shared" si="769"/>
        <v>0</v>
      </c>
      <c r="AN2146" s="2">
        <f t="shared" si="770"/>
        <v>0</v>
      </c>
      <c r="AP2146" t="s">
        <v>2161</v>
      </c>
      <c r="AQ2146" t="s">
        <v>773</v>
      </c>
      <c r="AT2146" s="94">
        <v>48</v>
      </c>
      <c r="AU2146" s="96">
        <v>273</v>
      </c>
      <c r="AV2146" s="100">
        <f t="shared" si="761"/>
        <v>48273</v>
      </c>
      <c r="AX2146" s="7" t="s">
        <v>996</v>
      </c>
    </row>
    <row r="2147" spans="1:50" ht="13" hidden="1" customHeight="1" outlineLevel="1">
      <c r="A2147" t="s">
        <v>947</v>
      </c>
      <c r="B2147" t="s">
        <v>773</v>
      </c>
      <c r="C2147" s="1">
        <f t="shared" si="762"/>
        <v>1427</v>
      </c>
      <c r="D2147" s="7">
        <f>IF(N2147&gt;0, RANK(N2147,(N2147:P2147,Q2147:AE2147)),0)</f>
        <v>1</v>
      </c>
      <c r="E2147" s="7">
        <f>IF(O2147&gt;0,RANK(O2147,(N2147:P2147,Q2147:AE2147)),0)</f>
        <v>2</v>
      </c>
      <c r="F2147" s="7">
        <f>IF(P2147&gt;0,RANK(P2147,(N2147:P2147,Q2147:AE2147)),0)</f>
        <v>0</v>
      </c>
      <c r="G2147" s="1">
        <f t="shared" si="771"/>
        <v>53</v>
      </c>
      <c r="H2147" s="2">
        <f t="shared" si="772"/>
        <v>3.7140854940434481E-2</v>
      </c>
      <c r="I2147" s="2"/>
      <c r="J2147" s="2">
        <f t="shared" si="763"/>
        <v>0.51366503153468812</v>
      </c>
      <c r="K2147" s="2">
        <f t="shared" si="764"/>
        <v>0.47652417659425367</v>
      </c>
      <c r="L2147" s="2">
        <f t="shared" si="765"/>
        <v>0</v>
      </c>
      <c r="M2147" s="2">
        <f t="shared" si="766"/>
        <v>9.8107918710582109E-3</v>
      </c>
      <c r="N2147" s="58">
        <v>733</v>
      </c>
      <c r="O2147" s="58">
        <v>680</v>
      </c>
      <c r="P2147" s="58"/>
      <c r="Q2147" s="58">
        <v>14</v>
      </c>
      <c r="R2147" s="58"/>
      <c r="S2147" s="58"/>
      <c r="T2147" s="58"/>
      <c r="U2147" s="58">
        <v>0</v>
      </c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G2147" s="7">
        <f>IF(Q2147&gt;0,RANK(Q2147,(N2147:P2147,Q2147:AE2147)),0)</f>
        <v>3</v>
      </c>
      <c r="AH2147" s="7">
        <f>IF(R2147&gt;0,RANK(R2147,(N2147:P2147,Q2147:AE2147)),0)</f>
        <v>0</v>
      </c>
      <c r="AI2147" s="7">
        <f>IF(T2147&gt;0,RANK(T2147,(N2147:P2147,Q2147:AE2147)),0)</f>
        <v>0</v>
      </c>
      <c r="AJ2147" s="7">
        <f>IF(S2147&gt;0,RANK(S2147,(N2147:P2147,Q2147:AE2147)),0)</f>
        <v>0</v>
      </c>
      <c r="AK2147" s="2">
        <f t="shared" si="767"/>
        <v>9.8107918710581641E-3</v>
      </c>
      <c r="AL2147" s="2">
        <f t="shared" si="768"/>
        <v>0</v>
      </c>
      <c r="AM2147" s="2">
        <f t="shared" si="769"/>
        <v>0</v>
      </c>
      <c r="AN2147" s="2">
        <f t="shared" si="770"/>
        <v>0</v>
      </c>
      <c r="AP2147" t="s">
        <v>947</v>
      </c>
      <c r="AQ2147" t="s">
        <v>773</v>
      </c>
      <c r="AT2147" s="94">
        <v>48</v>
      </c>
      <c r="AU2147" s="96">
        <v>275</v>
      </c>
      <c r="AV2147" s="100">
        <f t="shared" si="761"/>
        <v>48275</v>
      </c>
      <c r="AX2147" s="7" t="s">
        <v>996</v>
      </c>
    </row>
    <row r="2148" spans="1:50" ht="13" hidden="1" customHeight="1" outlineLevel="1">
      <c r="A2148" t="s">
        <v>1027</v>
      </c>
      <c r="B2148" t="s">
        <v>773</v>
      </c>
      <c r="C2148" s="1">
        <f t="shared" si="762"/>
        <v>10672</v>
      </c>
      <c r="D2148" s="7">
        <f>IF(N2148&gt;0, RANK(N2148,(N2148:P2148,Q2148:AE2148)),0)</f>
        <v>2</v>
      </c>
      <c r="E2148" s="7">
        <f>IF(O2148&gt;0,RANK(O2148,(N2148:P2148,Q2148:AE2148)),0)</f>
        <v>1</v>
      </c>
      <c r="F2148" s="7">
        <f>IF(P2148&gt;0,RANK(P2148,(N2148:P2148,Q2148:AE2148)),0)</f>
        <v>0</v>
      </c>
      <c r="G2148" s="1">
        <f t="shared" si="771"/>
        <v>1620</v>
      </c>
      <c r="H2148" s="2">
        <f t="shared" si="772"/>
        <v>0.15179910044977513</v>
      </c>
      <c r="I2148" s="2"/>
      <c r="J2148" s="2">
        <f t="shared" si="763"/>
        <v>0.42072713643178411</v>
      </c>
      <c r="K2148" s="2">
        <f t="shared" si="764"/>
        <v>0.57252623688155924</v>
      </c>
      <c r="L2148" s="2">
        <f t="shared" si="765"/>
        <v>0</v>
      </c>
      <c r="M2148" s="2">
        <f t="shared" si="766"/>
        <v>6.7466266866565983E-3</v>
      </c>
      <c r="N2148" s="58">
        <v>4490</v>
      </c>
      <c r="O2148" s="58">
        <v>6110</v>
      </c>
      <c r="P2148" s="58"/>
      <c r="Q2148" s="58">
        <v>72</v>
      </c>
      <c r="R2148" s="58"/>
      <c r="S2148" s="58"/>
      <c r="T2148" s="58"/>
      <c r="U2148" s="58">
        <v>0</v>
      </c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G2148" s="7">
        <f>IF(Q2148&gt;0,RANK(Q2148,(N2148:P2148,Q2148:AE2148)),0)</f>
        <v>3</v>
      </c>
      <c r="AH2148" s="7">
        <f>IF(R2148&gt;0,RANK(R2148,(N2148:P2148,Q2148:AE2148)),0)</f>
        <v>0</v>
      </c>
      <c r="AI2148" s="7">
        <f>IF(T2148&gt;0,RANK(T2148,(N2148:P2148,Q2148:AE2148)),0)</f>
        <v>0</v>
      </c>
      <c r="AJ2148" s="7">
        <f>IF(S2148&gt;0,RANK(S2148,(N2148:P2148,Q2148:AE2148)),0)</f>
        <v>0</v>
      </c>
      <c r="AK2148" s="2">
        <f t="shared" si="767"/>
        <v>6.746626686656672E-3</v>
      </c>
      <c r="AL2148" s="2">
        <f t="shared" si="768"/>
        <v>0</v>
      </c>
      <c r="AM2148" s="2">
        <f t="shared" si="769"/>
        <v>0</v>
      </c>
      <c r="AN2148" s="2">
        <f t="shared" si="770"/>
        <v>0</v>
      </c>
      <c r="AP2148" t="s">
        <v>1027</v>
      </c>
      <c r="AQ2148" t="s">
        <v>773</v>
      </c>
      <c r="AT2148" s="94">
        <v>48</v>
      </c>
      <c r="AU2148" s="96">
        <v>277</v>
      </c>
      <c r="AV2148" s="100">
        <f t="shared" si="761"/>
        <v>48277</v>
      </c>
      <c r="AX2148" s="7" t="s">
        <v>996</v>
      </c>
    </row>
    <row r="2149" spans="1:50" ht="13" hidden="1" customHeight="1" outlineLevel="1">
      <c r="A2149" t="s">
        <v>727</v>
      </c>
      <c r="B2149" t="s">
        <v>773</v>
      </c>
      <c r="C2149" s="1">
        <f t="shared" si="762"/>
        <v>3496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0</v>
      </c>
      <c r="G2149" s="1">
        <f t="shared" si="771"/>
        <v>1177</v>
      </c>
      <c r="H2149" s="2">
        <f t="shared" si="772"/>
        <v>0.33667048054919907</v>
      </c>
      <c r="I2149" s="2"/>
      <c r="J2149" s="2">
        <f t="shared" si="763"/>
        <v>0.32494279176201374</v>
      </c>
      <c r="K2149" s="2">
        <f t="shared" si="764"/>
        <v>0.66161327231121281</v>
      </c>
      <c r="L2149" s="2">
        <f t="shared" si="765"/>
        <v>0</v>
      </c>
      <c r="M2149" s="2">
        <f t="shared" si="766"/>
        <v>1.3443935926773398E-2</v>
      </c>
      <c r="N2149" s="58">
        <v>1136</v>
      </c>
      <c r="O2149" s="58">
        <v>2313</v>
      </c>
      <c r="P2149" s="58"/>
      <c r="Q2149" s="58">
        <v>45</v>
      </c>
      <c r="R2149" s="58"/>
      <c r="S2149" s="58"/>
      <c r="T2149" s="58"/>
      <c r="U2149" s="58">
        <v>2</v>
      </c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G2149" s="7">
        <f>IF(Q2149&gt;0,RANK(Q2149,(N2149:P2149,Q2149:AE2149)),0)</f>
        <v>3</v>
      </c>
      <c r="AH2149" s="7">
        <f>IF(R2149&gt;0,RANK(R2149,(N2149:P2149,Q2149:AE2149)),0)</f>
        <v>0</v>
      </c>
      <c r="AI2149" s="7">
        <f>IF(T2149&gt;0,RANK(T2149,(N2149:P2149,Q2149:AE2149)),0)</f>
        <v>0</v>
      </c>
      <c r="AJ2149" s="7">
        <f>IF(S2149&gt;0,RANK(S2149,(N2149:P2149,Q2149:AE2149)),0)</f>
        <v>0</v>
      </c>
      <c r="AK2149" s="2">
        <f t="shared" si="767"/>
        <v>1.2871853546910755E-2</v>
      </c>
      <c r="AL2149" s="2">
        <f t="shared" si="768"/>
        <v>0</v>
      </c>
      <c r="AM2149" s="2">
        <f t="shared" si="769"/>
        <v>0</v>
      </c>
      <c r="AN2149" s="2">
        <f t="shared" si="770"/>
        <v>0</v>
      </c>
      <c r="AP2149" t="s">
        <v>727</v>
      </c>
      <c r="AQ2149" t="s">
        <v>773</v>
      </c>
      <c r="AT2149" s="94">
        <v>48</v>
      </c>
      <c r="AU2149" s="96">
        <v>279</v>
      </c>
      <c r="AV2149" s="100">
        <f t="shared" si="761"/>
        <v>48279</v>
      </c>
      <c r="AX2149" s="7" t="s">
        <v>996</v>
      </c>
    </row>
    <row r="2150" spans="1:50" ht="13" hidden="1" customHeight="1" outlineLevel="1">
      <c r="A2150" t="s">
        <v>1803</v>
      </c>
      <c r="B2150" t="s">
        <v>773</v>
      </c>
      <c r="C2150" s="1">
        <f t="shared" si="762"/>
        <v>3718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0</v>
      </c>
      <c r="G2150" s="1">
        <f t="shared" si="771"/>
        <v>594</v>
      </c>
      <c r="H2150" s="2">
        <f t="shared" si="772"/>
        <v>0.15976331360946747</v>
      </c>
      <c r="I2150" s="2"/>
      <c r="J2150" s="2">
        <f t="shared" si="763"/>
        <v>0.41285637439483591</v>
      </c>
      <c r="K2150" s="2">
        <f t="shared" si="764"/>
        <v>0.57261968800430341</v>
      </c>
      <c r="L2150" s="2">
        <f t="shared" si="765"/>
        <v>0</v>
      </c>
      <c r="M2150" s="2">
        <f t="shared" si="766"/>
        <v>1.4523937600860681E-2</v>
      </c>
      <c r="N2150" s="58">
        <v>1535</v>
      </c>
      <c r="O2150" s="58">
        <v>2129</v>
      </c>
      <c r="P2150" s="58"/>
      <c r="Q2150" s="58">
        <v>52</v>
      </c>
      <c r="R2150" s="58"/>
      <c r="S2150" s="58"/>
      <c r="T2150" s="58"/>
      <c r="U2150" s="58">
        <v>2</v>
      </c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G2150" s="7">
        <f>IF(Q2150&gt;0,RANK(Q2150,(N2150:P2150,Q2150:AE2150)),0)</f>
        <v>3</v>
      </c>
      <c r="AH2150" s="7">
        <f>IF(R2150&gt;0,RANK(R2150,(N2150:P2150,Q2150:AE2150)),0)</f>
        <v>0</v>
      </c>
      <c r="AI2150" s="7">
        <f>IF(T2150&gt;0,RANK(T2150,(N2150:P2150,Q2150:AE2150)),0)</f>
        <v>0</v>
      </c>
      <c r="AJ2150" s="7">
        <f>IF(S2150&gt;0,RANK(S2150,(N2150:P2150,Q2150:AE2150)),0)</f>
        <v>0</v>
      </c>
      <c r="AK2150" s="2">
        <f t="shared" si="767"/>
        <v>1.3986013986013986E-2</v>
      </c>
      <c r="AL2150" s="2">
        <f t="shared" si="768"/>
        <v>0</v>
      </c>
      <c r="AM2150" s="2">
        <f t="shared" si="769"/>
        <v>0</v>
      </c>
      <c r="AN2150" s="2">
        <f t="shared" si="770"/>
        <v>0</v>
      </c>
      <c r="AP2150" t="s">
        <v>1803</v>
      </c>
      <c r="AQ2150" t="s">
        <v>773</v>
      </c>
      <c r="AT2150" s="94">
        <v>48</v>
      </c>
      <c r="AU2150" s="96">
        <v>281</v>
      </c>
      <c r="AV2150" s="100">
        <f t="shared" si="761"/>
        <v>48281</v>
      </c>
      <c r="AX2150" s="7" t="s">
        <v>996</v>
      </c>
    </row>
    <row r="2151" spans="1:50" ht="13" hidden="1" customHeight="1" outlineLevel="1">
      <c r="A2151" t="s">
        <v>2119</v>
      </c>
      <c r="B2151" t="s">
        <v>773</v>
      </c>
      <c r="C2151" s="1">
        <f t="shared" si="762"/>
        <v>1498</v>
      </c>
      <c r="D2151" s="7">
        <f>IF(N2151&gt;0, RANK(N2151,(N2151:P2151,Q2151:AE2151)),0)</f>
        <v>1</v>
      </c>
      <c r="E2151" s="7">
        <f>IF(O2151&gt;0,RANK(O2151,(N2151:P2151,Q2151:AE2151)),0)</f>
        <v>2</v>
      </c>
      <c r="F2151" s="7">
        <f>IF(P2151&gt;0,RANK(P2151,(N2151:P2151,Q2151:AE2151)),0)</f>
        <v>0</v>
      </c>
      <c r="G2151" s="1">
        <f t="shared" si="771"/>
        <v>456</v>
      </c>
      <c r="H2151" s="2">
        <f t="shared" si="772"/>
        <v>0.30440587449933243</v>
      </c>
      <c r="I2151" s="2"/>
      <c r="J2151" s="2">
        <f t="shared" si="763"/>
        <v>0.64686248331108143</v>
      </c>
      <c r="K2151" s="2">
        <f t="shared" si="764"/>
        <v>0.342456608811749</v>
      </c>
      <c r="L2151" s="2">
        <f t="shared" si="765"/>
        <v>0</v>
      </c>
      <c r="M2151" s="2">
        <f t="shared" si="766"/>
        <v>1.0680907877169576E-2</v>
      </c>
      <c r="N2151" s="58">
        <v>969</v>
      </c>
      <c r="O2151" s="58">
        <v>513</v>
      </c>
      <c r="P2151" s="58"/>
      <c r="Q2151" s="58">
        <v>16</v>
      </c>
      <c r="R2151" s="58"/>
      <c r="S2151" s="58"/>
      <c r="T2151" s="58"/>
      <c r="U2151" s="58">
        <v>0</v>
      </c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G2151" s="7">
        <f>IF(Q2151&gt;0,RANK(Q2151,(N2151:P2151,Q2151:AE2151)),0)</f>
        <v>3</v>
      </c>
      <c r="AH2151" s="7">
        <f>IF(R2151&gt;0,RANK(R2151,(N2151:P2151,Q2151:AE2151)),0)</f>
        <v>0</v>
      </c>
      <c r="AI2151" s="7">
        <f>IF(T2151&gt;0,RANK(T2151,(N2151:P2151,Q2151:AE2151)),0)</f>
        <v>0</v>
      </c>
      <c r="AJ2151" s="7">
        <f>IF(S2151&gt;0,RANK(S2151,(N2151:P2151,Q2151:AE2151)),0)</f>
        <v>0</v>
      </c>
      <c r="AK2151" s="2">
        <f t="shared" si="767"/>
        <v>1.0680907877169559E-2</v>
      </c>
      <c r="AL2151" s="2">
        <f t="shared" si="768"/>
        <v>0</v>
      </c>
      <c r="AM2151" s="2">
        <f t="shared" si="769"/>
        <v>0</v>
      </c>
      <c r="AN2151" s="2">
        <f t="shared" si="770"/>
        <v>0</v>
      </c>
      <c r="AP2151" t="s">
        <v>2119</v>
      </c>
      <c r="AQ2151" t="s">
        <v>773</v>
      </c>
      <c r="AT2151" s="94">
        <v>48</v>
      </c>
      <c r="AU2151" s="96">
        <v>283</v>
      </c>
      <c r="AV2151" s="100">
        <f t="shared" si="761"/>
        <v>48283</v>
      </c>
      <c r="AX2151" s="7" t="s">
        <v>996</v>
      </c>
    </row>
    <row r="2152" spans="1:50" ht="13" hidden="1" customHeight="1" outlineLevel="1">
      <c r="A2152" t="s">
        <v>2077</v>
      </c>
      <c r="B2152" t="s">
        <v>773</v>
      </c>
      <c r="C2152" s="1">
        <f t="shared" si="762"/>
        <v>5225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0</v>
      </c>
      <c r="G2152" s="1">
        <f t="shared" si="771"/>
        <v>1111</v>
      </c>
      <c r="H2152" s="2">
        <f t="shared" si="772"/>
        <v>0.21263157894736842</v>
      </c>
      <c r="I2152" s="2"/>
      <c r="J2152" s="2">
        <f t="shared" si="763"/>
        <v>0.38602870813397128</v>
      </c>
      <c r="K2152" s="2">
        <f t="shared" si="764"/>
        <v>0.59866028708133967</v>
      </c>
      <c r="L2152" s="2">
        <f t="shared" si="765"/>
        <v>0</v>
      </c>
      <c r="M2152" s="2">
        <f t="shared" si="766"/>
        <v>1.5311004784689053E-2</v>
      </c>
      <c r="N2152" s="58">
        <v>2017</v>
      </c>
      <c r="O2152" s="58">
        <v>3128</v>
      </c>
      <c r="P2152" s="58"/>
      <c r="Q2152" s="58">
        <v>76</v>
      </c>
      <c r="R2152" s="58"/>
      <c r="S2152" s="58"/>
      <c r="T2152" s="58"/>
      <c r="U2152" s="58">
        <v>4</v>
      </c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G2152" s="7">
        <f>IF(Q2152&gt;0,RANK(Q2152,(N2152:P2152,Q2152:AE2152)),0)</f>
        <v>3</v>
      </c>
      <c r="AH2152" s="7">
        <f>IF(R2152&gt;0,RANK(R2152,(N2152:P2152,Q2152:AE2152)),0)</f>
        <v>0</v>
      </c>
      <c r="AI2152" s="7">
        <f>IF(T2152&gt;0,RANK(T2152,(N2152:P2152,Q2152:AE2152)),0)</f>
        <v>0</v>
      </c>
      <c r="AJ2152" s="7">
        <f>IF(S2152&gt;0,RANK(S2152,(N2152:P2152,Q2152:AE2152)),0)</f>
        <v>0</v>
      </c>
      <c r="AK2152" s="2">
        <f t="shared" si="767"/>
        <v>1.4545454545454545E-2</v>
      </c>
      <c r="AL2152" s="2">
        <f t="shared" si="768"/>
        <v>0</v>
      </c>
      <c r="AM2152" s="2">
        <f t="shared" si="769"/>
        <v>0</v>
      </c>
      <c r="AN2152" s="2">
        <f t="shared" si="770"/>
        <v>0</v>
      </c>
      <c r="AP2152" t="s">
        <v>2077</v>
      </c>
      <c r="AQ2152" t="s">
        <v>773</v>
      </c>
      <c r="AT2152" s="94">
        <v>48</v>
      </c>
      <c r="AU2152" s="96">
        <v>285</v>
      </c>
      <c r="AV2152" s="100">
        <f t="shared" si="761"/>
        <v>48285</v>
      </c>
      <c r="AX2152" s="7" t="s">
        <v>996</v>
      </c>
    </row>
    <row r="2153" spans="1:50" ht="13" hidden="1" customHeight="1" outlineLevel="1">
      <c r="A2153" t="s">
        <v>2498</v>
      </c>
      <c r="B2153" t="s">
        <v>773</v>
      </c>
      <c r="C2153" s="1">
        <f t="shared" si="762"/>
        <v>4139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0</v>
      </c>
      <c r="G2153" s="1">
        <f t="shared" si="771"/>
        <v>798</v>
      </c>
      <c r="H2153" s="2">
        <f t="shared" si="772"/>
        <v>0.19280019328340178</v>
      </c>
      <c r="I2153" s="2"/>
      <c r="J2153" s="2">
        <f t="shared" si="763"/>
        <v>0.39816380768301524</v>
      </c>
      <c r="K2153" s="2">
        <f t="shared" si="764"/>
        <v>0.59096400096641699</v>
      </c>
      <c r="L2153" s="2">
        <f t="shared" si="765"/>
        <v>0</v>
      </c>
      <c r="M2153" s="2">
        <f t="shared" si="766"/>
        <v>1.0872191350567828E-2</v>
      </c>
      <c r="N2153" s="58">
        <v>1648</v>
      </c>
      <c r="O2153" s="58">
        <v>2446</v>
      </c>
      <c r="P2153" s="58"/>
      <c r="Q2153" s="58">
        <v>44</v>
      </c>
      <c r="R2153" s="58"/>
      <c r="S2153" s="58"/>
      <c r="T2153" s="58"/>
      <c r="U2153" s="58">
        <v>1</v>
      </c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G2153" s="7">
        <f>IF(Q2153&gt;0,RANK(Q2153,(N2153:P2153,Q2153:AE2153)),0)</f>
        <v>3</v>
      </c>
      <c r="AH2153" s="7">
        <f>IF(R2153&gt;0,RANK(R2153,(N2153:P2153,Q2153:AE2153)),0)</f>
        <v>0</v>
      </c>
      <c r="AI2153" s="7">
        <f>IF(T2153&gt;0,RANK(T2153,(N2153:P2153,Q2153:AE2153)),0)</f>
        <v>0</v>
      </c>
      <c r="AJ2153" s="7">
        <f>IF(S2153&gt;0,RANK(S2153,(N2153:P2153,Q2153:AE2153)),0)</f>
        <v>0</v>
      </c>
      <c r="AK2153" s="2">
        <f t="shared" si="767"/>
        <v>1.0630587098332931E-2</v>
      </c>
      <c r="AL2153" s="2">
        <f t="shared" si="768"/>
        <v>0</v>
      </c>
      <c r="AM2153" s="2">
        <f t="shared" si="769"/>
        <v>0</v>
      </c>
      <c r="AN2153" s="2">
        <f t="shared" si="770"/>
        <v>0</v>
      </c>
      <c r="AP2153" t="s">
        <v>2498</v>
      </c>
      <c r="AQ2153" t="s">
        <v>773</v>
      </c>
      <c r="AT2153" s="94">
        <v>48</v>
      </c>
      <c r="AU2153" s="96">
        <v>287</v>
      </c>
      <c r="AV2153" s="100">
        <f t="shared" si="761"/>
        <v>48287</v>
      </c>
      <c r="AX2153" s="7" t="s">
        <v>996</v>
      </c>
    </row>
    <row r="2154" spans="1:50" ht="13" hidden="1" customHeight="1" outlineLevel="1">
      <c r="A2154" t="s">
        <v>1547</v>
      </c>
      <c r="B2154" t="s">
        <v>773</v>
      </c>
      <c r="C2154" s="1">
        <f t="shared" si="762"/>
        <v>3954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0</v>
      </c>
      <c r="G2154" s="1">
        <f t="shared" si="771"/>
        <v>908</v>
      </c>
      <c r="H2154" s="2">
        <f t="shared" si="772"/>
        <v>0.22964087000505817</v>
      </c>
      <c r="I2154" s="2"/>
      <c r="J2154" s="2">
        <f t="shared" si="763"/>
        <v>0.38012139605462825</v>
      </c>
      <c r="K2154" s="2">
        <f t="shared" si="764"/>
        <v>0.60976226605968642</v>
      </c>
      <c r="L2154" s="2">
        <f t="shared" si="765"/>
        <v>0</v>
      </c>
      <c r="M2154" s="2">
        <f t="shared" si="766"/>
        <v>1.0116337885685334E-2</v>
      </c>
      <c r="N2154" s="58">
        <v>1503</v>
      </c>
      <c r="O2154" s="58">
        <v>2411</v>
      </c>
      <c r="P2154" s="58"/>
      <c r="Q2154" s="58">
        <v>40</v>
      </c>
      <c r="R2154" s="58"/>
      <c r="S2154" s="58"/>
      <c r="T2154" s="58"/>
      <c r="U2154" s="58">
        <v>0</v>
      </c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G2154" s="7">
        <f>IF(Q2154&gt;0,RANK(Q2154,(N2154:P2154,Q2154:AE2154)),0)</f>
        <v>3</v>
      </c>
      <c r="AH2154" s="7">
        <f>IF(R2154&gt;0,RANK(R2154,(N2154:P2154,Q2154:AE2154)),0)</f>
        <v>0</v>
      </c>
      <c r="AI2154" s="7">
        <f>IF(T2154&gt;0,RANK(T2154,(N2154:P2154,Q2154:AE2154)),0)</f>
        <v>0</v>
      </c>
      <c r="AJ2154" s="7">
        <f>IF(S2154&gt;0,RANK(S2154,(N2154:P2154,Q2154:AE2154)),0)</f>
        <v>0</v>
      </c>
      <c r="AK2154" s="2">
        <f t="shared" si="767"/>
        <v>1.0116337885685382E-2</v>
      </c>
      <c r="AL2154" s="2">
        <f t="shared" si="768"/>
        <v>0</v>
      </c>
      <c r="AM2154" s="2">
        <f t="shared" si="769"/>
        <v>0</v>
      </c>
      <c r="AN2154" s="2">
        <f t="shared" si="770"/>
        <v>0</v>
      </c>
      <c r="AP2154" t="s">
        <v>1547</v>
      </c>
      <c r="AQ2154" t="s">
        <v>773</v>
      </c>
      <c r="AT2154" s="94">
        <v>48</v>
      </c>
      <c r="AU2154" s="96">
        <v>289</v>
      </c>
      <c r="AV2154" s="100">
        <f t="shared" si="761"/>
        <v>48289</v>
      </c>
      <c r="AX2154" s="7" t="s">
        <v>996</v>
      </c>
    </row>
    <row r="2155" spans="1:50" ht="13" hidden="1" customHeight="1" outlineLevel="1">
      <c r="A2155" t="s">
        <v>41</v>
      </c>
      <c r="B2155" t="s">
        <v>773</v>
      </c>
      <c r="C2155" s="1">
        <f t="shared" si="762"/>
        <v>11680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0</v>
      </c>
      <c r="G2155" s="1">
        <f t="shared" si="771"/>
        <v>2260</v>
      </c>
      <c r="H2155" s="2">
        <f t="shared" si="772"/>
        <v>0.1934931506849315</v>
      </c>
      <c r="I2155" s="2"/>
      <c r="J2155" s="2">
        <f t="shared" si="763"/>
        <v>0.39494863013698628</v>
      </c>
      <c r="K2155" s="2">
        <f t="shared" si="764"/>
        <v>0.58844178082191778</v>
      </c>
      <c r="L2155" s="2">
        <f t="shared" si="765"/>
        <v>0</v>
      </c>
      <c r="M2155" s="2">
        <f t="shared" si="766"/>
        <v>1.6609589041095996E-2</v>
      </c>
      <c r="N2155" s="58">
        <v>4613</v>
      </c>
      <c r="O2155" s="58">
        <v>6873</v>
      </c>
      <c r="P2155" s="58"/>
      <c r="Q2155" s="58">
        <v>193</v>
      </c>
      <c r="R2155" s="58"/>
      <c r="S2155" s="58"/>
      <c r="T2155" s="58"/>
      <c r="U2155" s="58">
        <v>1</v>
      </c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G2155" s="7">
        <f>IF(Q2155&gt;0,RANK(Q2155,(N2155:P2155,Q2155:AE2155)),0)</f>
        <v>3</v>
      </c>
      <c r="AH2155" s="7">
        <f>IF(R2155&gt;0,RANK(R2155,(N2155:P2155,Q2155:AE2155)),0)</f>
        <v>0</v>
      </c>
      <c r="AI2155" s="7">
        <f>IF(T2155&gt;0,RANK(T2155,(N2155:P2155,Q2155:AE2155)),0)</f>
        <v>0</v>
      </c>
      <c r="AJ2155" s="7">
        <f>IF(S2155&gt;0,RANK(S2155,(N2155:P2155,Q2155:AE2155)),0)</f>
        <v>0</v>
      </c>
      <c r="AK2155" s="2">
        <f t="shared" si="767"/>
        <v>1.6523972602739728E-2</v>
      </c>
      <c r="AL2155" s="2">
        <f t="shared" si="768"/>
        <v>0</v>
      </c>
      <c r="AM2155" s="2">
        <f t="shared" si="769"/>
        <v>0</v>
      </c>
      <c r="AN2155" s="2">
        <f t="shared" si="770"/>
        <v>0</v>
      </c>
      <c r="AP2155" t="s">
        <v>41</v>
      </c>
      <c r="AQ2155" t="s">
        <v>773</v>
      </c>
      <c r="AT2155" s="94">
        <v>48</v>
      </c>
      <c r="AU2155" s="96">
        <v>291</v>
      </c>
      <c r="AV2155" s="100">
        <f t="shared" si="761"/>
        <v>48291</v>
      </c>
      <c r="AX2155" s="7" t="s">
        <v>996</v>
      </c>
    </row>
    <row r="2156" spans="1:50" ht="13" hidden="1" customHeight="1" outlineLevel="1">
      <c r="A2156" t="s">
        <v>2289</v>
      </c>
      <c r="B2156" t="s">
        <v>773</v>
      </c>
      <c r="C2156" s="1">
        <f t="shared" si="762"/>
        <v>5062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0</v>
      </c>
      <c r="G2156" s="1">
        <f t="shared" si="771"/>
        <v>3</v>
      </c>
      <c r="H2156" s="2">
        <f t="shared" si="772"/>
        <v>5.9265112603713952E-4</v>
      </c>
      <c r="I2156" s="2"/>
      <c r="J2156" s="2">
        <f t="shared" si="763"/>
        <v>0.49427103911497433</v>
      </c>
      <c r="K2156" s="2">
        <f t="shared" si="764"/>
        <v>0.49486369024101146</v>
      </c>
      <c r="L2156" s="2">
        <f t="shared" si="765"/>
        <v>0</v>
      </c>
      <c r="M2156" s="2">
        <f t="shared" si="766"/>
        <v>1.0865270644014269E-2</v>
      </c>
      <c r="N2156" s="58">
        <v>2502</v>
      </c>
      <c r="O2156" s="58">
        <v>2505</v>
      </c>
      <c r="P2156" s="58"/>
      <c r="Q2156" s="58">
        <v>55</v>
      </c>
      <c r="R2156" s="58"/>
      <c r="S2156" s="58"/>
      <c r="T2156" s="58"/>
      <c r="U2156" s="58">
        <v>0</v>
      </c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G2156" s="7">
        <f>IF(Q2156&gt;0,RANK(Q2156,(N2156:P2156,Q2156:AE2156)),0)</f>
        <v>3</v>
      </c>
      <c r="AH2156" s="7">
        <f>IF(R2156&gt;0,RANK(R2156,(N2156:P2156,Q2156:AE2156)),0)</f>
        <v>0</v>
      </c>
      <c r="AI2156" s="7">
        <f>IF(T2156&gt;0,RANK(T2156,(N2156:P2156,Q2156:AE2156)),0)</f>
        <v>0</v>
      </c>
      <c r="AJ2156" s="7">
        <f>IF(S2156&gt;0,RANK(S2156,(N2156:P2156,Q2156:AE2156)),0)</f>
        <v>0</v>
      </c>
      <c r="AK2156" s="2">
        <f t="shared" si="767"/>
        <v>1.0865270644014224E-2</v>
      </c>
      <c r="AL2156" s="2">
        <f t="shared" si="768"/>
        <v>0</v>
      </c>
      <c r="AM2156" s="2">
        <f t="shared" si="769"/>
        <v>0</v>
      </c>
      <c r="AN2156" s="2">
        <f t="shared" si="770"/>
        <v>0</v>
      </c>
      <c r="AP2156" t="s">
        <v>2289</v>
      </c>
      <c r="AQ2156" t="s">
        <v>773</v>
      </c>
      <c r="AT2156" s="94">
        <v>48</v>
      </c>
      <c r="AU2156" s="96">
        <v>293</v>
      </c>
      <c r="AV2156" s="100">
        <f t="shared" si="761"/>
        <v>48293</v>
      </c>
      <c r="AX2156" s="7" t="s">
        <v>996</v>
      </c>
    </row>
    <row r="2157" spans="1:50" ht="13" hidden="1" customHeight="1" outlineLevel="1">
      <c r="A2157" t="s">
        <v>379</v>
      </c>
      <c r="B2157" t="s">
        <v>773</v>
      </c>
      <c r="C2157" s="1">
        <f t="shared" si="762"/>
        <v>1219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0</v>
      </c>
      <c r="G2157" s="1">
        <f t="shared" si="771"/>
        <v>578</v>
      </c>
      <c r="H2157" s="2">
        <f t="shared" si="772"/>
        <v>0.47415914684167348</v>
      </c>
      <c r="I2157" s="2"/>
      <c r="J2157" s="2">
        <f t="shared" si="763"/>
        <v>0.25184577522559476</v>
      </c>
      <c r="K2157" s="2">
        <f t="shared" si="764"/>
        <v>0.7260049220672683</v>
      </c>
      <c r="L2157" s="2">
        <f t="shared" si="765"/>
        <v>0</v>
      </c>
      <c r="M2157" s="2">
        <f t="shared" si="766"/>
        <v>2.2149302707136997E-2</v>
      </c>
      <c r="N2157" s="58">
        <v>307</v>
      </c>
      <c r="O2157" s="58">
        <v>885</v>
      </c>
      <c r="P2157" s="58"/>
      <c r="Q2157" s="58">
        <v>26</v>
      </c>
      <c r="R2157" s="58"/>
      <c r="S2157" s="58"/>
      <c r="T2157" s="58"/>
      <c r="U2157" s="58">
        <v>1</v>
      </c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G2157" s="7">
        <f>IF(Q2157&gt;0,RANK(Q2157,(N2157:P2157,Q2157:AE2157)),0)</f>
        <v>3</v>
      </c>
      <c r="AH2157" s="7">
        <f>IF(R2157&gt;0,RANK(R2157,(N2157:P2157,Q2157:AE2157)),0)</f>
        <v>0</v>
      </c>
      <c r="AI2157" s="7">
        <f>IF(T2157&gt;0,RANK(T2157,(N2157:P2157,Q2157:AE2157)),0)</f>
        <v>0</v>
      </c>
      <c r="AJ2157" s="7">
        <f>IF(S2157&gt;0,RANK(S2157,(N2157:P2157,Q2157:AE2157)),0)</f>
        <v>0</v>
      </c>
      <c r="AK2157" s="2">
        <f t="shared" si="767"/>
        <v>2.1328958162428219E-2</v>
      </c>
      <c r="AL2157" s="2">
        <f t="shared" si="768"/>
        <v>0</v>
      </c>
      <c r="AM2157" s="2">
        <f t="shared" si="769"/>
        <v>0</v>
      </c>
      <c r="AN2157" s="2">
        <f t="shared" si="770"/>
        <v>0</v>
      </c>
      <c r="AP2157" t="s">
        <v>379</v>
      </c>
      <c r="AQ2157" t="s">
        <v>773</v>
      </c>
      <c r="AT2157" s="94">
        <v>48</v>
      </c>
      <c r="AU2157" s="96">
        <v>295</v>
      </c>
      <c r="AV2157" s="100">
        <f t="shared" si="761"/>
        <v>48295</v>
      </c>
      <c r="AX2157" s="7" t="s">
        <v>996</v>
      </c>
    </row>
    <row r="2158" spans="1:50" ht="13" hidden="1" customHeight="1" outlineLevel="1">
      <c r="A2158" t="s">
        <v>1933</v>
      </c>
      <c r="B2158" t="s">
        <v>773</v>
      </c>
      <c r="C2158" s="1">
        <f t="shared" si="762"/>
        <v>2613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0</v>
      </c>
      <c r="G2158" s="1">
        <f t="shared" si="771"/>
        <v>894</v>
      </c>
      <c r="H2158" s="2">
        <f t="shared" si="772"/>
        <v>0.34213547646383469</v>
      </c>
      <c r="I2158" s="2"/>
      <c r="J2158" s="2">
        <f t="shared" si="763"/>
        <v>0.31764255644852663</v>
      </c>
      <c r="K2158" s="2">
        <f t="shared" si="764"/>
        <v>0.65977803291236126</v>
      </c>
      <c r="L2158" s="2">
        <f t="shared" si="765"/>
        <v>0</v>
      </c>
      <c r="M2158" s="2">
        <f t="shared" si="766"/>
        <v>2.2579410639112174E-2</v>
      </c>
      <c r="N2158" s="58">
        <v>830</v>
      </c>
      <c r="O2158" s="58">
        <v>1724</v>
      </c>
      <c r="P2158" s="58"/>
      <c r="Q2158" s="58">
        <v>59</v>
      </c>
      <c r="R2158" s="58"/>
      <c r="S2158" s="58"/>
      <c r="T2158" s="58"/>
      <c r="U2158" s="58">
        <v>0</v>
      </c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G2158" s="7">
        <f>IF(Q2158&gt;0,RANK(Q2158,(N2158:P2158,Q2158:AE2158)),0)</f>
        <v>3</v>
      </c>
      <c r="AH2158" s="7">
        <f>IF(R2158&gt;0,RANK(R2158,(N2158:P2158,Q2158:AE2158)),0)</f>
        <v>0</v>
      </c>
      <c r="AI2158" s="7">
        <f>IF(T2158&gt;0,RANK(T2158,(N2158:P2158,Q2158:AE2158)),0)</f>
        <v>0</v>
      </c>
      <c r="AJ2158" s="7">
        <f>IF(S2158&gt;0,RANK(S2158,(N2158:P2158,Q2158:AE2158)),0)</f>
        <v>0</v>
      </c>
      <c r="AK2158" s="2">
        <f t="shared" si="767"/>
        <v>2.2579410639112132E-2</v>
      </c>
      <c r="AL2158" s="2">
        <f t="shared" si="768"/>
        <v>0</v>
      </c>
      <c r="AM2158" s="2">
        <f t="shared" si="769"/>
        <v>0</v>
      </c>
      <c r="AN2158" s="2">
        <f t="shared" si="770"/>
        <v>0</v>
      </c>
      <c r="AP2158" t="s">
        <v>1933</v>
      </c>
      <c r="AQ2158" t="s">
        <v>773</v>
      </c>
      <c r="AT2158" s="94">
        <v>48</v>
      </c>
      <c r="AU2158" s="96">
        <v>297</v>
      </c>
      <c r="AV2158" s="100">
        <f t="shared" si="761"/>
        <v>48297</v>
      </c>
      <c r="AX2158" s="7" t="s">
        <v>996</v>
      </c>
    </row>
    <row r="2159" spans="1:50" ht="13" hidden="1" customHeight="1" outlineLevel="1">
      <c r="A2159" t="s">
        <v>954</v>
      </c>
      <c r="B2159" t="s">
        <v>773</v>
      </c>
      <c r="C2159" s="1">
        <f t="shared" si="762"/>
        <v>5577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0</v>
      </c>
      <c r="G2159" s="1">
        <f t="shared" si="771"/>
        <v>1056</v>
      </c>
      <c r="H2159" s="2">
        <f t="shared" si="772"/>
        <v>0.1893491124260355</v>
      </c>
      <c r="I2159" s="2"/>
      <c r="J2159" s="2">
        <f t="shared" si="763"/>
        <v>0.3971669356284741</v>
      </c>
      <c r="K2159" s="2">
        <f t="shared" si="764"/>
        <v>0.58651604805450963</v>
      </c>
      <c r="L2159" s="2">
        <f t="shared" si="765"/>
        <v>0</v>
      </c>
      <c r="M2159" s="2">
        <f t="shared" si="766"/>
        <v>1.6317016317016209E-2</v>
      </c>
      <c r="N2159" s="58">
        <v>2215</v>
      </c>
      <c r="O2159" s="58">
        <v>3271</v>
      </c>
      <c r="P2159" s="58"/>
      <c r="Q2159" s="58">
        <v>89</v>
      </c>
      <c r="R2159" s="58"/>
      <c r="S2159" s="58"/>
      <c r="T2159" s="58"/>
      <c r="U2159" s="58">
        <v>2</v>
      </c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G2159" s="7">
        <f>IF(Q2159&gt;0,RANK(Q2159,(N2159:P2159,Q2159:AE2159)),0)</f>
        <v>3</v>
      </c>
      <c r="AH2159" s="7">
        <f>IF(R2159&gt;0,RANK(R2159,(N2159:P2159,Q2159:AE2159)),0)</f>
        <v>0</v>
      </c>
      <c r="AI2159" s="7">
        <f>IF(T2159&gt;0,RANK(T2159,(N2159:P2159,Q2159:AE2159)),0)</f>
        <v>0</v>
      </c>
      <c r="AJ2159" s="7">
        <f>IF(S2159&gt;0,RANK(S2159,(N2159:P2159,Q2159:AE2159)),0)</f>
        <v>0</v>
      </c>
      <c r="AK2159" s="2">
        <f t="shared" si="767"/>
        <v>1.5958400573785191E-2</v>
      </c>
      <c r="AL2159" s="2">
        <f t="shared" si="768"/>
        <v>0</v>
      </c>
      <c r="AM2159" s="2">
        <f t="shared" si="769"/>
        <v>0</v>
      </c>
      <c r="AN2159" s="2">
        <f t="shared" si="770"/>
        <v>0</v>
      </c>
      <c r="AP2159" t="s">
        <v>954</v>
      </c>
      <c r="AQ2159" t="s">
        <v>773</v>
      </c>
      <c r="AT2159" s="94">
        <v>48</v>
      </c>
      <c r="AU2159" s="96">
        <v>299</v>
      </c>
      <c r="AV2159" s="100">
        <f t="shared" si="761"/>
        <v>48299</v>
      </c>
      <c r="AX2159" s="7" t="s">
        <v>996</v>
      </c>
    </row>
    <row r="2160" spans="1:50" ht="13" hidden="1" customHeight="1" outlineLevel="1">
      <c r="A2160" t="s">
        <v>1629</v>
      </c>
      <c r="B2160" t="s">
        <v>773</v>
      </c>
      <c r="C2160" s="1">
        <f t="shared" si="762"/>
        <v>82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1">
        <f t="shared" si="771"/>
        <v>43</v>
      </c>
      <c r="H2160" s="2">
        <f t="shared" si="772"/>
        <v>0.52439024390243905</v>
      </c>
      <c r="I2160" s="2"/>
      <c r="J2160" s="2">
        <f t="shared" si="763"/>
        <v>0.23170731707317074</v>
      </c>
      <c r="K2160" s="2">
        <f t="shared" si="764"/>
        <v>0.75609756097560976</v>
      </c>
      <c r="L2160" s="2">
        <f t="shared" si="765"/>
        <v>0</v>
      </c>
      <c r="M2160" s="2">
        <f t="shared" si="766"/>
        <v>1.2195121951219523E-2</v>
      </c>
      <c r="N2160" s="58">
        <v>19</v>
      </c>
      <c r="O2160" s="58">
        <v>62</v>
      </c>
      <c r="P2160" s="58"/>
      <c r="Q2160" s="58">
        <v>1</v>
      </c>
      <c r="R2160" s="58"/>
      <c r="S2160" s="58"/>
      <c r="T2160" s="58"/>
      <c r="U2160" s="58">
        <v>0</v>
      </c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G2160" s="7">
        <f>IF(Q2160&gt;0,RANK(Q2160,(N2160:P2160,Q2160:AE2160)),0)</f>
        <v>3</v>
      </c>
      <c r="AH2160" s="7">
        <f>IF(R2160&gt;0,RANK(R2160,(N2160:P2160,Q2160:AE2160)),0)</f>
        <v>0</v>
      </c>
      <c r="AI2160" s="7">
        <f>IF(T2160&gt;0,RANK(T2160,(N2160:P2160,Q2160:AE2160)),0)</f>
        <v>0</v>
      </c>
      <c r="AJ2160" s="7">
        <f>IF(S2160&gt;0,RANK(S2160,(N2160:P2160,Q2160:AE2160)),0)</f>
        <v>0</v>
      </c>
      <c r="AK2160" s="2">
        <f t="shared" si="767"/>
        <v>1.2195121951219513E-2</v>
      </c>
      <c r="AL2160" s="2">
        <f t="shared" si="768"/>
        <v>0</v>
      </c>
      <c r="AM2160" s="2">
        <f t="shared" si="769"/>
        <v>0</v>
      </c>
      <c r="AN2160" s="2">
        <f t="shared" si="770"/>
        <v>0</v>
      </c>
      <c r="AP2160" t="s">
        <v>1629</v>
      </c>
      <c r="AQ2160" t="s">
        <v>773</v>
      </c>
      <c r="AT2160" s="94">
        <v>48</v>
      </c>
      <c r="AU2160" s="96">
        <v>301</v>
      </c>
      <c r="AV2160" s="100">
        <f t="shared" si="761"/>
        <v>48301</v>
      </c>
      <c r="AX2160" s="7" t="s">
        <v>996</v>
      </c>
    </row>
    <row r="2161" spans="1:50" ht="13" hidden="1" customHeight="1" outlineLevel="1">
      <c r="A2161" t="s">
        <v>981</v>
      </c>
      <c r="B2161" t="s">
        <v>773</v>
      </c>
      <c r="C2161" s="1">
        <f t="shared" si="762"/>
        <v>51559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0</v>
      </c>
      <c r="G2161" s="1">
        <f t="shared" si="771"/>
        <v>25621</v>
      </c>
      <c r="H2161" s="2">
        <f t="shared" si="772"/>
        <v>0.49692585193661631</v>
      </c>
      <c r="I2161" s="2"/>
      <c r="J2161" s="2">
        <f t="shared" si="763"/>
        <v>0.24294497565895382</v>
      </c>
      <c r="K2161" s="2">
        <f t="shared" si="764"/>
        <v>0.7398708275955701</v>
      </c>
      <c r="L2161" s="2">
        <f t="shared" si="765"/>
        <v>0</v>
      </c>
      <c r="M2161" s="2">
        <f t="shared" si="766"/>
        <v>1.718419674547611E-2</v>
      </c>
      <c r="N2161" s="58">
        <v>12526</v>
      </c>
      <c r="O2161" s="58">
        <v>38147</v>
      </c>
      <c r="P2161" s="58"/>
      <c r="Q2161" s="58">
        <v>877</v>
      </c>
      <c r="R2161" s="58"/>
      <c r="S2161" s="58"/>
      <c r="T2161" s="58"/>
      <c r="U2161" s="58">
        <v>9</v>
      </c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G2161" s="7">
        <f>IF(Q2161&gt;0,RANK(Q2161,(N2161:P2161,Q2161:AE2161)),0)</f>
        <v>3</v>
      </c>
      <c r="AH2161" s="7">
        <f>IF(R2161&gt;0,RANK(R2161,(N2161:P2161,Q2161:AE2161)),0)</f>
        <v>0</v>
      </c>
      <c r="AI2161" s="7">
        <f>IF(T2161&gt;0,RANK(T2161,(N2161:P2161,Q2161:AE2161)),0)</f>
        <v>0</v>
      </c>
      <c r="AJ2161" s="7">
        <f>IF(S2161&gt;0,RANK(S2161,(N2161:P2161,Q2161:AE2161)),0)</f>
        <v>0</v>
      </c>
      <c r="AK2161" s="2">
        <f t="shared" si="767"/>
        <v>1.7009639442192439E-2</v>
      </c>
      <c r="AL2161" s="2">
        <f t="shared" si="768"/>
        <v>0</v>
      </c>
      <c r="AM2161" s="2">
        <f t="shared" si="769"/>
        <v>0</v>
      </c>
      <c r="AN2161" s="2">
        <f t="shared" si="770"/>
        <v>0</v>
      </c>
      <c r="AP2161" t="s">
        <v>981</v>
      </c>
      <c r="AQ2161" t="s">
        <v>773</v>
      </c>
      <c r="AT2161" s="94">
        <v>48</v>
      </c>
      <c r="AU2161" s="96">
        <v>303</v>
      </c>
      <c r="AV2161" s="100">
        <f t="shared" si="761"/>
        <v>48303</v>
      </c>
      <c r="AX2161" s="7" t="s">
        <v>996</v>
      </c>
    </row>
    <row r="2162" spans="1:50" ht="13" hidden="1" customHeight="1" outlineLevel="1">
      <c r="A2162" t="s">
        <v>317</v>
      </c>
      <c r="B2162" t="s">
        <v>773</v>
      </c>
      <c r="C2162" s="1">
        <f t="shared" si="762"/>
        <v>1682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0</v>
      </c>
      <c r="G2162" s="1">
        <f t="shared" si="771"/>
        <v>437</v>
      </c>
      <c r="H2162" s="2">
        <f t="shared" si="772"/>
        <v>0.25980975029726516</v>
      </c>
      <c r="I2162" s="2"/>
      <c r="J2162" s="2">
        <f t="shared" si="763"/>
        <v>0.36385255648038051</v>
      </c>
      <c r="K2162" s="2">
        <f t="shared" si="764"/>
        <v>0.62366230677764567</v>
      </c>
      <c r="L2162" s="2">
        <f t="shared" si="765"/>
        <v>0</v>
      </c>
      <c r="M2162" s="2">
        <f t="shared" si="766"/>
        <v>1.2485136741973824E-2</v>
      </c>
      <c r="N2162" s="58">
        <v>612</v>
      </c>
      <c r="O2162" s="58">
        <v>1049</v>
      </c>
      <c r="P2162" s="58"/>
      <c r="Q2162" s="58">
        <v>20</v>
      </c>
      <c r="R2162" s="58"/>
      <c r="S2162" s="58"/>
      <c r="T2162" s="58"/>
      <c r="U2162" s="58">
        <v>1</v>
      </c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G2162" s="7">
        <f>IF(Q2162&gt;0,RANK(Q2162,(N2162:P2162,Q2162:AE2162)),0)</f>
        <v>3</v>
      </c>
      <c r="AH2162" s="7">
        <f>IF(R2162&gt;0,RANK(R2162,(N2162:P2162,Q2162:AE2162)),0)</f>
        <v>0</v>
      </c>
      <c r="AI2162" s="7">
        <f>IF(T2162&gt;0,RANK(T2162,(N2162:P2162,Q2162:AE2162)),0)</f>
        <v>0</v>
      </c>
      <c r="AJ2162" s="7">
        <f>IF(S2162&gt;0,RANK(S2162,(N2162:P2162,Q2162:AE2162)),0)</f>
        <v>0</v>
      </c>
      <c r="AK2162" s="2">
        <f t="shared" si="767"/>
        <v>1.1890606420927468E-2</v>
      </c>
      <c r="AL2162" s="2">
        <f t="shared" si="768"/>
        <v>0</v>
      </c>
      <c r="AM2162" s="2">
        <f t="shared" si="769"/>
        <v>0</v>
      </c>
      <c r="AN2162" s="2">
        <f t="shared" si="770"/>
        <v>0</v>
      </c>
      <c r="AP2162" t="s">
        <v>317</v>
      </c>
      <c r="AQ2162" t="s">
        <v>773</v>
      </c>
      <c r="AT2162" s="94">
        <v>48</v>
      </c>
      <c r="AU2162" s="96">
        <v>305</v>
      </c>
      <c r="AV2162" s="100">
        <f t="shared" si="761"/>
        <v>48305</v>
      </c>
      <c r="AX2162" s="7" t="s">
        <v>996</v>
      </c>
    </row>
    <row r="2163" spans="1:50" ht="13" hidden="1" customHeight="1" outlineLevel="1">
      <c r="A2163" t="s">
        <v>1610</v>
      </c>
      <c r="B2163" t="s">
        <v>773</v>
      </c>
      <c r="C2163" s="1">
        <f>SUM(N2163:AE2163)</f>
        <v>2543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0</v>
      </c>
      <c r="G2163" s="1">
        <f>IF(C2163&gt;0,MAX(N2163:P2163)-LARGE(N2163:P2163,2),0)</f>
        <v>698</v>
      </c>
      <c r="H2163" s="2">
        <f>IF(C2163&gt;0,G2163/C2163,0)</f>
        <v>0.27447896185607551</v>
      </c>
      <c r="I2163" s="2"/>
      <c r="J2163" s="2">
        <f t="shared" ref="J2163:L2165" si="773">IF($C2163=0,"-",N2163/$C2163)</f>
        <v>0.35863153755407001</v>
      </c>
      <c r="K2163" s="2">
        <f t="shared" si="773"/>
        <v>0.63311049941014552</v>
      </c>
      <c r="L2163" s="2">
        <f t="shared" si="773"/>
        <v>0</v>
      </c>
      <c r="M2163" s="2">
        <f>IF(C2163=0,"-",(1-J2163-K2163-L2163))</f>
        <v>8.2579630357844103E-3</v>
      </c>
      <c r="N2163" s="58">
        <v>912</v>
      </c>
      <c r="O2163" s="58">
        <v>1610</v>
      </c>
      <c r="P2163" s="58"/>
      <c r="Q2163" s="58">
        <v>21</v>
      </c>
      <c r="R2163" s="58"/>
      <c r="S2163" s="58"/>
      <c r="T2163" s="58"/>
      <c r="U2163" s="58">
        <v>0</v>
      </c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G2163" s="7">
        <f>IF(Q2163&gt;0,RANK(Q2163,(N2163:P2163,Q2163:AE2163)),0)</f>
        <v>3</v>
      </c>
      <c r="AH2163" s="7">
        <f>IF(R2163&gt;0,RANK(R2163,(N2163:P2163,Q2163:AE2163)),0)</f>
        <v>0</v>
      </c>
      <c r="AI2163" s="7">
        <f>IF(T2163&gt;0,RANK(T2163,(N2163:P2163,Q2163:AE2163)),0)</f>
        <v>0</v>
      </c>
      <c r="AJ2163" s="7">
        <f>IF(S2163&gt;0,RANK(S2163,(N2163:P2163,Q2163:AE2163)),0)</f>
        <v>0</v>
      </c>
      <c r="AK2163" s="2">
        <f t="shared" ref="AK2163:AL2165" si="774">IF($C2163=0,"-",Q2163/$C2163)</f>
        <v>8.2579630357845057E-3</v>
      </c>
      <c r="AL2163" s="2">
        <f t="shared" si="774"/>
        <v>0</v>
      </c>
      <c r="AM2163" s="2">
        <f>IF($C2163=0,"-",T2163/$C2163)</f>
        <v>0</v>
      </c>
      <c r="AN2163" s="2">
        <f>IF($C2163=0,"-",S2163/$C2163)</f>
        <v>0</v>
      </c>
      <c r="AP2163" t="s">
        <v>1610</v>
      </c>
      <c r="AQ2163" t="s">
        <v>773</v>
      </c>
      <c r="AT2163" s="94">
        <v>48</v>
      </c>
      <c r="AU2163" s="96">
        <v>307</v>
      </c>
      <c r="AV2163" s="100">
        <f>1000*AT2163+AU2163</f>
        <v>48307</v>
      </c>
      <c r="AX2163" s="7" t="s">
        <v>996</v>
      </c>
    </row>
    <row r="2164" spans="1:50" ht="13" hidden="1" customHeight="1" outlineLevel="1">
      <c r="A2164" t="s">
        <v>413</v>
      </c>
      <c r="B2164" t="s">
        <v>773</v>
      </c>
      <c r="C2164" s="1">
        <f>SUM(N2164:AE2164)</f>
        <v>50846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1">
        <f>IF(C2164&gt;0,MAX(N2164:P2164)-LARGE(N2164:P2164,2),0)</f>
        <v>5973</v>
      </c>
      <c r="H2164" s="2">
        <f>IF(C2164&gt;0,G2164/C2164,0)</f>
        <v>0.11747236754120285</v>
      </c>
      <c r="I2164" s="2"/>
      <c r="J2164" s="2">
        <f t="shared" si="773"/>
        <v>0.43505880501907723</v>
      </c>
      <c r="K2164" s="2">
        <f t="shared" si="773"/>
        <v>0.55253117256028006</v>
      </c>
      <c r="L2164" s="2">
        <f t="shared" si="773"/>
        <v>0</v>
      </c>
      <c r="M2164" s="2">
        <f>IF(C2164=0,"-",(1-J2164-K2164-L2164))</f>
        <v>1.2410022420642708E-2</v>
      </c>
      <c r="N2164" s="58">
        <v>22121</v>
      </c>
      <c r="O2164" s="58">
        <v>28094</v>
      </c>
      <c r="P2164" s="58"/>
      <c r="Q2164" s="58">
        <v>631</v>
      </c>
      <c r="R2164" s="58"/>
      <c r="S2164" s="58"/>
      <c r="T2164" s="58"/>
      <c r="U2164" s="58">
        <v>0</v>
      </c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G2164" s="7">
        <f>IF(Q2164&gt;0,RANK(Q2164,(N2164:P2164,Q2164:AE2164)),0)</f>
        <v>3</v>
      </c>
      <c r="AH2164" s="7">
        <f>IF(R2164&gt;0,RANK(R2164,(N2164:P2164,Q2164:AE2164)),0)</f>
        <v>0</v>
      </c>
      <c r="AI2164" s="7">
        <f>IF(T2164&gt;0,RANK(T2164,(N2164:P2164,Q2164:AE2164)),0)</f>
        <v>0</v>
      </c>
      <c r="AJ2164" s="7">
        <f>IF(S2164&gt;0,RANK(S2164,(N2164:P2164,Q2164:AE2164)),0)</f>
        <v>0</v>
      </c>
      <c r="AK2164" s="2">
        <f t="shared" si="774"/>
        <v>1.2410022420642725E-2</v>
      </c>
      <c r="AL2164" s="2">
        <f t="shared" si="774"/>
        <v>0</v>
      </c>
      <c r="AM2164" s="2">
        <f>IF($C2164=0,"-",T2164/$C2164)</f>
        <v>0</v>
      </c>
      <c r="AN2164" s="2">
        <f>IF($C2164=0,"-",S2164/$C2164)</f>
        <v>0</v>
      </c>
      <c r="AP2164" t="s">
        <v>413</v>
      </c>
      <c r="AQ2164" t="s">
        <v>773</v>
      </c>
      <c r="AT2164" s="94">
        <v>48</v>
      </c>
      <c r="AU2164" s="96">
        <v>309</v>
      </c>
      <c r="AV2164" s="100">
        <f>1000*AT2164+AU2164</f>
        <v>48309</v>
      </c>
      <c r="AX2164" s="7" t="s">
        <v>996</v>
      </c>
    </row>
    <row r="2165" spans="1:50" ht="13" hidden="1" customHeight="1" outlineLevel="1">
      <c r="A2165" t="s">
        <v>1934</v>
      </c>
      <c r="B2165" t="s">
        <v>773</v>
      </c>
      <c r="C2165" s="1">
        <f>SUM(N2165:AE2165)</f>
        <v>326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1">
        <f>IF(C2165&gt;0,MAX(N2165:P2165)-LARGE(N2165:P2165,2),0)</f>
        <v>175</v>
      </c>
      <c r="H2165" s="2">
        <f>IF(C2165&gt;0,G2165/C2165,0)</f>
        <v>0.53680981595092025</v>
      </c>
      <c r="I2165" s="2"/>
      <c r="J2165" s="2">
        <f t="shared" si="773"/>
        <v>0.22699386503067484</v>
      </c>
      <c r="K2165" s="2">
        <f t="shared" si="773"/>
        <v>0.76380368098159512</v>
      </c>
      <c r="L2165" s="2">
        <f t="shared" si="773"/>
        <v>0</v>
      </c>
      <c r="M2165" s="2">
        <f>IF(C2165=0,"-",(1-J2165-K2165-L2165))</f>
        <v>9.2024539877300082E-3</v>
      </c>
      <c r="N2165" s="58">
        <v>74</v>
      </c>
      <c r="O2165" s="58">
        <v>249</v>
      </c>
      <c r="P2165" s="58"/>
      <c r="Q2165" s="58">
        <v>3</v>
      </c>
      <c r="R2165" s="58"/>
      <c r="S2165" s="58"/>
      <c r="T2165" s="58"/>
      <c r="U2165" s="58">
        <v>0</v>
      </c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G2165" s="7">
        <f>IF(Q2165&gt;0,RANK(Q2165,(N2165:P2165,Q2165:AE2165)),0)</f>
        <v>3</v>
      </c>
      <c r="AH2165" s="7">
        <f>IF(R2165&gt;0,RANK(R2165,(N2165:P2165,Q2165:AE2165)),0)</f>
        <v>0</v>
      </c>
      <c r="AI2165" s="7">
        <f>IF(T2165&gt;0,RANK(T2165,(N2165:P2165,Q2165:AE2165)),0)</f>
        <v>0</v>
      </c>
      <c r="AJ2165" s="7">
        <f>IF(S2165&gt;0,RANK(S2165,(N2165:P2165,Q2165:AE2165)),0)</f>
        <v>0</v>
      </c>
      <c r="AK2165" s="2">
        <f t="shared" si="774"/>
        <v>9.202453987730062E-3</v>
      </c>
      <c r="AL2165" s="2">
        <f t="shared" si="774"/>
        <v>0</v>
      </c>
      <c r="AM2165" s="2">
        <f>IF($C2165=0,"-",T2165/$C2165)</f>
        <v>0</v>
      </c>
      <c r="AN2165" s="2">
        <f>IF($C2165=0,"-",S2165/$C2165)</f>
        <v>0</v>
      </c>
      <c r="AP2165" t="s">
        <v>1934</v>
      </c>
      <c r="AQ2165" t="s">
        <v>773</v>
      </c>
      <c r="AT2165" s="94">
        <v>48</v>
      </c>
      <c r="AU2165" s="96">
        <v>311</v>
      </c>
      <c r="AV2165" s="100">
        <f>1000*AT2165+AU2165</f>
        <v>48311</v>
      </c>
      <c r="AX2165" s="7" t="s">
        <v>996</v>
      </c>
    </row>
    <row r="2166" spans="1:50" ht="13" hidden="1" customHeight="1" outlineLevel="1">
      <c r="A2166" t="s">
        <v>2395</v>
      </c>
      <c r="B2166" t="s">
        <v>773</v>
      </c>
      <c r="C2166" s="1">
        <f t="shared" si="762"/>
        <v>587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1">
        <f t="shared" si="771"/>
        <v>3</v>
      </c>
      <c r="H2166" s="2">
        <f t="shared" si="772"/>
        <v>5.1107325383304937E-3</v>
      </c>
      <c r="I2166" s="2"/>
      <c r="J2166" s="2">
        <f t="shared" si="763"/>
        <v>0.49403747870528109</v>
      </c>
      <c r="K2166" s="2">
        <f t="shared" si="764"/>
        <v>0.49914821124361158</v>
      </c>
      <c r="L2166" s="2">
        <f t="shared" si="765"/>
        <v>0</v>
      </c>
      <c r="M2166" s="2">
        <f t="shared" si="766"/>
        <v>6.8143100511073862E-3</v>
      </c>
      <c r="N2166" s="58">
        <v>290</v>
      </c>
      <c r="O2166" s="58">
        <v>293</v>
      </c>
      <c r="P2166" s="58"/>
      <c r="Q2166" s="58">
        <v>4</v>
      </c>
      <c r="R2166" s="58"/>
      <c r="S2166" s="58"/>
      <c r="T2166" s="58"/>
      <c r="U2166" s="58">
        <v>0</v>
      </c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G2166" s="7">
        <f>IF(Q2166&gt;0,RANK(Q2166,(N2166:P2166,Q2166:AE2166)),0)</f>
        <v>3</v>
      </c>
      <c r="AH2166" s="7">
        <f>IF(R2166&gt;0,RANK(R2166,(N2166:P2166,Q2166:AE2166)),0)</f>
        <v>0</v>
      </c>
      <c r="AI2166" s="7">
        <f>IF(T2166&gt;0,RANK(T2166,(N2166:P2166,Q2166:AE2166)),0)</f>
        <v>0</v>
      </c>
      <c r="AJ2166" s="7">
        <f>IF(S2166&gt;0,RANK(S2166,(N2166:P2166,Q2166:AE2166)),0)</f>
        <v>0</v>
      </c>
      <c r="AK2166" s="2">
        <f t="shared" si="767"/>
        <v>6.8143100511073255E-3</v>
      </c>
      <c r="AL2166" s="2">
        <f t="shared" si="768"/>
        <v>0</v>
      </c>
      <c r="AM2166" s="2">
        <f t="shared" si="769"/>
        <v>0</v>
      </c>
      <c r="AN2166" s="2">
        <f t="shared" si="770"/>
        <v>0</v>
      </c>
      <c r="AP2166" t="s">
        <v>2395</v>
      </c>
      <c r="AQ2166" t="s">
        <v>773</v>
      </c>
      <c r="AT2166" s="94">
        <v>48</v>
      </c>
      <c r="AU2166" s="96">
        <v>313</v>
      </c>
      <c r="AV2166" s="100">
        <f t="shared" si="761"/>
        <v>48313</v>
      </c>
      <c r="AX2166" s="7" t="s">
        <v>996</v>
      </c>
    </row>
    <row r="2167" spans="1:50" ht="13" hidden="1" customHeight="1" outlineLevel="1">
      <c r="A2167" t="s">
        <v>827</v>
      </c>
      <c r="B2167" t="s">
        <v>773</v>
      </c>
      <c r="C2167" s="1">
        <f t="shared" si="762"/>
        <v>3135</v>
      </c>
      <c r="D2167" s="7">
        <f>IF(N2167&gt;0, RANK(N2167,(N2167:P2167,Q2167:AE2167)),0)</f>
        <v>2</v>
      </c>
      <c r="E2167" s="7">
        <f>IF(O2167&gt;0,RANK(O2167,(N2167:P2167,Q2167:AE2167)),0)</f>
        <v>1</v>
      </c>
      <c r="F2167" s="7">
        <f>IF(P2167&gt;0,RANK(P2167,(N2167:P2167,Q2167:AE2167)),0)</f>
        <v>0</v>
      </c>
      <c r="G2167" s="1">
        <f t="shared" si="771"/>
        <v>382</v>
      </c>
      <c r="H2167" s="2">
        <f t="shared" si="772"/>
        <v>0.12185007974481658</v>
      </c>
      <c r="I2167" s="2"/>
      <c r="J2167" s="2">
        <f t="shared" si="763"/>
        <v>0.42998405103668264</v>
      </c>
      <c r="K2167" s="2">
        <f t="shared" si="764"/>
        <v>0.55183413078149923</v>
      </c>
      <c r="L2167" s="2">
        <f t="shared" si="765"/>
        <v>0</v>
      </c>
      <c r="M2167" s="2">
        <f t="shared" si="766"/>
        <v>1.8181818181818188E-2</v>
      </c>
      <c r="N2167" s="58">
        <v>1348</v>
      </c>
      <c r="O2167" s="58">
        <v>1730</v>
      </c>
      <c r="P2167" s="58"/>
      <c r="Q2167" s="58">
        <v>54</v>
      </c>
      <c r="R2167" s="58"/>
      <c r="S2167" s="58"/>
      <c r="T2167" s="58"/>
      <c r="U2167" s="58">
        <v>3</v>
      </c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G2167" s="7">
        <f>IF(Q2167&gt;0,RANK(Q2167,(N2167:P2167,Q2167:AE2167)),0)</f>
        <v>3</v>
      </c>
      <c r="AH2167" s="7">
        <f>IF(R2167&gt;0,RANK(R2167,(N2167:P2167,Q2167:AE2167)),0)</f>
        <v>0</v>
      </c>
      <c r="AI2167" s="7">
        <f>IF(T2167&gt;0,RANK(T2167,(N2167:P2167,Q2167:AE2167)),0)</f>
        <v>0</v>
      </c>
      <c r="AJ2167" s="7">
        <f>IF(S2167&gt;0,RANK(S2167,(N2167:P2167,Q2167:AE2167)),0)</f>
        <v>0</v>
      </c>
      <c r="AK2167" s="2">
        <f t="shared" si="767"/>
        <v>1.7224880382775119E-2</v>
      </c>
      <c r="AL2167" s="2">
        <f t="shared" si="768"/>
        <v>0</v>
      </c>
      <c r="AM2167" s="2">
        <f t="shared" si="769"/>
        <v>0</v>
      </c>
      <c r="AN2167" s="2">
        <f t="shared" si="770"/>
        <v>0</v>
      </c>
      <c r="AP2167" t="s">
        <v>827</v>
      </c>
      <c r="AQ2167" t="s">
        <v>773</v>
      </c>
      <c r="AT2167" s="94">
        <v>48</v>
      </c>
      <c r="AU2167" s="96">
        <v>315</v>
      </c>
      <c r="AV2167" s="100">
        <f t="shared" si="761"/>
        <v>48315</v>
      </c>
      <c r="AX2167" s="7" t="s">
        <v>996</v>
      </c>
    </row>
    <row r="2168" spans="1:50" ht="13" hidden="1" customHeight="1" outlineLevel="1">
      <c r="A2168" t="s">
        <v>2634</v>
      </c>
      <c r="B2168" t="s">
        <v>773</v>
      </c>
      <c r="C2168" s="1">
        <f t="shared" si="762"/>
        <v>1182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1">
        <f t="shared" si="771"/>
        <v>505</v>
      </c>
      <c r="H2168" s="2">
        <f t="shared" si="772"/>
        <v>0.42724196277495768</v>
      </c>
      <c r="I2168" s="2"/>
      <c r="J2168" s="2">
        <f t="shared" si="763"/>
        <v>0.28172588832487311</v>
      </c>
      <c r="K2168" s="2">
        <f t="shared" si="764"/>
        <v>0.70896785109983085</v>
      </c>
      <c r="L2168" s="2">
        <f t="shared" si="765"/>
        <v>0</v>
      </c>
      <c r="M2168" s="2">
        <f t="shared" si="766"/>
        <v>9.3062605752960437E-3</v>
      </c>
      <c r="N2168" s="58">
        <v>333</v>
      </c>
      <c r="O2168" s="58">
        <v>838</v>
      </c>
      <c r="P2168" s="58"/>
      <c r="Q2168" s="58">
        <v>11</v>
      </c>
      <c r="R2168" s="58"/>
      <c r="S2168" s="58"/>
      <c r="T2168" s="58"/>
      <c r="U2168" s="58">
        <v>0</v>
      </c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G2168" s="7">
        <f>IF(Q2168&gt;0,RANK(Q2168,(N2168:P2168,Q2168:AE2168)),0)</f>
        <v>3</v>
      </c>
      <c r="AH2168" s="7">
        <f>IF(R2168&gt;0,RANK(R2168,(N2168:P2168,Q2168:AE2168)),0)</f>
        <v>0</v>
      </c>
      <c r="AI2168" s="7">
        <f>IF(T2168&gt;0,RANK(T2168,(N2168:P2168,Q2168:AE2168)),0)</f>
        <v>0</v>
      </c>
      <c r="AJ2168" s="7">
        <f>IF(S2168&gt;0,RANK(S2168,(N2168:P2168,Q2168:AE2168)),0)</f>
        <v>0</v>
      </c>
      <c r="AK2168" s="2">
        <f t="shared" si="767"/>
        <v>9.3062605752961079E-3</v>
      </c>
      <c r="AL2168" s="2">
        <f t="shared" si="768"/>
        <v>0</v>
      </c>
      <c r="AM2168" s="2">
        <f t="shared" si="769"/>
        <v>0</v>
      </c>
      <c r="AN2168" s="2">
        <f t="shared" si="770"/>
        <v>0</v>
      </c>
      <c r="AP2168" t="s">
        <v>2634</v>
      </c>
      <c r="AQ2168" t="s">
        <v>773</v>
      </c>
      <c r="AT2168" s="94">
        <v>48</v>
      </c>
      <c r="AU2168" s="96">
        <v>317</v>
      </c>
      <c r="AV2168" s="100">
        <f t="shared" si="761"/>
        <v>48317</v>
      </c>
      <c r="AX2168" s="7" t="s">
        <v>996</v>
      </c>
    </row>
    <row r="2169" spans="1:50" ht="13" hidden="1" customHeight="1" outlineLevel="1">
      <c r="A2169" t="s">
        <v>2171</v>
      </c>
      <c r="B2169" t="s">
        <v>773</v>
      </c>
      <c r="C2169" s="1">
        <f t="shared" si="762"/>
        <v>1284</v>
      </c>
      <c r="D2169" s="7">
        <f>IF(N2169&gt;0, RANK(N2169,(N2169:P2169,Q2169:AE2169)),0)</f>
        <v>2</v>
      </c>
      <c r="E2169" s="7">
        <f>IF(O2169&gt;0,RANK(O2169,(N2169:P2169,Q2169:AE2169)),0)</f>
        <v>1</v>
      </c>
      <c r="F2169" s="7">
        <f>IF(P2169&gt;0,RANK(P2169,(N2169:P2169,Q2169:AE2169)),0)</f>
        <v>0</v>
      </c>
      <c r="G2169" s="1">
        <f t="shared" si="771"/>
        <v>418</v>
      </c>
      <c r="H2169" s="2">
        <f t="shared" si="772"/>
        <v>0.32554517133956384</v>
      </c>
      <c r="I2169" s="2"/>
      <c r="J2169" s="2">
        <f t="shared" si="763"/>
        <v>0.32866043613707163</v>
      </c>
      <c r="K2169" s="2">
        <f t="shared" si="764"/>
        <v>0.65420560747663548</v>
      </c>
      <c r="L2169" s="2">
        <f t="shared" si="765"/>
        <v>0</v>
      </c>
      <c r="M2169" s="2">
        <f t="shared" si="766"/>
        <v>1.7133956386292892E-2</v>
      </c>
      <c r="N2169" s="58">
        <v>422</v>
      </c>
      <c r="O2169" s="58">
        <v>840</v>
      </c>
      <c r="P2169" s="58"/>
      <c r="Q2169" s="58">
        <v>22</v>
      </c>
      <c r="R2169" s="58"/>
      <c r="S2169" s="58"/>
      <c r="T2169" s="58"/>
      <c r="U2169" s="58">
        <v>0</v>
      </c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G2169" s="7">
        <f>IF(Q2169&gt;0,RANK(Q2169,(N2169:P2169,Q2169:AE2169)),0)</f>
        <v>3</v>
      </c>
      <c r="AH2169" s="7">
        <f>IF(R2169&gt;0,RANK(R2169,(N2169:P2169,Q2169:AE2169)),0)</f>
        <v>0</v>
      </c>
      <c r="AI2169" s="7">
        <f>IF(T2169&gt;0,RANK(T2169,(N2169:P2169,Q2169:AE2169)),0)</f>
        <v>0</v>
      </c>
      <c r="AJ2169" s="7">
        <f>IF(S2169&gt;0,RANK(S2169,(N2169:P2169,Q2169:AE2169)),0)</f>
        <v>0</v>
      </c>
      <c r="AK2169" s="2">
        <f t="shared" si="767"/>
        <v>1.7133956386292833E-2</v>
      </c>
      <c r="AL2169" s="2">
        <f t="shared" si="768"/>
        <v>0</v>
      </c>
      <c r="AM2169" s="2">
        <f t="shared" si="769"/>
        <v>0</v>
      </c>
      <c r="AN2169" s="2">
        <f t="shared" si="770"/>
        <v>0</v>
      </c>
      <c r="AP2169" t="s">
        <v>2171</v>
      </c>
      <c r="AQ2169" t="s">
        <v>773</v>
      </c>
      <c r="AT2169" s="94">
        <v>48</v>
      </c>
      <c r="AU2169" s="96">
        <v>319</v>
      </c>
      <c r="AV2169" s="100">
        <f t="shared" si="761"/>
        <v>48319</v>
      </c>
      <c r="AX2169" s="7" t="s">
        <v>996</v>
      </c>
    </row>
    <row r="2170" spans="1:50" ht="13" hidden="1" customHeight="1" outlineLevel="1">
      <c r="A2170" t="s">
        <v>2162</v>
      </c>
      <c r="B2170" t="s">
        <v>773</v>
      </c>
      <c r="C2170" s="1">
        <f t="shared" si="762"/>
        <v>9011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0</v>
      </c>
      <c r="G2170" s="1">
        <f t="shared" si="771"/>
        <v>1763</v>
      </c>
      <c r="H2170" s="2">
        <f t="shared" si="772"/>
        <v>0.19564976140272999</v>
      </c>
      <c r="I2170" s="2"/>
      <c r="J2170" s="2">
        <f t="shared" si="763"/>
        <v>0.39363000776828322</v>
      </c>
      <c r="K2170" s="2">
        <f t="shared" si="764"/>
        <v>0.58927976917101321</v>
      </c>
      <c r="L2170" s="2">
        <f t="shared" si="765"/>
        <v>0</v>
      </c>
      <c r="M2170" s="2">
        <f t="shared" si="766"/>
        <v>1.7090223060703513E-2</v>
      </c>
      <c r="N2170" s="58">
        <v>3547</v>
      </c>
      <c r="O2170" s="58">
        <v>5310</v>
      </c>
      <c r="P2170" s="58"/>
      <c r="Q2170" s="58">
        <v>151</v>
      </c>
      <c r="R2170" s="58"/>
      <c r="S2170" s="58"/>
      <c r="T2170" s="58"/>
      <c r="U2170" s="58">
        <v>3</v>
      </c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G2170" s="7">
        <f>IF(Q2170&gt;0,RANK(Q2170,(N2170:P2170,Q2170:AE2170)),0)</f>
        <v>3</v>
      </c>
      <c r="AH2170" s="7">
        <f>IF(R2170&gt;0,RANK(R2170,(N2170:P2170,Q2170:AE2170)),0)</f>
        <v>0</v>
      </c>
      <c r="AI2170" s="7">
        <f>IF(T2170&gt;0,RANK(T2170,(N2170:P2170,Q2170:AE2170)),0)</f>
        <v>0</v>
      </c>
      <c r="AJ2170" s="7">
        <f>IF(S2170&gt;0,RANK(S2170,(N2170:P2170,Q2170:AE2170)),0)</f>
        <v>0</v>
      </c>
      <c r="AK2170" s="2">
        <f t="shared" si="767"/>
        <v>1.6757296637443124E-2</v>
      </c>
      <c r="AL2170" s="2">
        <f t="shared" si="768"/>
        <v>0</v>
      </c>
      <c r="AM2170" s="2">
        <f t="shared" si="769"/>
        <v>0</v>
      </c>
      <c r="AN2170" s="2">
        <f t="shared" si="770"/>
        <v>0</v>
      </c>
      <c r="AP2170" t="s">
        <v>2162</v>
      </c>
      <c r="AQ2170" t="s">
        <v>773</v>
      </c>
      <c r="AT2170" s="94">
        <v>48</v>
      </c>
      <c r="AU2170" s="96">
        <v>321</v>
      </c>
      <c r="AV2170" s="100">
        <f t="shared" si="761"/>
        <v>48321</v>
      </c>
      <c r="AX2170" s="7" t="s">
        <v>996</v>
      </c>
    </row>
    <row r="2171" spans="1:50" ht="13" hidden="1" customHeight="1" outlineLevel="1">
      <c r="A2171" t="s">
        <v>1413</v>
      </c>
      <c r="B2171" t="s">
        <v>773</v>
      </c>
      <c r="C2171" s="1">
        <f t="shared" si="762"/>
        <v>4746</v>
      </c>
      <c r="D2171" s="7">
        <f>IF(N2171&gt;0, RANK(N2171,(N2171:P2171,Q2171:AE2171)),0)</f>
        <v>1</v>
      </c>
      <c r="E2171" s="7">
        <f>IF(O2171&gt;0,RANK(O2171,(N2171:P2171,Q2171:AE2171)),0)</f>
        <v>2</v>
      </c>
      <c r="F2171" s="7">
        <f>IF(P2171&gt;0,RANK(P2171,(N2171:P2171,Q2171:AE2171)),0)</f>
        <v>0</v>
      </c>
      <c r="G2171" s="1">
        <f t="shared" si="771"/>
        <v>339</v>
      </c>
      <c r="H2171" s="2">
        <f t="shared" si="772"/>
        <v>7.1428571428571425E-2</v>
      </c>
      <c r="I2171" s="2"/>
      <c r="J2171" s="2">
        <f t="shared" si="763"/>
        <v>0.52380952380952384</v>
      </c>
      <c r="K2171" s="2">
        <f t="shared" si="764"/>
        <v>0.45238095238095238</v>
      </c>
      <c r="L2171" s="2">
        <f t="shared" si="765"/>
        <v>0</v>
      </c>
      <c r="M2171" s="2">
        <f t="shared" si="766"/>
        <v>2.380952380952378E-2</v>
      </c>
      <c r="N2171" s="58">
        <v>2486</v>
      </c>
      <c r="O2171" s="58">
        <v>2147</v>
      </c>
      <c r="P2171" s="58"/>
      <c r="Q2171" s="58">
        <v>112</v>
      </c>
      <c r="R2171" s="58"/>
      <c r="S2171" s="58"/>
      <c r="T2171" s="58"/>
      <c r="U2171" s="58">
        <v>1</v>
      </c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G2171" s="7">
        <f>IF(Q2171&gt;0,RANK(Q2171,(N2171:P2171,Q2171:AE2171)),0)</f>
        <v>3</v>
      </c>
      <c r="AH2171" s="7">
        <f>IF(R2171&gt;0,RANK(R2171,(N2171:P2171,Q2171:AE2171)),0)</f>
        <v>0</v>
      </c>
      <c r="AI2171" s="7">
        <f>IF(T2171&gt;0,RANK(T2171,(N2171:P2171,Q2171:AE2171)),0)</f>
        <v>0</v>
      </c>
      <c r="AJ2171" s="7">
        <f>IF(S2171&gt;0,RANK(S2171,(N2171:P2171,Q2171:AE2171)),0)</f>
        <v>0</v>
      </c>
      <c r="AK2171" s="2">
        <f t="shared" si="767"/>
        <v>2.359882005899705E-2</v>
      </c>
      <c r="AL2171" s="2">
        <f t="shared" si="768"/>
        <v>0</v>
      </c>
      <c r="AM2171" s="2">
        <f t="shared" si="769"/>
        <v>0</v>
      </c>
      <c r="AN2171" s="2">
        <f t="shared" si="770"/>
        <v>0</v>
      </c>
      <c r="AP2171" t="s">
        <v>1413</v>
      </c>
      <c r="AQ2171" t="s">
        <v>773</v>
      </c>
      <c r="AT2171" s="94">
        <v>48</v>
      </c>
      <c r="AU2171" s="96">
        <v>323</v>
      </c>
      <c r="AV2171" s="100">
        <f t="shared" si="761"/>
        <v>48323</v>
      </c>
      <c r="AX2171" s="7" t="s">
        <v>996</v>
      </c>
    </row>
    <row r="2172" spans="1:50" ht="13" hidden="1" customHeight="1" outlineLevel="1">
      <c r="A2172" t="s">
        <v>2186</v>
      </c>
      <c r="B2172" t="s">
        <v>773</v>
      </c>
      <c r="C2172" s="1">
        <f t="shared" si="762"/>
        <v>6884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771"/>
        <v>2041</v>
      </c>
      <c r="H2172" s="2">
        <f t="shared" si="772"/>
        <v>0.29648460197559556</v>
      </c>
      <c r="I2172" s="2"/>
      <c r="J2172" s="2">
        <f t="shared" si="763"/>
        <v>0.33657757117954679</v>
      </c>
      <c r="K2172" s="2">
        <f t="shared" si="764"/>
        <v>0.63306217315514235</v>
      </c>
      <c r="L2172" s="2">
        <f t="shared" si="765"/>
        <v>0</v>
      </c>
      <c r="M2172" s="2">
        <f t="shared" si="766"/>
        <v>3.0360255665310865E-2</v>
      </c>
      <c r="N2172" s="58">
        <v>2317</v>
      </c>
      <c r="O2172" s="58">
        <v>4358</v>
      </c>
      <c r="P2172" s="58"/>
      <c r="Q2172" s="58">
        <v>205</v>
      </c>
      <c r="R2172" s="58"/>
      <c r="S2172" s="58"/>
      <c r="T2172" s="58"/>
      <c r="U2172" s="58">
        <v>4</v>
      </c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G2172" s="7">
        <f>IF(Q2172&gt;0,RANK(Q2172,(N2172:P2172,Q2172:AE2172)),0)</f>
        <v>3</v>
      </c>
      <c r="AH2172" s="7">
        <f>IF(R2172&gt;0,RANK(R2172,(N2172:P2172,Q2172:AE2172)),0)</f>
        <v>0</v>
      </c>
      <c r="AI2172" s="7">
        <f>IF(T2172&gt;0,RANK(T2172,(N2172:P2172,Q2172:AE2172)),0)</f>
        <v>0</v>
      </c>
      <c r="AJ2172" s="7">
        <f>IF(S2172&gt;0,RANK(S2172,(N2172:P2172,Q2172:AE2172)),0)</f>
        <v>0</v>
      </c>
      <c r="AK2172" s="2">
        <f t="shared" si="767"/>
        <v>2.9779198140615921E-2</v>
      </c>
      <c r="AL2172" s="2">
        <f t="shared" si="768"/>
        <v>0</v>
      </c>
      <c r="AM2172" s="2">
        <f t="shared" si="769"/>
        <v>0</v>
      </c>
      <c r="AN2172" s="2">
        <f t="shared" si="770"/>
        <v>0</v>
      </c>
      <c r="AP2172" t="s">
        <v>2186</v>
      </c>
      <c r="AQ2172" t="s">
        <v>773</v>
      </c>
      <c r="AT2172" s="94">
        <v>48</v>
      </c>
      <c r="AU2172" s="96">
        <v>325</v>
      </c>
      <c r="AV2172" s="100">
        <f t="shared" si="761"/>
        <v>48325</v>
      </c>
      <c r="AX2172" s="7" t="s">
        <v>996</v>
      </c>
    </row>
    <row r="2173" spans="1:50" ht="13" hidden="1" customHeight="1" outlineLevel="1">
      <c r="A2173" t="s">
        <v>1024</v>
      </c>
      <c r="B2173" t="s">
        <v>773</v>
      </c>
      <c r="C2173" s="1">
        <f t="shared" si="762"/>
        <v>922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0</v>
      </c>
      <c r="G2173" s="1">
        <f t="shared" si="771"/>
        <v>274</v>
      </c>
      <c r="H2173" s="2">
        <f t="shared" si="772"/>
        <v>0.29718004338394793</v>
      </c>
      <c r="I2173" s="2"/>
      <c r="J2173" s="2">
        <f t="shared" si="763"/>
        <v>0.34598698481561824</v>
      </c>
      <c r="K2173" s="2">
        <f t="shared" si="764"/>
        <v>0.64316702819956617</v>
      </c>
      <c r="L2173" s="2">
        <f t="shared" si="765"/>
        <v>0</v>
      </c>
      <c r="M2173" s="2">
        <f t="shared" si="766"/>
        <v>1.0845986984815537E-2</v>
      </c>
      <c r="N2173" s="58">
        <v>319</v>
      </c>
      <c r="O2173" s="58">
        <v>593</v>
      </c>
      <c r="P2173" s="58"/>
      <c r="Q2173" s="58">
        <v>10</v>
      </c>
      <c r="R2173" s="58"/>
      <c r="S2173" s="58"/>
      <c r="T2173" s="58"/>
      <c r="U2173" s="58">
        <v>0</v>
      </c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G2173" s="7">
        <f>IF(Q2173&gt;0,RANK(Q2173,(N2173:P2173,Q2173:AE2173)),0)</f>
        <v>3</v>
      </c>
      <c r="AH2173" s="7">
        <f>IF(R2173&gt;0,RANK(R2173,(N2173:P2173,Q2173:AE2173)),0)</f>
        <v>0</v>
      </c>
      <c r="AI2173" s="7">
        <f>IF(T2173&gt;0,RANK(T2173,(N2173:P2173,Q2173:AE2173)),0)</f>
        <v>0</v>
      </c>
      <c r="AJ2173" s="7">
        <f>IF(S2173&gt;0,RANK(S2173,(N2173:P2173,Q2173:AE2173)),0)</f>
        <v>0</v>
      </c>
      <c r="AK2173" s="2">
        <f t="shared" si="767"/>
        <v>1.0845986984815618E-2</v>
      </c>
      <c r="AL2173" s="2">
        <f t="shared" si="768"/>
        <v>0</v>
      </c>
      <c r="AM2173" s="2">
        <f t="shared" si="769"/>
        <v>0</v>
      </c>
      <c r="AN2173" s="2">
        <f t="shared" si="770"/>
        <v>0</v>
      </c>
      <c r="AP2173" t="s">
        <v>1024</v>
      </c>
      <c r="AQ2173" t="s">
        <v>773</v>
      </c>
      <c r="AT2173" s="94">
        <v>48</v>
      </c>
      <c r="AU2173" s="96">
        <v>327</v>
      </c>
      <c r="AV2173" s="100">
        <f t="shared" si="761"/>
        <v>48327</v>
      </c>
      <c r="AX2173" s="7" t="s">
        <v>996</v>
      </c>
    </row>
    <row r="2174" spans="1:50" ht="13" hidden="1" customHeight="1" outlineLevel="1">
      <c r="A2174" t="s">
        <v>2182</v>
      </c>
      <c r="B2174" t="s">
        <v>773</v>
      </c>
      <c r="C2174" s="1">
        <f t="shared" si="762"/>
        <v>30654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771"/>
        <v>19117</v>
      </c>
      <c r="H2174" s="2">
        <f t="shared" si="772"/>
        <v>0.62363802440138316</v>
      </c>
      <c r="I2174" s="2"/>
      <c r="J2174" s="2">
        <f t="shared" si="763"/>
        <v>0.17547465257388922</v>
      </c>
      <c r="K2174" s="2">
        <f t="shared" si="764"/>
        <v>0.79911267697527244</v>
      </c>
      <c r="L2174" s="2">
        <f t="shared" si="765"/>
        <v>0</v>
      </c>
      <c r="M2174" s="2">
        <f t="shared" si="766"/>
        <v>2.5412670450838282E-2</v>
      </c>
      <c r="N2174" s="58">
        <v>5379</v>
      </c>
      <c r="O2174" s="58">
        <v>24496</v>
      </c>
      <c r="P2174" s="58"/>
      <c r="Q2174" s="58">
        <v>776</v>
      </c>
      <c r="R2174" s="58"/>
      <c r="S2174" s="58"/>
      <c r="T2174" s="58"/>
      <c r="U2174" s="58">
        <v>3</v>
      </c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G2174" s="7">
        <f>IF(Q2174&gt;0,RANK(Q2174,(N2174:P2174,Q2174:AE2174)),0)</f>
        <v>3</v>
      </c>
      <c r="AH2174" s="7">
        <f>IF(R2174&gt;0,RANK(R2174,(N2174:P2174,Q2174:AE2174)),0)</f>
        <v>0</v>
      </c>
      <c r="AI2174" s="7">
        <f>IF(T2174&gt;0,RANK(T2174,(N2174:P2174,Q2174:AE2174)),0)</f>
        <v>0</v>
      </c>
      <c r="AJ2174" s="7">
        <f>IF(S2174&gt;0,RANK(S2174,(N2174:P2174,Q2174:AE2174)),0)</f>
        <v>0</v>
      </c>
      <c r="AK2174" s="2">
        <f t="shared" si="767"/>
        <v>2.5314803940758138E-2</v>
      </c>
      <c r="AL2174" s="2">
        <f t="shared" si="768"/>
        <v>0</v>
      </c>
      <c r="AM2174" s="2">
        <f t="shared" si="769"/>
        <v>0</v>
      </c>
      <c r="AN2174" s="2">
        <f t="shared" si="770"/>
        <v>0</v>
      </c>
      <c r="AP2174" t="s">
        <v>2182</v>
      </c>
      <c r="AQ2174" t="s">
        <v>773</v>
      </c>
      <c r="AT2174" s="94">
        <v>48</v>
      </c>
      <c r="AU2174" s="96">
        <v>329</v>
      </c>
      <c r="AV2174" s="100">
        <f t="shared" si="761"/>
        <v>48329</v>
      </c>
      <c r="AX2174" s="7" t="s">
        <v>996</v>
      </c>
    </row>
    <row r="2175" spans="1:50" ht="13" hidden="1" customHeight="1" outlineLevel="1">
      <c r="A2175" t="s">
        <v>2285</v>
      </c>
      <c r="B2175" t="s">
        <v>773</v>
      </c>
      <c r="C2175" s="1">
        <f t="shared" si="762"/>
        <v>6778</v>
      </c>
      <c r="D2175" s="7">
        <f>IF(N2175&gt;0, RANK(N2175,(N2175:P2175,Q2175:AE2175)),0)</f>
        <v>1</v>
      </c>
      <c r="E2175" s="7">
        <f>IF(O2175&gt;0,RANK(O2175,(N2175:P2175,Q2175:AE2175)),0)</f>
        <v>2</v>
      </c>
      <c r="F2175" s="7">
        <f>IF(P2175&gt;0,RANK(P2175,(N2175:P2175,Q2175:AE2175)),0)</f>
        <v>0</v>
      </c>
      <c r="G2175" s="1">
        <f t="shared" si="771"/>
        <v>880</v>
      </c>
      <c r="H2175" s="2">
        <f t="shared" si="772"/>
        <v>0.12983180879315431</v>
      </c>
      <c r="I2175" s="2"/>
      <c r="J2175" s="2">
        <f t="shared" si="763"/>
        <v>0.55871938624963113</v>
      </c>
      <c r="K2175" s="2">
        <f t="shared" si="764"/>
        <v>0.42888757745647682</v>
      </c>
      <c r="L2175" s="2">
        <f t="shared" si="765"/>
        <v>0</v>
      </c>
      <c r="M2175" s="2">
        <f t="shared" si="766"/>
        <v>1.2393036293892046E-2</v>
      </c>
      <c r="N2175" s="58">
        <v>3787</v>
      </c>
      <c r="O2175" s="58">
        <v>2907</v>
      </c>
      <c r="P2175" s="58"/>
      <c r="Q2175" s="58">
        <v>83</v>
      </c>
      <c r="R2175" s="58"/>
      <c r="S2175" s="58"/>
      <c r="T2175" s="58"/>
      <c r="U2175" s="58">
        <v>1</v>
      </c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G2175" s="7">
        <f>IF(Q2175&gt;0,RANK(Q2175,(N2175:P2175,Q2175:AE2175)),0)</f>
        <v>3</v>
      </c>
      <c r="AH2175" s="7">
        <f>IF(R2175&gt;0,RANK(R2175,(N2175:P2175,Q2175:AE2175)),0)</f>
        <v>0</v>
      </c>
      <c r="AI2175" s="7">
        <f>IF(T2175&gt;0,RANK(T2175,(N2175:P2175,Q2175:AE2175)),0)</f>
        <v>0</v>
      </c>
      <c r="AJ2175" s="7">
        <f>IF(S2175&gt;0,RANK(S2175,(N2175:P2175,Q2175:AE2175)),0)</f>
        <v>0</v>
      </c>
      <c r="AK2175" s="2">
        <f t="shared" si="767"/>
        <v>1.2245500147536146E-2</v>
      </c>
      <c r="AL2175" s="2">
        <f t="shared" si="768"/>
        <v>0</v>
      </c>
      <c r="AM2175" s="2">
        <f t="shared" si="769"/>
        <v>0</v>
      </c>
      <c r="AN2175" s="2">
        <f t="shared" si="770"/>
        <v>0</v>
      </c>
      <c r="AP2175" t="s">
        <v>2285</v>
      </c>
      <c r="AQ2175" t="s">
        <v>773</v>
      </c>
      <c r="AT2175" s="94">
        <v>48</v>
      </c>
      <c r="AU2175" s="96">
        <v>331</v>
      </c>
      <c r="AV2175" s="100">
        <f t="shared" si="761"/>
        <v>48331</v>
      </c>
      <c r="AX2175" s="7" t="s">
        <v>996</v>
      </c>
    </row>
    <row r="2176" spans="1:50" ht="13" hidden="1" customHeight="1" outlineLevel="1">
      <c r="A2176" t="s">
        <v>2584</v>
      </c>
      <c r="B2176" t="s">
        <v>773</v>
      </c>
      <c r="C2176" s="1">
        <f t="shared" si="762"/>
        <v>1579</v>
      </c>
      <c r="D2176" s="7">
        <f>IF(N2176&gt;0, RANK(N2176,(N2176:P2176,Q2176:AE2176)),0)</f>
        <v>2</v>
      </c>
      <c r="E2176" s="7">
        <f>IF(O2176&gt;0,RANK(O2176,(N2176:P2176,Q2176:AE2176)),0)</f>
        <v>1</v>
      </c>
      <c r="F2176" s="7">
        <f>IF(P2176&gt;0,RANK(P2176,(N2176:P2176,Q2176:AE2176)),0)</f>
        <v>0</v>
      </c>
      <c r="G2176" s="1">
        <f t="shared" si="771"/>
        <v>172</v>
      </c>
      <c r="H2176" s="2">
        <f t="shared" si="772"/>
        <v>0.10892970234325522</v>
      </c>
      <c r="I2176" s="2"/>
      <c r="J2176" s="2">
        <f t="shared" si="763"/>
        <v>0.43445218492716908</v>
      </c>
      <c r="K2176" s="2">
        <f t="shared" si="764"/>
        <v>0.54338188727042436</v>
      </c>
      <c r="L2176" s="2">
        <f t="shared" si="765"/>
        <v>0</v>
      </c>
      <c r="M2176" s="2">
        <f t="shared" si="766"/>
        <v>2.216592780240656E-2</v>
      </c>
      <c r="N2176" s="58">
        <v>686</v>
      </c>
      <c r="O2176" s="58">
        <v>858</v>
      </c>
      <c r="P2176" s="58"/>
      <c r="Q2176" s="58">
        <v>35</v>
      </c>
      <c r="R2176" s="58"/>
      <c r="S2176" s="58"/>
      <c r="T2176" s="58"/>
      <c r="U2176" s="58">
        <v>0</v>
      </c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G2176" s="7">
        <f>IF(Q2176&gt;0,RANK(Q2176,(N2176:P2176,Q2176:AE2176)),0)</f>
        <v>3</v>
      </c>
      <c r="AH2176" s="7">
        <f>IF(R2176&gt;0,RANK(R2176,(N2176:P2176,Q2176:AE2176)),0)</f>
        <v>0</v>
      </c>
      <c r="AI2176" s="7">
        <f>IF(T2176&gt;0,RANK(T2176,(N2176:P2176,Q2176:AE2176)),0)</f>
        <v>0</v>
      </c>
      <c r="AJ2176" s="7">
        <f>IF(S2176&gt;0,RANK(S2176,(N2176:P2176,Q2176:AE2176)),0)</f>
        <v>0</v>
      </c>
      <c r="AK2176" s="2">
        <f t="shared" si="767"/>
        <v>2.2165927802406588E-2</v>
      </c>
      <c r="AL2176" s="2">
        <f t="shared" si="768"/>
        <v>0</v>
      </c>
      <c r="AM2176" s="2">
        <f t="shared" si="769"/>
        <v>0</v>
      </c>
      <c r="AN2176" s="2">
        <f t="shared" si="770"/>
        <v>0</v>
      </c>
      <c r="AP2176" t="s">
        <v>2584</v>
      </c>
      <c r="AQ2176" t="s">
        <v>773</v>
      </c>
      <c r="AT2176" s="94">
        <v>48</v>
      </c>
      <c r="AU2176" s="96">
        <v>333</v>
      </c>
      <c r="AV2176" s="100">
        <f t="shared" si="761"/>
        <v>48333</v>
      </c>
      <c r="AX2176" s="7" t="s">
        <v>996</v>
      </c>
    </row>
    <row r="2177" spans="1:50" ht="13" hidden="1" customHeight="1" outlineLevel="1">
      <c r="A2177" t="s">
        <v>886</v>
      </c>
      <c r="B2177" t="s">
        <v>773</v>
      </c>
      <c r="C2177" s="1">
        <f t="shared" si="762"/>
        <v>2405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0</v>
      </c>
      <c r="G2177" s="1">
        <f t="shared" si="771"/>
        <v>594</v>
      </c>
      <c r="H2177" s="2">
        <f t="shared" si="772"/>
        <v>0.246985446985447</v>
      </c>
      <c r="I2177" s="2"/>
      <c r="J2177" s="2">
        <f t="shared" si="763"/>
        <v>0.37255717255717258</v>
      </c>
      <c r="K2177" s="2">
        <f t="shared" si="764"/>
        <v>0.61954261954261958</v>
      </c>
      <c r="L2177" s="2">
        <f t="shared" si="765"/>
        <v>0</v>
      </c>
      <c r="M2177" s="2">
        <f t="shared" si="766"/>
        <v>7.9002079002078451E-3</v>
      </c>
      <c r="N2177" s="58">
        <v>896</v>
      </c>
      <c r="O2177" s="58">
        <v>1490</v>
      </c>
      <c r="P2177" s="58"/>
      <c r="Q2177" s="58">
        <v>19</v>
      </c>
      <c r="R2177" s="58"/>
      <c r="S2177" s="58"/>
      <c r="T2177" s="58"/>
      <c r="U2177" s="58">
        <v>0</v>
      </c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G2177" s="7">
        <f>IF(Q2177&gt;0,RANK(Q2177,(N2177:P2177,Q2177:AE2177)),0)</f>
        <v>3</v>
      </c>
      <c r="AH2177" s="7">
        <f>IF(R2177&gt;0,RANK(R2177,(N2177:P2177,Q2177:AE2177)),0)</f>
        <v>0</v>
      </c>
      <c r="AI2177" s="7">
        <f>IF(T2177&gt;0,RANK(T2177,(N2177:P2177,Q2177:AE2177)),0)</f>
        <v>0</v>
      </c>
      <c r="AJ2177" s="7">
        <f>IF(S2177&gt;0,RANK(S2177,(N2177:P2177,Q2177:AE2177)),0)</f>
        <v>0</v>
      </c>
      <c r="AK2177" s="2">
        <f t="shared" si="767"/>
        <v>7.9002079002079006E-3</v>
      </c>
      <c r="AL2177" s="2">
        <f t="shared" si="768"/>
        <v>0</v>
      </c>
      <c r="AM2177" s="2">
        <f t="shared" si="769"/>
        <v>0</v>
      </c>
      <c r="AN2177" s="2">
        <f t="shared" si="770"/>
        <v>0</v>
      </c>
      <c r="AP2177" t="s">
        <v>886</v>
      </c>
      <c r="AQ2177" t="s">
        <v>773</v>
      </c>
      <c r="AT2177" s="94">
        <v>48</v>
      </c>
      <c r="AU2177" s="96">
        <v>335</v>
      </c>
      <c r="AV2177" s="100">
        <f t="shared" si="761"/>
        <v>48335</v>
      </c>
      <c r="AX2177" s="7" t="s">
        <v>996</v>
      </c>
    </row>
    <row r="2178" spans="1:50" ht="13" hidden="1" customHeight="1" outlineLevel="1">
      <c r="A2178" t="s">
        <v>2269</v>
      </c>
      <c r="B2178" t="s">
        <v>773</v>
      </c>
      <c r="C2178" s="1">
        <f t="shared" si="762"/>
        <v>4965</v>
      </c>
      <c r="D2178" s="7">
        <f>IF(N2178&gt;0, RANK(N2178,(N2178:P2178,Q2178:AE2178)),0)</f>
        <v>2</v>
      </c>
      <c r="E2178" s="7">
        <f>IF(O2178&gt;0,RANK(O2178,(N2178:P2178,Q2178:AE2178)),0)</f>
        <v>1</v>
      </c>
      <c r="F2178" s="7">
        <f>IF(P2178&gt;0,RANK(P2178,(N2178:P2178,Q2178:AE2178)),0)</f>
        <v>0</v>
      </c>
      <c r="G2178" s="1">
        <f t="shared" si="771"/>
        <v>767</v>
      </c>
      <c r="H2178" s="2">
        <f t="shared" si="772"/>
        <v>0.15448136958710976</v>
      </c>
      <c r="I2178" s="2"/>
      <c r="J2178" s="2">
        <f t="shared" si="763"/>
        <v>0.4092648539778449</v>
      </c>
      <c r="K2178" s="2">
        <f t="shared" si="764"/>
        <v>0.56374622356495463</v>
      </c>
      <c r="L2178" s="2">
        <f t="shared" si="765"/>
        <v>0</v>
      </c>
      <c r="M2178" s="2">
        <f t="shared" si="766"/>
        <v>2.6988922457200415E-2</v>
      </c>
      <c r="N2178" s="58">
        <v>2032</v>
      </c>
      <c r="O2178" s="58">
        <v>2799</v>
      </c>
      <c r="P2178" s="58"/>
      <c r="Q2178" s="58">
        <v>88</v>
      </c>
      <c r="R2178" s="58"/>
      <c r="S2178" s="58"/>
      <c r="T2178" s="58"/>
      <c r="U2178" s="58">
        <v>46</v>
      </c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G2178" s="7">
        <f>IF(Q2178&gt;0,RANK(Q2178,(N2178:P2178,Q2178:AE2178)),0)</f>
        <v>3</v>
      </c>
      <c r="AH2178" s="7">
        <f>IF(R2178&gt;0,RANK(R2178,(N2178:P2178,Q2178:AE2178)),0)</f>
        <v>0</v>
      </c>
      <c r="AI2178" s="7">
        <f>IF(T2178&gt;0,RANK(T2178,(N2178:P2178,Q2178:AE2178)),0)</f>
        <v>0</v>
      </c>
      <c r="AJ2178" s="7">
        <f>IF(S2178&gt;0,RANK(S2178,(N2178:P2178,Q2178:AE2178)),0)</f>
        <v>0</v>
      </c>
      <c r="AK2178" s="2">
        <f t="shared" si="767"/>
        <v>1.7724068479355488E-2</v>
      </c>
      <c r="AL2178" s="2">
        <f t="shared" si="768"/>
        <v>0</v>
      </c>
      <c r="AM2178" s="2">
        <f t="shared" si="769"/>
        <v>0</v>
      </c>
      <c r="AN2178" s="2">
        <f t="shared" si="770"/>
        <v>0</v>
      </c>
      <c r="AP2178" t="s">
        <v>2269</v>
      </c>
      <c r="AQ2178" t="s">
        <v>773</v>
      </c>
      <c r="AT2178" s="94">
        <v>48</v>
      </c>
      <c r="AU2178" s="96">
        <v>337</v>
      </c>
      <c r="AV2178" s="100">
        <f t="shared" si="761"/>
        <v>48337</v>
      </c>
      <c r="AX2178" s="7" t="s">
        <v>996</v>
      </c>
    </row>
    <row r="2179" spans="1:50" ht="13" hidden="1" customHeight="1" outlineLevel="1">
      <c r="A2179" t="s">
        <v>1639</v>
      </c>
      <c r="B2179" t="s">
        <v>773</v>
      </c>
      <c r="C2179" s="1">
        <f t="shared" si="762"/>
        <v>45043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0</v>
      </c>
      <c r="G2179" s="1">
        <f t="shared" si="771"/>
        <v>19540</v>
      </c>
      <c r="H2179" s="2">
        <f t="shared" si="772"/>
        <v>0.43380769486934706</v>
      </c>
      <c r="I2179" s="2"/>
      <c r="J2179" s="2">
        <f t="shared" si="763"/>
        <v>0.27231756321737005</v>
      </c>
      <c r="K2179" s="2">
        <f t="shared" si="764"/>
        <v>0.70612525808671711</v>
      </c>
      <c r="L2179" s="2">
        <f t="shared" si="765"/>
        <v>0</v>
      </c>
      <c r="M2179" s="2">
        <f t="shared" si="766"/>
        <v>2.1557178695912893E-2</v>
      </c>
      <c r="N2179" s="58">
        <v>12266</v>
      </c>
      <c r="O2179" s="58">
        <v>31806</v>
      </c>
      <c r="P2179" s="58"/>
      <c r="Q2179" s="58">
        <v>942</v>
      </c>
      <c r="R2179" s="58"/>
      <c r="S2179" s="58"/>
      <c r="T2179" s="58"/>
      <c r="U2179" s="58">
        <v>29</v>
      </c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G2179" s="7">
        <f>IF(Q2179&gt;0,RANK(Q2179,(N2179:P2179,Q2179:AE2179)),0)</f>
        <v>3</v>
      </c>
      <c r="AH2179" s="7">
        <f>IF(R2179&gt;0,RANK(R2179,(N2179:P2179,Q2179:AE2179)),0)</f>
        <v>0</v>
      </c>
      <c r="AI2179" s="7">
        <f>IF(T2179&gt;0,RANK(T2179,(N2179:P2179,Q2179:AE2179)),0)</f>
        <v>0</v>
      </c>
      <c r="AJ2179" s="7">
        <f>IF(S2179&gt;0,RANK(S2179,(N2179:P2179,Q2179:AE2179)),0)</f>
        <v>0</v>
      </c>
      <c r="AK2179" s="2">
        <f t="shared" si="767"/>
        <v>2.091334946606576E-2</v>
      </c>
      <c r="AL2179" s="2">
        <f t="shared" si="768"/>
        <v>0</v>
      </c>
      <c r="AM2179" s="2">
        <f t="shared" si="769"/>
        <v>0</v>
      </c>
      <c r="AN2179" s="2">
        <f t="shared" si="770"/>
        <v>0</v>
      </c>
      <c r="AP2179" t="s">
        <v>1639</v>
      </c>
      <c r="AQ2179" t="s">
        <v>773</v>
      </c>
      <c r="AT2179" s="94">
        <v>48</v>
      </c>
      <c r="AU2179" s="96">
        <v>339</v>
      </c>
      <c r="AV2179" s="100">
        <f t="shared" ref="AV2179:AV2242" si="775">1000*AT2179+AU2179</f>
        <v>48339</v>
      </c>
      <c r="AX2179" s="7" t="s">
        <v>996</v>
      </c>
    </row>
    <row r="2180" spans="1:50" ht="13" hidden="1" customHeight="1" outlineLevel="1">
      <c r="A2180" t="s">
        <v>1956</v>
      </c>
      <c r="B2180" t="s">
        <v>773</v>
      </c>
      <c r="C2180" s="1">
        <f t="shared" si="762"/>
        <v>4450</v>
      </c>
      <c r="D2180" s="7">
        <f>IF(N2180&gt;0, RANK(N2180,(N2180:P2180,Q2180:AE2180)),0)</f>
        <v>2</v>
      </c>
      <c r="E2180" s="7">
        <f>IF(O2180&gt;0,RANK(O2180,(N2180:P2180,Q2180:AE2180)),0)</f>
        <v>1</v>
      </c>
      <c r="F2180" s="7">
        <f>IF(P2180&gt;0,RANK(P2180,(N2180:P2180,Q2180:AE2180)),0)</f>
        <v>0</v>
      </c>
      <c r="G2180" s="1">
        <f t="shared" si="771"/>
        <v>1976</v>
      </c>
      <c r="H2180" s="2">
        <f t="shared" si="772"/>
        <v>0.44404494382022475</v>
      </c>
      <c r="I2180" s="2"/>
      <c r="J2180" s="2">
        <f t="shared" si="763"/>
        <v>0.26764044943820225</v>
      </c>
      <c r="K2180" s="2">
        <f t="shared" si="764"/>
        <v>0.71168539325842695</v>
      </c>
      <c r="L2180" s="2">
        <f t="shared" si="765"/>
        <v>0</v>
      </c>
      <c r="M2180" s="2">
        <f t="shared" si="766"/>
        <v>2.0674157303370744E-2</v>
      </c>
      <c r="N2180" s="58">
        <v>1191</v>
      </c>
      <c r="O2180" s="58">
        <v>3167</v>
      </c>
      <c r="P2180" s="58"/>
      <c r="Q2180" s="58">
        <v>84</v>
      </c>
      <c r="R2180" s="58"/>
      <c r="S2180" s="58"/>
      <c r="T2180" s="58"/>
      <c r="U2180" s="58">
        <v>8</v>
      </c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G2180" s="7">
        <f>IF(Q2180&gt;0,RANK(Q2180,(N2180:P2180,Q2180:AE2180)),0)</f>
        <v>3</v>
      </c>
      <c r="AH2180" s="7">
        <f>IF(R2180&gt;0,RANK(R2180,(N2180:P2180,Q2180:AE2180)),0)</f>
        <v>0</v>
      </c>
      <c r="AI2180" s="7">
        <f>IF(T2180&gt;0,RANK(T2180,(N2180:P2180,Q2180:AE2180)),0)</f>
        <v>0</v>
      </c>
      <c r="AJ2180" s="7">
        <f>IF(S2180&gt;0,RANK(S2180,(N2180:P2180,Q2180:AE2180)),0)</f>
        <v>0</v>
      </c>
      <c r="AK2180" s="2">
        <f t="shared" si="767"/>
        <v>1.8876404494382021E-2</v>
      </c>
      <c r="AL2180" s="2">
        <f t="shared" si="768"/>
        <v>0</v>
      </c>
      <c r="AM2180" s="2">
        <f t="shared" si="769"/>
        <v>0</v>
      </c>
      <c r="AN2180" s="2">
        <f t="shared" si="770"/>
        <v>0</v>
      </c>
      <c r="AP2180" t="s">
        <v>1956</v>
      </c>
      <c r="AQ2180" t="s">
        <v>773</v>
      </c>
      <c r="AT2180" s="94">
        <v>48</v>
      </c>
      <c r="AU2180" s="96">
        <v>341</v>
      </c>
      <c r="AV2180" s="100">
        <f t="shared" si="775"/>
        <v>48341</v>
      </c>
      <c r="AX2180" s="7" t="s">
        <v>996</v>
      </c>
    </row>
    <row r="2181" spans="1:50" ht="13" hidden="1" customHeight="1" outlineLevel="1">
      <c r="A2181" t="s">
        <v>1520</v>
      </c>
      <c r="B2181" t="s">
        <v>773</v>
      </c>
      <c r="C2181" s="1">
        <f t="shared" si="762"/>
        <v>3849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0</v>
      </c>
      <c r="G2181" s="1">
        <f t="shared" si="771"/>
        <v>403</v>
      </c>
      <c r="H2181" s="2">
        <f t="shared" si="772"/>
        <v>0.10470252013510002</v>
      </c>
      <c r="I2181" s="2"/>
      <c r="J2181" s="2">
        <f t="shared" si="763"/>
        <v>0.54741491296440636</v>
      </c>
      <c r="K2181" s="2">
        <f t="shared" si="764"/>
        <v>0.4427123928293063</v>
      </c>
      <c r="L2181" s="2">
        <f t="shared" si="765"/>
        <v>0</v>
      </c>
      <c r="M2181" s="2">
        <f t="shared" si="766"/>
        <v>9.8726942062873357E-3</v>
      </c>
      <c r="N2181" s="58">
        <v>2107</v>
      </c>
      <c r="O2181" s="58">
        <v>1704</v>
      </c>
      <c r="P2181" s="58"/>
      <c r="Q2181" s="58">
        <v>38</v>
      </c>
      <c r="R2181" s="58"/>
      <c r="S2181" s="58"/>
      <c r="T2181" s="58"/>
      <c r="U2181" s="58">
        <v>0</v>
      </c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G2181" s="7">
        <f>IF(Q2181&gt;0,RANK(Q2181,(N2181:P2181,Q2181:AE2181)),0)</f>
        <v>3</v>
      </c>
      <c r="AH2181" s="7">
        <f>IF(R2181&gt;0,RANK(R2181,(N2181:P2181,Q2181:AE2181)),0)</f>
        <v>0</v>
      </c>
      <c r="AI2181" s="7">
        <f>IF(T2181&gt;0,RANK(T2181,(N2181:P2181,Q2181:AE2181)),0)</f>
        <v>0</v>
      </c>
      <c r="AJ2181" s="7">
        <f>IF(S2181&gt;0,RANK(S2181,(N2181:P2181,Q2181:AE2181)),0)</f>
        <v>0</v>
      </c>
      <c r="AK2181" s="2">
        <f t="shared" si="767"/>
        <v>9.8726942062873479E-3</v>
      </c>
      <c r="AL2181" s="2">
        <f t="shared" si="768"/>
        <v>0</v>
      </c>
      <c r="AM2181" s="2">
        <f t="shared" si="769"/>
        <v>0</v>
      </c>
      <c r="AN2181" s="2">
        <f t="shared" si="770"/>
        <v>0</v>
      </c>
      <c r="AP2181" t="s">
        <v>1520</v>
      </c>
      <c r="AQ2181" t="s">
        <v>773</v>
      </c>
      <c r="AT2181" s="94">
        <v>48</v>
      </c>
      <c r="AU2181" s="96">
        <v>343</v>
      </c>
      <c r="AV2181" s="100">
        <f t="shared" si="775"/>
        <v>48343</v>
      </c>
      <c r="AX2181" s="7" t="s">
        <v>996</v>
      </c>
    </row>
    <row r="2182" spans="1:50" ht="13" hidden="1" customHeight="1" outlineLevel="1">
      <c r="A2182" t="s">
        <v>2766</v>
      </c>
      <c r="B2182" t="s">
        <v>773</v>
      </c>
      <c r="C2182" s="1">
        <f t="shared" si="762"/>
        <v>603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0</v>
      </c>
      <c r="G2182" s="1">
        <f t="shared" si="771"/>
        <v>211</v>
      </c>
      <c r="H2182" s="2">
        <f t="shared" si="772"/>
        <v>0.34991708126036486</v>
      </c>
      <c r="I2182" s="2"/>
      <c r="J2182" s="2">
        <f t="shared" si="763"/>
        <v>0.31840796019900497</v>
      </c>
      <c r="K2182" s="2">
        <f t="shared" si="764"/>
        <v>0.66832504145936977</v>
      </c>
      <c r="L2182" s="2">
        <f t="shared" si="765"/>
        <v>0</v>
      </c>
      <c r="M2182" s="2">
        <f t="shared" si="766"/>
        <v>1.3266998341625258E-2</v>
      </c>
      <c r="N2182" s="58">
        <v>192</v>
      </c>
      <c r="O2182" s="58">
        <v>403</v>
      </c>
      <c r="P2182" s="58"/>
      <c r="Q2182" s="58">
        <v>8</v>
      </c>
      <c r="R2182" s="58"/>
      <c r="S2182" s="58"/>
      <c r="T2182" s="58"/>
      <c r="U2182" s="58">
        <v>0</v>
      </c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G2182" s="7">
        <f>IF(Q2182&gt;0,RANK(Q2182,(N2182:P2182,Q2182:AE2182)),0)</f>
        <v>3</v>
      </c>
      <c r="AH2182" s="7">
        <f>IF(R2182&gt;0,RANK(R2182,(N2182:P2182,Q2182:AE2182)),0)</f>
        <v>0</v>
      </c>
      <c r="AI2182" s="7">
        <f>IF(T2182&gt;0,RANK(T2182,(N2182:P2182,Q2182:AE2182)),0)</f>
        <v>0</v>
      </c>
      <c r="AJ2182" s="7">
        <f>IF(S2182&gt;0,RANK(S2182,(N2182:P2182,Q2182:AE2182)),0)</f>
        <v>0</v>
      </c>
      <c r="AK2182" s="2">
        <f t="shared" si="767"/>
        <v>1.3266998341625208E-2</v>
      </c>
      <c r="AL2182" s="2">
        <f t="shared" si="768"/>
        <v>0</v>
      </c>
      <c r="AM2182" s="2">
        <f t="shared" si="769"/>
        <v>0</v>
      </c>
      <c r="AN2182" s="2">
        <f t="shared" si="770"/>
        <v>0</v>
      </c>
      <c r="AP2182" t="s">
        <v>2766</v>
      </c>
      <c r="AQ2182" t="s">
        <v>773</v>
      </c>
      <c r="AT2182" s="94">
        <v>48</v>
      </c>
      <c r="AU2182" s="96">
        <v>345</v>
      </c>
      <c r="AV2182" s="100">
        <f t="shared" si="775"/>
        <v>48345</v>
      </c>
      <c r="AX2182" s="7" t="s">
        <v>996</v>
      </c>
    </row>
    <row r="2183" spans="1:50" ht="13" hidden="1" customHeight="1" outlineLevel="1">
      <c r="A2183" t="s">
        <v>2680</v>
      </c>
      <c r="B2183" t="s">
        <v>773</v>
      </c>
      <c r="C2183" s="1">
        <f t="shared" si="762"/>
        <v>12691</v>
      </c>
      <c r="D2183" s="7">
        <f>IF(N2183&gt;0, RANK(N2183,(N2183:P2183,Q2183:AE2183)),0)</f>
        <v>2</v>
      </c>
      <c r="E2183" s="7">
        <f>IF(O2183&gt;0,RANK(O2183,(N2183:P2183,Q2183:AE2183)),0)</f>
        <v>1</v>
      </c>
      <c r="F2183" s="7">
        <f>IF(P2183&gt;0,RANK(P2183,(N2183:P2183,Q2183:AE2183)),0)</f>
        <v>0</v>
      </c>
      <c r="G2183" s="1">
        <f t="shared" si="771"/>
        <v>4309</v>
      </c>
      <c r="H2183" s="2">
        <f t="shared" si="772"/>
        <v>0.33953195177684975</v>
      </c>
      <c r="I2183" s="2"/>
      <c r="J2183" s="2">
        <f t="shared" si="763"/>
        <v>0.31959656449452367</v>
      </c>
      <c r="K2183" s="2">
        <f t="shared" si="764"/>
        <v>0.65912851627137337</v>
      </c>
      <c r="L2183" s="2">
        <f t="shared" si="765"/>
        <v>0</v>
      </c>
      <c r="M2183" s="2">
        <f t="shared" si="766"/>
        <v>2.1274919234102962E-2</v>
      </c>
      <c r="N2183" s="58">
        <v>4056</v>
      </c>
      <c r="O2183" s="58">
        <v>8365</v>
      </c>
      <c r="P2183" s="58"/>
      <c r="Q2183" s="58">
        <v>268</v>
      </c>
      <c r="R2183" s="58"/>
      <c r="S2183" s="58"/>
      <c r="T2183" s="58"/>
      <c r="U2183" s="58">
        <v>2</v>
      </c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G2183" s="7">
        <f>IF(Q2183&gt;0,RANK(Q2183,(N2183:P2183,Q2183:AE2183)),0)</f>
        <v>3</v>
      </c>
      <c r="AH2183" s="7">
        <f>IF(R2183&gt;0,RANK(R2183,(N2183:P2183,Q2183:AE2183)),0)</f>
        <v>0</v>
      </c>
      <c r="AI2183" s="7">
        <f>IF(T2183&gt;0,RANK(T2183,(N2183:P2183,Q2183:AE2183)),0)</f>
        <v>0</v>
      </c>
      <c r="AJ2183" s="7">
        <f>IF(S2183&gt;0,RANK(S2183,(N2183:P2183,Q2183:AE2183)),0)</f>
        <v>0</v>
      </c>
      <c r="AK2183" s="2">
        <f t="shared" si="767"/>
        <v>2.1117327239776218E-2</v>
      </c>
      <c r="AL2183" s="2">
        <f t="shared" si="768"/>
        <v>0</v>
      </c>
      <c r="AM2183" s="2">
        <f t="shared" si="769"/>
        <v>0</v>
      </c>
      <c r="AN2183" s="2">
        <f t="shared" si="770"/>
        <v>0</v>
      </c>
      <c r="AP2183" t="s">
        <v>2680</v>
      </c>
      <c r="AQ2183" t="s">
        <v>773</v>
      </c>
      <c r="AT2183" s="94">
        <v>48</v>
      </c>
      <c r="AU2183" s="96">
        <v>347</v>
      </c>
      <c r="AV2183" s="100">
        <f t="shared" si="775"/>
        <v>48347</v>
      </c>
      <c r="AX2183" s="7" t="s">
        <v>996</v>
      </c>
    </row>
    <row r="2184" spans="1:50" ht="13" hidden="1" customHeight="1" outlineLevel="1">
      <c r="A2184" t="s">
        <v>1427</v>
      </c>
      <c r="B2184" t="s">
        <v>773</v>
      </c>
      <c r="C2184" s="1">
        <f t="shared" si="762"/>
        <v>10533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0</v>
      </c>
      <c r="G2184" s="1">
        <f t="shared" si="771"/>
        <v>1318</v>
      </c>
      <c r="H2184" s="2">
        <f t="shared" si="772"/>
        <v>0.12513054210576285</v>
      </c>
      <c r="I2184" s="2"/>
      <c r="J2184" s="2">
        <f t="shared" si="763"/>
        <v>0.42798822747555304</v>
      </c>
      <c r="K2184" s="2">
        <f t="shared" si="764"/>
        <v>0.55311876958131589</v>
      </c>
      <c r="L2184" s="2">
        <f t="shared" si="765"/>
        <v>0</v>
      </c>
      <c r="M2184" s="2">
        <f t="shared" si="766"/>
        <v>1.889300294313101E-2</v>
      </c>
      <c r="N2184" s="58">
        <v>4508</v>
      </c>
      <c r="O2184" s="58">
        <v>5826</v>
      </c>
      <c r="P2184" s="58"/>
      <c r="Q2184" s="58">
        <v>196</v>
      </c>
      <c r="R2184" s="58"/>
      <c r="S2184" s="58"/>
      <c r="T2184" s="58"/>
      <c r="U2184" s="58">
        <v>3</v>
      </c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G2184" s="7">
        <f>IF(Q2184&gt;0,RANK(Q2184,(N2184:P2184,Q2184:AE2184)),0)</f>
        <v>3</v>
      </c>
      <c r="AH2184" s="7">
        <f>IF(R2184&gt;0,RANK(R2184,(N2184:P2184,Q2184:AE2184)),0)</f>
        <v>0</v>
      </c>
      <c r="AI2184" s="7">
        <f>IF(T2184&gt;0,RANK(T2184,(N2184:P2184,Q2184:AE2184)),0)</f>
        <v>0</v>
      </c>
      <c r="AJ2184" s="7">
        <f>IF(S2184&gt;0,RANK(S2184,(N2184:P2184,Q2184:AE2184)),0)</f>
        <v>0</v>
      </c>
      <c r="AK2184" s="2">
        <f t="shared" si="767"/>
        <v>1.8608183803284915E-2</v>
      </c>
      <c r="AL2184" s="2">
        <f t="shared" si="768"/>
        <v>0</v>
      </c>
      <c r="AM2184" s="2">
        <f t="shared" si="769"/>
        <v>0</v>
      </c>
      <c r="AN2184" s="2">
        <f t="shared" si="770"/>
        <v>0</v>
      </c>
      <c r="AP2184" t="s">
        <v>1427</v>
      </c>
      <c r="AQ2184" t="s">
        <v>773</v>
      </c>
      <c r="AT2184" s="94">
        <v>48</v>
      </c>
      <c r="AU2184" s="96">
        <v>349</v>
      </c>
      <c r="AV2184" s="100">
        <f t="shared" si="775"/>
        <v>48349</v>
      </c>
      <c r="AX2184" s="7" t="s">
        <v>996</v>
      </c>
    </row>
    <row r="2185" spans="1:50" ht="13" hidden="1" customHeight="1" outlineLevel="1">
      <c r="A2185" t="s">
        <v>1089</v>
      </c>
      <c r="B2185" t="s">
        <v>773</v>
      </c>
      <c r="C2185" s="1">
        <f t="shared" si="762"/>
        <v>3147</v>
      </c>
      <c r="D2185" s="7">
        <f>IF(N2185&gt;0, RANK(N2185,(N2185:P2185,Q2185:AE2185)),0)</f>
        <v>1</v>
      </c>
      <c r="E2185" s="7">
        <f>IF(O2185&gt;0,RANK(O2185,(N2185:P2185,Q2185:AE2185)),0)</f>
        <v>2</v>
      </c>
      <c r="F2185" s="7">
        <f>IF(P2185&gt;0,RANK(P2185,(N2185:P2185,Q2185:AE2185)),0)</f>
        <v>0</v>
      </c>
      <c r="G2185" s="1">
        <f t="shared" si="771"/>
        <v>616</v>
      </c>
      <c r="H2185" s="2">
        <f t="shared" si="772"/>
        <v>0.19574197648554179</v>
      </c>
      <c r="I2185" s="2"/>
      <c r="J2185" s="2">
        <f t="shared" si="763"/>
        <v>0.59167461074038763</v>
      </c>
      <c r="K2185" s="2">
        <f t="shared" si="764"/>
        <v>0.39593263425484587</v>
      </c>
      <c r="L2185" s="2">
        <f t="shared" si="765"/>
        <v>0</v>
      </c>
      <c r="M2185" s="2">
        <f t="shared" si="766"/>
        <v>1.2392755004766498E-2</v>
      </c>
      <c r="N2185" s="58">
        <v>1862</v>
      </c>
      <c r="O2185" s="58">
        <v>1246</v>
      </c>
      <c r="P2185" s="58"/>
      <c r="Q2185" s="58">
        <v>37</v>
      </c>
      <c r="R2185" s="58"/>
      <c r="S2185" s="58"/>
      <c r="T2185" s="58"/>
      <c r="U2185" s="58">
        <v>2</v>
      </c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G2185" s="7">
        <f>IF(Q2185&gt;0,RANK(Q2185,(N2185:P2185,Q2185:AE2185)),0)</f>
        <v>3</v>
      </c>
      <c r="AH2185" s="7">
        <f>IF(R2185&gt;0,RANK(R2185,(N2185:P2185,Q2185:AE2185)),0)</f>
        <v>0</v>
      </c>
      <c r="AI2185" s="7">
        <f>IF(T2185&gt;0,RANK(T2185,(N2185:P2185,Q2185:AE2185)),0)</f>
        <v>0</v>
      </c>
      <c r="AJ2185" s="7">
        <f>IF(S2185&gt;0,RANK(S2185,(N2185:P2185,Q2185:AE2185)),0)</f>
        <v>0</v>
      </c>
      <c r="AK2185" s="2">
        <f t="shared" si="767"/>
        <v>1.1757229107086114E-2</v>
      </c>
      <c r="AL2185" s="2">
        <f t="shared" si="768"/>
        <v>0</v>
      </c>
      <c r="AM2185" s="2">
        <f t="shared" si="769"/>
        <v>0</v>
      </c>
      <c r="AN2185" s="2">
        <f t="shared" si="770"/>
        <v>0</v>
      </c>
      <c r="AP2185" t="s">
        <v>1089</v>
      </c>
      <c r="AQ2185" t="s">
        <v>773</v>
      </c>
      <c r="AT2185" s="94">
        <v>48</v>
      </c>
      <c r="AU2185" s="96">
        <v>351</v>
      </c>
      <c r="AV2185" s="100">
        <f t="shared" si="775"/>
        <v>48351</v>
      </c>
      <c r="AX2185" s="7" t="s">
        <v>996</v>
      </c>
    </row>
    <row r="2186" spans="1:50" ht="13" hidden="1" customHeight="1" outlineLevel="1">
      <c r="A2186" t="s">
        <v>1116</v>
      </c>
      <c r="B2186" t="s">
        <v>773</v>
      </c>
      <c r="C2186" s="1">
        <f t="shared" si="762"/>
        <v>4231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0</v>
      </c>
      <c r="G2186" s="1">
        <f t="shared" si="771"/>
        <v>978</v>
      </c>
      <c r="H2186" s="2">
        <f t="shared" si="772"/>
        <v>0.23115102812573859</v>
      </c>
      <c r="I2186" s="2"/>
      <c r="J2186" s="2">
        <f t="shared" si="763"/>
        <v>0.37414322855116994</v>
      </c>
      <c r="K2186" s="2">
        <f t="shared" si="764"/>
        <v>0.6052942566769085</v>
      </c>
      <c r="L2186" s="2">
        <f t="shared" si="765"/>
        <v>0</v>
      </c>
      <c r="M2186" s="2">
        <f t="shared" si="766"/>
        <v>2.0562514771921614E-2</v>
      </c>
      <c r="N2186" s="58">
        <v>1583</v>
      </c>
      <c r="O2186" s="58">
        <v>2561</v>
      </c>
      <c r="P2186" s="58"/>
      <c r="Q2186" s="58">
        <v>87</v>
      </c>
      <c r="R2186" s="58"/>
      <c r="S2186" s="58"/>
      <c r="T2186" s="58"/>
      <c r="U2186" s="58">
        <v>0</v>
      </c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G2186" s="7">
        <f>IF(Q2186&gt;0,RANK(Q2186,(N2186:P2186,Q2186:AE2186)),0)</f>
        <v>3</v>
      </c>
      <c r="AH2186" s="7">
        <f>IF(R2186&gt;0,RANK(R2186,(N2186:P2186,Q2186:AE2186)),0)</f>
        <v>0</v>
      </c>
      <c r="AI2186" s="7">
        <f>IF(T2186&gt;0,RANK(T2186,(N2186:P2186,Q2186:AE2186)),0)</f>
        <v>0</v>
      </c>
      <c r="AJ2186" s="7">
        <f>IF(S2186&gt;0,RANK(S2186,(N2186:P2186,Q2186:AE2186)),0)</f>
        <v>0</v>
      </c>
      <c r="AK2186" s="2">
        <f t="shared" si="767"/>
        <v>2.0562514771921531E-2</v>
      </c>
      <c r="AL2186" s="2">
        <f t="shared" si="768"/>
        <v>0</v>
      </c>
      <c r="AM2186" s="2">
        <f t="shared" si="769"/>
        <v>0</v>
      </c>
      <c r="AN2186" s="2">
        <f t="shared" si="770"/>
        <v>0</v>
      </c>
      <c r="AP2186" t="s">
        <v>1116</v>
      </c>
      <c r="AQ2186" t="s">
        <v>773</v>
      </c>
      <c r="AT2186" s="94">
        <v>48</v>
      </c>
      <c r="AU2186" s="96">
        <v>353</v>
      </c>
      <c r="AV2186" s="100">
        <f t="shared" si="775"/>
        <v>48353</v>
      </c>
      <c r="AX2186" s="7" t="s">
        <v>996</v>
      </c>
    </row>
    <row r="2187" spans="1:50" ht="13" hidden="1" customHeight="1" outlineLevel="1">
      <c r="A2187" t="s">
        <v>1888</v>
      </c>
      <c r="B2187" t="s">
        <v>773</v>
      </c>
      <c r="C2187" s="1">
        <f t="shared" si="762"/>
        <v>61012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0</v>
      </c>
      <c r="G2187" s="1">
        <f t="shared" si="771"/>
        <v>12391</v>
      </c>
      <c r="H2187" s="2">
        <f t="shared" si="772"/>
        <v>0.20309119517471974</v>
      </c>
      <c r="I2187" s="2"/>
      <c r="J2187" s="2">
        <f t="shared" si="763"/>
        <v>0.38862846653117422</v>
      </c>
      <c r="K2187" s="2">
        <f t="shared" si="764"/>
        <v>0.59171966170589396</v>
      </c>
      <c r="L2187" s="2">
        <f t="shared" si="765"/>
        <v>0</v>
      </c>
      <c r="M2187" s="2">
        <f t="shared" si="766"/>
        <v>1.9651871762931816E-2</v>
      </c>
      <c r="N2187" s="58">
        <v>23711</v>
      </c>
      <c r="O2187" s="58">
        <v>36102</v>
      </c>
      <c r="P2187" s="58"/>
      <c r="Q2187" s="58">
        <v>1199</v>
      </c>
      <c r="R2187" s="58"/>
      <c r="S2187" s="58"/>
      <c r="T2187" s="58"/>
      <c r="U2187" s="58">
        <v>0</v>
      </c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G2187" s="7">
        <f>IF(Q2187&gt;0,RANK(Q2187,(N2187:P2187,Q2187:AE2187)),0)</f>
        <v>3</v>
      </c>
      <c r="AH2187" s="7">
        <f>IF(R2187&gt;0,RANK(R2187,(N2187:P2187,Q2187:AE2187)),0)</f>
        <v>0</v>
      </c>
      <c r="AI2187" s="7">
        <f>IF(T2187&gt;0,RANK(T2187,(N2187:P2187,Q2187:AE2187)),0)</f>
        <v>0</v>
      </c>
      <c r="AJ2187" s="7">
        <f>IF(S2187&gt;0,RANK(S2187,(N2187:P2187,Q2187:AE2187)),0)</f>
        <v>0</v>
      </c>
      <c r="AK2187" s="2">
        <f t="shared" si="767"/>
        <v>1.9651871762931882E-2</v>
      </c>
      <c r="AL2187" s="2">
        <f t="shared" si="768"/>
        <v>0</v>
      </c>
      <c r="AM2187" s="2">
        <f t="shared" si="769"/>
        <v>0</v>
      </c>
      <c r="AN2187" s="2">
        <f t="shared" si="770"/>
        <v>0</v>
      </c>
      <c r="AP2187" t="s">
        <v>1888</v>
      </c>
      <c r="AQ2187" t="s">
        <v>773</v>
      </c>
      <c r="AT2187" s="94">
        <v>48</v>
      </c>
      <c r="AU2187" s="96">
        <v>355</v>
      </c>
      <c r="AV2187" s="100">
        <f t="shared" si="775"/>
        <v>48355</v>
      </c>
      <c r="AX2187" s="7" t="s">
        <v>996</v>
      </c>
    </row>
    <row r="2188" spans="1:50" ht="13" hidden="1" customHeight="1" outlineLevel="1">
      <c r="A2188" t="s">
        <v>2639</v>
      </c>
      <c r="B2188" t="s">
        <v>773</v>
      </c>
      <c r="C2188" s="1">
        <f t="shared" si="762"/>
        <v>2841</v>
      </c>
      <c r="D2188" s="7">
        <f>IF(N2188&gt;0, RANK(N2188,(N2188:P2188,Q2188:AE2188)),0)</f>
        <v>2</v>
      </c>
      <c r="E2188" s="7">
        <f>IF(O2188&gt;0,RANK(O2188,(N2188:P2188,Q2188:AE2188)),0)</f>
        <v>1</v>
      </c>
      <c r="F2188" s="7">
        <f>IF(P2188&gt;0,RANK(P2188,(N2188:P2188,Q2188:AE2188)),0)</f>
        <v>0</v>
      </c>
      <c r="G2188" s="1">
        <f t="shared" si="771"/>
        <v>1987</v>
      </c>
      <c r="H2188" s="2">
        <f t="shared" si="772"/>
        <v>0.69940161914818721</v>
      </c>
      <c r="I2188" s="2"/>
      <c r="J2188" s="2">
        <f t="shared" si="763"/>
        <v>0.14044350580781415</v>
      </c>
      <c r="K2188" s="2">
        <f t="shared" si="764"/>
        <v>0.83984512495600139</v>
      </c>
      <c r="L2188" s="2">
        <f t="shared" si="765"/>
        <v>0</v>
      </c>
      <c r="M2188" s="2">
        <f t="shared" si="766"/>
        <v>1.9711369236184439E-2</v>
      </c>
      <c r="N2188" s="58">
        <v>399</v>
      </c>
      <c r="O2188" s="58">
        <v>2386</v>
      </c>
      <c r="P2188" s="58"/>
      <c r="Q2188" s="58">
        <v>53</v>
      </c>
      <c r="R2188" s="58"/>
      <c r="S2188" s="58"/>
      <c r="T2188" s="58"/>
      <c r="U2188" s="58">
        <v>3</v>
      </c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G2188" s="7">
        <f>IF(Q2188&gt;0,RANK(Q2188,(N2188:P2188,Q2188:AE2188)),0)</f>
        <v>3</v>
      </c>
      <c r="AH2188" s="7">
        <f>IF(R2188&gt;0,RANK(R2188,(N2188:P2188,Q2188:AE2188)),0)</f>
        <v>0</v>
      </c>
      <c r="AI2188" s="7">
        <f>IF(T2188&gt;0,RANK(T2188,(N2188:P2188,Q2188:AE2188)),0)</f>
        <v>0</v>
      </c>
      <c r="AJ2188" s="7">
        <f>IF(S2188&gt;0,RANK(S2188,(N2188:P2188,Q2188:AE2188)),0)</f>
        <v>0</v>
      </c>
      <c r="AK2188" s="2">
        <f t="shared" si="767"/>
        <v>1.8655403027103133E-2</v>
      </c>
      <c r="AL2188" s="2">
        <f t="shared" si="768"/>
        <v>0</v>
      </c>
      <c r="AM2188" s="2">
        <f t="shared" si="769"/>
        <v>0</v>
      </c>
      <c r="AN2188" s="2">
        <f t="shared" si="770"/>
        <v>0</v>
      </c>
      <c r="AP2188" t="s">
        <v>2639</v>
      </c>
      <c r="AQ2188" t="s">
        <v>773</v>
      </c>
      <c r="AT2188" s="94">
        <v>48</v>
      </c>
      <c r="AU2188" s="96">
        <v>357</v>
      </c>
      <c r="AV2188" s="100">
        <f t="shared" si="775"/>
        <v>48357</v>
      </c>
      <c r="AX2188" s="7" t="s">
        <v>996</v>
      </c>
    </row>
    <row r="2189" spans="1:50" ht="13" hidden="1" customHeight="1" outlineLevel="1">
      <c r="A2189" t="s">
        <v>1916</v>
      </c>
      <c r="B2189" t="s">
        <v>773</v>
      </c>
      <c r="C2189" s="1">
        <f t="shared" si="762"/>
        <v>751</v>
      </c>
      <c r="D2189" s="7">
        <f>IF(N2189&gt;0, RANK(N2189,(N2189:P2189,Q2189:AE2189)),0)</f>
        <v>2</v>
      </c>
      <c r="E2189" s="7">
        <f>IF(O2189&gt;0,RANK(O2189,(N2189:P2189,Q2189:AE2189)),0)</f>
        <v>1</v>
      </c>
      <c r="F2189" s="7">
        <f>IF(P2189&gt;0,RANK(P2189,(N2189:P2189,Q2189:AE2189)),0)</f>
        <v>0</v>
      </c>
      <c r="G2189" s="1">
        <f t="shared" si="771"/>
        <v>288</v>
      </c>
      <c r="H2189" s="2">
        <f t="shared" si="772"/>
        <v>0.38348868175765644</v>
      </c>
      <c r="I2189" s="2"/>
      <c r="J2189" s="2">
        <f t="shared" si="763"/>
        <v>0.29826897470039948</v>
      </c>
      <c r="K2189" s="2">
        <f t="shared" si="764"/>
        <v>0.68175765645805597</v>
      </c>
      <c r="L2189" s="2">
        <f t="shared" si="765"/>
        <v>0</v>
      </c>
      <c r="M2189" s="2">
        <f t="shared" si="766"/>
        <v>1.9973368841544548E-2</v>
      </c>
      <c r="N2189" s="58">
        <v>224</v>
      </c>
      <c r="O2189" s="58">
        <v>512</v>
      </c>
      <c r="P2189" s="58"/>
      <c r="Q2189" s="58">
        <v>15</v>
      </c>
      <c r="R2189" s="58"/>
      <c r="S2189" s="58"/>
      <c r="T2189" s="58"/>
      <c r="U2189" s="58">
        <v>0</v>
      </c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G2189" s="7">
        <f>IF(Q2189&gt;0,RANK(Q2189,(N2189:P2189,Q2189:AE2189)),0)</f>
        <v>3</v>
      </c>
      <c r="AH2189" s="7">
        <f>IF(R2189&gt;0,RANK(R2189,(N2189:P2189,Q2189:AE2189)),0)</f>
        <v>0</v>
      </c>
      <c r="AI2189" s="7">
        <f>IF(T2189&gt;0,RANK(T2189,(N2189:P2189,Q2189:AE2189)),0)</f>
        <v>0</v>
      </c>
      <c r="AJ2189" s="7">
        <f>IF(S2189&gt;0,RANK(S2189,(N2189:P2189,Q2189:AE2189)),0)</f>
        <v>0</v>
      </c>
      <c r="AK2189" s="2">
        <f t="shared" si="767"/>
        <v>1.9973368841544607E-2</v>
      </c>
      <c r="AL2189" s="2">
        <f t="shared" si="768"/>
        <v>0</v>
      </c>
      <c r="AM2189" s="2">
        <f t="shared" si="769"/>
        <v>0</v>
      </c>
      <c r="AN2189" s="2">
        <f t="shared" si="770"/>
        <v>0</v>
      </c>
      <c r="AP2189" t="s">
        <v>1916</v>
      </c>
      <c r="AQ2189" t="s">
        <v>773</v>
      </c>
      <c r="AT2189" s="94">
        <v>48</v>
      </c>
      <c r="AU2189" s="96">
        <v>359</v>
      </c>
      <c r="AV2189" s="100">
        <f t="shared" si="775"/>
        <v>48359</v>
      </c>
      <c r="AX2189" s="7" t="s">
        <v>996</v>
      </c>
    </row>
    <row r="2190" spans="1:50" ht="13" hidden="1" customHeight="1" outlineLevel="1">
      <c r="A2190" t="s">
        <v>466</v>
      </c>
      <c r="B2190" t="s">
        <v>773</v>
      </c>
      <c r="C2190" s="1">
        <f t="shared" si="762"/>
        <v>19975</v>
      </c>
      <c r="D2190" s="7">
        <f>IF(N2190&gt;0, RANK(N2190,(N2190:P2190,Q2190:AE2190)),0)</f>
        <v>2</v>
      </c>
      <c r="E2190" s="7">
        <f>IF(O2190&gt;0,RANK(O2190,(N2190:P2190,Q2190:AE2190)),0)</f>
        <v>1</v>
      </c>
      <c r="F2190" s="7">
        <f>IF(P2190&gt;0,RANK(P2190,(N2190:P2190,Q2190:AE2190)),0)</f>
        <v>0</v>
      </c>
      <c r="G2190" s="1">
        <f t="shared" si="771"/>
        <v>326</v>
      </c>
      <c r="H2190" s="2">
        <f t="shared" si="772"/>
        <v>1.6320400500625783E-2</v>
      </c>
      <c r="I2190" s="2"/>
      <c r="J2190" s="2">
        <f t="shared" si="763"/>
        <v>0.48200250312891113</v>
      </c>
      <c r="K2190" s="2">
        <f t="shared" si="764"/>
        <v>0.49832290362953691</v>
      </c>
      <c r="L2190" s="2">
        <f t="shared" si="765"/>
        <v>0</v>
      </c>
      <c r="M2190" s="2">
        <f t="shared" si="766"/>
        <v>1.9674593241551963E-2</v>
      </c>
      <c r="N2190" s="58">
        <v>9628</v>
      </c>
      <c r="O2190" s="58">
        <v>9954</v>
      </c>
      <c r="P2190" s="58"/>
      <c r="Q2190" s="58">
        <v>379</v>
      </c>
      <c r="R2190" s="58"/>
      <c r="S2190" s="58"/>
      <c r="T2190" s="58"/>
      <c r="U2190" s="58">
        <v>14</v>
      </c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G2190" s="7">
        <f>IF(Q2190&gt;0,RANK(Q2190,(N2190:P2190,Q2190:AE2190)),0)</f>
        <v>3</v>
      </c>
      <c r="AH2190" s="7">
        <f>IF(R2190&gt;0,RANK(R2190,(N2190:P2190,Q2190:AE2190)),0)</f>
        <v>0</v>
      </c>
      <c r="AI2190" s="7">
        <f>IF(T2190&gt;0,RANK(T2190,(N2190:P2190,Q2190:AE2190)),0)</f>
        <v>0</v>
      </c>
      <c r="AJ2190" s="7">
        <f>IF(S2190&gt;0,RANK(S2190,(N2190:P2190,Q2190:AE2190)),0)</f>
        <v>0</v>
      </c>
      <c r="AK2190" s="2">
        <f t="shared" si="767"/>
        <v>1.897371714643304E-2</v>
      </c>
      <c r="AL2190" s="2">
        <f t="shared" si="768"/>
        <v>0</v>
      </c>
      <c r="AM2190" s="2">
        <f t="shared" si="769"/>
        <v>0</v>
      </c>
      <c r="AN2190" s="2">
        <f t="shared" si="770"/>
        <v>0</v>
      </c>
      <c r="AP2190" t="s">
        <v>466</v>
      </c>
      <c r="AQ2190" t="s">
        <v>773</v>
      </c>
      <c r="AT2190" s="94">
        <v>48</v>
      </c>
      <c r="AU2190" s="96">
        <v>361</v>
      </c>
      <c r="AV2190" s="100">
        <f t="shared" si="775"/>
        <v>48361</v>
      </c>
      <c r="AX2190" s="7" t="s">
        <v>996</v>
      </c>
    </row>
    <row r="2191" spans="1:50" ht="13" hidden="1" customHeight="1" outlineLevel="1">
      <c r="A2191" t="s">
        <v>2735</v>
      </c>
      <c r="B2191" t="s">
        <v>773</v>
      </c>
      <c r="C2191" s="1">
        <f t="shared" si="762"/>
        <v>6569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0</v>
      </c>
      <c r="G2191" s="1">
        <f t="shared" si="771"/>
        <v>990</v>
      </c>
      <c r="H2191" s="2">
        <f t="shared" si="772"/>
        <v>0.15070787029989344</v>
      </c>
      <c r="I2191" s="2"/>
      <c r="J2191" s="2">
        <f t="shared" si="763"/>
        <v>0.41330491703455624</v>
      </c>
      <c r="K2191" s="2">
        <f t="shared" si="764"/>
        <v>0.56401278733444971</v>
      </c>
      <c r="L2191" s="2">
        <f t="shared" si="765"/>
        <v>0</v>
      </c>
      <c r="M2191" s="2">
        <f t="shared" si="766"/>
        <v>2.2682295630994109E-2</v>
      </c>
      <c r="N2191" s="58">
        <v>2715</v>
      </c>
      <c r="O2191" s="58">
        <v>3705</v>
      </c>
      <c r="P2191" s="58"/>
      <c r="Q2191" s="58">
        <v>142</v>
      </c>
      <c r="R2191" s="58"/>
      <c r="S2191" s="58"/>
      <c r="T2191" s="58"/>
      <c r="U2191" s="58">
        <v>7</v>
      </c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G2191" s="7">
        <f>IF(Q2191&gt;0,RANK(Q2191,(N2191:P2191,Q2191:AE2191)),0)</f>
        <v>3</v>
      </c>
      <c r="AH2191" s="7">
        <f>IF(R2191&gt;0,RANK(R2191,(N2191:P2191,Q2191:AE2191)),0)</f>
        <v>0</v>
      </c>
      <c r="AI2191" s="7">
        <f>IF(T2191&gt;0,RANK(T2191,(N2191:P2191,Q2191:AE2191)),0)</f>
        <v>0</v>
      </c>
      <c r="AJ2191" s="7">
        <f>IF(S2191&gt;0,RANK(S2191,(N2191:P2191,Q2191:AE2191)),0)</f>
        <v>0</v>
      </c>
      <c r="AK2191" s="2">
        <f t="shared" si="767"/>
        <v>2.1616684426853404E-2</v>
      </c>
      <c r="AL2191" s="2">
        <f t="shared" si="768"/>
        <v>0</v>
      </c>
      <c r="AM2191" s="2">
        <f t="shared" si="769"/>
        <v>0</v>
      </c>
      <c r="AN2191" s="2">
        <f t="shared" si="770"/>
        <v>0</v>
      </c>
      <c r="AP2191" t="s">
        <v>2735</v>
      </c>
      <c r="AQ2191" t="s">
        <v>773</v>
      </c>
      <c r="AT2191" s="94">
        <v>48</v>
      </c>
      <c r="AU2191" s="96">
        <v>363</v>
      </c>
      <c r="AV2191" s="100">
        <f t="shared" si="775"/>
        <v>48363</v>
      </c>
      <c r="AX2191" s="7" t="s">
        <v>996</v>
      </c>
    </row>
    <row r="2192" spans="1:50" ht="13" hidden="1" customHeight="1" outlineLevel="1">
      <c r="A2192" t="s">
        <v>1162</v>
      </c>
      <c r="B2192" t="s">
        <v>773</v>
      </c>
      <c r="C2192" s="1">
        <f t="shared" si="762"/>
        <v>6064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0</v>
      </c>
      <c r="G2192" s="1">
        <f t="shared" si="771"/>
        <v>851</v>
      </c>
      <c r="H2192" s="2">
        <f t="shared" si="772"/>
        <v>0.14033641160949867</v>
      </c>
      <c r="I2192" s="2"/>
      <c r="J2192" s="2">
        <f t="shared" si="763"/>
        <v>0.42315303430079154</v>
      </c>
      <c r="K2192" s="2">
        <f t="shared" si="764"/>
        <v>0.56348944591029027</v>
      </c>
      <c r="L2192" s="2">
        <f t="shared" si="765"/>
        <v>0</v>
      </c>
      <c r="M2192" s="2">
        <f t="shared" si="766"/>
        <v>1.3357519788918193E-2</v>
      </c>
      <c r="N2192" s="58">
        <v>2566</v>
      </c>
      <c r="O2192" s="58">
        <v>3417</v>
      </c>
      <c r="P2192" s="58"/>
      <c r="Q2192" s="58">
        <v>79</v>
      </c>
      <c r="R2192" s="58"/>
      <c r="S2192" s="58"/>
      <c r="T2192" s="58"/>
      <c r="U2192" s="58">
        <v>2</v>
      </c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G2192" s="7">
        <f>IF(Q2192&gt;0,RANK(Q2192,(N2192:P2192,Q2192:AE2192)),0)</f>
        <v>3</v>
      </c>
      <c r="AH2192" s="7">
        <f>IF(R2192&gt;0,RANK(R2192,(N2192:P2192,Q2192:AE2192)),0)</f>
        <v>0</v>
      </c>
      <c r="AI2192" s="7">
        <f>IF(T2192&gt;0,RANK(T2192,(N2192:P2192,Q2192:AE2192)),0)</f>
        <v>0</v>
      </c>
      <c r="AJ2192" s="7">
        <f>IF(S2192&gt;0,RANK(S2192,(N2192:P2192,Q2192:AE2192)),0)</f>
        <v>0</v>
      </c>
      <c r="AK2192" s="2">
        <f t="shared" si="767"/>
        <v>1.3027704485488126E-2</v>
      </c>
      <c r="AL2192" s="2">
        <f t="shared" si="768"/>
        <v>0</v>
      </c>
      <c r="AM2192" s="2">
        <f t="shared" si="769"/>
        <v>0</v>
      </c>
      <c r="AN2192" s="2">
        <f t="shared" si="770"/>
        <v>0</v>
      </c>
      <c r="AP2192" t="s">
        <v>1162</v>
      </c>
      <c r="AQ2192" t="s">
        <v>773</v>
      </c>
      <c r="AT2192" s="94">
        <v>48</v>
      </c>
      <c r="AU2192" s="96">
        <v>365</v>
      </c>
      <c r="AV2192" s="100">
        <f t="shared" si="775"/>
        <v>48365</v>
      </c>
      <c r="AX2192" s="7" t="s">
        <v>996</v>
      </c>
    </row>
    <row r="2193" spans="1:50" ht="13" hidden="1" customHeight="1" outlineLevel="1">
      <c r="A2193" t="s">
        <v>1356</v>
      </c>
      <c r="B2193" t="s">
        <v>773</v>
      </c>
      <c r="C2193" s="1">
        <f t="shared" si="762"/>
        <v>18032</v>
      </c>
      <c r="D2193" s="7">
        <f>IF(N2193&gt;0, RANK(N2193,(N2193:P2193,Q2193:AE2193)),0)</f>
        <v>2</v>
      </c>
      <c r="E2193" s="7">
        <f>IF(O2193&gt;0,RANK(O2193,(N2193:P2193,Q2193:AE2193)),0)</f>
        <v>1</v>
      </c>
      <c r="F2193" s="7">
        <f>IF(P2193&gt;0,RANK(P2193,(N2193:P2193,Q2193:AE2193)),0)</f>
        <v>0</v>
      </c>
      <c r="G2193" s="1">
        <f t="shared" si="771"/>
        <v>5021</v>
      </c>
      <c r="H2193" s="2">
        <f t="shared" si="772"/>
        <v>0.27844942324755989</v>
      </c>
      <c r="I2193" s="2"/>
      <c r="J2193" s="2">
        <f t="shared" si="763"/>
        <v>0.34516415261756878</v>
      </c>
      <c r="K2193" s="2">
        <f t="shared" si="764"/>
        <v>0.62361357586512867</v>
      </c>
      <c r="L2193" s="2">
        <f t="shared" si="765"/>
        <v>0</v>
      </c>
      <c r="M2193" s="2">
        <f t="shared" si="766"/>
        <v>3.1222271517302502E-2</v>
      </c>
      <c r="N2193" s="58">
        <v>6224</v>
      </c>
      <c r="O2193" s="58">
        <v>11245</v>
      </c>
      <c r="P2193" s="58"/>
      <c r="Q2193" s="58">
        <v>553</v>
      </c>
      <c r="R2193" s="58"/>
      <c r="S2193" s="58"/>
      <c r="T2193" s="58"/>
      <c r="U2193" s="58">
        <v>10</v>
      </c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G2193" s="7">
        <f>IF(Q2193&gt;0,RANK(Q2193,(N2193:P2193,Q2193:AE2193)),0)</f>
        <v>3</v>
      </c>
      <c r="AH2193" s="7">
        <f>IF(R2193&gt;0,RANK(R2193,(N2193:P2193,Q2193:AE2193)),0)</f>
        <v>0</v>
      </c>
      <c r="AI2193" s="7">
        <f>IF(T2193&gt;0,RANK(T2193,(N2193:P2193,Q2193:AE2193)),0)</f>
        <v>0</v>
      </c>
      <c r="AJ2193" s="7">
        <f>IF(S2193&gt;0,RANK(S2193,(N2193:P2193,Q2193:AE2193)),0)</f>
        <v>0</v>
      </c>
      <c r="AK2193" s="2">
        <f t="shared" si="767"/>
        <v>3.0667701863354036E-2</v>
      </c>
      <c r="AL2193" s="2">
        <f t="shared" si="768"/>
        <v>0</v>
      </c>
      <c r="AM2193" s="2">
        <f t="shared" si="769"/>
        <v>0</v>
      </c>
      <c r="AN2193" s="2">
        <f t="shared" si="770"/>
        <v>0</v>
      </c>
      <c r="AP2193" t="s">
        <v>1356</v>
      </c>
      <c r="AQ2193" t="s">
        <v>773</v>
      </c>
      <c r="AT2193" s="94">
        <v>48</v>
      </c>
      <c r="AU2193" s="96">
        <v>367</v>
      </c>
      <c r="AV2193" s="100">
        <f t="shared" si="775"/>
        <v>48367</v>
      </c>
      <c r="AX2193" s="7" t="s">
        <v>996</v>
      </c>
    </row>
    <row r="2194" spans="1:50" ht="13" hidden="1" customHeight="1" outlineLevel="1">
      <c r="A2194" t="s">
        <v>2543</v>
      </c>
      <c r="B2194" t="s">
        <v>773</v>
      </c>
      <c r="C2194" s="1">
        <f t="shared" si="762"/>
        <v>2137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771"/>
        <v>739</v>
      </c>
      <c r="H2194" s="2">
        <f t="shared" si="772"/>
        <v>0.34581188582124472</v>
      </c>
      <c r="I2194" s="2"/>
      <c r="J2194" s="2">
        <f t="shared" si="763"/>
        <v>0.31726719700514738</v>
      </c>
      <c r="K2194" s="2">
        <f t="shared" si="764"/>
        <v>0.66307908282639216</v>
      </c>
      <c r="L2194" s="2">
        <f t="shared" si="765"/>
        <v>0</v>
      </c>
      <c r="M2194" s="2">
        <f t="shared" si="766"/>
        <v>1.9653720168460453E-2</v>
      </c>
      <c r="N2194" s="58">
        <v>678</v>
      </c>
      <c r="O2194" s="58">
        <v>1417</v>
      </c>
      <c r="P2194" s="58"/>
      <c r="Q2194" s="58">
        <v>38</v>
      </c>
      <c r="R2194" s="58"/>
      <c r="S2194" s="58"/>
      <c r="T2194" s="58"/>
      <c r="U2194" s="58">
        <v>4</v>
      </c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G2194" s="7">
        <f>IF(Q2194&gt;0,RANK(Q2194,(N2194:P2194,Q2194:AE2194)),0)</f>
        <v>3</v>
      </c>
      <c r="AH2194" s="7">
        <f>IF(R2194&gt;0,RANK(R2194,(N2194:P2194,Q2194:AE2194)),0)</f>
        <v>0</v>
      </c>
      <c r="AI2194" s="7">
        <f>IF(T2194&gt;0,RANK(T2194,(N2194:P2194,Q2194:AE2194)),0)</f>
        <v>0</v>
      </c>
      <c r="AJ2194" s="7">
        <f>IF(S2194&gt;0,RANK(S2194,(N2194:P2194,Q2194:AE2194)),0)</f>
        <v>0</v>
      </c>
      <c r="AK2194" s="2">
        <f t="shared" si="767"/>
        <v>1.7781937295273748E-2</v>
      </c>
      <c r="AL2194" s="2">
        <f t="shared" si="768"/>
        <v>0</v>
      </c>
      <c r="AM2194" s="2">
        <f t="shared" si="769"/>
        <v>0</v>
      </c>
      <c r="AN2194" s="2">
        <f t="shared" si="770"/>
        <v>0</v>
      </c>
      <c r="AP2194" t="s">
        <v>2543</v>
      </c>
      <c r="AQ2194" t="s">
        <v>773</v>
      </c>
      <c r="AT2194" s="94">
        <v>48</v>
      </c>
      <c r="AU2194" s="96">
        <v>369</v>
      </c>
      <c r="AV2194" s="100">
        <f t="shared" si="775"/>
        <v>48369</v>
      </c>
      <c r="AX2194" s="7" t="s">
        <v>996</v>
      </c>
    </row>
    <row r="2195" spans="1:50" ht="13" hidden="1" customHeight="1" outlineLevel="1">
      <c r="A2195" t="s">
        <v>1972</v>
      </c>
      <c r="B2195" t="s">
        <v>773</v>
      </c>
      <c r="C2195" s="1">
        <f t="shared" si="762"/>
        <v>3969</v>
      </c>
      <c r="D2195" s="7">
        <f>IF(N2195&gt;0, RANK(N2195,(N2195:P2195,Q2195:AE2195)),0)</f>
        <v>2</v>
      </c>
      <c r="E2195" s="7">
        <f>IF(O2195&gt;0,RANK(O2195,(N2195:P2195,Q2195:AE2195)),0)</f>
        <v>1</v>
      </c>
      <c r="F2195" s="7">
        <f>IF(P2195&gt;0,RANK(P2195,(N2195:P2195,Q2195:AE2195)),0)</f>
        <v>0</v>
      </c>
      <c r="G2195" s="1">
        <f t="shared" si="771"/>
        <v>1055</v>
      </c>
      <c r="H2195" s="2">
        <f t="shared" si="772"/>
        <v>0.26581002771478962</v>
      </c>
      <c r="I2195" s="2"/>
      <c r="J2195" s="2">
        <f t="shared" si="763"/>
        <v>0.35676492819349964</v>
      </c>
      <c r="K2195" s="2">
        <f t="shared" si="764"/>
        <v>0.62257495590828926</v>
      </c>
      <c r="L2195" s="2">
        <f t="shared" si="765"/>
        <v>0</v>
      </c>
      <c r="M2195" s="2">
        <f t="shared" si="766"/>
        <v>2.066011589821104E-2</v>
      </c>
      <c r="N2195" s="58">
        <v>1416</v>
      </c>
      <c r="O2195" s="58">
        <v>2471</v>
      </c>
      <c r="P2195" s="58"/>
      <c r="Q2195" s="58">
        <v>82</v>
      </c>
      <c r="R2195" s="58"/>
      <c r="S2195" s="58"/>
      <c r="T2195" s="58"/>
      <c r="U2195" s="58">
        <v>0</v>
      </c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G2195" s="7">
        <f>IF(Q2195&gt;0,RANK(Q2195,(N2195:P2195,Q2195:AE2195)),0)</f>
        <v>3</v>
      </c>
      <c r="AH2195" s="7">
        <f>IF(R2195&gt;0,RANK(R2195,(N2195:P2195,Q2195:AE2195)),0)</f>
        <v>0</v>
      </c>
      <c r="AI2195" s="7">
        <f>IF(T2195&gt;0,RANK(T2195,(N2195:P2195,Q2195:AE2195)),0)</f>
        <v>0</v>
      </c>
      <c r="AJ2195" s="7">
        <f>IF(S2195&gt;0,RANK(S2195,(N2195:P2195,Q2195:AE2195)),0)</f>
        <v>0</v>
      </c>
      <c r="AK2195" s="2">
        <f t="shared" si="767"/>
        <v>2.0660115898211137E-2</v>
      </c>
      <c r="AL2195" s="2">
        <f t="shared" si="768"/>
        <v>0</v>
      </c>
      <c r="AM2195" s="2">
        <f t="shared" si="769"/>
        <v>0</v>
      </c>
      <c r="AN2195" s="2">
        <f t="shared" si="770"/>
        <v>0</v>
      </c>
      <c r="AP2195" t="s">
        <v>1972</v>
      </c>
      <c r="AQ2195" t="s">
        <v>773</v>
      </c>
      <c r="AT2195" s="94">
        <v>48</v>
      </c>
      <c r="AU2195" s="96">
        <v>371</v>
      </c>
      <c r="AV2195" s="100">
        <f t="shared" si="775"/>
        <v>48371</v>
      </c>
      <c r="AX2195" s="7" t="s">
        <v>996</v>
      </c>
    </row>
    <row r="2196" spans="1:50" ht="13" hidden="1" customHeight="1" outlineLevel="1">
      <c r="A2196" t="s">
        <v>373</v>
      </c>
      <c r="B2196" t="s">
        <v>773</v>
      </c>
      <c r="C2196" s="1">
        <f t="shared" si="762"/>
        <v>8893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0</v>
      </c>
      <c r="G2196" s="1">
        <f t="shared" si="771"/>
        <v>1030</v>
      </c>
      <c r="H2196" s="2">
        <f t="shared" si="772"/>
        <v>0.11582143258742832</v>
      </c>
      <c r="I2196" s="2"/>
      <c r="J2196" s="2">
        <f t="shared" si="763"/>
        <v>0.43168784437197794</v>
      </c>
      <c r="K2196" s="2">
        <f t="shared" si="764"/>
        <v>0.54750927695940632</v>
      </c>
      <c r="L2196" s="2">
        <f t="shared" si="765"/>
        <v>0</v>
      </c>
      <c r="M2196" s="2">
        <f t="shared" si="766"/>
        <v>2.0802878668615743E-2</v>
      </c>
      <c r="N2196" s="58">
        <v>3839</v>
      </c>
      <c r="O2196" s="58">
        <v>4869</v>
      </c>
      <c r="P2196" s="58"/>
      <c r="Q2196" s="58">
        <v>182</v>
      </c>
      <c r="R2196" s="58"/>
      <c r="S2196" s="58"/>
      <c r="T2196" s="58"/>
      <c r="U2196" s="58">
        <v>3</v>
      </c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G2196" s="7">
        <f>IF(Q2196&gt;0,RANK(Q2196,(N2196:P2196,Q2196:AE2196)),0)</f>
        <v>3</v>
      </c>
      <c r="AH2196" s="7">
        <f>IF(R2196&gt;0,RANK(R2196,(N2196:P2196,Q2196:AE2196)),0)</f>
        <v>0</v>
      </c>
      <c r="AI2196" s="7">
        <f>IF(T2196&gt;0,RANK(T2196,(N2196:P2196,Q2196:AE2196)),0)</f>
        <v>0</v>
      </c>
      <c r="AJ2196" s="7">
        <f>IF(S2196&gt;0,RANK(S2196,(N2196:P2196,Q2196:AE2196)),0)</f>
        <v>0</v>
      </c>
      <c r="AK2196" s="2">
        <f t="shared" si="767"/>
        <v>2.0465534690205778E-2</v>
      </c>
      <c r="AL2196" s="2">
        <f t="shared" si="768"/>
        <v>0</v>
      </c>
      <c r="AM2196" s="2">
        <f t="shared" si="769"/>
        <v>0</v>
      </c>
      <c r="AN2196" s="2">
        <f t="shared" si="770"/>
        <v>0</v>
      </c>
      <c r="AP2196" t="s">
        <v>373</v>
      </c>
      <c r="AQ2196" t="s">
        <v>773</v>
      </c>
      <c r="AT2196" s="94">
        <v>48</v>
      </c>
      <c r="AU2196" s="96">
        <v>373</v>
      </c>
      <c r="AV2196" s="100">
        <f t="shared" si="775"/>
        <v>48373</v>
      </c>
      <c r="AX2196" s="7" t="s">
        <v>996</v>
      </c>
    </row>
    <row r="2197" spans="1:50" ht="13" hidden="1" customHeight="1" outlineLevel="1">
      <c r="A2197" t="s">
        <v>1480</v>
      </c>
      <c r="B2197" t="s">
        <v>773</v>
      </c>
      <c r="C2197" s="1">
        <f t="shared" si="762"/>
        <v>20034</v>
      </c>
      <c r="D2197" s="7">
        <f>IF(N2197&gt;0, RANK(N2197,(N2197:P2197,Q2197:AE2197)),0)</f>
        <v>2</v>
      </c>
      <c r="E2197" s="7">
        <f>IF(O2197&gt;0,RANK(O2197,(N2197:P2197,Q2197:AE2197)),0)</f>
        <v>1</v>
      </c>
      <c r="F2197" s="7">
        <f>IF(P2197&gt;0,RANK(P2197,(N2197:P2197,Q2197:AE2197)),0)</f>
        <v>0</v>
      </c>
      <c r="G2197" s="1">
        <f t="shared" si="771"/>
        <v>6498</v>
      </c>
      <c r="H2197" s="2">
        <f t="shared" si="772"/>
        <v>0.32434860736747528</v>
      </c>
      <c r="I2197" s="2"/>
      <c r="J2197" s="2">
        <f t="shared" si="763"/>
        <v>0.32409903164620146</v>
      </c>
      <c r="K2197" s="2">
        <f t="shared" si="764"/>
        <v>0.64844763901367675</v>
      </c>
      <c r="L2197" s="2">
        <f t="shared" si="765"/>
        <v>0</v>
      </c>
      <c r="M2197" s="2">
        <f t="shared" si="766"/>
        <v>2.745332934012179E-2</v>
      </c>
      <c r="N2197" s="58">
        <v>6493</v>
      </c>
      <c r="O2197" s="58">
        <v>12991</v>
      </c>
      <c r="P2197" s="58"/>
      <c r="Q2197" s="58">
        <v>549</v>
      </c>
      <c r="R2197" s="58"/>
      <c r="S2197" s="58"/>
      <c r="T2197" s="58"/>
      <c r="U2197" s="58">
        <v>1</v>
      </c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G2197" s="7">
        <f>IF(Q2197&gt;0,RANK(Q2197,(N2197:P2197,Q2197:AE2197)),0)</f>
        <v>3</v>
      </c>
      <c r="AH2197" s="7">
        <f>IF(R2197&gt;0,RANK(R2197,(N2197:P2197,Q2197:AE2197)),0)</f>
        <v>0</v>
      </c>
      <c r="AI2197" s="7">
        <f>IF(T2197&gt;0,RANK(T2197,(N2197:P2197,Q2197:AE2197)),0)</f>
        <v>0</v>
      </c>
      <c r="AJ2197" s="7">
        <f>IF(S2197&gt;0,RANK(S2197,(N2197:P2197,Q2197:AE2197)),0)</f>
        <v>0</v>
      </c>
      <c r="AK2197" s="2">
        <f t="shared" si="767"/>
        <v>2.7403414195867025E-2</v>
      </c>
      <c r="AL2197" s="2">
        <f t="shared" si="768"/>
        <v>0</v>
      </c>
      <c r="AM2197" s="2">
        <f t="shared" si="769"/>
        <v>0</v>
      </c>
      <c r="AN2197" s="2">
        <f t="shared" si="770"/>
        <v>0</v>
      </c>
      <c r="AP2197" t="s">
        <v>1480</v>
      </c>
      <c r="AQ2197" t="s">
        <v>773</v>
      </c>
      <c r="AT2197" s="94">
        <v>48</v>
      </c>
      <c r="AU2197" s="96">
        <v>375</v>
      </c>
      <c r="AV2197" s="100">
        <f t="shared" si="775"/>
        <v>48375</v>
      </c>
      <c r="AX2197" s="7" t="s">
        <v>996</v>
      </c>
    </row>
    <row r="2198" spans="1:50" ht="13" hidden="1" customHeight="1" outlineLevel="1">
      <c r="A2198" t="s">
        <v>1369</v>
      </c>
      <c r="B2198" t="s">
        <v>773</v>
      </c>
      <c r="C2198" s="1">
        <f t="shared" si="762"/>
        <v>1604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0</v>
      </c>
      <c r="G2198" s="1">
        <f t="shared" si="771"/>
        <v>284</v>
      </c>
      <c r="H2198" s="2">
        <f t="shared" si="772"/>
        <v>0.17705735660847879</v>
      </c>
      <c r="I2198" s="2"/>
      <c r="J2198" s="2">
        <f t="shared" si="763"/>
        <v>0.58167082294264338</v>
      </c>
      <c r="K2198" s="2">
        <f t="shared" si="764"/>
        <v>0.40461346633416456</v>
      </c>
      <c r="L2198" s="2">
        <f t="shared" si="765"/>
        <v>0</v>
      </c>
      <c r="M2198" s="2">
        <f t="shared" si="766"/>
        <v>1.3715710723192054E-2</v>
      </c>
      <c r="N2198" s="58">
        <v>933</v>
      </c>
      <c r="O2198" s="58">
        <v>649</v>
      </c>
      <c r="P2198" s="58"/>
      <c r="Q2198" s="58">
        <v>20</v>
      </c>
      <c r="R2198" s="58"/>
      <c r="S2198" s="58"/>
      <c r="T2198" s="58"/>
      <c r="U2198" s="58">
        <v>2</v>
      </c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G2198" s="7">
        <f>IF(Q2198&gt;0,RANK(Q2198,(N2198:P2198,Q2198:AE2198)),0)</f>
        <v>3</v>
      </c>
      <c r="AH2198" s="7">
        <f>IF(R2198&gt;0,RANK(R2198,(N2198:P2198,Q2198:AE2198)),0)</f>
        <v>0</v>
      </c>
      <c r="AI2198" s="7">
        <f>IF(T2198&gt;0,RANK(T2198,(N2198:P2198,Q2198:AE2198)),0)</f>
        <v>0</v>
      </c>
      <c r="AJ2198" s="7">
        <f>IF(S2198&gt;0,RANK(S2198,(N2198:P2198,Q2198:AE2198)),0)</f>
        <v>0</v>
      </c>
      <c r="AK2198" s="2">
        <f t="shared" si="767"/>
        <v>1.2468827930174564E-2</v>
      </c>
      <c r="AL2198" s="2">
        <f t="shared" si="768"/>
        <v>0</v>
      </c>
      <c r="AM2198" s="2">
        <f t="shared" si="769"/>
        <v>0</v>
      </c>
      <c r="AN2198" s="2">
        <f t="shared" si="770"/>
        <v>0</v>
      </c>
      <c r="AP2198" t="s">
        <v>1369</v>
      </c>
      <c r="AQ2198" t="s">
        <v>773</v>
      </c>
      <c r="AT2198" s="94">
        <v>48</v>
      </c>
      <c r="AU2198" s="96">
        <v>377</v>
      </c>
      <c r="AV2198" s="100">
        <f t="shared" si="775"/>
        <v>48377</v>
      </c>
      <c r="AX2198" s="7" t="s">
        <v>996</v>
      </c>
    </row>
    <row r="2199" spans="1:50" ht="13" hidden="1" customHeight="1" outlineLevel="1">
      <c r="A2199" t="s">
        <v>433</v>
      </c>
      <c r="B2199" t="s">
        <v>773</v>
      </c>
      <c r="C2199" s="1">
        <f t="shared" si="762"/>
        <v>2054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771"/>
        <v>171</v>
      </c>
      <c r="H2199" s="2">
        <f t="shared" si="772"/>
        <v>8.3252190847127552E-2</v>
      </c>
      <c r="I2199" s="2"/>
      <c r="J2199" s="2">
        <f t="shared" si="763"/>
        <v>0.45082765335929892</v>
      </c>
      <c r="K2199" s="2">
        <f t="shared" si="764"/>
        <v>0.53407984420642651</v>
      </c>
      <c r="L2199" s="2">
        <f t="shared" si="765"/>
        <v>0</v>
      </c>
      <c r="M2199" s="2">
        <f t="shared" si="766"/>
        <v>1.5092502434274513E-2</v>
      </c>
      <c r="N2199" s="58">
        <v>926</v>
      </c>
      <c r="O2199" s="58">
        <v>1097</v>
      </c>
      <c r="P2199" s="58"/>
      <c r="Q2199" s="58">
        <v>31</v>
      </c>
      <c r="R2199" s="58"/>
      <c r="S2199" s="58"/>
      <c r="T2199" s="58"/>
      <c r="U2199" s="58">
        <v>0</v>
      </c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G2199" s="7">
        <f>IF(Q2199&gt;0,RANK(Q2199,(N2199:P2199,Q2199:AE2199)),0)</f>
        <v>3</v>
      </c>
      <c r="AH2199" s="7">
        <f>IF(R2199&gt;0,RANK(R2199,(N2199:P2199,Q2199:AE2199)),0)</f>
        <v>0</v>
      </c>
      <c r="AI2199" s="7">
        <f>IF(T2199&gt;0,RANK(T2199,(N2199:P2199,Q2199:AE2199)),0)</f>
        <v>0</v>
      </c>
      <c r="AJ2199" s="7">
        <f>IF(S2199&gt;0,RANK(S2199,(N2199:P2199,Q2199:AE2199)),0)</f>
        <v>0</v>
      </c>
      <c r="AK2199" s="2">
        <f t="shared" si="767"/>
        <v>1.5092502434274586E-2</v>
      </c>
      <c r="AL2199" s="2">
        <f t="shared" si="768"/>
        <v>0</v>
      </c>
      <c r="AM2199" s="2">
        <f t="shared" si="769"/>
        <v>0</v>
      </c>
      <c r="AN2199" s="2">
        <f t="shared" si="770"/>
        <v>0</v>
      </c>
      <c r="AP2199" t="s">
        <v>433</v>
      </c>
      <c r="AQ2199" t="s">
        <v>773</v>
      </c>
      <c r="AT2199" s="94">
        <v>48</v>
      </c>
      <c r="AU2199" s="96">
        <v>379</v>
      </c>
      <c r="AV2199" s="100">
        <f t="shared" si="775"/>
        <v>48379</v>
      </c>
      <c r="AX2199" s="7" t="s">
        <v>996</v>
      </c>
    </row>
    <row r="2200" spans="1:50" ht="13" hidden="1" customHeight="1" outlineLevel="1">
      <c r="A2200" t="s">
        <v>262</v>
      </c>
      <c r="B2200" t="s">
        <v>773</v>
      </c>
      <c r="C2200" s="1">
        <f t="shared" si="762"/>
        <v>29137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0</v>
      </c>
      <c r="G2200" s="1">
        <f t="shared" si="771"/>
        <v>16304</v>
      </c>
      <c r="H2200" s="2">
        <f t="shared" si="772"/>
        <v>0.55956344167210081</v>
      </c>
      <c r="I2200" s="2"/>
      <c r="J2200" s="2">
        <f t="shared" si="763"/>
        <v>0.21127775680406355</v>
      </c>
      <c r="K2200" s="2">
        <f t="shared" si="764"/>
        <v>0.77084119847616428</v>
      </c>
      <c r="L2200" s="2">
        <f t="shared" si="765"/>
        <v>0</v>
      </c>
      <c r="M2200" s="2">
        <f t="shared" si="766"/>
        <v>1.7881044719772143E-2</v>
      </c>
      <c r="N2200" s="58">
        <v>6156</v>
      </c>
      <c r="O2200" s="58">
        <v>22460</v>
      </c>
      <c r="P2200" s="58"/>
      <c r="Q2200" s="58">
        <v>518</v>
      </c>
      <c r="R2200" s="58"/>
      <c r="S2200" s="58"/>
      <c r="T2200" s="58"/>
      <c r="U2200" s="58">
        <v>3</v>
      </c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G2200" s="7">
        <f>IF(Q2200&gt;0,RANK(Q2200,(N2200:P2200,Q2200:AE2200)),0)</f>
        <v>3</v>
      </c>
      <c r="AH2200" s="7">
        <f>IF(R2200&gt;0,RANK(R2200,(N2200:P2200,Q2200:AE2200)),0)</f>
        <v>0</v>
      </c>
      <c r="AI2200" s="7">
        <f>IF(T2200&gt;0,RANK(T2200,(N2200:P2200,Q2200:AE2200)),0)</f>
        <v>0</v>
      </c>
      <c r="AJ2200" s="7">
        <f>IF(S2200&gt;0,RANK(S2200,(N2200:P2200,Q2200:AE2200)),0)</f>
        <v>0</v>
      </c>
      <c r="AK2200" s="2">
        <f t="shared" si="767"/>
        <v>1.7778082849984556E-2</v>
      </c>
      <c r="AL2200" s="2">
        <f t="shared" si="768"/>
        <v>0</v>
      </c>
      <c r="AM2200" s="2">
        <f t="shared" si="769"/>
        <v>0</v>
      </c>
      <c r="AN2200" s="2">
        <f t="shared" si="770"/>
        <v>0</v>
      </c>
      <c r="AP2200" t="s">
        <v>262</v>
      </c>
      <c r="AQ2200" t="s">
        <v>773</v>
      </c>
      <c r="AT2200" s="94">
        <v>48</v>
      </c>
      <c r="AU2200" s="96">
        <v>381</v>
      </c>
      <c r="AV2200" s="100">
        <f t="shared" si="775"/>
        <v>48381</v>
      </c>
      <c r="AX2200" s="7" t="s">
        <v>996</v>
      </c>
    </row>
    <row r="2201" spans="1:50" ht="13" hidden="1" customHeight="1" outlineLevel="1">
      <c r="A2201" t="s">
        <v>2463</v>
      </c>
      <c r="B2201" t="s">
        <v>773</v>
      </c>
      <c r="C2201" s="1">
        <f t="shared" si="762"/>
        <v>1041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0</v>
      </c>
      <c r="G2201" s="1">
        <f t="shared" si="771"/>
        <v>691</v>
      </c>
      <c r="H2201" s="2">
        <f t="shared" si="772"/>
        <v>0.66378482228626323</v>
      </c>
      <c r="I2201" s="2"/>
      <c r="J2201" s="2">
        <f t="shared" si="763"/>
        <v>0.16618635926993275</v>
      </c>
      <c r="K2201" s="2">
        <f t="shared" si="764"/>
        <v>0.82997118155619598</v>
      </c>
      <c r="L2201" s="2">
        <f t="shared" si="765"/>
        <v>0</v>
      </c>
      <c r="M2201" s="2">
        <f t="shared" si="766"/>
        <v>3.842459173871271E-3</v>
      </c>
      <c r="N2201" s="58">
        <v>173</v>
      </c>
      <c r="O2201" s="58">
        <v>864</v>
      </c>
      <c r="P2201" s="58"/>
      <c r="Q2201" s="58">
        <v>3</v>
      </c>
      <c r="R2201" s="58"/>
      <c r="S2201" s="58"/>
      <c r="T2201" s="58"/>
      <c r="U2201" s="58">
        <v>1</v>
      </c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G2201" s="7">
        <f>IF(Q2201&gt;0,RANK(Q2201,(N2201:P2201,Q2201:AE2201)),0)</f>
        <v>3</v>
      </c>
      <c r="AH2201" s="7">
        <f>IF(R2201&gt;0,RANK(R2201,(N2201:P2201,Q2201:AE2201)),0)</f>
        <v>0</v>
      </c>
      <c r="AI2201" s="7">
        <f>IF(T2201&gt;0,RANK(T2201,(N2201:P2201,Q2201:AE2201)),0)</f>
        <v>0</v>
      </c>
      <c r="AJ2201" s="7">
        <f>IF(S2201&gt;0,RANK(S2201,(N2201:P2201,Q2201:AE2201)),0)</f>
        <v>0</v>
      </c>
      <c r="AK2201" s="2">
        <f t="shared" si="767"/>
        <v>2.881844380403458E-3</v>
      </c>
      <c r="AL2201" s="2">
        <f t="shared" si="768"/>
        <v>0</v>
      </c>
      <c r="AM2201" s="2">
        <f t="shared" si="769"/>
        <v>0</v>
      </c>
      <c r="AN2201" s="2">
        <f t="shared" si="770"/>
        <v>0</v>
      </c>
      <c r="AP2201" t="s">
        <v>2463</v>
      </c>
      <c r="AQ2201" t="s">
        <v>773</v>
      </c>
      <c r="AT2201" s="94">
        <v>48</v>
      </c>
      <c r="AU2201" s="96">
        <v>383</v>
      </c>
      <c r="AV2201" s="100">
        <f t="shared" si="775"/>
        <v>48383</v>
      </c>
      <c r="AX2201" s="7" t="s">
        <v>996</v>
      </c>
    </row>
    <row r="2202" spans="1:50" ht="13" hidden="1" customHeight="1" outlineLevel="1">
      <c r="A2202" t="s">
        <v>2464</v>
      </c>
      <c r="B2202" t="s">
        <v>773</v>
      </c>
      <c r="C2202" s="1">
        <f t="shared" ref="C2202:C2264" si="776">SUM(N2202:AE2202)</f>
        <v>1111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771"/>
        <v>486</v>
      </c>
      <c r="H2202" s="2">
        <f t="shared" si="772"/>
        <v>0.43744374437443745</v>
      </c>
      <c r="I2202" s="2"/>
      <c r="J2202" s="2">
        <f t="shared" ref="J2202:J2264" si="777">IF($C2202=0,"-",N2202/$C2202)</f>
        <v>0.26912691269126915</v>
      </c>
      <c r="K2202" s="2">
        <f t="shared" ref="K2202:K2264" si="778">IF($C2202=0,"-",O2202/$C2202)</f>
        <v>0.70657065706570654</v>
      </c>
      <c r="L2202" s="2">
        <f t="shared" ref="L2202:L2264" si="779">IF($C2202=0,"-",P2202/$C2202)</f>
        <v>0</v>
      </c>
      <c r="M2202" s="2">
        <f t="shared" ref="M2202:M2264" si="780">IF(C2202=0,"-",(1-J2202-K2202-L2202))</f>
        <v>2.4302430243024253E-2</v>
      </c>
      <c r="N2202" s="58">
        <v>299</v>
      </c>
      <c r="O2202" s="58">
        <v>785</v>
      </c>
      <c r="P2202" s="58"/>
      <c r="Q2202" s="58">
        <v>27</v>
      </c>
      <c r="R2202" s="58"/>
      <c r="S2202" s="58"/>
      <c r="T2202" s="58"/>
      <c r="U2202" s="58">
        <v>0</v>
      </c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G2202" s="7">
        <f>IF(Q2202&gt;0,RANK(Q2202,(N2202:P2202,Q2202:AE2202)),0)</f>
        <v>3</v>
      </c>
      <c r="AH2202" s="7">
        <f>IF(R2202&gt;0,RANK(R2202,(N2202:P2202,Q2202:AE2202)),0)</f>
        <v>0</v>
      </c>
      <c r="AI2202" s="7">
        <f>IF(T2202&gt;0,RANK(T2202,(N2202:P2202,Q2202:AE2202)),0)</f>
        <v>0</v>
      </c>
      <c r="AJ2202" s="7">
        <f>IF(S2202&gt;0,RANK(S2202,(N2202:P2202,Q2202:AE2202)),0)</f>
        <v>0</v>
      </c>
      <c r="AK2202" s="2">
        <f t="shared" ref="AK2202:AK2264" si="781">IF($C2202=0,"-",Q2202/$C2202)</f>
        <v>2.4302430243024302E-2</v>
      </c>
      <c r="AL2202" s="2">
        <f t="shared" ref="AL2202:AL2264" si="782">IF($C2202=0,"-",R2202/$C2202)</f>
        <v>0</v>
      </c>
      <c r="AM2202" s="2">
        <f t="shared" ref="AM2202:AM2264" si="783">IF($C2202=0,"-",T2202/$C2202)</f>
        <v>0</v>
      </c>
      <c r="AN2202" s="2">
        <f t="shared" ref="AN2202:AN2264" si="784">IF($C2202=0,"-",S2202/$C2202)</f>
        <v>0</v>
      </c>
      <c r="AP2202" t="s">
        <v>2464</v>
      </c>
      <c r="AQ2202" t="s">
        <v>773</v>
      </c>
      <c r="AT2202" s="94">
        <v>48</v>
      </c>
      <c r="AU2202" s="96">
        <v>385</v>
      </c>
      <c r="AV2202" s="100">
        <f t="shared" si="775"/>
        <v>48385</v>
      </c>
      <c r="AX2202" s="7" t="s">
        <v>996</v>
      </c>
    </row>
    <row r="2203" spans="1:50" ht="13" hidden="1" customHeight="1" outlineLevel="1">
      <c r="A2203" t="s">
        <v>1614</v>
      </c>
      <c r="B2203" t="s">
        <v>773</v>
      </c>
      <c r="C2203" s="1">
        <f t="shared" si="776"/>
        <v>3880</v>
      </c>
      <c r="D2203" s="7">
        <f>IF(N2203&gt;0, RANK(N2203,(N2203:P2203,Q2203:AE2203)),0)</f>
        <v>2</v>
      </c>
      <c r="E2203" s="7">
        <f>IF(O2203&gt;0,RANK(O2203,(N2203:P2203,Q2203:AE2203)),0)</f>
        <v>1</v>
      </c>
      <c r="F2203" s="7">
        <f>IF(P2203&gt;0,RANK(P2203,(N2203:P2203,Q2203:AE2203)),0)</f>
        <v>0</v>
      </c>
      <c r="G2203" s="1">
        <f t="shared" si="771"/>
        <v>60</v>
      </c>
      <c r="H2203" s="2">
        <f t="shared" si="772"/>
        <v>1.5463917525773196E-2</v>
      </c>
      <c r="I2203" s="2"/>
      <c r="J2203" s="2">
        <f t="shared" si="777"/>
        <v>0.48659793814432989</v>
      </c>
      <c r="K2203" s="2">
        <f t="shared" si="778"/>
        <v>0.50206185567010309</v>
      </c>
      <c r="L2203" s="2">
        <f t="shared" si="779"/>
        <v>0</v>
      </c>
      <c r="M2203" s="2">
        <f t="shared" si="780"/>
        <v>1.134020618556697E-2</v>
      </c>
      <c r="N2203" s="58">
        <v>1888</v>
      </c>
      <c r="O2203" s="58">
        <v>1948</v>
      </c>
      <c r="P2203" s="58"/>
      <c r="Q2203" s="58">
        <v>44</v>
      </c>
      <c r="R2203" s="58"/>
      <c r="S2203" s="58"/>
      <c r="T2203" s="58"/>
      <c r="U2203" s="58">
        <v>0</v>
      </c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G2203" s="7">
        <f>IF(Q2203&gt;0,RANK(Q2203,(N2203:P2203,Q2203:AE2203)),0)</f>
        <v>3</v>
      </c>
      <c r="AH2203" s="7">
        <f>IF(R2203&gt;0,RANK(R2203,(N2203:P2203,Q2203:AE2203)),0)</f>
        <v>0</v>
      </c>
      <c r="AI2203" s="7">
        <f>IF(T2203&gt;0,RANK(T2203,(N2203:P2203,Q2203:AE2203)),0)</f>
        <v>0</v>
      </c>
      <c r="AJ2203" s="7">
        <f>IF(S2203&gt;0,RANK(S2203,(N2203:P2203,Q2203:AE2203)),0)</f>
        <v>0</v>
      </c>
      <c r="AK2203" s="2">
        <f t="shared" si="781"/>
        <v>1.134020618556701E-2</v>
      </c>
      <c r="AL2203" s="2">
        <f t="shared" si="782"/>
        <v>0</v>
      </c>
      <c r="AM2203" s="2">
        <f t="shared" si="783"/>
        <v>0</v>
      </c>
      <c r="AN2203" s="2">
        <f t="shared" si="784"/>
        <v>0</v>
      </c>
      <c r="AP2203" t="s">
        <v>1614</v>
      </c>
      <c r="AQ2203" t="s">
        <v>773</v>
      </c>
      <c r="AT2203" s="94">
        <v>48</v>
      </c>
      <c r="AU2203" s="96">
        <v>387</v>
      </c>
      <c r="AV2203" s="100">
        <f t="shared" si="775"/>
        <v>48387</v>
      </c>
      <c r="AX2203" s="7" t="s">
        <v>996</v>
      </c>
    </row>
    <row r="2204" spans="1:50" ht="13" hidden="1" customHeight="1" outlineLevel="1">
      <c r="A2204" t="s">
        <v>2497</v>
      </c>
      <c r="B2204" t="s">
        <v>773</v>
      </c>
      <c r="C2204" s="1">
        <f t="shared" si="776"/>
        <v>2942</v>
      </c>
      <c r="D2204" s="7">
        <f>IF(N2204&gt;0, RANK(N2204,(N2204:P2204,Q2204:AE2204)),0)</f>
        <v>2</v>
      </c>
      <c r="E2204" s="7">
        <f>IF(O2204&gt;0,RANK(O2204,(N2204:P2204,Q2204:AE2204)),0)</f>
        <v>1</v>
      </c>
      <c r="F2204" s="7">
        <f>IF(P2204&gt;0,RANK(P2204,(N2204:P2204,Q2204:AE2204)),0)</f>
        <v>0</v>
      </c>
      <c r="G2204" s="1">
        <f t="shared" si="771"/>
        <v>176</v>
      </c>
      <c r="H2204" s="2">
        <f t="shared" si="772"/>
        <v>5.9823249490142762E-2</v>
      </c>
      <c r="I2204" s="2"/>
      <c r="J2204" s="2">
        <f t="shared" si="777"/>
        <v>0.46227056424201224</v>
      </c>
      <c r="K2204" s="2">
        <f t="shared" si="778"/>
        <v>0.52209381373215502</v>
      </c>
      <c r="L2204" s="2">
        <f t="shared" si="779"/>
        <v>0</v>
      </c>
      <c r="M2204" s="2">
        <f t="shared" si="780"/>
        <v>1.5635622025832796E-2</v>
      </c>
      <c r="N2204" s="58">
        <v>1360</v>
      </c>
      <c r="O2204" s="58">
        <v>1536</v>
      </c>
      <c r="P2204" s="58"/>
      <c r="Q2204" s="58">
        <v>45</v>
      </c>
      <c r="R2204" s="58"/>
      <c r="S2204" s="58"/>
      <c r="T2204" s="58"/>
      <c r="U2204" s="58">
        <v>1</v>
      </c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G2204" s="7">
        <f>IF(Q2204&gt;0,RANK(Q2204,(N2204:P2204,Q2204:AE2204)),0)</f>
        <v>3</v>
      </c>
      <c r="AH2204" s="7">
        <f>IF(R2204&gt;0,RANK(R2204,(N2204:P2204,Q2204:AE2204)),0)</f>
        <v>0</v>
      </c>
      <c r="AI2204" s="7">
        <f>IF(T2204&gt;0,RANK(T2204,(N2204:P2204,Q2204:AE2204)),0)</f>
        <v>0</v>
      </c>
      <c r="AJ2204" s="7">
        <f>IF(S2204&gt;0,RANK(S2204,(N2204:P2204,Q2204:AE2204)),0)</f>
        <v>0</v>
      </c>
      <c r="AK2204" s="2">
        <f t="shared" si="781"/>
        <v>1.5295717199184228E-2</v>
      </c>
      <c r="AL2204" s="2">
        <f t="shared" si="782"/>
        <v>0</v>
      </c>
      <c r="AM2204" s="2">
        <f t="shared" si="783"/>
        <v>0</v>
      </c>
      <c r="AN2204" s="2">
        <f t="shared" si="784"/>
        <v>0</v>
      </c>
      <c r="AP2204" t="s">
        <v>2497</v>
      </c>
      <c r="AQ2204" t="s">
        <v>773</v>
      </c>
      <c r="AT2204" s="94">
        <v>48</v>
      </c>
      <c r="AU2204" s="96">
        <v>389</v>
      </c>
      <c r="AV2204" s="100">
        <f t="shared" si="775"/>
        <v>48389</v>
      </c>
      <c r="AX2204" s="7" t="s">
        <v>996</v>
      </c>
    </row>
    <row r="2205" spans="1:50" ht="13" hidden="1" customHeight="1" outlineLevel="1">
      <c r="A2205" t="s">
        <v>2456</v>
      </c>
      <c r="B2205" t="s">
        <v>773</v>
      </c>
      <c r="C2205" s="1">
        <f t="shared" si="776"/>
        <v>2783</v>
      </c>
      <c r="D2205" s="7">
        <f>IF(N2205&gt;0, RANK(N2205,(N2205:P2205,Q2205:AE2205)),0)</f>
        <v>2</v>
      </c>
      <c r="E2205" s="7">
        <f>IF(O2205&gt;0,RANK(O2205,(N2205:P2205,Q2205:AE2205)),0)</f>
        <v>1</v>
      </c>
      <c r="F2205" s="7">
        <f>IF(P2205&gt;0,RANK(P2205,(N2205:P2205,Q2205:AE2205)),0)</f>
        <v>0</v>
      </c>
      <c r="G2205" s="1">
        <f t="shared" si="771"/>
        <v>597</v>
      </c>
      <c r="H2205" s="2">
        <f t="shared" si="772"/>
        <v>0.21451670858785482</v>
      </c>
      <c r="I2205" s="2"/>
      <c r="J2205" s="2">
        <f t="shared" si="777"/>
        <v>0.38555515630614445</v>
      </c>
      <c r="K2205" s="2">
        <f t="shared" si="778"/>
        <v>0.60007186489399933</v>
      </c>
      <c r="L2205" s="2">
        <f t="shared" si="779"/>
        <v>0</v>
      </c>
      <c r="M2205" s="2">
        <f t="shared" si="780"/>
        <v>1.4372978799856218E-2</v>
      </c>
      <c r="N2205" s="58">
        <v>1073</v>
      </c>
      <c r="O2205" s="58">
        <v>1670</v>
      </c>
      <c r="P2205" s="58"/>
      <c r="Q2205" s="58">
        <v>40</v>
      </c>
      <c r="R2205" s="58"/>
      <c r="S2205" s="58"/>
      <c r="T2205" s="58"/>
      <c r="U2205" s="58">
        <v>0</v>
      </c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G2205" s="7">
        <f>IF(Q2205&gt;0,RANK(Q2205,(N2205:P2205,Q2205:AE2205)),0)</f>
        <v>3</v>
      </c>
      <c r="AH2205" s="7">
        <f>IF(R2205&gt;0,RANK(R2205,(N2205:P2205,Q2205:AE2205)),0)</f>
        <v>0</v>
      </c>
      <c r="AI2205" s="7">
        <f>IF(T2205&gt;0,RANK(T2205,(N2205:P2205,Q2205:AE2205)),0)</f>
        <v>0</v>
      </c>
      <c r="AJ2205" s="7">
        <f>IF(S2205&gt;0,RANK(S2205,(N2205:P2205,Q2205:AE2205)),0)</f>
        <v>0</v>
      </c>
      <c r="AK2205" s="2">
        <f t="shared" si="781"/>
        <v>1.437297879985627E-2</v>
      </c>
      <c r="AL2205" s="2">
        <f t="shared" si="782"/>
        <v>0</v>
      </c>
      <c r="AM2205" s="2">
        <f t="shared" si="783"/>
        <v>0</v>
      </c>
      <c r="AN2205" s="2">
        <f t="shared" si="784"/>
        <v>0</v>
      </c>
      <c r="AP2205" t="s">
        <v>2456</v>
      </c>
      <c r="AQ2205" t="s">
        <v>773</v>
      </c>
      <c r="AT2205" s="94">
        <v>48</v>
      </c>
      <c r="AU2205" s="96">
        <v>391</v>
      </c>
      <c r="AV2205" s="100">
        <f t="shared" si="775"/>
        <v>48391</v>
      </c>
      <c r="AX2205" s="7" t="s">
        <v>996</v>
      </c>
    </row>
    <row r="2206" spans="1:50" ht="13" hidden="1" customHeight="1" outlineLevel="1">
      <c r="A2206" t="s">
        <v>1941</v>
      </c>
      <c r="B2206" t="s">
        <v>773</v>
      </c>
      <c r="C2206" s="1">
        <f t="shared" si="776"/>
        <v>524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0</v>
      </c>
      <c r="G2206" s="1">
        <f t="shared" si="771"/>
        <v>270</v>
      </c>
      <c r="H2206" s="2">
        <f t="shared" si="772"/>
        <v>0.51526717557251911</v>
      </c>
      <c r="I2206" s="2"/>
      <c r="J2206" s="2">
        <f t="shared" si="777"/>
        <v>0.23473282442748092</v>
      </c>
      <c r="K2206" s="2">
        <f t="shared" si="778"/>
        <v>0.75</v>
      </c>
      <c r="L2206" s="2">
        <f t="shared" si="779"/>
        <v>0</v>
      </c>
      <c r="M2206" s="2">
        <f t="shared" si="780"/>
        <v>1.5267175572519109E-2</v>
      </c>
      <c r="N2206" s="58">
        <v>123</v>
      </c>
      <c r="O2206" s="58">
        <v>393</v>
      </c>
      <c r="P2206" s="58"/>
      <c r="Q2206" s="58">
        <v>8</v>
      </c>
      <c r="R2206" s="58"/>
      <c r="S2206" s="58"/>
      <c r="T2206" s="58"/>
      <c r="U2206" s="58">
        <v>0</v>
      </c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G2206" s="7">
        <f>IF(Q2206&gt;0,RANK(Q2206,(N2206:P2206,Q2206:AE2206)),0)</f>
        <v>3</v>
      </c>
      <c r="AH2206" s="7">
        <f>IF(R2206&gt;0,RANK(R2206,(N2206:P2206,Q2206:AE2206)),0)</f>
        <v>0</v>
      </c>
      <c r="AI2206" s="7">
        <f>IF(T2206&gt;0,RANK(T2206,(N2206:P2206,Q2206:AE2206)),0)</f>
        <v>0</v>
      </c>
      <c r="AJ2206" s="7">
        <f>IF(S2206&gt;0,RANK(S2206,(N2206:P2206,Q2206:AE2206)),0)</f>
        <v>0</v>
      </c>
      <c r="AK2206" s="2">
        <f t="shared" si="781"/>
        <v>1.5267175572519083E-2</v>
      </c>
      <c r="AL2206" s="2">
        <f t="shared" si="782"/>
        <v>0</v>
      </c>
      <c r="AM2206" s="2">
        <f t="shared" si="783"/>
        <v>0</v>
      </c>
      <c r="AN2206" s="2">
        <f t="shared" si="784"/>
        <v>0</v>
      </c>
      <c r="AP2206" t="s">
        <v>1941</v>
      </c>
      <c r="AQ2206" t="s">
        <v>773</v>
      </c>
      <c r="AT2206" s="94">
        <v>48</v>
      </c>
      <c r="AU2206" s="96">
        <v>393</v>
      </c>
      <c r="AV2206" s="100">
        <f t="shared" si="775"/>
        <v>48393</v>
      </c>
      <c r="AX2206" s="7" t="s">
        <v>996</v>
      </c>
    </row>
    <row r="2207" spans="1:50" ht="13" hidden="1" customHeight="1" outlineLevel="1">
      <c r="A2207" t="s">
        <v>189</v>
      </c>
      <c r="B2207" t="s">
        <v>773</v>
      </c>
      <c r="C2207" s="1">
        <f t="shared" si="776"/>
        <v>4645</v>
      </c>
      <c r="D2207" s="7">
        <f>IF(N2207&gt;0, RANK(N2207,(N2207:P2207,Q2207:AE2207)),0)</f>
        <v>1</v>
      </c>
      <c r="E2207" s="7">
        <f>IF(O2207&gt;0,RANK(O2207,(N2207:P2207,Q2207:AE2207)),0)</f>
        <v>2</v>
      </c>
      <c r="F2207" s="7">
        <f>IF(P2207&gt;0,RANK(P2207,(N2207:P2207,Q2207:AE2207)),0)</f>
        <v>0</v>
      </c>
      <c r="G2207" s="1">
        <f t="shared" si="771"/>
        <v>600</v>
      </c>
      <c r="H2207" s="2">
        <f t="shared" si="772"/>
        <v>0.12917115177610333</v>
      </c>
      <c r="I2207" s="2"/>
      <c r="J2207" s="2">
        <f t="shared" si="777"/>
        <v>0.55995694294940801</v>
      </c>
      <c r="K2207" s="2">
        <f t="shared" si="778"/>
        <v>0.43078579117330462</v>
      </c>
      <c r="L2207" s="2">
        <f t="shared" si="779"/>
        <v>0</v>
      </c>
      <c r="M2207" s="2">
        <f t="shared" si="780"/>
        <v>9.2572658772873684E-3</v>
      </c>
      <c r="N2207" s="58">
        <v>2601</v>
      </c>
      <c r="O2207" s="58">
        <v>2001</v>
      </c>
      <c r="P2207" s="58"/>
      <c r="Q2207" s="58">
        <v>43</v>
      </c>
      <c r="R2207" s="58"/>
      <c r="S2207" s="58"/>
      <c r="T2207" s="58"/>
      <c r="U2207" s="58">
        <v>0</v>
      </c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G2207" s="7">
        <f>IF(Q2207&gt;0,RANK(Q2207,(N2207:P2207,Q2207:AE2207)),0)</f>
        <v>3</v>
      </c>
      <c r="AH2207" s="7">
        <f>IF(R2207&gt;0,RANK(R2207,(N2207:P2207,Q2207:AE2207)),0)</f>
        <v>0</v>
      </c>
      <c r="AI2207" s="7">
        <f>IF(T2207&gt;0,RANK(T2207,(N2207:P2207,Q2207:AE2207)),0)</f>
        <v>0</v>
      </c>
      <c r="AJ2207" s="7">
        <f>IF(S2207&gt;0,RANK(S2207,(N2207:P2207,Q2207:AE2207)),0)</f>
        <v>0</v>
      </c>
      <c r="AK2207" s="2">
        <f t="shared" si="781"/>
        <v>9.2572658772874065E-3</v>
      </c>
      <c r="AL2207" s="2">
        <f t="shared" si="782"/>
        <v>0</v>
      </c>
      <c r="AM2207" s="2">
        <f t="shared" si="783"/>
        <v>0</v>
      </c>
      <c r="AN2207" s="2">
        <f t="shared" si="784"/>
        <v>0</v>
      </c>
      <c r="AP2207" t="s">
        <v>189</v>
      </c>
      <c r="AQ2207" t="s">
        <v>773</v>
      </c>
      <c r="AT2207" s="94">
        <v>48</v>
      </c>
      <c r="AU2207" s="96">
        <v>395</v>
      </c>
      <c r="AV2207" s="100">
        <f t="shared" si="775"/>
        <v>48395</v>
      </c>
      <c r="AX2207" s="7" t="s">
        <v>996</v>
      </c>
    </row>
    <row r="2208" spans="1:50" ht="13" hidden="1" customHeight="1" outlineLevel="1">
      <c r="A2208" t="s">
        <v>1877</v>
      </c>
      <c r="B2208" t="s">
        <v>773</v>
      </c>
      <c r="C2208" s="1">
        <f t="shared" si="776"/>
        <v>7737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0</v>
      </c>
      <c r="G2208" s="1">
        <f t="shared" si="771"/>
        <v>3809</v>
      </c>
      <c r="H2208" s="2">
        <f t="shared" si="772"/>
        <v>0.49230968075481452</v>
      </c>
      <c r="I2208" s="2"/>
      <c r="J2208" s="2">
        <f t="shared" si="777"/>
        <v>0.23924001550988755</v>
      </c>
      <c r="K2208" s="2">
        <f t="shared" si="778"/>
        <v>0.73154969626470212</v>
      </c>
      <c r="L2208" s="2">
        <f t="shared" si="779"/>
        <v>0</v>
      </c>
      <c r="M2208" s="2">
        <f t="shared" si="780"/>
        <v>2.9210288225410386E-2</v>
      </c>
      <c r="N2208" s="58">
        <v>1851</v>
      </c>
      <c r="O2208" s="58">
        <v>5660</v>
      </c>
      <c r="P2208" s="58"/>
      <c r="Q2208" s="58">
        <v>226</v>
      </c>
      <c r="R2208" s="58"/>
      <c r="S2208" s="58"/>
      <c r="T2208" s="58"/>
      <c r="U2208" s="58">
        <v>0</v>
      </c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G2208" s="7">
        <f>IF(Q2208&gt;0,RANK(Q2208,(N2208:P2208,Q2208:AE2208)),0)</f>
        <v>3</v>
      </c>
      <c r="AH2208" s="7">
        <f>IF(R2208&gt;0,RANK(R2208,(N2208:P2208,Q2208:AE2208)),0)</f>
        <v>0</v>
      </c>
      <c r="AI2208" s="7">
        <f>IF(T2208&gt;0,RANK(T2208,(N2208:P2208,Q2208:AE2208)),0)</f>
        <v>0</v>
      </c>
      <c r="AJ2208" s="7">
        <f>IF(S2208&gt;0,RANK(S2208,(N2208:P2208,Q2208:AE2208)),0)</f>
        <v>0</v>
      </c>
      <c r="AK2208" s="2">
        <f t="shared" si="781"/>
        <v>2.9210288225410365E-2</v>
      </c>
      <c r="AL2208" s="2">
        <f t="shared" si="782"/>
        <v>0</v>
      </c>
      <c r="AM2208" s="2">
        <f t="shared" si="783"/>
        <v>0</v>
      </c>
      <c r="AN2208" s="2">
        <f t="shared" si="784"/>
        <v>0</v>
      </c>
      <c r="AP2208" t="s">
        <v>1877</v>
      </c>
      <c r="AQ2208" t="s">
        <v>773</v>
      </c>
      <c r="AT2208" s="94">
        <v>48</v>
      </c>
      <c r="AU2208" s="96">
        <v>397</v>
      </c>
      <c r="AV2208" s="100">
        <f t="shared" si="775"/>
        <v>48397</v>
      </c>
      <c r="AX2208" s="7" t="s">
        <v>996</v>
      </c>
    </row>
    <row r="2209" spans="1:50" ht="13" hidden="1" customHeight="1" outlineLevel="1">
      <c r="A2209" t="s">
        <v>497</v>
      </c>
      <c r="B2209" t="s">
        <v>773</v>
      </c>
      <c r="C2209" s="1">
        <f t="shared" si="776"/>
        <v>3126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771"/>
        <v>1186</v>
      </c>
      <c r="H2209" s="2">
        <f t="shared" si="772"/>
        <v>0.37939859245041585</v>
      </c>
      <c r="I2209" s="2"/>
      <c r="J2209" s="2">
        <f t="shared" si="777"/>
        <v>0.30262316058861166</v>
      </c>
      <c r="K2209" s="2">
        <f t="shared" si="778"/>
        <v>0.68202175303902746</v>
      </c>
      <c r="L2209" s="2">
        <f t="shared" si="779"/>
        <v>0</v>
      </c>
      <c r="M2209" s="2">
        <f t="shared" si="780"/>
        <v>1.5355086372360938E-2</v>
      </c>
      <c r="N2209" s="58">
        <v>946</v>
      </c>
      <c r="O2209" s="58">
        <v>2132</v>
      </c>
      <c r="P2209" s="58"/>
      <c r="Q2209" s="58">
        <v>44</v>
      </c>
      <c r="R2209" s="58"/>
      <c r="S2209" s="58"/>
      <c r="T2209" s="58"/>
      <c r="U2209" s="58">
        <v>4</v>
      </c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G2209" s="7">
        <f>IF(Q2209&gt;0,RANK(Q2209,(N2209:P2209,Q2209:AE2209)),0)</f>
        <v>3</v>
      </c>
      <c r="AH2209" s="7">
        <f>IF(R2209&gt;0,RANK(R2209,(N2209:P2209,Q2209:AE2209)),0)</f>
        <v>0</v>
      </c>
      <c r="AI2209" s="7">
        <f>IF(T2209&gt;0,RANK(T2209,(N2209:P2209,Q2209:AE2209)),0)</f>
        <v>0</v>
      </c>
      <c r="AJ2209" s="7">
        <f>IF(S2209&gt;0,RANK(S2209,(N2209:P2209,Q2209:AE2209)),0)</f>
        <v>0</v>
      </c>
      <c r="AK2209" s="2">
        <f t="shared" si="781"/>
        <v>1.4075495841330775E-2</v>
      </c>
      <c r="AL2209" s="2">
        <f t="shared" si="782"/>
        <v>0</v>
      </c>
      <c r="AM2209" s="2">
        <f t="shared" si="783"/>
        <v>0</v>
      </c>
      <c r="AN2209" s="2">
        <f t="shared" si="784"/>
        <v>0</v>
      </c>
      <c r="AP2209" t="s">
        <v>497</v>
      </c>
      <c r="AQ2209" t="s">
        <v>773</v>
      </c>
      <c r="AT2209" s="94">
        <v>48</v>
      </c>
      <c r="AU2209" s="96">
        <v>399</v>
      </c>
      <c r="AV2209" s="100">
        <f t="shared" si="775"/>
        <v>48399</v>
      </c>
      <c r="AX2209" s="7" t="s">
        <v>996</v>
      </c>
    </row>
    <row r="2210" spans="1:50" ht="13" hidden="1" customHeight="1" outlineLevel="1">
      <c r="A2210" t="s">
        <v>950</v>
      </c>
      <c r="B2210" t="s">
        <v>773</v>
      </c>
      <c r="C2210" s="1">
        <f t="shared" si="776"/>
        <v>10957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0</v>
      </c>
      <c r="G2210" s="1">
        <f t="shared" ref="G2210:G2264" si="785">IF(C2210&gt;0,MAX(N2210:P2210)-LARGE(N2210:P2210,2),0)</f>
        <v>4052</v>
      </c>
      <c r="H2210" s="2">
        <f t="shared" ref="H2210:H2264" si="786">IF(C2210&gt;0,G2210/C2210,0)</f>
        <v>0.36980925435794471</v>
      </c>
      <c r="I2210" s="2"/>
      <c r="J2210" s="2">
        <f t="shared" si="777"/>
        <v>0.30674454686501779</v>
      </c>
      <c r="K2210" s="2">
        <f t="shared" si="778"/>
        <v>0.67655380122296249</v>
      </c>
      <c r="L2210" s="2">
        <f t="shared" si="779"/>
        <v>0</v>
      </c>
      <c r="M2210" s="2">
        <f t="shared" si="780"/>
        <v>1.6701651912019666E-2</v>
      </c>
      <c r="N2210" s="58">
        <v>3361</v>
      </c>
      <c r="O2210" s="58">
        <v>7413</v>
      </c>
      <c r="P2210" s="58"/>
      <c r="Q2210" s="58">
        <v>182</v>
      </c>
      <c r="R2210" s="58"/>
      <c r="S2210" s="58"/>
      <c r="T2210" s="58"/>
      <c r="U2210" s="58">
        <v>1</v>
      </c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G2210" s="7">
        <f>IF(Q2210&gt;0,RANK(Q2210,(N2210:P2210,Q2210:AE2210)),0)</f>
        <v>3</v>
      </c>
      <c r="AH2210" s="7">
        <f>IF(R2210&gt;0,RANK(R2210,(N2210:P2210,Q2210:AE2210)),0)</f>
        <v>0</v>
      </c>
      <c r="AI2210" s="7">
        <f>IF(T2210&gt;0,RANK(T2210,(N2210:P2210,Q2210:AE2210)),0)</f>
        <v>0</v>
      </c>
      <c r="AJ2210" s="7">
        <f>IF(S2210&gt;0,RANK(S2210,(N2210:P2210,Q2210:AE2210)),0)</f>
        <v>0</v>
      </c>
      <c r="AK2210" s="2">
        <f t="shared" si="781"/>
        <v>1.6610386054576983E-2</v>
      </c>
      <c r="AL2210" s="2">
        <f t="shared" si="782"/>
        <v>0</v>
      </c>
      <c r="AM2210" s="2">
        <f t="shared" si="783"/>
        <v>0</v>
      </c>
      <c r="AN2210" s="2">
        <f t="shared" si="784"/>
        <v>0</v>
      </c>
      <c r="AP2210" t="s">
        <v>950</v>
      </c>
      <c r="AQ2210" t="s">
        <v>773</v>
      </c>
      <c r="AT2210" s="94">
        <v>48</v>
      </c>
      <c r="AU2210" s="96">
        <v>401</v>
      </c>
      <c r="AV2210" s="100">
        <f t="shared" si="775"/>
        <v>48401</v>
      </c>
      <c r="AX2210" s="7" t="s">
        <v>996</v>
      </c>
    </row>
    <row r="2211" spans="1:50" ht="13" hidden="1" customHeight="1" outlineLevel="1">
      <c r="A2211" t="s">
        <v>1075</v>
      </c>
      <c r="B2211" t="s">
        <v>773</v>
      </c>
      <c r="C2211" s="1">
        <f t="shared" si="776"/>
        <v>3017</v>
      </c>
      <c r="D2211" s="7">
        <f>IF(N2211&gt;0, RANK(N2211,(N2211:P2211,Q2211:AE2211)),0)</f>
        <v>2</v>
      </c>
      <c r="E2211" s="7">
        <f>IF(O2211&gt;0,RANK(O2211,(N2211:P2211,Q2211:AE2211)),0)</f>
        <v>1</v>
      </c>
      <c r="F2211" s="7">
        <f>IF(P2211&gt;0,RANK(P2211,(N2211:P2211,Q2211:AE2211)),0)</f>
        <v>0</v>
      </c>
      <c r="G2211" s="1">
        <f t="shared" si="785"/>
        <v>141</v>
      </c>
      <c r="H2211" s="2">
        <f t="shared" si="786"/>
        <v>4.6735167384819358E-2</v>
      </c>
      <c r="I2211" s="2"/>
      <c r="J2211" s="2">
        <f t="shared" si="777"/>
        <v>0.46867749419953597</v>
      </c>
      <c r="K2211" s="2">
        <f t="shared" si="778"/>
        <v>0.51541266158435528</v>
      </c>
      <c r="L2211" s="2">
        <f t="shared" si="779"/>
        <v>0</v>
      </c>
      <c r="M2211" s="2">
        <f t="shared" si="780"/>
        <v>1.5909844216108748E-2</v>
      </c>
      <c r="N2211" s="58">
        <v>1414</v>
      </c>
      <c r="O2211" s="58">
        <v>1555</v>
      </c>
      <c r="P2211" s="58"/>
      <c r="Q2211" s="58">
        <v>44</v>
      </c>
      <c r="R2211" s="58"/>
      <c r="S2211" s="58"/>
      <c r="T2211" s="58"/>
      <c r="U2211" s="58">
        <v>4</v>
      </c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G2211" s="7">
        <f>IF(Q2211&gt;0,RANK(Q2211,(N2211:P2211,Q2211:AE2211)),0)</f>
        <v>3</v>
      </c>
      <c r="AH2211" s="7">
        <f>IF(R2211&gt;0,RANK(R2211,(N2211:P2211,Q2211:AE2211)),0)</f>
        <v>0</v>
      </c>
      <c r="AI2211" s="7">
        <f>IF(T2211&gt;0,RANK(T2211,(N2211:P2211,Q2211:AE2211)),0)</f>
        <v>0</v>
      </c>
      <c r="AJ2211" s="7">
        <f>IF(S2211&gt;0,RANK(S2211,(N2211:P2211,Q2211:AE2211)),0)</f>
        <v>0</v>
      </c>
      <c r="AK2211" s="2">
        <f t="shared" si="781"/>
        <v>1.4584023864766324E-2</v>
      </c>
      <c r="AL2211" s="2">
        <f t="shared" si="782"/>
        <v>0</v>
      </c>
      <c r="AM2211" s="2">
        <f t="shared" si="783"/>
        <v>0</v>
      </c>
      <c r="AN2211" s="2">
        <f t="shared" si="784"/>
        <v>0</v>
      </c>
      <c r="AP2211" t="s">
        <v>1075</v>
      </c>
      <c r="AQ2211" t="s">
        <v>773</v>
      </c>
      <c r="AT2211" s="94">
        <v>48</v>
      </c>
      <c r="AU2211" s="96">
        <v>403</v>
      </c>
      <c r="AV2211" s="100">
        <f t="shared" si="775"/>
        <v>48403</v>
      </c>
      <c r="AX2211" s="7" t="s">
        <v>996</v>
      </c>
    </row>
    <row r="2212" spans="1:50" ht="13" hidden="1" customHeight="1" outlineLevel="1">
      <c r="A2212" t="s">
        <v>1601</v>
      </c>
      <c r="B2212" t="s">
        <v>773</v>
      </c>
      <c r="C2212" s="1">
        <f t="shared" si="776"/>
        <v>2846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0</v>
      </c>
      <c r="G2212" s="1">
        <f t="shared" si="785"/>
        <v>209</v>
      </c>
      <c r="H2212" s="2">
        <f t="shared" si="786"/>
        <v>7.3436401967673925E-2</v>
      </c>
      <c r="I2212" s="2"/>
      <c r="J2212" s="2">
        <f t="shared" si="777"/>
        <v>0.45361911454673226</v>
      </c>
      <c r="K2212" s="2">
        <f t="shared" si="778"/>
        <v>0.52705551651440619</v>
      </c>
      <c r="L2212" s="2">
        <f t="shared" si="779"/>
        <v>0</v>
      </c>
      <c r="M2212" s="2">
        <f t="shared" si="780"/>
        <v>1.9325368938861498E-2</v>
      </c>
      <c r="N2212" s="58">
        <v>1291</v>
      </c>
      <c r="O2212" s="58">
        <v>1500</v>
      </c>
      <c r="P2212" s="58"/>
      <c r="Q2212" s="58">
        <v>54</v>
      </c>
      <c r="R2212" s="58"/>
      <c r="S2212" s="58"/>
      <c r="T2212" s="58"/>
      <c r="U2212" s="58">
        <v>1</v>
      </c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G2212" s="7">
        <f>IF(Q2212&gt;0,RANK(Q2212,(N2212:P2212,Q2212:AE2212)),0)</f>
        <v>3</v>
      </c>
      <c r="AH2212" s="7">
        <f>IF(R2212&gt;0,RANK(R2212,(N2212:P2212,Q2212:AE2212)),0)</f>
        <v>0</v>
      </c>
      <c r="AI2212" s="7">
        <f>IF(T2212&gt;0,RANK(T2212,(N2212:P2212,Q2212:AE2212)),0)</f>
        <v>0</v>
      </c>
      <c r="AJ2212" s="7">
        <f>IF(S2212&gt;0,RANK(S2212,(N2212:P2212,Q2212:AE2212)),0)</f>
        <v>0</v>
      </c>
      <c r="AK2212" s="2">
        <f t="shared" si="781"/>
        <v>1.8973998594518624E-2</v>
      </c>
      <c r="AL2212" s="2">
        <f t="shared" si="782"/>
        <v>0</v>
      </c>
      <c r="AM2212" s="2">
        <f t="shared" si="783"/>
        <v>0</v>
      </c>
      <c r="AN2212" s="2">
        <f t="shared" si="784"/>
        <v>0</v>
      </c>
      <c r="AP2212" t="s">
        <v>1601</v>
      </c>
      <c r="AQ2212" t="s">
        <v>773</v>
      </c>
      <c r="AT2212" s="94">
        <v>48</v>
      </c>
      <c r="AU2212" s="96">
        <v>405</v>
      </c>
      <c r="AV2212" s="100">
        <f t="shared" si="775"/>
        <v>48405</v>
      </c>
      <c r="AX2212" s="7" t="s">
        <v>996</v>
      </c>
    </row>
    <row r="2213" spans="1:50" ht="13" hidden="1" customHeight="1" outlineLevel="1">
      <c r="A2213" t="s">
        <v>143</v>
      </c>
      <c r="B2213" t="s">
        <v>773</v>
      </c>
      <c r="C2213" s="1">
        <f t="shared" si="776"/>
        <v>4023</v>
      </c>
      <c r="D2213" s="7">
        <f>IF(N2213&gt;0, RANK(N2213,(N2213:P2213,Q2213:AE2213)),0)</f>
        <v>2</v>
      </c>
      <c r="E2213" s="7">
        <f>IF(O2213&gt;0,RANK(O2213,(N2213:P2213,Q2213:AE2213)),0)</f>
        <v>1</v>
      </c>
      <c r="F2213" s="7">
        <f>IF(P2213&gt;0,RANK(P2213,(N2213:P2213,Q2213:AE2213)),0)</f>
        <v>0</v>
      </c>
      <c r="G2213" s="1">
        <f t="shared" si="785"/>
        <v>531</v>
      </c>
      <c r="H2213" s="2">
        <f t="shared" si="786"/>
        <v>0.1319910514541387</v>
      </c>
      <c r="I2213" s="2"/>
      <c r="J2213" s="2">
        <f t="shared" si="777"/>
        <v>0.42455878697489435</v>
      </c>
      <c r="K2213" s="2">
        <f t="shared" si="778"/>
        <v>0.55654983842903305</v>
      </c>
      <c r="L2213" s="2">
        <f t="shared" si="779"/>
        <v>0</v>
      </c>
      <c r="M2213" s="2">
        <f t="shared" si="780"/>
        <v>1.8891374596072597E-2</v>
      </c>
      <c r="N2213" s="58">
        <v>1708</v>
      </c>
      <c r="O2213" s="58">
        <v>2239</v>
      </c>
      <c r="P2213" s="58"/>
      <c r="Q2213" s="58">
        <v>74</v>
      </c>
      <c r="R2213" s="58"/>
      <c r="S2213" s="58"/>
      <c r="T2213" s="58"/>
      <c r="U2213" s="58">
        <v>2</v>
      </c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G2213" s="7">
        <f>IF(Q2213&gt;0,RANK(Q2213,(N2213:P2213,Q2213:AE2213)),0)</f>
        <v>3</v>
      </c>
      <c r="AH2213" s="7">
        <f>IF(R2213&gt;0,RANK(R2213,(N2213:P2213,Q2213:AE2213)),0)</f>
        <v>0</v>
      </c>
      <c r="AI2213" s="7">
        <f>IF(T2213&gt;0,RANK(T2213,(N2213:P2213,Q2213:AE2213)),0)</f>
        <v>0</v>
      </c>
      <c r="AJ2213" s="7">
        <f>IF(S2213&gt;0,RANK(S2213,(N2213:P2213,Q2213:AE2213)),0)</f>
        <v>0</v>
      </c>
      <c r="AK2213" s="2">
        <f t="shared" si="781"/>
        <v>1.839423315933383E-2</v>
      </c>
      <c r="AL2213" s="2">
        <f t="shared" si="782"/>
        <v>0</v>
      </c>
      <c r="AM2213" s="2">
        <f t="shared" si="783"/>
        <v>0</v>
      </c>
      <c r="AN2213" s="2">
        <f t="shared" si="784"/>
        <v>0</v>
      </c>
      <c r="AP2213" t="s">
        <v>143</v>
      </c>
      <c r="AQ2213" t="s">
        <v>773</v>
      </c>
      <c r="AT2213" s="94">
        <v>48</v>
      </c>
      <c r="AU2213" s="96">
        <v>407</v>
      </c>
      <c r="AV2213" s="100">
        <f t="shared" si="775"/>
        <v>48407</v>
      </c>
      <c r="AX2213" s="7" t="s">
        <v>996</v>
      </c>
    </row>
    <row r="2214" spans="1:50" ht="13" hidden="1" customHeight="1" outlineLevel="1">
      <c r="A2214" t="s">
        <v>1896</v>
      </c>
      <c r="B2214" t="s">
        <v>773</v>
      </c>
      <c r="C2214" s="1">
        <f t="shared" si="776"/>
        <v>11246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0</v>
      </c>
      <c r="G2214" s="1">
        <f t="shared" si="785"/>
        <v>1967</v>
      </c>
      <c r="H2214" s="2">
        <f t="shared" si="786"/>
        <v>0.17490663346967811</v>
      </c>
      <c r="I2214" s="2"/>
      <c r="J2214" s="2">
        <f t="shared" si="777"/>
        <v>0.40236528543482125</v>
      </c>
      <c r="K2214" s="2">
        <f t="shared" si="778"/>
        <v>0.57727191890449936</v>
      </c>
      <c r="L2214" s="2">
        <f t="shared" si="779"/>
        <v>0</v>
      </c>
      <c r="M2214" s="2">
        <f t="shared" si="780"/>
        <v>2.0362795660679445E-2</v>
      </c>
      <c r="N2214" s="58">
        <v>4525</v>
      </c>
      <c r="O2214" s="58">
        <v>6492</v>
      </c>
      <c r="P2214" s="58"/>
      <c r="Q2214" s="58">
        <v>229</v>
      </c>
      <c r="R2214" s="58"/>
      <c r="S2214" s="58"/>
      <c r="T2214" s="58"/>
      <c r="U2214" s="58">
        <v>0</v>
      </c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G2214" s="7">
        <f>IF(Q2214&gt;0,RANK(Q2214,(N2214:P2214,Q2214:AE2214)),0)</f>
        <v>3</v>
      </c>
      <c r="AH2214" s="7">
        <f>IF(R2214&gt;0,RANK(R2214,(N2214:P2214,Q2214:AE2214)),0)</f>
        <v>0</v>
      </c>
      <c r="AI2214" s="7">
        <f>IF(T2214&gt;0,RANK(T2214,(N2214:P2214,Q2214:AE2214)),0)</f>
        <v>0</v>
      </c>
      <c r="AJ2214" s="7">
        <f>IF(S2214&gt;0,RANK(S2214,(N2214:P2214,Q2214:AE2214)),0)</f>
        <v>0</v>
      </c>
      <c r="AK2214" s="2">
        <f t="shared" si="781"/>
        <v>2.0362795660679351E-2</v>
      </c>
      <c r="AL2214" s="2">
        <f t="shared" si="782"/>
        <v>0</v>
      </c>
      <c r="AM2214" s="2">
        <f t="shared" si="783"/>
        <v>0</v>
      </c>
      <c r="AN2214" s="2">
        <f t="shared" si="784"/>
        <v>0</v>
      </c>
      <c r="AP2214" t="s">
        <v>1896</v>
      </c>
      <c r="AQ2214" t="s">
        <v>773</v>
      </c>
      <c r="AT2214" s="94">
        <v>48</v>
      </c>
      <c r="AU2214" s="96">
        <v>409</v>
      </c>
      <c r="AV2214" s="100">
        <f t="shared" si="775"/>
        <v>48409</v>
      </c>
      <c r="AX2214" s="7" t="s">
        <v>996</v>
      </c>
    </row>
    <row r="2215" spans="1:50" ht="13" hidden="1" customHeight="1" outlineLevel="1">
      <c r="A2215" t="s">
        <v>642</v>
      </c>
      <c r="B2215" t="s">
        <v>773</v>
      </c>
      <c r="C2215" s="1">
        <f t="shared" si="776"/>
        <v>1546</v>
      </c>
      <c r="D2215" s="7">
        <f>IF(N2215&gt;0, RANK(N2215,(N2215:P2215,Q2215:AE2215)),0)</f>
        <v>2</v>
      </c>
      <c r="E2215" s="7">
        <f>IF(O2215&gt;0,RANK(O2215,(N2215:P2215,Q2215:AE2215)),0)</f>
        <v>1</v>
      </c>
      <c r="F2215" s="7">
        <f>IF(P2215&gt;0,RANK(P2215,(N2215:P2215,Q2215:AE2215)),0)</f>
        <v>0</v>
      </c>
      <c r="G2215" s="1">
        <f t="shared" si="785"/>
        <v>72</v>
      </c>
      <c r="H2215" s="2">
        <f t="shared" si="786"/>
        <v>4.6571798188874518E-2</v>
      </c>
      <c r="I2215" s="2"/>
      <c r="J2215" s="2">
        <f t="shared" si="777"/>
        <v>0.47153945666235447</v>
      </c>
      <c r="K2215" s="2">
        <f t="shared" si="778"/>
        <v>0.518111254851229</v>
      </c>
      <c r="L2215" s="2">
        <f t="shared" si="779"/>
        <v>0</v>
      </c>
      <c r="M2215" s="2">
        <f t="shared" si="780"/>
        <v>1.0349288486416475E-2</v>
      </c>
      <c r="N2215" s="58">
        <v>729</v>
      </c>
      <c r="O2215" s="58">
        <v>801</v>
      </c>
      <c r="P2215" s="58"/>
      <c r="Q2215" s="58">
        <v>15</v>
      </c>
      <c r="R2215" s="58"/>
      <c r="S2215" s="58"/>
      <c r="T2215" s="58"/>
      <c r="U2215" s="58">
        <v>1</v>
      </c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G2215" s="7">
        <f>IF(Q2215&gt;0,RANK(Q2215,(N2215:P2215,Q2215:AE2215)),0)</f>
        <v>3</v>
      </c>
      <c r="AH2215" s="7">
        <f>IF(R2215&gt;0,RANK(R2215,(N2215:P2215,Q2215:AE2215)),0)</f>
        <v>0</v>
      </c>
      <c r="AI2215" s="7">
        <f>IF(T2215&gt;0,RANK(T2215,(N2215:P2215,Q2215:AE2215)),0)</f>
        <v>0</v>
      </c>
      <c r="AJ2215" s="7">
        <f>IF(S2215&gt;0,RANK(S2215,(N2215:P2215,Q2215:AE2215)),0)</f>
        <v>0</v>
      </c>
      <c r="AK2215" s="2">
        <f t="shared" si="781"/>
        <v>9.7024579560155231E-3</v>
      </c>
      <c r="AL2215" s="2">
        <f t="shared" si="782"/>
        <v>0</v>
      </c>
      <c r="AM2215" s="2">
        <f t="shared" si="783"/>
        <v>0</v>
      </c>
      <c r="AN2215" s="2">
        <f t="shared" si="784"/>
        <v>0</v>
      </c>
      <c r="AP2215" t="s">
        <v>642</v>
      </c>
      <c r="AQ2215" t="s">
        <v>773</v>
      </c>
      <c r="AT2215" s="94">
        <v>48</v>
      </c>
      <c r="AU2215" s="96">
        <v>411</v>
      </c>
      <c r="AV2215" s="100">
        <f t="shared" si="775"/>
        <v>48411</v>
      </c>
      <c r="AX2215" s="7" t="s">
        <v>996</v>
      </c>
    </row>
    <row r="2216" spans="1:50" ht="13" hidden="1" customHeight="1" outlineLevel="1">
      <c r="A2216" t="s">
        <v>1498</v>
      </c>
      <c r="B2216" t="s">
        <v>773</v>
      </c>
      <c r="C2216" s="1">
        <f t="shared" si="776"/>
        <v>868</v>
      </c>
      <c r="D2216" s="7">
        <f>IF(N2216&gt;0, RANK(N2216,(N2216:P2216,Q2216:AE2216)),0)</f>
        <v>2</v>
      </c>
      <c r="E2216" s="7">
        <f>IF(O2216&gt;0,RANK(O2216,(N2216:P2216,Q2216:AE2216)),0)</f>
        <v>1</v>
      </c>
      <c r="F2216" s="7">
        <f>IF(P2216&gt;0,RANK(P2216,(N2216:P2216,Q2216:AE2216)),0)</f>
        <v>0</v>
      </c>
      <c r="G2216" s="1">
        <f t="shared" si="785"/>
        <v>380</v>
      </c>
      <c r="H2216" s="2">
        <f t="shared" si="786"/>
        <v>0.43778801843317972</v>
      </c>
      <c r="I2216" s="2"/>
      <c r="J2216" s="2">
        <f t="shared" si="777"/>
        <v>0.27649769585253459</v>
      </c>
      <c r="K2216" s="2">
        <f t="shared" si="778"/>
        <v>0.7142857142857143</v>
      </c>
      <c r="L2216" s="2">
        <f t="shared" si="779"/>
        <v>0</v>
      </c>
      <c r="M2216" s="2">
        <f t="shared" si="780"/>
        <v>9.2165898617511122E-3</v>
      </c>
      <c r="N2216" s="58">
        <v>240</v>
      </c>
      <c r="O2216" s="58">
        <v>620</v>
      </c>
      <c r="P2216" s="58"/>
      <c r="Q2216" s="58">
        <v>7</v>
      </c>
      <c r="R2216" s="58"/>
      <c r="S2216" s="58"/>
      <c r="T2216" s="58"/>
      <c r="U2216" s="58">
        <v>1</v>
      </c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G2216" s="7">
        <f>IF(Q2216&gt;0,RANK(Q2216,(N2216:P2216,Q2216:AE2216)),0)</f>
        <v>3</v>
      </c>
      <c r="AH2216" s="7">
        <f>IF(R2216&gt;0,RANK(R2216,(N2216:P2216,Q2216:AE2216)),0)</f>
        <v>0</v>
      </c>
      <c r="AI2216" s="7">
        <f>IF(T2216&gt;0,RANK(T2216,(N2216:P2216,Q2216:AE2216)),0)</f>
        <v>0</v>
      </c>
      <c r="AJ2216" s="7">
        <f>IF(S2216&gt;0,RANK(S2216,(N2216:P2216,Q2216:AE2216)),0)</f>
        <v>0</v>
      </c>
      <c r="AK2216" s="2">
        <f t="shared" si="781"/>
        <v>8.0645161290322578E-3</v>
      </c>
      <c r="AL2216" s="2">
        <f t="shared" si="782"/>
        <v>0</v>
      </c>
      <c r="AM2216" s="2">
        <f t="shared" si="783"/>
        <v>0</v>
      </c>
      <c r="AN2216" s="2">
        <f t="shared" si="784"/>
        <v>0</v>
      </c>
      <c r="AP2216" t="s">
        <v>1498</v>
      </c>
      <c r="AQ2216" t="s">
        <v>773</v>
      </c>
      <c r="AT2216" s="94">
        <v>48</v>
      </c>
      <c r="AU2216" s="96">
        <v>413</v>
      </c>
      <c r="AV2216" s="100">
        <f t="shared" si="775"/>
        <v>48413</v>
      </c>
      <c r="AX2216" s="7" t="s">
        <v>996</v>
      </c>
    </row>
    <row r="2217" spans="1:50" ht="13" hidden="1" customHeight="1" outlineLevel="1">
      <c r="A2217" t="s">
        <v>717</v>
      </c>
      <c r="B2217" t="s">
        <v>773</v>
      </c>
      <c r="C2217" s="1">
        <f t="shared" si="776"/>
        <v>4122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785"/>
        <v>1941</v>
      </c>
      <c r="H2217" s="2">
        <f t="shared" si="786"/>
        <v>0.47088791848617179</v>
      </c>
      <c r="I2217" s="2"/>
      <c r="J2217" s="2">
        <f t="shared" si="777"/>
        <v>0.25691411935953423</v>
      </c>
      <c r="K2217" s="2">
        <f t="shared" si="778"/>
        <v>0.72780203784570596</v>
      </c>
      <c r="L2217" s="2">
        <f t="shared" si="779"/>
        <v>0</v>
      </c>
      <c r="M2217" s="2">
        <f t="shared" si="780"/>
        <v>1.5283842794759805E-2</v>
      </c>
      <c r="N2217" s="58">
        <v>1059</v>
      </c>
      <c r="O2217" s="58">
        <v>3000</v>
      </c>
      <c r="P2217" s="58"/>
      <c r="Q2217" s="58">
        <v>63</v>
      </c>
      <c r="R2217" s="58"/>
      <c r="S2217" s="58"/>
      <c r="T2217" s="58"/>
      <c r="U2217" s="58">
        <v>0</v>
      </c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G2217" s="7">
        <f>IF(Q2217&gt;0,RANK(Q2217,(N2217:P2217,Q2217:AE2217)),0)</f>
        <v>3</v>
      </c>
      <c r="AH2217" s="7">
        <f>IF(R2217&gt;0,RANK(R2217,(N2217:P2217,Q2217:AE2217)),0)</f>
        <v>0</v>
      </c>
      <c r="AI2217" s="7">
        <f>IF(T2217&gt;0,RANK(T2217,(N2217:P2217,Q2217:AE2217)),0)</f>
        <v>0</v>
      </c>
      <c r="AJ2217" s="7">
        <f>IF(S2217&gt;0,RANK(S2217,(N2217:P2217,Q2217:AE2217)),0)</f>
        <v>0</v>
      </c>
      <c r="AK2217" s="2">
        <f t="shared" si="781"/>
        <v>1.5283842794759825E-2</v>
      </c>
      <c r="AL2217" s="2">
        <f t="shared" si="782"/>
        <v>0</v>
      </c>
      <c r="AM2217" s="2">
        <f t="shared" si="783"/>
        <v>0</v>
      </c>
      <c r="AN2217" s="2">
        <f t="shared" si="784"/>
        <v>0</v>
      </c>
      <c r="AP2217" t="s">
        <v>717</v>
      </c>
      <c r="AQ2217" t="s">
        <v>773</v>
      </c>
      <c r="AT2217" s="94">
        <v>48</v>
      </c>
      <c r="AU2217" s="96">
        <v>415</v>
      </c>
      <c r="AV2217" s="100">
        <f t="shared" si="775"/>
        <v>48415</v>
      </c>
      <c r="AX2217" s="7" t="s">
        <v>996</v>
      </c>
    </row>
    <row r="2218" spans="1:50" ht="13" hidden="1" customHeight="1" outlineLevel="1">
      <c r="A2218" t="s">
        <v>897</v>
      </c>
      <c r="B2218" t="s">
        <v>773</v>
      </c>
      <c r="C2218" s="1">
        <f t="shared" si="776"/>
        <v>1125</v>
      </c>
      <c r="D2218" s="7">
        <f>IF(N2218&gt;0, RANK(N2218,(N2218:P2218,Q2218:AE2218)),0)</f>
        <v>2</v>
      </c>
      <c r="E2218" s="7">
        <f>IF(O2218&gt;0,RANK(O2218,(N2218:P2218,Q2218:AE2218)),0)</f>
        <v>1</v>
      </c>
      <c r="F2218" s="7">
        <f>IF(P2218&gt;0,RANK(P2218,(N2218:P2218,Q2218:AE2218)),0)</f>
        <v>0</v>
      </c>
      <c r="G2218" s="1">
        <f t="shared" si="785"/>
        <v>442</v>
      </c>
      <c r="H2218" s="2">
        <f t="shared" si="786"/>
        <v>0.3928888888888889</v>
      </c>
      <c r="I2218" s="2"/>
      <c r="J2218" s="2">
        <f t="shared" si="777"/>
        <v>0.29688888888888887</v>
      </c>
      <c r="K2218" s="2">
        <f t="shared" si="778"/>
        <v>0.68977777777777782</v>
      </c>
      <c r="L2218" s="2">
        <f t="shared" si="779"/>
        <v>0</v>
      </c>
      <c r="M2218" s="2">
        <f t="shared" si="780"/>
        <v>1.3333333333333308E-2</v>
      </c>
      <c r="N2218" s="58">
        <v>334</v>
      </c>
      <c r="O2218" s="58">
        <v>776</v>
      </c>
      <c r="P2218" s="58"/>
      <c r="Q2218" s="58">
        <v>15</v>
      </c>
      <c r="R2218" s="58"/>
      <c r="S2218" s="58"/>
      <c r="T2218" s="58"/>
      <c r="U2218" s="58">
        <v>0</v>
      </c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G2218" s="7">
        <f>IF(Q2218&gt;0,RANK(Q2218,(N2218:P2218,Q2218:AE2218)),0)</f>
        <v>3</v>
      </c>
      <c r="AH2218" s="7">
        <f>IF(R2218&gt;0,RANK(R2218,(N2218:P2218,Q2218:AE2218)),0)</f>
        <v>0</v>
      </c>
      <c r="AI2218" s="7">
        <f>IF(T2218&gt;0,RANK(T2218,(N2218:P2218,Q2218:AE2218)),0)</f>
        <v>0</v>
      </c>
      <c r="AJ2218" s="7">
        <f>IF(S2218&gt;0,RANK(S2218,(N2218:P2218,Q2218:AE2218)),0)</f>
        <v>0</v>
      </c>
      <c r="AK2218" s="2">
        <f t="shared" si="781"/>
        <v>1.3333333333333334E-2</v>
      </c>
      <c r="AL2218" s="2">
        <f t="shared" si="782"/>
        <v>0</v>
      </c>
      <c r="AM2218" s="2">
        <f t="shared" si="783"/>
        <v>0</v>
      </c>
      <c r="AN2218" s="2">
        <f t="shared" si="784"/>
        <v>0</v>
      </c>
      <c r="AP2218" t="s">
        <v>897</v>
      </c>
      <c r="AQ2218" t="s">
        <v>773</v>
      </c>
      <c r="AT2218" s="94">
        <v>48</v>
      </c>
      <c r="AU2218" s="96">
        <v>417</v>
      </c>
      <c r="AV2218" s="100">
        <f t="shared" si="775"/>
        <v>48417</v>
      </c>
      <c r="AX2218" s="7" t="s">
        <v>996</v>
      </c>
    </row>
    <row r="2219" spans="1:50" ht="13" hidden="1" customHeight="1" outlineLevel="1">
      <c r="A2219" t="s">
        <v>2643</v>
      </c>
      <c r="B2219" t="s">
        <v>773</v>
      </c>
      <c r="C2219" s="1">
        <f t="shared" si="776"/>
        <v>5578</v>
      </c>
      <c r="D2219" s="7">
        <f>IF(N2219&gt;0, RANK(N2219,(N2219:P2219,Q2219:AE2219)),0)</f>
        <v>2</v>
      </c>
      <c r="E2219" s="7">
        <f>IF(O2219&gt;0,RANK(O2219,(N2219:P2219,Q2219:AE2219)),0)</f>
        <v>1</v>
      </c>
      <c r="F2219" s="7">
        <f>IF(P2219&gt;0,RANK(P2219,(N2219:P2219,Q2219:AE2219)),0)</f>
        <v>0</v>
      </c>
      <c r="G2219" s="1">
        <f t="shared" si="785"/>
        <v>756</v>
      </c>
      <c r="H2219" s="2">
        <f t="shared" si="786"/>
        <v>0.13553244890641808</v>
      </c>
      <c r="I2219" s="2"/>
      <c r="J2219" s="2">
        <f t="shared" si="777"/>
        <v>0.41842954463965581</v>
      </c>
      <c r="K2219" s="2">
        <f t="shared" si="778"/>
        <v>0.55396199354607389</v>
      </c>
      <c r="L2219" s="2">
        <f t="shared" si="779"/>
        <v>0</v>
      </c>
      <c r="M2219" s="2">
        <f t="shared" si="780"/>
        <v>2.7608461814270346E-2</v>
      </c>
      <c r="N2219" s="58">
        <v>2334</v>
      </c>
      <c r="O2219" s="58">
        <v>3090</v>
      </c>
      <c r="P2219" s="58"/>
      <c r="Q2219" s="58">
        <v>153</v>
      </c>
      <c r="R2219" s="58"/>
      <c r="S2219" s="58"/>
      <c r="T2219" s="58"/>
      <c r="U2219" s="58">
        <v>1</v>
      </c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G2219" s="7">
        <f>IF(Q2219&gt;0,RANK(Q2219,(N2219:P2219,Q2219:AE2219)),0)</f>
        <v>3</v>
      </c>
      <c r="AH2219" s="7">
        <f>IF(R2219&gt;0,RANK(R2219,(N2219:P2219,Q2219:AE2219)),0)</f>
        <v>0</v>
      </c>
      <c r="AI2219" s="7">
        <f>IF(T2219&gt;0,RANK(T2219,(N2219:P2219,Q2219:AE2219)),0)</f>
        <v>0</v>
      </c>
      <c r="AJ2219" s="7">
        <f>IF(S2219&gt;0,RANK(S2219,(N2219:P2219,Q2219:AE2219)),0)</f>
        <v>0</v>
      </c>
      <c r="AK2219" s="2">
        <f t="shared" si="781"/>
        <v>2.7429186088203657E-2</v>
      </c>
      <c r="AL2219" s="2">
        <f t="shared" si="782"/>
        <v>0</v>
      </c>
      <c r="AM2219" s="2">
        <f t="shared" si="783"/>
        <v>0</v>
      </c>
      <c r="AN2219" s="2">
        <f t="shared" si="784"/>
        <v>0</v>
      </c>
      <c r="AP2219" t="s">
        <v>2643</v>
      </c>
      <c r="AQ2219" t="s">
        <v>773</v>
      </c>
      <c r="AT2219" s="94">
        <v>48</v>
      </c>
      <c r="AU2219" s="96">
        <v>419</v>
      </c>
      <c r="AV2219" s="100">
        <f t="shared" si="775"/>
        <v>48419</v>
      </c>
      <c r="AX2219" s="7" t="s">
        <v>996</v>
      </c>
    </row>
    <row r="2220" spans="1:50" ht="13" hidden="1" customHeight="1" outlineLevel="1">
      <c r="A2220" t="s">
        <v>1451</v>
      </c>
      <c r="B2220" t="s">
        <v>773</v>
      </c>
      <c r="C2220" s="1">
        <f t="shared" si="776"/>
        <v>1090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0</v>
      </c>
      <c r="G2220" s="1">
        <f t="shared" si="785"/>
        <v>468</v>
      </c>
      <c r="H2220" s="2">
        <f t="shared" si="786"/>
        <v>0.42935779816513764</v>
      </c>
      <c r="I2220" s="2"/>
      <c r="J2220" s="2">
        <f t="shared" si="777"/>
        <v>0.25779816513761467</v>
      </c>
      <c r="K2220" s="2">
        <f t="shared" si="778"/>
        <v>0.6871559633027523</v>
      </c>
      <c r="L2220" s="2">
        <f t="shared" si="779"/>
        <v>0</v>
      </c>
      <c r="M2220" s="2">
        <f t="shared" si="780"/>
        <v>5.5045871559633031E-2</v>
      </c>
      <c r="N2220" s="58">
        <v>281</v>
      </c>
      <c r="O2220" s="58">
        <v>749</v>
      </c>
      <c r="P2220" s="58"/>
      <c r="Q2220" s="58">
        <v>57</v>
      </c>
      <c r="R2220" s="58"/>
      <c r="S2220" s="58"/>
      <c r="T2220" s="58"/>
      <c r="U2220" s="58">
        <v>3</v>
      </c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G2220" s="7">
        <f>IF(Q2220&gt;0,RANK(Q2220,(N2220:P2220,Q2220:AE2220)),0)</f>
        <v>3</v>
      </c>
      <c r="AH2220" s="7">
        <f>IF(R2220&gt;0,RANK(R2220,(N2220:P2220,Q2220:AE2220)),0)</f>
        <v>0</v>
      </c>
      <c r="AI2220" s="7">
        <f>IF(T2220&gt;0,RANK(T2220,(N2220:P2220,Q2220:AE2220)),0)</f>
        <v>0</v>
      </c>
      <c r="AJ2220" s="7">
        <f>IF(S2220&gt;0,RANK(S2220,(N2220:P2220,Q2220:AE2220)),0)</f>
        <v>0</v>
      </c>
      <c r="AK2220" s="2">
        <f t="shared" si="781"/>
        <v>5.2293577981651379E-2</v>
      </c>
      <c r="AL2220" s="2">
        <f t="shared" si="782"/>
        <v>0</v>
      </c>
      <c r="AM2220" s="2">
        <f t="shared" si="783"/>
        <v>0</v>
      </c>
      <c r="AN2220" s="2">
        <f t="shared" si="784"/>
        <v>0</v>
      </c>
      <c r="AP2220" t="s">
        <v>1451</v>
      </c>
      <c r="AQ2220" t="s">
        <v>773</v>
      </c>
      <c r="AT2220" s="94">
        <v>48</v>
      </c>
      <c r="AU2220" s="96">
        <v>421</v>
      </c>
      <c r="AV2220" s="100">
        <f t="shared" si="775"/>
        <v>48421</v>
      </c>
      <c r="AX2220" s="7" t="s">
        <v>996</v>
      </c>
    </row>
    <row r="2221" spans="1:50" ht="13" hidden="1" customHeight="1" outlineLevel="1">
      <c r="A2221" t="s">
        <v>716</v>
      </c>
      <c r="B2221" t="s">
        <v>773</v>
      </c>
      <c r="C2221" s="1">
        <f t="shared" si="776"/>
        <v>40796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785"/>
        <v>15959</v>
      </c>
      <c r="H2221" s="2">
        <f t="shared" si="786"/>
        <v>0.39119031277576233</v>
      </c>
      <c r="I2221" s="2"/>
      <c r="J2221" s="2">
        <f t="shared" si="777"/>
        <v>0.294759290126483</v>
      </c>
      <c r="K2221" s="2">
        <f t="shared" si="778"/>
        <v>0.68594960290224527</v>
      </c>
      <c r="L2221" s="2">
        <f t="shared" si="779"/>
        <v>0</v>
      </c>
      <c r="M2221" s="2">
        <f t="shared" si="780"/>
        <v>1.9291106971271677E-2</v>
      </c>
      <c r="N2221" s="58">
        <v>12025</v>
      </c>
      <c r="O2221" s="58">
        <v>27984</v>
      </c>
      <c r="P2221" s="58"/>
      <c r="Q2221" s="58">
        <v>786</v>
      </c>
      <c r="R2221" s="58"/>
      <c r="S2221" s="58"/>
      <c r="T2221" s="58"/>
      <c r="U2221" s="58">
        <v>1</v>
      </c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G2221" s="7">
        <f>IF(Q2221&gt;0,RANK(Q2221,(N2221:P2221,Q2221:AE2221)),0)</f>
        <v>3</v>
      </c>
      <c r="AH2221" s="7">
        <f>IF(R2221&gt;0,RANK(R2221,(N2221:P2221,Q2221:AE2221)),0)</f>
        <v>0</v>
      </c>
      <c r="AI2221" s="7">
        <f>IF(T2221&gt;0,RANK(T2221,(N2221:P2221,Q2221:AE2221)),0)</f>
        <v>0</v>
      </c>
      <c r="AJ2221" s="7">
        <f>IF(S2221&gt;0,RANK(S2221,(N2221:P2221,Q2221:AE2221)),0)</f>
        <v>0</v>
      </c>
      <c r="AK2221" s="2">
        <f t="shared" si="781"/>
        <v>1.9266594764192568E-2</v>
      </c>
      <c r="AL2221" s="2">
        <f t="shared" si="782"/>
        <v>0</v>
      </c>
      <c r="AM2221" s="2">
        <f t="shared" si="783"/>
        <v>0</v>
      </c>
      <c r="AN2221" s="2">
        <f t="shared" si="784"/>
        <v>0</v>
      </c>
      <c r="AP2221" t="s">
        <v>716</v>
      </c>
      <c r="AQ2221" t="s">
        <v>773</v>
      </c>
      <c r="AT2221" s="94">
        <v>48</v>
      </c>
      <c r="AU2221" s="96">
        <v>423</v>
      </c>
      <c r="AV2221" s="100">
        <f t="shared" si="775"/>
        <v>48423</v>
      </c>
      <c r="AX2221" s="7" t="s">
        <v>996</v>
      </c>
    </row>
    <row r="2222" spans="1:50" ht="13" hidden="1" customHeight="1" outlineLevel="1">
      <c r="A2222" t="s">
        <v>898</v>
      </c>
      <c r="B2222" t="s">
        <v>773</v>
      </c>
      <c r="C2222" s="1">
        <f t="shared" si="776"/>
        <v>1833</v>
      </c>
      <c r="D2222" s="7">
        <f>IF(N2222&gt;0, RANK(N2222,(N2222:P2222,Q2222:AE2222)),0)</f>
        <v>2</v>
      </c>
      <c r="E2222" s="7">
        <f>IF(O2222&gt;0,RANK(O2222,(N2222:P2222,Q2222:AE2222)),0)</f>
        <v>1</v>
      </c>
      <c r="F2222" s="7">
        <f>IF(P2222&gt;0,RANK(P2222,(N2222:P2222,Q2222:AE2222)),0)</f>
        <v>0</v>
      </c>
      <c r="G2222" s="1">
        <f t="shared" si="785"/>
        <v>441</v>
      </c>
      <c r="H2222" s="2">
        <f t="shared" si="786"/>
        <v>0.24058919803600654</v>
      </c>
      <c r="I2222" s="2"/>
      <c r="J2222" s="2">
        <f t="shared" si="777"/>
        <v>0.36333878887070375</v>
      </c>
      <c r="K2222" s="2">
        <f t="shared" si="778"/>
        <v>0.60392798690671035</v>
      </c>
      <c r="L2222" s="2">
        <f t="shared" si="779"/>
        <v>0</v>
      </c>
      <c r="M2222" s="2">
        <f t="shared" si="780"/>
        <v>3.2733224222585844E-2</v>
      </c>
      <c r="N2222" s="58">
        <v>666</v>
      </c>
      <c r="O2222" s="58">
        <v>1107</v>
      </c>
      <c r="P2222" s="58"/>
      <c r="Q2222" s="58">
        <v>59</v>
      </c>
      <c r="R2222" s="58"/>
      <c r="S2222" s="58"/>
      <c r="T2222" s="58"/>
      <c r="U2222" s="58">
        <v>1</v>
      </c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G2222" s="7">
        <f>IF(Q2222&gt;0,RANK(Q2222,(N2222:P2222,Q2222:AE2222)),0)</f>
        <v>3</v>
      </c>
      <c r="AH2222" s="7">
        <f>IF(R2222&gt;0,RANK(R2222,(N2222:P2222,Q2222:AE2222)),0)</f>
        <v>0</v>
      </c>
      <c r="AI2222" s="7">
        <f>IF(T2222&gt;0,RANK(T2222,(N2222:P2222,Q2222:AE2222)),0)</f>
        <v>0</v>
      </c>
      <c r="AJ2222" s="7">
        <f>IF(S2222&gt;0,RANK(S2222,(N2222:P2222,Q2222:AE2222)),0)</f>
        <v>0</v>
      </c>
      <c r="AK2222" s="2">
        <f t="shared" si="781"/>
        <v>3.2187670485542823E-2</v>
      </c>
      <c r="AL2222" s="2">
        <f t="shared" si="782"/>
        <v>0</v>
      </c>
      <c r="AM2222" s="2">
        <f t="shared" si="783"/>
        <v>0</v>
      </c>
      <c r="AN2222" s="2">
        <f t="shared" si="784"/>
        <v>0</v>
      </c>
      <c r="AP2222" t="s">
        <v>898</v>
      </c>
      <c r="AQ2222" t="s">
        <v>773</v>
      </c>
      <c r="AT2222" s="94">
        <v>48</v>
      </c>
      <c r="AU2222" s="96">
        <v>425</v>
      </c>
      <c r="AV2222" s="100">
        <f t="shared" si="775"/>
        <v>48425</v>
      </c>
      <c r="AX2222" s="7" t="s">
        <v>996</v>
      </c>
    </row>
    <row r="2223" spans="1:50" ht="13" hidden="1" customHeight="1" outlineLevel="1">
      <c r="A2223" t="s">
        <v>994</v>
      </c>
      <c r="B2223" t="s">
        <v>773</v>
      </c>
      <c r="C2223" s="1">
        <f t="shared" si="776"/>
        <v>4186</v>
      </c>
      <c r="D2223" s="7">
        <f>IF(N2223&gt;0, RANK(N2223,(N2223:P2223,Q2223:AE2223)),0)</f>
        <v>1</v>
      </c>
      <c r="E2223" s="7">
        <f>IF(O2223&gt;0,RANK(O2223,(N2223:P2223,Q2223:AE2223)),0)</f>
        <v>2</v>
      </c>
      <c r="F2223" s="7">
        <f>IF(P2223&gt;0,RANK(P2223,(N2223:P2223,Q2223:AE2223)),0)</f>
        <v>0</v>
      </c>
      <c r="G2223" s="1">
        <f t="shared" si="785"/>
        <v>2156</v>
      </c>
      <c r="H2223" s="2">
        <f t="shared" si="786"/>
        <v>0.51505016722408026</v>
      </c>
      <c r="I2223" s="2"/>
      <c r="J2223" s="2">
        <f t="shared" si="777"/>
        <v>0.75107501194457715</v>
      </c>
      <c r="K2223" s="2">
        <f t="shared" si="778"/>
        <v>0.2360248447204969</v>
      </c>
      <c r="L2223" s="2">
        <f t="shared" si="779"/>
        <v>0</v>
      </c>
      <c r="M2223" s="2">
        <f t="shared" si="780"/>
        <v>1.2900143334925951E-2</v>
      </c>
      <c r="N2223" s="58">
        <v>3144</v>
      </c>
      <c r="O2223" s="58">
        <v>988</v>
      </c>
      <c r="P2223" s="58"/>
      <c r="Q2223" s="58">
        <v>54</v>
      </c>
      <c r="R2223" s="58"/>
      <c r="S2223" s="58"/>
      <c r="T2223" s="58"/>
      <c r="U2223" s="58">
        <v>0</v>
      </c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G2223" s="7">
        <f>IF(Q2223&gt;0,RANK(Q2223,(N2223:P2223,Q2223:AE2223)),0)</f>
        <v>3</v>
      </c>
      <c r="AH2223" s="7">
        <f>IF(R2223&gt;0,RANK(R2223,(N2223:P2223,Q2223:AE2223)),0)</f>
        <v>0</v>
      </c>
      <c r="AI2223" s="7">
        <f>IF(T2223&gt;0,RANK(T2223,(N2223:P2223,Q2223:AE2223)),0)</f>
        <v>0</v>
      </c>
      <c r="AJ2223" s="7">
        <f>IF(S2223&gt;0,RANK(S2223,(N2223:P2223,Q2223:AE2223)),0)</f>
        <v>0</v>
      </c>
      <c r="AK2223" s="2">
        <f t="shared" si="781"/>
        <v>1.2900143334925944E-2</v>
      </c>
      <c r="AL2223" s="2">
        <f t="shared" si="782"/>
        <v>0</v>
      </c>
      <c r="AM2223" s="2">
        <f t="shared" si="783"/>
        <v>0</v>
      </c>
      <c r="AN2223" s="2">
        <f t="shared" si="784"/>
        <v>0</v>
      </c>
      <c r="AP2223" t="s">
        <v>994</v>
      </c>
      <c r="AQ2223" t="s">
        <v>773</v>
      </c>
      <c r="AT2223" s="94">
        <v>48</v>
      </c>
      <c r="AU2223" s="96">
        <v>427</v>
      </c>
      <c r="AV2223" s="100">
        <f t="shared" si="775"/>
        <v>48427</v>
      </c>
      <c r="AX2223" s="7" t="s">
        <v>996</v>
      </c>
    </row>
    <row r="2224" spans="1:50" ht="13" hidden="1" customHeight="1" outlineLevel="1">
      <c r="A2224" t="s">
        <v>1964</v>
      </c>
      <c r="B2224" t="s">
        <v>773</v>
      </c>
      <c r="C2224" s="1">
        <f t="shared" si="776"/>
        <v>2829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785"/>
        <v>1141</v>
      </c>
      <c r="H2224" s="2">
        <f t="shared" si="786"/>
        <v>0.40332272887946269</v>
      </c>
      <c r="I2224" s="2"/>
      <c r="J2224" s="2">
        <f t="shared" si="777"/>
        <v>0.29197596323789327</v>
      </c>
      <c r="K2224" s="2">
        <f t="shared" si="778"/>
        <v>0.69529869211735595</v>
      </c>
      <c r="L2224" s="2">
        <f t="shared" si="779"/>
        <v>0</v>
      </c>
      <c r="M2224" s="2">
        <f t="shared" si="780"/>
        <v>1.2725344644750725E-2</v>
      </c>
      <c r="N2224" s="58">
        <v>826</v>
      </c>
      <c r="O2224" s="58">
        <v>1967</v>
      </c>
      <c r="P2224" s="58"/>
      <c r="Q2224" s="58">
        <v>35</v>
      </c>
      <c r="R2224" s="58"/>
      <c r="S2224" s="58"/>
      <c r="T2224" s="58"/>
      <c r="U2224" s="58">
        <v>1</v>
      </c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G2224" s="7">
        <f>IF(Q2224&gt;0,RANK(Q2224,(N2224:P2224,Q2224:AE2224)),0)</f>
        <v>3</v>
      </c>
      <c r="AH2224" s="7">
        <f>IF(R2224&gt;0,RANK(R2224,(N2224:P2224,Q2224:AE2224)),0)</f>
        <v>0</v>
      </c>
      <c r="AI2224" s="7">
        <f>IF(T2224&gt;0,RANK(T2224,(N2224:P2224,Q2224:AE2224)),0)</f>
        <v>0</v>
      </c>
      <c r="AJ2224" s="7">
        <f>IF(S2224&gt;0,RANK(S2224,(N2224:P2224,Q2224:AE2224)),0)</f>
        <v>0</v>
      </c>
      <c r="AK2224" s="2">
        <f t="shared" si="781"/>
        <v>1.2371862849063274E-2</v>
      </c>
      <c r="AL2224" s="2">
        <f t="shared" si="782"/>
        <v>0</v>
      </c>
      <c r="AM2224" s="2">
        <f t="shared" si="783"/>
        <v>0</v>
      </c>
      <c r="AN2224" s="2">
        <f t="shared" si="784"/>
        <v>0</v>
      </c>
      <c r="AP2224" t="s">
        <v>1964</v>
      </c>
      <c r="AQ2224" t="s">
        <v>773</v>
      </c>
      <c r="AT2224" s="94">
        <v>48</v>
      </c>
      <c r="AU2224" s="96">
        <v>429</v>
      </c>
      <c r="AV2224" s="100">
        <f t="shared" si="775"/>
        <v>48429</v>
      </c>
      <c r="AX2224" s="7" t="s">
        <v>996</v>
      </c>
    </row>
    <row r="2225" spans="1:50" ht="13" hidden="1" customHeight="1" outlineLevel="1">
      <c r="A2225" t="s">
        <v>2238</v>
      </c>
      <c r="B2225" t="s">
        <v>773</v>
      </c>
      <c r="C2225" s="1">
        <f t="shared" si="776"/>
        <v>482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785"/>
        <v>316</v>
      </c>
      <c r="H2225" s="2">
        <f t="shared" si="786"/>
        <v>0.65560165975103735</v>
      </c>
      <c r="I2225" s="2"/>
      <c r="J2225" s="2">
        <f t="shared" si="777"/>
        <v>0.16597510373443983</v>
      </c>
      <c r="K2225" s="2">
        <f t="shared" si="778"/>
        <v>0.82157676348547715</v>
      </c>
      <c r="L2225" s="2">
        <f t="shared" si="779"/>
        <v>0</v>
      </c>
      <c r="M2225" s="2">
        <f t="shared" si="780"/>
        <v>1.2448132780083054E-2</v>
      </c>
      <c r="N2225" s="58">
        <v>80</v>
      </c>
      <c r="O2225" s="58">
        <v>396</v>
      </c>
      <c r="P2225" s="58"/>
      <c r="Q2225" s="58">
        <v>5</v>
      </c>
      <c r="R2225" s="58"/>
      <c r="S2225" s="58"/>
      <c r="T2225" s="58"/>
      <c r="U2225" s="58">
        <v>1</v>
      </c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G2225" s="7">
        <f>IF(Q2225&gt;0,RANK(Q2225,(N2225:P2225,Q2225:AE2225)),0)</f>
        <v>3</v>
      </c>
      <c r="AH2225" s="7">
        <f>IF(R2225&gt;0,RANK(R2225,(N2225:P2225,Q2225:AE2225)),0)</f>
        <v>0</v>
      </c>
      <c r="AI2225" s="7">
        <f>IF(T2225&gt;0,RANK(T2225,(N2225:P2225,Q2225:AE2225)),0)</f>
        <v>0</v>
      </c>
      <c r="AJ2225" s="7">
        <f>IF(S2225&gt;0,RANK(S2225,(N2225:P2225,Q2225:AE2225)),0)</f>
        <v>0</v>
      </c>
      <c r="AK2225" s="2">
        <f t="shared" si="781"/>
        <v>1.0373443983402489E-2</v>
      </c>
      <c r="AL2225" s="2">
        <f t="shared" si="782"/>
        <v>0</v>
      </c>
      <c r="AM2225" s="2">
        <f t="shared" si="783"/>
        <v>0</v>
      </c>
      <c r="AN2225" s="2">
        <f t="shared" si="784"/>
        <v>0</v>
      </c>
      <c r="AP2225" t="s">
        <v>2238</v>
      </c>
      <c r="AQ2225" t="s">
        <v>773</v>
      </c>
      <c r="AT2225" s="94">
        <v>48</v>
      </c>
      <c r="AU2225" s="96">
        <v>431</v>
      </c>
      <c r="AV2225" s="100">
        <f t="shared" si="775"/>
        <v>48431</v>
      </c>
      <c r="AX2225" s="7" t="s">
        <v>996</v>
      </c>
    </row>
    <row r="2226" spans="1:50" ht="13" hidden="1" customHeight="1" outlineLevel="1">
      <c r="A2226" t="s">
        <v>2813</v>
      </c>
      <c r="B2226" t="s">
        <v>773</v>
      </c>
      <c r="C2226" s="1">
        <f t="shared" si="776"/>
        <v>834</v>
      </c>
      <c r="D2226" s="7">
        <f>IF(N2226&gt;0, RANK(N2226,(N2226:P2226,Q2226:AE2226)),0)</f>
        <v>1</v>
      </c>
      <c r="E2226" s="7">
        <f>IF(O2226&gt;0,RANK(O2226,(N2226:P2226,Q2226:AE2226)),0)</f>
        <v>2</v>
      </c>
      <c r="F2226" s="7">
        <f>IF(P2226&gt;0,RANK(P2226,(N2226:P2226,Q2226:AE2226)),0)</f>
        <v>0</v>
      </c>
      <c r="G2226" s="1">
        <f t="shared" si="785"/>
        <v>51</v>
      </c>
      <c r="H2226" s="2">
        <f t="shared" si="786"/>
        <v>6.1151079136690649E-2</v>
      </c>
      <c r="I2226" s="2"/>
      <c r="J2226" s="2">
        <f t="shared" si="777"/>
        <v>0.52398081534772178</v>
      </c>
      <c r="K2226" s="2">
        <f t="shared" si="778"/>
        <v>0.46282973621103118</v>
      </c>
      <c r="L2226" s="2">
        <f t="shared" si="779"/>
        <v>0</v>
      </c>
      <c r="M2226" s="2">
        <f t="shared" si="780"/>
        <v>1.3189448441247031E-2</v>
      </c>
      <c r="N2226" s="58">
        <v>437</v>
      </c>
      <c r="O2226" s="58">
        <v>386</v>
      </c>
      <c r="P2226" s="58"/>
      <c r="Q2226" s="58">
        <v>11</v>
      </c>
      <c r="R2226" s="58"/>
      <c r="S2226" s="58"/>
      <c r="T2226" s="58"/>
      <c r="U2226" s="58">
        <v>0</v>
      </c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G2226" s="7">
        <f>IF(Q2226&gt;0,RANK(Q2226,(N2226:P2226,Q2226:AE2226)),0)</f>
        <v>3</v>
      </c>
      <c r="AH2226" s="7">
        <f>IF(R2226&gt;0,RANK(R2226,(N2226:P2226,Q2226:AE2226)),0)</f>
        <v>0</v>
      </c>
      <c r="AI2226" s="7">
        <f>IF(T2226&gt;0,RANK(T2226,(N2226:P2226,Q2226:AE2226)),0)</f>
        <v>0</v>
      </c>
      <c r="AJ2226" s="7">
        <f>IF(S2226&gt;0,RANK(S2226,(N2226:P2226,Q2226:AE2226)),0)</f>
        <v>0</v>
      </c>
      <c r="AK2226" s="2">
        <f t="shared" si="781"/>
        <v>1.3189448441247002E-2</v>
      </c>
      <c r="AL2226" s="2">
        <f t="shared" si="782"/>
        <v>0</v>
      </c>
      <c r="AM2226" s="2">
        <f t="shared" si="783"/>
        <v>0</v>
      </c>
      <c r="AN2226" s="2">
        <f t="shared" si="784"/>
        <v>0</v>
      </c>
      <c r="AP2226" t="s">
        <v>2813</v>
      </c>
      <c r="AQ2226" t="s">
        <v>773</v>
      </c>
      <c r="AT2226" s="94">
        <v>48</v>
      </c>
      <c r="AU2226" s="96">
        <v>433</v>
      </c>
      <c r="AV2226" s="100">
        <f t="shared" si="775"/>
        <v>48433</v>
      </c>
      <c r="AX2226" s="7" t="s">
        <v>996</v>
      </c>
    </row>
    <row r="2227" spans="1:50" ht="13" hidden="1" customHeight="1" outlineLevel="1">
      <c r="A2227" t="s">
        <v>426</v>
      </c>
      <c r="B2227" t="s">
        <v>773</v>
      </c>
      <c r="C2227" s="1">
        <f t="shared" si="776"/>
        <v>1029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785"/>
        <v>505</v>
      </c>
      <c r="H2227" s="2">
        <f t="shared" si="786"/>
        <v>0.49076773566569487</v>
      </c>
      <c r="I2227" s="2"/>
      <c r="J2227" s="2">
        <f t="shared" si="777"/>
        <v>0.25170068027210885</v>
      </c>
      <c r="K2227" s="2">
        <f t="shared" si="778"/>
        <v>0.74246841593780366</v>
      </c>
      <c r="L2227" s="2">
        <f t="shared" si="779"/>
        <v>0</v>
      </c>
      <c r="M2227" s="2">
        <f t="shared" si="780"/>
        <v>5.8309037900874383E-3</v>
      </c>
      <c r="N2227" s="58">
        <v>259</v>
      </c>
      <c r="O2227" s="58">
        <v>764</v>
      </c>
      <c r="P2227" s="58"/>
      <c r="Q2227" s="58">
        <v>6</v>
      </c>
      <c r="R2227" s="58"/>
      <c r="S2227" s="58"/>
      <c r="T2227" s="58"/>
      <c r="U2227" s="58">
        <v>0</v>
      </c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G2227" s="7">
        <f>IF(Q2227&gt;0,RANK(Q2227,(N2227:P2227,Q2227:AE2227)),0)</f>
        <v>3</v>
      </c>
      <c r="AH2227" s="7">
        <f>IF(R2227&gt;0,RANK(R2227,(N2227:P2227,Q2227:AE2227)),0)</f>
        <v>0</v>
      </c>
      <c r="AI2227" s="7">
        <f>IF(T2227&gt;0,RANK(T2227,(N2227:P2227,Q2227:AE2227)),0)</f>
        <v>0</v>
      </c>
      <c r="AJ2227" s="7">
        <f>IF(S2227&gt;0,RANK(S2227,(N2227:P2227,Q2227:AE2227)),0)</f>
        <v>0</v>
      </c>
      <c r="AK2227" s="2">
        <f t="shared" si="781"/>
        <v>5.8309037900874635E-3</v>
      </c>
      <c r="AL2227" s="2">
        <f t="shared" si="782"/>
        <v>0</v>
      </c>
      <c r="AM2227" s="2">
        <f t="shared" si="783"/>
        <v>0</v>
      </c>
      <c r="AN2227" s="2">
        <f t="shared" si="784"/>
        <v>0</v>
      </c>
      <c r="AP2227" t="s">
        <v>426</v>
      </c>
      <c r="AQ2227" t="s">
        <v>773</v>
      </c>
      <c r="AT2227" s="94">
        <v>48</v>
      </c>
      <c r="AU2227" s="96">
        <v>435</v>
      </c>
      <c r="AV2227" s="100">
        <f t="shared" si="775"/>
        <v>48435</v>
      </c>
      <c r="AX2227" s="7" t="s">
        <v>996</v>
      </c>
    </row>
    <row r="2228" spans="1:50" ht="13" hidden="1" customHeight="1" outlineLevel="1">
      <c r="A2228" t="s">
        <v>438</v>
      </c>
      <c r="B2228" t="s">
        <v>773</v>
      </c>
      <c r="C2228" s="1">
        <f t="shared" si="776"/>
        <v>2300</v>
      </c>
      <c r="D2228" s="7">
        <f>IF(N2228&gt;0, RANK(N2228,(N2228:P2228,Q2228:AE2228)),0)</f>
        <v>1</v>
      </c>
      <c r="E2228" s="7">
        <f>IF(O2228&gt;0,RANK(O2228,(N2228:P2228,Q2228:AE2228)),0)</f>
        <v>2</v>
      </c>
      <c r="F2228" s="7">
        <f>IF(P2228&gt;0,RANK(P2228,(N2228:P2228,Q2228:AE2228)),0)</f>
        <v>0</v>
      </c>
      <c r="G2228" s="1">
        <f t="shared" si="785"/>
        <v>217</v>
      </c>
      <c r="H2228" s="2">
        <f t="shared" si="786"/>
        <v>9.4347826086956521E-2</v>
      </c>
      <c r="I2228" s="2"/>
      <c r="J2228" s="2">
        <f t="shared" si="777"/>
        <v>0.54086956521739127</v>
      </c>
      <c r="K2228" s="2">
        <f t="shared" si="778"/>
        <v>0.4465217391304348</v>
      </c>
      <c r="L2228" s="2">
        <f t="shared" si="779"/>
        <v>0</v>
      </c>
      <c r="M2228" s="2">
        <f t="shared" si="780"/>
        <v>1.2608695652173929E-2</v>
      </c>
      <c r="N2228" s="58">
        <v>1244</v>
      </c>
      <c r="O2228" s="58">
        <v>1027</v>
      </c>
      <c r="P2228" s="58"/>
      <c r="Q2228" s="58">
        <v>27</v>
      </c>
      <c r="R2228" s="58"/>
      <c r="S2228" s="58"/>
      <c r="T2228" s="58"/>
      <c r="U2228" s="58">
        <v>2</v>
      </c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G2228" s="7">
        <f>IF(Q2228&gt;0,RANK(Q2228,(N2228:P2228,Q2228:AE2228)),0)</f>
        <v>3</v>
      </c>
      <c r="AH2228" s="7">
        <f>IF(R2228&gt;0,RANK(R2228,(N2228:P2228,Q2228:AE2228)),0)</f>
        <v>0</v>
      </c>
      <c r="AI2228" s="7">
        <f>IF(T2228&gt;0,RANK(T2228,(N2228:P2228,Q2228:AE2228)),0)</f>
        <v>0</v>
      </c>
      <c r="AJ2228" s="7">
        <f>IF(S2228&gt;0,RANK(S2228,(N2228:P2228,Q2228:AE2228)),0)</f>
        <v>0</v>
      </c>
      <c r="AK2228" s="2">
        <f t="shared" si="781"/>
        <v>1.1739130434782608E-2</v>
      </c>
      <c r="AL2228" s="2">
        <f t="shared" si="782"/>
        <v>0</v>
      </c>
      <c r="AM2228" s="2">
        <f t="shared" si="783"/>
        <v>0</v>
      </c>
      <c r="AN2228" s="2">
        <f t="shared" si="784"/>
        <v>0</v>
      </c>
      <c r="AP2228" t="s">
        <v>438</v>
      </c>
      <c r="AQ2228" t="s">
        <v>773</v>
      </c>
      <c r="AT2228" s="94">
        <v>48</v>
      </c>
      <c r="AU2228" s="96">
        <v>437</v>
      </c>
      <c r="AV2228" s="100">
        <f t="shared" si="775"/>
        <v>48437</v>
      </c>
      <c r="AX2228" s="7" t="s">
        <v>996</v>
      </c>
    </row>
    <row r="2229" spans="1:50" ht="13" hidden="1" customHeight="1" outlineLevel="1">
      <c r="A2229" t="s">
        <v>818</v>
      </c>
      <c r="B2229" t="s">
        <v>773</v>
      </c>
      <c r="C2229" s="1">
        <f t="shared" si="776"/>
        <v>288850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785"/>
        <v>70644</v>
      </c>
      <c r="H2229" s="2">
        <f t="shared" si="786"/>
        <v>0.24456984594079972</v>
      </c>
      <c r="I2229" s="2"/>
      <c r="J2229" s="2">
        <f t="shared" si="777"/>
        <v>0.36345854249610526</v>
      </c>
      <c r="K2229" s="2">
        <f t="shared" si="778"/>
        <v>0.60802838843690499</v>
      </c>
      <c r="L2229" s="2">
        <f t="shared" si="779"/>
        <v>0</v>
      </c>
      <c r="M2229" s="2">
        <f t="shared" si="780"/>
        <v>2.8513069066989805E-2</v>
      </c>
      <c r="N2229" s="58">
        <v>104985</v>
      </c>
      <c r="O2229" s="58">
        <v>175629</v>
      </c>
      <c r="P2229" s="58"/>
      <c r="Q2229" s="58">
        <v>8147</v>
      </c>
      <c r="R2229" s="58"/>
      <c r="S2229" s="58"/>
      <c r="T2229" s="58"/>
      <c r="U2229" s="58">
        <v>89</v>
      </c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G2229" s="7">
        <f>IF(Q2229&gt;0,RANK(Q2229,(N2229:P2229,Q2229:AE2229)),0)</f>
        <v>3</v>
      </c>
      <c r="AH2229" s="7">
        <f>IF(R2229&gt;0,RANK(R2229,(N2229:P2229,Q2229:AE2229)),0)</f>
        <v>0</v>
      </c>
      <c r="AI2229" s="7">
        <f>IF(T2229&gt;0,RANK(T2229,(N2229:P2229,Q2229:AE2229)),0)</f>
        <v>0</v>
      </c>
      <c r="AJ2229" s="7">
        <f>IF(S2229&gt;0,RANK(S2229,(N2229:P2229,Q2229:AE2229)),0)</f>
        <v>0</v>
      </c>
      <c r="AK2229" s="2">
        <f t="shared" si="781"/>
        <v>2.8204950666435868E-2</v>
      </c>
      <c r="AL2229" s="2">
        <f t="shared" si="782"/>
        <v>0</v>
      </c>
      <c r="AM2229" s="2">
        <f t="shared" si="783"/>
        <v>0</v>
      </c>
      <c r="AN2229" s="2">
        <f t="shared" si="784"/>
        <v>0</v>
      </c>
      <c r="AP2229" t="s">
        <v>818</v>
      </c>
      <c r="AQ2229" t="s">
        <v>773</v>
      </c>
      <c r="AT2229" s="94">
        <v>48</v>
      </c>
      <c r="AU2229" s="96">
        <v>439</v>
      </c>
      <c r="AV2229" s="100">
        <f t="shared" si="775"/>
        <v>48439</v>
      </c>
      <c r="AX2229" s="7" t="s">
        <v>996</v>
      </c>
    </row>
    <row r="2230" spans="1:50" ht="13" hidden="1" customHeight="1" outlineLevel="1">
      <c r="A2230" t="s">
        <v>1180</v>
      </c>
      <c r="B2230" t="s">
        <v>773</v>
      </c>
      <c r="C2230" s="1">
        <f t="shared" si="776"/>
        <v>29310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785"/>
        <v>13617</v>
      </c>
      <c r="H2230" s="2">
        <f t="shared" si="786"/>
        <v>0.46458546571136133</v>
      </c>
      <c r="I2230" s="2"/>
      <c r="J2230" s="2">
        <f t="shared" si="777"/>
        <v>0.25939952234732172</v>
      </c>
      <c r="K2230" s="2">
        <f t="shared" si="778"/>
        <v>0.72398498805868305</v>
      </c>
      <c r="L2230" s="2">
        <f t="shared" si="779"/>
        <v>0</v>
      </c>
      <c r="M2230" s="2">
        <f t="shared" si="780"/>
        <v>1.661548959399517E-2</v>
      </c>
      <c r="N2230" s="58">
        <v>7603</v>
      </c>
      <c r="O2230" s="58">
        <v>21220</v>
      </c>
      <c r="P2230" s="58"/>
      <c r="Q2230" s="58">
        <v>485</v>
      </c>
      <c r="R2230" s="58"/>
      <c r="S2230" s="58"/>
      <c r="T2230" s="58"/>
      <c r="U2230" s="58">
        <v>2</v>
      </c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G2230" s="7">
        <f>IF(Q2230&gt;0,RANK(Q2230,(N2230:P2230,Q2230:AE2230)),0)</f>
        <v>3</v>
      </c>
      <c r="AH2230" s="7">
        <f>IF(R2230&gt;0,RANK(R2230,(N2230:P2230,Q2230:AE2230)),0)</f>
        <v>0</v>
      </c>
      <c r="AI2230" s="7">
        <f>IF(T2230&gt;0,RANK(T2230,(N2230:P2230,Q2230:AE2230)),0)</f>
        <v>0</v>
      </c>
      <c r="AJ2230" s="7">
        <f>IF(S2230&gt;0,RANK(S2230,(N2230:P2230,Q2230:AE2230)),0)</f>
        <v>0</v>
      </c>
      <c r="AK2230" s="2">
        <f t="shared" si="781"/>
        <v>1.6547253497099967E-2</v>
      </c>
      <c r="AL2230" s="2">
        <f t="shared" si="782"/>
        <v>0</v>
      </c>
      <c r="AM2230" s="2">
        <f t="shared" si="783"/>
        <v>0</v>
      </c>
      <c r="AN2230" s="2">
        <f t="shared" si="784"/>
        <v>0</v>
      </c>
      <c r="AP2230" t="s">
        <v>1180</v>
      </c>
      <c r="AQ2230" t="s">
        <v>773</v>
      </c>
      <c r="AT2230" s="94">
        <v>48</v>
      </c>
      <c r="AU2230" s="96">
        <v>441</v>
      </c>
      <c r="AV2230" s="100">
        <f t="shared" si="775"/>
        <v>48441</v>
      </c>
      <c r="AX2230" s="7" t="s">
        <v>996</v>
      </c>
    </row>
    <row r="2231" spans="1:50" ht="13" hidden="1" customHeight="1" outlineLevel="1">
      <c r="A2231" t="s">
        <v>1028</v>
      </c>
      <c r="B2231" t="s">
        <v>773</v>
      </c>
      <c r="C2231" s="1">
        <f t="shared" si="776"/>
        <v>460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785"/>
        <v>29</v>
      </c>
      <c r="H2231" s="2">
        <f t="shared" si="786"/>
        <v>6.3043478260869562E-2</v>
      </c>
      <c r="I2231" s="2"/>
      <c r="J2231" s="2">
        <f t="shared" si="777"/>
        <v>0.46304347826086956</v>
      </c>
      <c r="K2231" s="2">
        <f t="shared" si="778"/>
        <v>0.52608695652173909</v>
      </c>
      <c r="L2231" s="2">
        <f t="shared" si="779"/>
        <v>0</v>
      </c>
      <c r="M2231" s="2">
        <f t="shared" si="780"/>
        <v>1.0869565217391353E-2</v>
      </c>
      <c r="N2231" s="58">
        <v>213</v>
      </c>
      <c r="O2231" s="58">
        <v>242</v>
      </c>
      <c r="P2231" s="58"/>
      <c r="Q2231" s="58">
        <v>5</v>
      </c>
      <c r="R2231" s="58"/>
      <c r="S2231" s="58"/>
      <c r="T2231" s="58"/>
      <c r="U2231" s="58">
        <v>0</v>
      </c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G2231" s="7">
        <f>IF(Q2231&gt;0,RANK(Q2231,(N2231:P2231,Q2231:AE2231)),0)</f>
        <v>3</v>
      </c>
      <c r="AH2231" s="7">
        <f>IF(R2231&gt;0,RANK(R2231,(N2231:P2231,Q2231:AE2231)),0)</f>
        <v>0</v>
      </c>
      <c r="AI2231" s="7">
        <f>IF(T2231&gt;0,RANK(T2231,(N2231:P2231,Q2231:AE2231)),0)</f>
        <v>0</v>
      </c>
      <c r="AJ2231" s="7">
        <f>IF(S2231&gt;0,RANK(S2231,(N2231:P2231,Q2231:AE2231)),0)</f>
        <v>0</v>
      </c>
      <c r="AK2231" s="2">
        <f t="shared" si="781"/>
        <v>1.0869565217391304E-2</v>
      </c>
      <c r="AL2231" s="2">
        <f t="shared" si="782"/>
        <v>0</v>
      </c>
      <c r="AM2231" s="2">
        <f t="shared" si="783"/>
        <v>0</v>
      </c>
      <c r="AN2231" s="2">
        <f t="shared" si="784"/>
        <v>0</v>
      </c>
      <c r="AP2231" t="s">
        <v>1028</v>
      </c>
      <c r="AQ2231" t="s">
        <v>773</v>
      </c>
      <c r="AT2231" s="94">
        <v>48</v>
      </c>
      <c r="AU2231" s="96">
        <v>443</v>
      </c>
      <c r="AV2231" s="100">
        <f t="shared" si="775"/>
        <v>48443</v>
      </c>
      <c r="AX2231" s="7" t="s">
        <v>996</v>
      </c>
    </row>
    <row r="2232" spans="1:50" ht="13" hidden="1" customHeight="1" outlineLevel="1">
      <c r="A2232" t="s">
        <v>1077</v>
      </c>
      <c r="B2232" t="s">
        <v>773</v>
      </c>
      <c r="C2232" s="1">
        <f t="shared" si="776"/>
        <v>3409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0</v>
      </c>
      <c r="G2232" s="1">
        <f t="shared" si="785"/>
        <v>1181</v>
      </c>
      <c r="H2232" s="2">
        <f t="shared" si="786"/>
        <v>0.34643590495746551</v>
      </c>
      <c r="I2232" s="2"/>
      <c r="J2232" s="2">
        <f t="shared" si="777"/>
        <v>0.31886183631563508</v>
      </c>
      <c r="K2232" s="2">
        <f t="shared" si="778"/>
        <v>0.6652977412731006</v>
      </c>
      <c r="L2232" s="2">
        <f t="shared" si="779"/>
        <v>0</v>
      </c>
      <c r="M2232" s="2">
        <f t="shared" si="780"/>
        <v>1.5840422411264377E-2</v>
      </c>
      <c r="N2232" s="58">
        <v>1087</v>
      </c>
      <c r="O2232" s="58">
        <v>2268</v>
      </c>
      <c r="P2232" s="58"/>
      <c r="Q2232" s="58">
        <v>53</v>
      </c>
      <c r="R2232" s="58"/>
      <c r="S2232" s="58"/>
      <c r="T2232" s="58"/>
      <c r="U2232" s="58">
        <v>1</v>
      </c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G2232" s="7">
        <f>IF(Q2232&gt;0,RANK(Q2232,(N2232:P2232,Q2232:AE2232)),0)</f>
        <v>3</v>
      </c>
      <c r="AH2232" s="7">
        <f>IF(R2232&gt;0,RANK(R2232,(N2232:P2232,Q2232:AE2232)),0)</f>
        <v>0</v>
      </c>
      <c r="AI2232" s="7">
        <f>IF(T2232&gt;0,RANK(T2232,(N2232:P2232,Q2232:AE2232)),0)</f>
        <v>0</v>
      </c>
      <c r="AJ2232" s="7">
        <f>IF(S2232&gt;0,RANK(S2232,(N2232:P2232,Q2232:AE2232)),0)</f>
        <v>0</v>
      </c>
      <c r="AK2232" s="2">
        <f t="shared" si="781"/>
        <v>1.5547081255500146E-2</v>
      </c>
      <c r="AL2232" s="2">
        <f t="shared" si="782"/>
        <v>0</v>
      </c>
      <c r="AM2232" s="2">
        <f t="shared" si="783"/>
        <v>0</v>
      </c>
      <c r="AN2232" s="2">
        <f t="shared" si="784"/>
        <v>0</v>
      </c>
      <c r="AP2232" t="s">
        <v>1077</v>
      </c>
      <c r="AQ2232" t="s">
        <v>773</v>
      </c>
      <c r="AT2232" s="94">
        <v>48</v>
      </c>
      <c r="AU2232" s="96">
        <v>445</v>
      </c>
      <c r="AV2232" s="100">
        <f t="shared" si="775"/>
        <v>48445</v>
      </c>
      <c r="AX2232" s="7" t="s">
        <v>996</v>
      </c>
    </row>
    <row r="2233" spans="1:50" ht="13" hidden="1" customHeight="1" outlineLevel="1">
      <c r="A2233" t="s">
        <v>1584</v>
      </c>
      <c r="B2233" t="s">
        <v>773</v>
      </c>
      <c r="C2233" s="1">
        <f t="shared" si="776"/>
        <v>764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0</v>
      </c>
      <c r="G2233" s="1">
        <f t="shared" si="785"/>
        <v>97</v>
      </c>
      <c r="H2233" s="2">
        <f t="shared" si="786"/>
        <v>0.12696335078534032</v>
      </c>
      <c r="I2233" s="2"/>
      <c r="J2233" s="2">
        <f t="shared" si="777"/>
        <v>0.4280104712041885</v>
      </c>
      <c r="K2233" s="2">
        <f t="shared" si="778"/>
        <v>0.55497382198952883</v>
      </c>
      <c r="L2233" s="2">
        <f t="shared" si="779"/>
        <v>0</v>
      </c>
      <c r="M2233" s="2">
        <f t="shared" si="780"/>
        <v>1.7015706806282616E-2</v>
      </c>
      <c r="N2233" s="58">
        <v>327</v>
      </c>
      <c r="O2233" s="58">
        <v>424</v>
      </c>
      <c r="P2233" s="58"/>
      <c r="Q2233" s="58">
        <v>13</v>
      </c>
      <c r="R2233" s="58"/>
      <c r="S2233" s="58"/>
      <c r="T2233" s="58"/>
      <c r="U2233" s="58">
        <v>0</v>
      </c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G2233" s="7">
        <f>IF(Q2233&gt;0,RANK(Q2233,(N2233:P2233,Q2233:AE2233)),0)</f>
        <v>3</v>
      </c>
      <c r="AH2233" s="7">
        <f>IF(R2233&gt;0,RANK(R2233,(N2233:P2233,Q2233:AE2233)),0)</f>
        <v>0</v>
      </c>
      <c r="AI2233" s="7">
        <f>IF(T2233&gt;0,RANK(T2233,(N2233:P2233,Q2233:AE2233)),0)</f>
        <v>0</v>
      </c>
      <c r="AJ2233" s="7">
        <f>IF(S2233&gt;0,RANK(S2233,(N2233:P2233,Q2233:AE2233)),0)</f>
        <v>0</v>
      </c>
      <c r="AK2233" s="2">
        <f t="shared" si="781"/>
        <v>1.7015706806282723E-2</v>
      </c>
      <c r="AL2233" s="2">
        <f t="shared" si="782"/>
        <v>0</v>
      </c>
      <c r="AM2233" s="2">
        <f t="shared" si="783"/>
        <v>0</v>
      </c>
      <c r="AN2233" s="2">
        <f t="shared" si="784"/>
        <v>0</v>
      </c>
      <c r="AP2233" t="s">
        <v>1584</v>
      </c>
      <c r="AQ2233" t="s">
        <v>773</v>
      </c>
      <c r="AT2233" s="94">
        <v>48</v>
      </c>
      <c r="AU2233" s="96">
        <v>447</v>
      </c>
      <c r="AV2233" s="100">
        <f t="shared" si="775"/>
        <v>48447</v>
      </c>
      <c r="AX2233" s="7" t="s">
        <v>996</v>
      </c>
    </row>
    <row r="2234" spans="1:50" ht="13" hidden="1" customHeight="1" outlineLevel="1">
      <c r="A2234" t="s">
        <v>1445</v>
      </c>
      <c r="B2234" t="s">
        <v>773</v>
      </c>
      <c r="C2234" s="1">
        <f t="shared" si="776"/>
        <v>5733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0</v>
      </c>
      <c r="G2234" s="1">
        <f t="shared" si="785"/>
        <v>755</v>
      </c>
      <c r="H2234" s="2">
        <f t="shared" si="786"/>
        <v>0.13169370312227455</v>
      </c>
      <c r="I2234" s="2"/>
      <c r="J2234" s="2">
        <f t="shared" si="777"/>
        <v>0.42909471480900052</v>
      </c>
      <c r="K2234" s="2">
        <f t="shared" si="778"/>
        <v>0.5607884179312751</v>
      </c>
      <c r="L2234" s="2">
        <f t="shared" si="779"/>
        <v>0</v>
      </c>
      <c r="M2234" s="2">
        <f t="shared" si="780"/>
        <v>1.0116867259724382E-2</v>
      </c>
      <c r="N2234" s="58">
        <v>2460</v>
      </c>
      <c r="O2234" s="58">
        <v>3215</v>
      </c>
      <c r="P2234" s="58"/>
      <c r="Q2234" s="58">
        <v>58</v>
      </c>
      <c r="R2234" s="58"/>
      <c r="S2234" s="58"/>
      <c r="T2234" s="58"/>
      <c r="U2234" s="58">
        <v>0</v>
      </c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G2234" s="7">
        <f>IF(Q2234&gt;0,RANK(Q2234,(N2234:P2234,Q2234:AE2234)),0)</f>
        <v>3</v>
      </c>
      <c r="AH2234" s="7">
        <f>IF(R2234&gt;0,RANK(R2234,(N2234:P2234,Q2234:AE2234)),0)</f>
        <v>0</v>
      </c>
      <c r="AI2234" s="7">
        <f>IF(T2234&gt;0,RANK(T2234,(N2234:P2234,Q2234:AE2234)),0)</f>
        <v>0</v>
      </c>
      <c r="AJ2234" s="7">
        <f>IF(S2234&gt;0,RANK(S2234,(N2234:P2234,Q2234:AE2234)),0)</f>
        <v>0</v>
      </c>
      <c r="AK2234" s="2">
        <f t="shared" si="781"/>
        <v>1.0116867259724403E-2</v>
      </c>
      <c r="AL2234" s="2">
        <f t="shared" si="782"/>
        <v>0</v>
      </c>
      <c r="AM2234" s="2">
        <f t="shared" si="783"/>
        <v>0</v>
      </c>
      <c r="AN2234" s="2">
        <f t="shared" si="784"/>
        <v>0</v>
      </c>
      <c r="AP2234" t="s">
        <v>1445</v>
      </c>
      <c r="AQ2234" t="s">
        <v>773</v>
      </c>
      <c r="AT2234" s="94">
        <v>48</v>
      </c>
      <c r="AU2234" s="96">
        <v>449</v>
      </c>
      <c r="AV2234" s="100">
        <f t="shared" si="775"/>
        <v>48449</v>
      </c>
      <c r="AX2234" s="7" t="s">
        <v>996</v>
      </c>
    </row>
    <row r="2235" spans="1:50" ht="13" hidden="1" customHeight="1" outlineLevel="1">
      <c r="A2235" t="s">
        <v>624</v>
      </c>
      <c r="B2235" t="s">
        <v>773</v>
      </c>
      <c r="C2235" s="1">
        <f t="shared" si="776"/>
        <v>23497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785"/>
        <v>10409</v>
      </c>
      <c r="H2235" s="2">
        <f t="shared" si="786"/>
        <v>0.4429927224752096</v>
      </c>
      <c r="I2235" s="2"/>
      <c r="J2235" s="2">
        <f t="shared" si="777"/>
        <v>0.26901306549772314</v>
      </c>
      <c r="K2235" s="2">
        <f t="shared" si="778"/>
        <v>0.71200578797293268</v>
      </c>
      <c r="L2235" s="2">
        <f t="shared" si="779"/>
        <v>0</v>
      </c>
      <c r="M2235" s="2">
        <f t="shared" si="780"/>
        <v>1.8981146529344128E-2</v>
      </c>
      <c r="N2235" s="58">
        <v>6321</v>
      </c>
      <c r="O2235" s="58">
        <v>16730</v>
      </c>
      <c r="P2235" s="58"/>
      <c r="Q2235" s="58">
        <v>434</v>
      </c>
      <c r="R2235" s="58"/>
      <c r="S2235" s="58"/>
      <c r="T2235" s="58"/>
      <c r="U2235" s="58">
        <v>12</v>
      </c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G2235" s="7">
        <f>IF(Q2235&gt;0,RANK(Q2235,(N2235:P2235,Q2235:AE2235)),0)</f>
        <v>3</v>
      </c>
      <c r="AH2235" s="7">
        <f>IF(R2235&gt;0,RANK(R2235,(N2235:P2235,Q2235:AE2235)),0)</f>
        <v>0</v>
      </c>
      <c r="AI2235" s="7">
        <f>IF(T2235&gt;0,RANK(T2235,(N2235:P2235,Q2235:AE2235)),0)</f>
        <v>0</v>
      </c>
      <c r="AJ2235" s="7">
        <f>IF(S2235&gt;0,RANK(S2235,(N2235:P2235,Q2235:AE2235)),0)</f>
        <v>0</v>
      </c>
      <c r="AK2235" s="2">
        <f t="shared" si="781"/>
        <v>1.8470443035281101E-2</v>
      </c>
      <c r="AL2235" s="2">
        <f t="shared" si="782"/>
        <v>0</v>
      </c>
      <c r="AM2235" s="2">
        <f t="shared" si="783"/>
        <v>0</v>
      </c>
      <c r="AN2235" s="2">
        <f t="shared" si="784"/>
        <v>0</v>
      </c>
      <c r="AP2235" t="s">
        <v>624</v>
      </c>
      <c r="AQ2235" t="s">
        <v>773</v>
      </c>
      <c r="AT2235" s="94">
        <v>48</v>
      </c>
      <c r="AU2235" s="96">
        <v>451</v>
      </c>
      <c r="AV2235" s="100">
        <f t="shared" si="775"/>
        <v>48451</v>
      </c>
      <c r="AX2235" s="7" t="s">
        <v>996</v>
      </c>
    </row>
    <row r="2236" spans="1:50" ht="13" hidden="1" customHeight="1" outlineLevel="1">
      <c r="A2236" t="s">
        <v>1060</v>
      </c>
      <c r="B2236" t="s">
        <v>773</v>
      </c>
      <c r="C2236" s="1">
        <f t="shared" si="776"/>
        <v>191970</v>
      </c>
      <c r="D2236" s="7">
        <f>IF(N2236&gt;0, RANK(N2236,(N2236:P2236,Q2236:AE2236)),0)</f>
        <v>1</v>
      </c>
      <c r="E2236" s="7">
        <f>IF(O2236&gt;0,RANK(O2236,(N2236:P2236,Q2236:AE2236)),0)</f>
        <v>2</v>
      </c>
      <c r="F2236" s="7">
        <f>IF(P2236&gt;0,RANK(P2236,(N2236:P2236,Q2236:AE2236)),0)</f>
        <v>0</v>
      </c>
      <c r="G2236" s="1">
        <f t="shared" si="785"/>
        <v>11838</v>
      </c>
      <c r="H2236" s="2">
        <f t="shared" si="786"/>
        <v>6.1665885294577276E-2</v>
      </c>
      <c r="I2236" s="2"/>
      <c r="J2236" s="2">
        <f t="shared" si="777"/>
        <v>0.51561702349325411</v>
      </c>
      <c r="K2236" s="2">
        <f t="shared" si="778"/>
        <v>0.45395113819867688</v>
      </c>
      <c r="L2236" s="2">
        <f t="shared" si="779"/>
        <v>0</v>
      </c>
      <c r="M2236" s="2">
        <f t="shared" si="780"/>
        <v>3.0431838308069004E-2</v>
      </c>
      <c r="N2236" s="58">
        <v>98983</v>
      </c>
      <c r="O2236" s="58">
        <v>87145</v>
      </c>
      <c r="P2236" s="58"/>
      <c r="Q2236" s="58">
        <v>5833</v>
      </c>
      <c r="R2236" s="58"/>
      <c r="S2236" s="58"/>
      <c r="T2236" s="58"/>
      <c r="U2236" s="58">
        <v>9</v>
      </c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G2236" s="7">
        <f>IF(Q2236&gt;0,RANK(Q2236,(N2236:P2236,Q2236:AE2236)),0)</f>
        <v>3</v>
      </c>
      <c r="AH2236" s="7">
        <f>IF(R2236&gt;0,RANK(R2236,(N2236:P2236,Q2236:AE2236)),0)</f>
        <v>0</v>
      </c>
      <c r="AI2236" s="7">
        <f>IF(T2236&gt;0,RANK(T2236,(N2236:P2236,Q2236:AE2236)),0)</f>
        <v>0</v>
      </c>
      <c r="AJ2236" s="7">
        <f>IF(S2236&gt;0,RANK(S2236,(N2236:P2236,Q2236:AE2236)),0)</f>
        <v>0</v>
      </c>
      <c r="AK2236" s="2">
        <f t="shared" si="781"/>
        <v>3.038495598270563E-2</v>
      </c>
      <c r="AL2236" s="2">
        <f t="shared" si="782"/>
        <v>0</v>
      </c>
      <c r="AM2236" s="2">
        <f t="shared" si="783"/>
        <v>0</v>
      </c>
      <c r="AN2236" s="2">
        <f t="shared" si="784"/>
        <v>0</v>
      </c>
      <c r="AP2236" t="s">
        <v>1060</v>
      </c>
      <c r="AQ2236" t="s">
        <v>773</v>
      </c>
      <c r="AT2236" s="94">
        <v>48</v>
      </c>
      <c r="AU2236" s="96">
        <v>453</v>
      </c>
      <c r="AV2236" s="100">
        <f t="shared" si="775"/>
        <v>48453</v>
      </c>
      <c r="AX2236" s="7" t="s">
        <v>996</v>
      </c>
    </row>
    <row r="2237" spans="1:50" ht="13" hidden="1" customHeight="1" outlineLevel="1">
      <c r="A2237" t="s">
        <v>521</v>
      </c>
      <c r="B2237" t="s">
        <v>773</v>
      </c>
      <c r="C2237" s="1">
        <f t="shared" si="776"/>
        <v>3616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0</v>
      </c>
      <c r="G2237" s="1">
        <f t="shared" si="785"/>
        <v>441</v>
      </c>
      <c r="H2237" s="2">
        <f t="shared" si="786"/>
        <v>0.12195796460176991</v>
      </c>
      <c r="I2237" s="2"/>
      <c r="J2237" s="2">
        <f t="shared" si="777"/>
        <v>0.43335176991150443</v>
      </c>
      <c r="K2237" s="2">
        <f t="shared" si="778"/>
        <v>0.55530973451327437</v>
      </c>
      <c r="L2237" s="2">
        <f t="shared" si="779"/>
        <v>0</v>
      </c>
      <c r="M2237" s="2">
        <f t="shared" si="780"/>
        <v>1.1338495575221264E-2</v>
      </c>
      <c r="N2237" s="58">
        <v>1567</v>
      </c>
      <c r="O2237" s="58">
        <v>2008</v>
      </c>
      <c r="P2237" s="58"/>
      <c r="Q2237" s="58">
        <v>41</v>
      </c>
      <c r="R2237" s="58"/>
      <c r="S2237" s="58"/>
      <c r="T2237" s="58"/>
      <c r="U2237" s="58">
        <v>0</v>
      </c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G2237" s="7">
        <f>IF(Q2237&gt;0,RANK(Q2237,(N2237:P2237,Q2237:AE2237)),0)</f>
        <v>3</v>
      </c>
      <c r="AH2237" s="7">
        <f>IF(R2237&gt;0,RANK(R2237,(N2237:P2237,Q2237:AE2237)),0)</f>
        <v>0</v>
      </c>
      <c r="AI2237" s="7">
        <f>IF(T2237&gt;0,RANK(T2237,(N2237:P2237,Q2237:AE2237)),0)</f>
        <v>0</v>
      </c>
      <c r="AJ2237" s="7">
        <f>IF(S2237&gt;0,RANK(S2237,(N2237:P2237,Q2237:AE2237)),0)</f>
        <v>0</v>
      </c>
      <c r="AK2237" s="2">
        <f t="shared" si="781"/>
        <v>1.1338495575221239E-2</v>
      </c>
      <c r="AL2237" s="2">
        <f t="shared" si="782"/>
        <v>0</v>
      </c>
      <c r="AM2237" s="2">
        <f t="shared" si="783"/>
        <v>0</v>
      </c>
      <c r="AN2237" s="2">
        <f t="shared" si="784"/>
        <v>0</v>
      </c>
      <c r="AP2237" t="s">
        <v>521</v>
      </c>
      <c r="AQ2237" t="s">
        <v>773</v>
      </c>
      <c r="AT2237" s="94">
        <v>48</v>
      </c>
      <c r="AU2237" s="96">
        <v>455</v>
      </c>
      <c r="AV2237" s="100">
        <f t="shared" si="775"/>
        <v>48455</v>
      </c>
      <c r="AX2237" s="7" t="s">
        <v>996</v>
      </c>
    </row>
    <row r="2238" spans="1:50" ht="13" hidden="1" customHeight="1" outlineLevel="1">
      <c r="A2238" t="s">
        <v>2605</v>
      </c>
      <c r="B2238" t="s">
        <v>773</v>
      </c>
      <c r="C2238" s="1">
        <f t="shared" si="776"/>
        <v>4679</v>
      </c>
      <c r="D2238" s="7">
        <f>IF(N2238&gt;0, RANK(N2238,(N2238:P2238,Q2238:AE2238)),0)</f>
        <v>2</v>
      </c>
      <c r="E2238" s="7">
        <f>IF(O2238&gt;0,RANK(O2238,(N2238:P2238,Q2238:AE2238)),0)</f>
        <v>1</v>
      </c>
      <c r="F2238" s="7">
        <f>IF(P2238&gt;0,RANK(P2238,(N2238:P2238,Q2238:AE2238)),0)</f>
        <v>0</v>
      </c>
      <c r="G2238" s="1">
        <f t="shared" si="785"/>
        <v>341</v>
      </c>
      <c r="H2238" s="2">
        <f t="shared" si="786"/>
        <v>7.2878820260739469E-2</v>
      </c>
      <c r="I2238" s="2"/>
      <c r="J2238" s="2">
        <f t="shared" si="777"/>
        <v>0.45714896345372941</v>
      </c>
      <c r="K2238" s="2">
        <f t="shared" si="778"/>
        <v>0.5300277837144689</v>
      </c>
      <c r="L2238" s="2">
        <f t="shared" si="779"/>
        <v>0</v>
      </c>
      <c r="M2238" s="2">
        <f t="shared" si="780"/>
        <v>1.2823252831801746E-2</v>
      </c>
      <c r="N2238" s="58">
        <v>2139</v>
      </c>
      <c r="O2238" s="58">
        <v>2480</v>
      </c>
      <c r="P2238" s="58"/>
      <c r="Q2238" s="58">
        <v>59</v>
      </c>
      <c r="R2238" s="58"/>
      <c r="S2238" s="58"/>
      <c r="T2238" s="58"/>
      <c r="U2238" s="58">
        <v>1</v>
      </c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G2238" s="7">
        <f>IF(Q2238&gt;0,RANK(Q2238,(N2238:P2238,Q2238:AE2238)),0)</f>
        <v>3</v>
      </c>
      <c r="AH2238" s="7">
        <f>IF(R2238&gt;0,RANK(R2238,(N2238:P2238,Q2238:AE2238)),0)</f>
        <v>0</v>
      </c>
      <c r="AI2238" s="7">
        <f>IF(T2238&gt;0,RANK(T2238,(N2238:P2238,Q2238:AE2238)),0)</f>
        <v>0</v>
      </c>
      <c r="AJ2238" s="7">
        <f>IF(S2238&gt;0,RANK(S2238,(N2238:P2238,Q2238:AE2238)),0)</f>
        <v>0</v>
      </c>
      <c r="AK2238" s="2">
        <f t="shared" si="781"/>
        <v>1.260953195127164E-2</v>
      </c>
      <c r="AL2238" s="2">
        <f t="shared" si="782"/>
        <v>0</v>
      </c>
      <c r="AM2238" s="2">
        <f t="shared" si="783"/>
        <v>0</v>
      </c>
      <c r="AN2238" s="2">
        <f t="shared" si="784"/>
        <v>0</v>
      </c>
      <c r="AP2238" t="s">
        <v>2605</v>
      </c>
      <c r="AQ2238" t="s">
        <v>773</v>
      </c>
      <c r="AT2238" s="94">
        <v>48</v>
      </c>
      <c r="AU2238" s="96">
        <v>457</v>
      </c>
      <c r="AV2238" s="100">
        <f t="shared" si="775"/>
        <v>48457</v>
      </c>
      <c r="AX2238" s="7" t="s">
        <v>996</v>
      </c>
    </row>
    <row r="2239" spans="1:50" ht="13" hidden="1" customHeight="1" outlineLevel="1">
      <c r="A2239" t="s">
        <v>1769</v>
      </c>
      <c r="B2239" t="s">
        <v>773</v>
      </c>
      <c r="C2239" s="1">
        <f t="shared" si="776"/>
        <v>8301</v>
      </c>
      <c r="D2239" s="7">
        <f>IF(N2239&gt;0, RANK(N2239,(N2239:P2239,Q2239:AE2239)),0)</f>
        <v>2</v>
      </c>
      <c r="E2239" s="7">
        <f>IF(O2239&gt;0,RANK(O2239,(N2239:P2239,Q2239:AE2239)),0)</f>
        <v>1</v>
      </c>
      <c r="F2239" s="7">
        <f>IF(P2239&gt;0,RANK(P2239,(N2239:P2239,Q2239:AE2239)),0)</f>
        <v>0</v>
      </c>
      <c r="G2239" s="1">
        <f t="shared" si="785"/>
        <v>1364</v>
      </c>
      <c r="H2239" s="2">
        <f t="shared" si="786"/>
        <v>0.16431755210215637</v>
      </c>
      <c r="I2239" s="2"/>
      <c r="J2239" s="2">
        <f t="shared" si="777"/>
        <v>0.40850499939766294</v>
      </c>
      <c r="K2239" s="2">
        <f t="shared" si="778"/>
        <v>0.57282255149981931</v>
      </c>
      <c r="L2239" s="2">
        <f t="shared" si="779"/>
        <v>0</v>
      </c>
      <c r="M2239" s="2">
        <f t="shared" si="780"/>
        <v>1.8672449102517752E-2</v>
      </c>
      <c r="N2239" s="58">
        <v>3391</v>
      </c>
      <c r="O2239" s="58">
        <v>4755</v>
      </c>
      <c r="P2239" s="58"/>
      <c r="Q2239" s="58">
        <v>152</v>
      </c>
      <c r="R2239" s="58"/>
      <c r="S2239" s="58"/>
      <c r="T2239" s="58"/>
      <c r="U2239" s="58">
        <v>3</v>
      </c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G2239" s="7">
        <f>IF(Q2239&gt;0,RANK(Q2239,(N2239:P2239,Q2239:AE2239)),0)</f>
        <v>3</v>
      </c>
      <c r="AH2239" s="7">
        <f>IF(R2239&gt;0,RANK(R2239,(N2239:P2239,Q2239:AE2239)),0)</f>
        <v>0</v>
      </c>
      <c r="AI2239" s="7">
        <f>IF(T2239&gt;0,RANK(T2239,(N2239:P2239,Q2239:AE2239)),0)</f>
        <v>0</v>
      </c>
      <c r="AJ2239" s="7">
        <f>IF(S2239&gt;0,RANK(S2239,(N2239:P2239,Q2239:AE2239)),0)</f>
        <v>0</v>
      </c>
      <c r="AK2239" s="2">
        <f t="shared" si="781"/>
        <v>1.8311046861823877E-2</v>
      </c>
      <c r="AL2239" s="2">
        <f t="shared" si="782"/>
        <v>0</v>
      </c>
      <c r="AM2239" s="2">
        <f t="shared" si="783"/>
        <v>0</v>
      </c>
      <c r="AN2239" s="2">
        <f t="shared" si="784"/>
        <v>0</v>
      </c>
      <c r="AP2239" t="s">
        <v>1769</v>
      </c>
      <c r="AQ2239" t="s">
        <v>773</v>
      </c>
      <c r="AT2239" s="94">
        <v>48</v>
      </c>
      <c r="AU2239" s="96">
        <v>459</v>
      </c>
      <c r="AV2239" s="100">
        <f t="shared" si="775"/>
        <v>48459</v>
      </c>
      <c r="AX2239" s="7" t="s">
        <v>996</v>
      </c>
    </row>
    <row r="2240" spans="1:50" ht="13" hidden="1" customHeight="1" outlineLevel="1">
      <c r="A2240" t="s">
        <v>1637</v>
      </c>
      <c r="B2240" t="s">
        <v>773</v>
      </c>
      <c r="C2240" s="1">
        <f t="shared" si="776"/>
        <v>1299</v>
      </c>
      <c r="D2240" s="7">
        <f>IF(N2240&gt;0, RANK(N2240,(N2240:P2240,Q2240:AE2240)),0)</f>
        <v>2</v>
      </c>
      <c r="E2240" s="7">
        <f>IF(O2240&gt;0,RANK(O2240,(N2240:P2240,Q2240:AE2240)),0)</f>
        <v>1</v>
      </c>
      <c r="F2240" s="7">
        <f>IF(P2240&gt;0,RANK(P2240,(N2240:P2240,Q2240:AE2240)),0)</f>
        <v>0</v>
      </c>
      <c r="G2240" s="1">
        <f t="shared" si="785"/>
        <v>749</v>
      </c>
      <c r="H2240" s="2">
        <f t="shared" si="786"/>
        <v>0.57659738260200155</v>
      </c>
      <c r="I2240" s="2"/>
      <c r="J2240" s="2">
        <f t="shared" si="777"/>
        <v>0.20092378752886836</v>
      </c>
      <c r="K2240" s="2">
        <f t="shared" si="778"/>
        <v>0.77752117013086985</v>
      </c>
      <c r="L2240" s="2">
        <f t="shared" si="779"/>
        <v>0</v>
      </c>
      <c r="M2240" s="2">
        <f t="shared" si="780"/>
        <v>2.1555042340261843E-2</v>
      </c>
      <c r="N2240" s="58">
        <v>261</v>
      </c>
      <c r="O2240" s="58">
        <v>1010</v>
      </c>
      <c r="P2240" s="58"/>
      <c r="Q2240" s="58">
        <v>25</v>
      </c>
      <c r="R2240" s="58"/>
      <c r="S2240" s="58"/>
      <c r="T2240" s="58"/>
      <c r="U2240" s="58">
        <v>3</v>
      </c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G2240" s="7">
        <f>IF(Q2240&gt;0,RANK(Q2240,(N2240:P2240,Q2240:AE2240)),0)</f>
        <v>3</v>
      </c>
      <c r="AH2240" s="7">
        <f>IF(R2240&gt;0,RANK(R2240,(N2240:P2240,Q2240:AE2240)),0)</f>
        <v>0</v>
      </c>
      <c r="AI2240" s="7">
        <f>IF(T2240&gt;0,RANK(T2240,(N2240:P2240,Q2240:AE2240)),0)</f>
        <v>0</v>
      </c>
      <c r="AJ2240" s="7">
        <f>IF(S2240&gt;0,RANK(S2240,(N2240:P2240,Q2240:AE2240)),0)</f>
        <v>0</v>
      </c>
      <c r="AK2240" s="2">
        <f t="shared" si="781"/>
        <v>1.924557351809084E-2</v>
      </c>
      <c r="AL2240" s="2">
        <f t="shared" si="782"/>
        <v>0</v>
      </c>
      <c r="AM2240" s="2">
        <f t="shared" si="783"/>
        <v>0</v>
      </c>
      <c r="AN2240" s="2">
        <f t="shared" si="784"/>
        <v>0</v>
      </c>
      <c r="AP2240" t="s">
        <v>1637</v>
      </c>
      <c r="AQ2240" t="s">
        <v>773</v>
      </c>
      <c r="AT2240" s="94">
        <v>48</v>
      </c>
      <c r="AU2240" s="96">
        <v>461</v>
      </c>
      <c r="AV2240" s="100">
        <f t="shared" si="775"/>
        <v>48461</v>
      </c>
      <c r="AX2240" s="7" t="s">
        <v>996</v>
      </c>
    </row>
    <row r="2241" spans="1:50" ht="13" hidden="1" customHeight="1" outlineLevel="1">
      <c r="A2241" t="s">
        <v>2339</v>
      </c>
      <c r="B2241" t="s">
        <v>773</v>
      </c>
      <c r="C2241" s="1">
        <f t="shared" si="776"/>
        <v>5410</v>
      </c>
      <c r="D2241" s="7">
        <f>IF(N2241&gt;0, RANK(N2241,(N2241:P2241,Q2241:AE2241)),0)</f>
        <v>2</v>
      </c>
      <c r="E2241" s="7">
        <f>IF(O2241&gt;0,RANK(O2241,(N2241:P2241,Q2241:AE2241)),0)</f>
        <v>1</v>
      </c>
      <c r="F2241" s="7">
        <f>IF(P2241&gt;0,RANK(P2241,(N2241:P2241,Q2241:AE2241)),0)</f>
        <v>0</v>
      </c>
      <c r="G2241" s="1">
        <f t="shared" si="785"/>
        <v>1461</v>
      </c>
      <c r="H2241" s="2">
        <f t="shared" si="786"/>
        <v>0.27005545286506472</v>
      </c>
      <c r="I2241" s="2"/>
      <c r="J2241" s="2">
        <f t="shared" si="777"/>
        <v>0.35545286506469503</v>
      </c>
      <c r="K2241" s="2">
        <f t="shared" si="778"/>
        <v>0.62550831792975969</v>
      </c>
      <c r="L2241" s="2">
        <f t="shared" si="779"/>
        <v>0</v>
      </c>
      <c r="M2241" s="2">
        <f t="shared" si="780"/>
        <v>1.9038817005545217E-2</v>
      </c>
      <c r="N2241" s="58">
        <v>1923</v>
      </c>
      <c r="O2241" s="58">
        <v>3384</v>
      </c>
      <c r="P2241" s="58"/>
      <c r="Q2241" s="58">
        <v>99</v>
      </c>
      <c r="R2241" s="58"/>
      <c r="S2241" s="58"/>
      <c r="T2241" s="58"/>
      <c r="U2241" s="58">
        <v>4</v>
      </c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G2241" s="7">
        <f>IF(Q2241&gt;0,RANK(Q2241,(N2241:P2241,Q2241:AE2241)),0)</f>
        <v>3</v>
      </c>
      <c r="AH2241" s="7">
        <f>IF(R2241&gt;0,RANK(R2241,(N2241:P2241,Q2241:AE2241)),0)</f>
        <v>0</v>
      </c>
      <c r="AI2241" s="7">
        <f>IF(T2241&gt;0,RANK(T2241,(N2241:P2241,Q2241:AE2241)),0)</f>
        <v>0</v>
      </c>
      <c r="AJ2241" s="7">
        <f>IF(S2241&gt;0,RANK(S2241,(N2241:P2241,Q2241:AE2241)),0)</f>
        <v>0</v>
      </c>
      <c r="AK2241" s="2">
        <f t="shared" si="781"/>
        <v>1.8299445471349353E-2</v>
      </c>
      <c r="AL2241" s="2">
        <f t="shared" si="782"/>
        <v>0</v>
      </c>
      <c r="AM2241" s="2">
        <f t="shared" si="783"/>
        <v>0</v>
      </c>
      <c r="AN2241" s="2">
        <f t="shared" si="784"/>
        <v>0</v>
      </c>
      <c r="AP2241" t="s">
        <v>2339</v>
      </c>
      <c r="AQ2241" t="s">
        <v>773</v>
      </c>
      <c r="AT2241" s="94">
        <v>48</v>
      </c>
      <c r="AU2241" s="96">
        <v>463</v>
      </c>
      <c r="AV2241" s="100">
        <f t="shared" si="775"/>
        <v>48463</v>
      </c>
      <c r="AX2241" s="7" t="s">
        <v>996</v>
      </c>
    </row>
    <row r="2242" spans="1:50" ht="13" hidden="1" customHeight="1" outlineLevel="1">
      <c r="A2242" t="s">
        <v>2311</v>
      </c>
      <c r="B2242" t="s">
        <v>773</v>
      </c>
      <c r="C2242" s="1">
        <f t="shared" si="776"/>
        <v>6645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0</v>
      </c>
      <c r="G2242" s="1">
        <f t="shared" si="785"/>
        <v>269</v>
      </c>
      <c r="H2242" s="2">
        <f t="shared" si="786"/>
        <v>4.0481565086531224E-2</v>
      </c>
      <c r="I2242" s="2"/>
      <c r="J2242" s="2">
        <f t="shared" si="777"/>
        <v>0.47027840481565086</v>
      </c>
      <c r="K2242" s="2">
        <f t="shared" si="778"/>
        <v>0.51075996990218209</v>
      </c>
      <c r="L2242" s="2">
        <f t="shared" si="779"/>
        <v>0</v>
      </c>
      <c r="M2242" s="2">
        <f t="shared" si="780"/>
        <v>1.8961625282167049E-2</v>
      </c>
      <c r="N2242" s="58">
        <v>3125</v>
      </c>
      <c r="O2242" s="58">
        <v>3394</v>
      </c>
      <c r="P2242" s="58"/>
      <c r="Q2242" s="58">
        <v>125</v>
      </c>
      <c r="R2242" s="58"/>
      <c r="S2242" s="58"/>
      <c r="T2242" s="58"/>
      <c r="U2242" s="58">
        <v>1</v>
      </c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G2242" s="7">
        <f>IF(Q2242&gt;0,RANK(Q2242,(N2242:P2242,Q2242:AE2242)),0)</f>
        <v>3</v>
      </c>
      <c r="AH2242" s="7">
        <f>IF(R2242&gt;0,RANK(R2242,(N2242:P2242,Q2242:AE2242)),0)</f>
        <v>0</v>
      </c>
      <c r="AI2242" s="7">
        <f>IF(T2242&gt;0,RANK(T2242,(N2242:P2242,Q2242:AE2242)),0)</f>
        <v>0</v>
      </c>
      <c r="AJ2242" s="7">
        <f>IF(S2242&gt;0,RANK(S2242,(N2242:P2242,Q2242:AE2242)),0)</f>
        <v>0</v>
      </c>
      <c r="AK2242" s="2">
        <f t="shared" si="781"/>
        <v>1.8811136192626036E-2</v>
      </c>
      <c r="AL2242" s="2">
        <f t="shared" si="782"/>
        <v>0</v>
      </c>
      <c r="AM2242" s="2">
        <f t="shared" si="783"/>
        <v>0</v>
      </c>
      <c r="AN2242" s="2">
        <f t="shared" si="784"/>
        <v>0</v>
      </c>
      <c r="AP2242" t="s">
        <v>2311</v>
      </c>
      <c r="AQ2242" t="s">
        <v>773</v>
      </c>
      <c r="AT2242" s="94">
        <v>48</v>
      </c>
      <c r="AU2242" s="96">
        <v>465</v>
      </c>
      <c r="AV2242" s="100">
        <f t="shared" si="775"/>
        <v>48465</v>
      </c>
      <c r="AX2242" s="7" t="s">
        <v>996</v>
      </c>
    </row>
    <row r="2243" spans="1:50" ht="13" hidden="1" customHeight="1" outlineLevel="1">
      <c r="A2243" t="s">
        <v>797</v>
      </c>
      <c r="B2243" t="s">
        <v>773</v>
      </c>
      <c r="C2243" s="1">
        <f t="shared" si="776"/>
        <v>10405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0</v>
      </c>
      <c r="G2243" s="1">
        <f t="shared" si="785"/>
        <v>2207</v>
      </c>
      <c r="H2243" s="2">
        <f t="shared" si="786"/>
        <v>0.21210956271023546</v>
      </c>
      <c r="I2243" s="2"/>
      <c r="J2243" s="2">
        <f t="shared" si="777"/>
        <v>0.38577606919750118</v>
      </c>
      <c r="K2243" s="2">
        <f t="shared" si="778"/>
        <v>0.59788563190773669</v>
      </c>
      <c r="L2243" s="2">
        <f t="shared" si="779"/>
        <v>0</v>
      </c>
      <c r="M2243" s="2">
        <f t="shared" si="780"/>
        <v>1.6338298894762127E-2</v>
      </c>
      <c r="N2243" s="58">
        <v>4014</v>
      </c>
      <c r="O2243" s="58">
        <v>6221</v>
      </c>
      <c r="P2243" s="58"/>
      <c r="Q2243" s="58">
        <v>165</v>
      </c>
      <c r="R2243" s="58"/>
      <c r="S2243" s="58"/>
      <c r="T2243" s="58"/>
      <c r="U2243" s="58">
        <v>5</v>
      </c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G2243" s="7">
        <f>IF(Q2243&gt;0,RANK(Q2243,(N2243:P2243,Q2243:AE2243)),0)</f>
        <v>3</v>
      </c>
      <c r="AH2243" s="7">
        <f>IF(R2243&gt;0,RANK(R2243,(N2243:P2243,Q2243:AE2243)),0)</f>
        <v>0</v>
      </c>
      <c r="AI2243" s="7">
        <f>IF(T2243&gt;0,RANK(T2243,(N2243:P2243,Q2243:AE2243)),0)</f>
        <v>0</v>
      </c>
      <c r="AJ2243" s="7">
        <f>IF(S2243&gt;0,RANK(S2243,(N2243:P2243,Q2243:AE2243)),0)</f>
        <v>0</v>
      </c>
      <c r="AK2243" s="2">
        <f t="shared" si="781"/>
        <v>1.5857760691975011E-2</v>
      </c>
      <c r="AL2243" s="2">
        <f t="shared" si="782"/>
        <v>0</v>
      </c>
      <c r="AM2243" s="2">
        <f t="shared" si="783"/>
        <v>0</v>
      </c>
      <c r="AN2243" s="2">
        <f t="shared" si="784"/>
        <v>0</v>
      </c>
      <c r="AP2243" t="s">
        <v>797</v>
      </c>
      <c r="AQ2243" t="s">
        <v>773</v>
      </c>
      <c r="AT2243" s="94">
        <v>48</v>
      </c>
      <c r="AU2243" s="96">
        <v>467</v>
      </c>
      <c r="AV2243" s="100">
        <f t="shared" ref="AV2243:AV2263" si="787">1000*AT2243+AU2243</f>
        <v>48467</v>
      </c>
      <c r="AX2243" s="7" t="s">
        <v>996</v>
      </c>
    </row>
    <row r="2244" spans="1:50" ht="13" hidden="1" customHeight="1" outlineLevel="1">
      <c r="A2244" t="s">
        <v>111</v>
      </c>
      <c r="B2244" t="s">
        <v>773</v>
      </c>
      <c r="C2244" s="1">
        <f t="shared" si="776"/>
        <v>18007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0</v>
      </c>
      <c r="G2244" s="1">
        <f t="shared" si="785"/>
        <v>7749</v>
      </c>
      <c r="H2244" s="2">
        <f t="shared" si="786"/>
        <v>0.43033264841450547</v>
      </c>
      <c r="I2244" s="2"/>
      <c r="J2244" s="2">
        <f t="shared" si="777"/>
        <v>0.27772532903870717</v>
      </c>
      <c r="K2244" s="2">
        <f t="shared" si="778"/>
        <v>0.70805797745321264</v>
      </c>
      <c r="L2244" s="2">
        <f t="shared" si="779"/>
        <v>0</v>
      </c>
      <c r="M2244" s="2">
        <f t="shared" si="780"/>
        <v>1.4216693508080191E-2</v>
      </c>
      <c r="N2244" s="58">
        <v>5001</v>
      </c>
      <c r="O2244" s="58">
        <v>12750</v>
      </c>
      <c r="P2244" s="58"/>
      <c r="Q2244" s="58">
        <v>256</v>
      </c>
      <c r="R2244" s="58"/>
      <c r="S2244" s="58"/>
      <c r="T2244" s="58"/>
      <c r="U2244" s="58">
        <v>0</v>
      </c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G2244" s="7">
        <f>IF(Q2244&gt;0,RANK(Q2244,(N2244:P2244,Q2244:AE2244)),0)</f>
        <v>3</v>
      </c>
      <c r="AH2244" s="7">
        <f>IF(R2244&gt;0,RANK(R2244,(N2244:P2244,Q2244:AE2244)),0)</f>
        <v>0</v>
      </c>
      <c r="AI2244" s="7">
        <f>IF(T2244&gt;0,RANK(T2244,(N2244:P2244,Q2244:AE2244)),0)</f>
        <v>0</v>
      </c>
      <c r="AJ2244" s="7">
        <f>IF(S2244&gt;0,RANK(S2244,(N2244:P2244,Q2244:AE2244)),0)</f>
        <v>0</v>
      </c>
      <c r="AK2244" s="2">
        <f t="shared" si="781"/>
        <v>1.4216693508080191E-2</v>
      </c>
      <c r="AL2244" s="2">
        <f t="shared" si="782"/>
        <v>0</v>
      </c>
      <c r="AM2244" s="2">
        <f t="shared" si="783"/>
        <v>0</v>
      </c>
      <c r="AN2244" s="2">
        <f t="shared" si="784"/>
        <v>0</v>
      </c>
      <c r="AP2244" t="s">
        <v>111</v>
      </c>
      <c r="AQ2244" t="s">
        <v>773</v>
      </c>
      <c r="AT2244" s="94">
        <v>48</v>
      </c>
      <c r="AU2244" s="96">
        <v>469</v>
      </c>
      <c r="AV2244" s="100">
        <f t="shared" si="787"/>
        <v>48469</v>
      </c>
      <c r="AX2244" s="7" t="s">
        <v>996</v>
      </c>
    </row>
    <row r="2245" spans="1:50" ht="13" hidden="1" customHeight="1" outlineLevel="1">
      <c r="A2245" t="s">
        <v>2307</v>
      </c>
      <c r="B2245" t="s">
        <v>773</v>
      </c>
      <c r="C2245" s="1">
        <f t="shared" si="776"/>
        <v>10440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0</v>
      </c>
      <c r="G2245" s="1">
        <f t="shared" si="785"/>
        <v>3358</v>
      </c>
      <c r="H2245" s="2">
        <f t="shared" si="786"/>
        <v>0.32164750957854404</v>
      </c>
      <c r="I2245" s="2"/>
      <c r="J2245" s="2">
        <f t="shared" si="777"/>
        <v>0.33065134099616861</v>
      </c>
      <c r="K2245" s="2">
        <f t="shared" si="778"/>
        <v>0.6522988505747126</v>
      </c>
      <c r="L2245" s="2">
        <f t="shared" si="779"/>
        <v>0</v>
      </c>
      <c r="M2245" s="2">
        <f t="shared" si="780"/>
        <v>1.704980842911874E-2</v>
      </c>
      <c r="N2245" s="58">
        <v>3452</v>
      </c>
      <c r="O2245" s="58">
        <v>6810</v>
      </c>
      <c r="P2245" s="58"/>
      <c r="Q2245" s="58">
        <v>177</v>
      </c>
      <c r="R2245" s="58"/>
      <c r="S2245" s="58"/>
      <c r="T2245" s="58"/>
      <c r="U2245" s="58">
        <v>1</v>
      </c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G2245" s="7">
        <f>IF(Q2245&gt;0,RANK(Q2245,(N2245:P2245,Q2245:AE2245)),0)</f>
        <v>3</v>
      </c>
      <c r="AH2245" s="7">
        <f>IF(R2245&gt;0,RANK(R2245,(N2245:P2245,Q2245:AE2245)),0)</f>
        <v>0</v>
      </c>
      <c r="AI2245" s="7">
        <f>IF(T2245&gt;0,RANK(T2245,(N2245:P2245,Q2245:AE2245)),0)</f>
        <v>0</v>
      </c>
      <c r="AJ2245" s="7">
        <f>IF(S2245&gt;0,RANK(S2245,(N2245:P2245,Q2245:AE2245)),0)</f>
        <v>0</v>
      </c>
      <c r="AK2245" s="2">
        <f t="shared" si="781"/>
        <v>1.6954022988505749E-2</v>
      </c>
      <c r="AL2245" s="2">
        <f t="shared" si="782"/>
        <v>0</v>
      </c>
      <c r="AM2245" s="2">
        <f t="shared" si="783"/>
        <v>0</v>
      </c>
      <c r="AN2245" s="2">
        <f t="shared" si="784"/>
        <v>0</v>
      </c>
      <c r="AP2245" t="s">
        <v>2307</v>
      </c>
      <c r="AQ2245" t="s">
        <v>773</v>
      </c>
      <c r="AT2245" s="94">
        <v>48</v>
      </c>
      <c r="AU2245" s="96">
        <v>471</v>
      </c>
      <c r="AV2245" s="100">
        <f t="shared" si="787"/>
        <v>48471</v>
      </c>
      <c r="AX2245" s="7" t="s">
        <v>996</v>
      </c>
    </row>
    <row r="2246" spans="1:50" ht="13" hidden="1" customHeight="1" outlineLevel="1">
      <c r="A2246" t="s">
        <v>831</v>
      </c>
      <c r="B2246" t="s">
        <v>773</v>
      </c>
      <c r="C2246" s="1">
        <f t="shared" si="776"/>
        <v>6360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0</v>
      </c>
      <c r="G2246" s="1">
        <f t="shared" si="785"/>
        <v>259</v>
      </c>
      <c r="H2246" s="2">
        <f t="shared" si="786"/>
        <v>4.072327044025157E-2</v>
      </c>
      <c r="I2246" s="2"/>
      <c r="J2246" s="2">
        <f t="shared" si="777"/>
        <v>0.47358490566037736</v>
      </c>
      <c r="K2246" s="2">
        <f t="shared" si="778"/>
        <v>0.51430817610062896</v>
      </c>
      <c r="L2246" s="2">
        <f t="shared" si="779"/>
        <v>0</v>
      </c>
      <c r="M2246" s="2">
        <f t="shared" si="780"/>
        <v>1.210691823899368E-2</v>
      </c>
      <c r="N2246" s="58">
        <v>3012</v>
      </c>
      <c r="O2246" s="58">
        <v>3271</v>
      </c>
      <c r="P2246" s="58"/>
      <c r="Q2246" s="58">
        <v>73</v>
      </c>
      <c r="R2246" s="58"/>
      <c r="S2246" s="58"/>
      <c r="T2246" s="58"/>
      <c r="U2246" s="58">
        <v>4</v>
      </c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G2246" s="7">
        <f>IF(Q2246&gt;0,RANK(Q2246,(N2246:P2246,Q2246:AE2246)),0)</f>
        <v>3</v>
      </c>
      <c r="AH2246" s="7">
        <f>IF(R2246&gt;0,RANK(R2246,(N2246:P2246,Q2246:AE2246)),0)</f>
        <v>0</v>
      </c>
      <c r="AI2246" s="7">
        <f>IF(T2246&gt;0,RANK(T2246,(N2246:P2246,Q2246:AE2246)),0)</f>
        <v>0</v>
      </c>
      <c r="AJ2246" s="7">
        <f>IF(S2246&gt;0,RANK(S2246,(N2246:P2246,Q2246:AE2246)),0)</f>
        <v>0</v>
      </c>
      <c r="AK2246" s="2">
        <f t="shared" si="781"/>
        <v>1.1477987421383647E-2</v>
      </c>
      <c r="AL2246" s="2">
        <f t="shared" si="782"/>
        <v>0</v>
      </c>
      <c r="AM2246" s="2">
        <f t="shared" si="783"/>
        <v>0</v>
      </c>
      <c r="AN2246" s="2">
        <f t="shared" si="784"/>
        <v>0</v>
      </c>
      <c r="AP2246" t="s">
        <v>831</v>
      </c>
      <c r="AQ2246" t="s">
        <v>773</v>
      </c>
      <c r="AT2246" s="94">
        <v>48</v>
      </c>
      <c r="AU2246" s="96">
        <v>473</v>
      </c>
      <c r="AV2246" s="100">
        <f t="shared" si="787"/>
        <v>48473</v>
      </c>
      <c r="AX2246" s="7" t="s">
        <v>996</v>
      </c>
    </row>
    <row r="2247" spans="1:50" ht="13" hidden="1" customHeight="1" outlineLevel="1">
      <c r="A2247" t="s">
        <v>2071</v>
      </c>
      <c r="B2247" t="s">
        <v>773</v>
      </c>
      <c r="C2247" s="1">
        <f t="shared" si="776"/>
        <v>3246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0</v>
      </c>
      <c r="G2247" s="1">
        <f t="shared" si="785"/>
        <v>1189</v>
      </c>
      <c r="H2247" s="2">
        <f t="shared" si="786"/>
        <v>0.36629698089956869</v>
      </c>
      <c r="I2247" s="2"/>
      <c r="J2247" s="2">
        <f t="shared" si="777"/>
        <v>0.30683918669131238</v>
      </c>
      <c r="K2247" s="2">
        <f t="shared" si="778"/>
        <v>0.67313616759088113</v>
      </c>
      <c r="L2247" s="2">
        <f t="shared" si="779"/>
        <v>0</v>
      </c>
      <c r="M2247" s="2">
        <f t="shared" si="780"/>
        <v>2.0024645717806488E-2</v>
      </c>
      <c r="N2247" s="58">
        <v>996</v>
      </c>
      <c r="O2247" s="58">
        <v>2185</v>
      </c>
      <c r="P2247" s="58"/>
      <c r="Q2247" s="58">
        <v>65</v>
      </c>
      <c r="R2247" s="58"/>
      <c r="S2247" s="58"/>
      <c r="T2247" s="58"/>
      <c r="U2247" s="58">
        <v>0</v>
      </c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G2247" s="7">
        <f>IF(Q2247&gt;0,RANK(Q2247,(N2247:P2247,Q2247:AE2247)),0)</f>
        <v>3</v>
      </c>
      <c r="AH2247" s="7">
        <f>IF(R2247&gt;0,RANK(R2247,(N2247:P2247,Q2247:AE2247)),0)</f>
        <v>0</v>
      </c>
      <c r="AI2247" s="7">
        <f>IF(T2247&gt;0,RANK(T2247,(N2247:P2247,Q2247:AE2247)),0)</f>
        <v>0</v>
      </c>
      <c r="AJ2247" s="7">
        <f>IF(S2247&gt;0,RANK(S2247,(N2247:P2247,Q2247:AE2247)),0)</f>
        <v>0</v>
      </c>
      <c r="AK2247" s="2">
        <f t="shared" si="781"/>
        <v>2.002464571780653E-2</v>
      </c>
      <c r="AL2247" s="2">
        <f t="shared" si="782"/>
        <v>0</v>
      </c>
      <c r="AM2247" s="2">
        <f t="shared" si="783"/>
        <v>0</v>
      </c>
      <c r="AN2247" s="2">
        <f t="shared" si="784"/>
        <v>0</v>
      </c>
      <c r="AP2247" t="s">
        <v>2071</v>
      </c>
      <c r="AQ2247" t="s">
        <v>773</v>
      </c>
      <c r="AT2247" s="94">
        <v>48</v>
      </c>
      <c r="AU2247" s="96">
        <v>475</v>
      </c>
      <c r="AV2247" s="100">
        <f t="shared" si="787"/>
        <v>48475</v>
      </c>
      <c r="AX2247" s="7" t="s">
        <v>996</v>
      </c>
    </row>
    <row r="2248" spans="1:50" ht="13" hidden="1" customHeight="1" outlineLevel="1">
      <c r="A2248" t="s">
        <v>1242</v>
      </c>
      <c r="B2248" t="s">
        <v>773</v>
      </c>
      <c r="C2248" s="1">
        <f t="shared" si="776"/>
        <v>8668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0</v>
      </c>
      <c r="G2248" s="1">
        <f t="shared" si="785"/>
        <v>3579</v>
      </c>
      <c r="H2248" s="2">
        <f t="shared" si="786"/>
        <v>0.41289801568989387</v>
      </c>
      <c r="I2248" s="2"/>
      <c r="J2248" s="2">
        <f t="shared" si="777"/>
        <v>0.28726349792339639</v>
      </c>
      <c r="K2248" s="2">
        <f t="shared" si="778"/>
        <v>0.70016151361329027</v>
      </c>
      <c r="L2248" s="2">
        <f t="shared" si="779"/>
        <v>0</v>
      </c>
      <c r="M2248" s="2">
        <f t="shared" si="780"/>
        <v>1.2574988463313397E-2</v>
      </c>
      <c r="N2248" s="58">
        <v>2490</v>
      </c>
      <c r="O2248" s="58">
        <v>6069</v>
      </c>
      <c r="P2248" s="58"/>
      <c r="Q2248" s="58">
        <v>108</v>
      </c>
      <c r="R2248" s="58"/>
      <c r="S2248" s="58"/>
      <c r="T2248" s="58"/>
      <c r="U2248" s="58">
        <v>1</v>
      </c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G2248" s="7">
        <f>IF(Q2248&gt;0,RANK(Q2248,(N2248:P2248,Q2248:AE2248)),0)</f>
        <v>3</v>
      </c>
      <c r="AH2248" s="7">
        <f>IF(R2248&gt;0,RANK(R2248,(N2248:P2248,Q2248:AE2248)),0)</f>
        <v>0</v>
      </c>
      <c r="AI2248" s="7">
        <f>IF(T2248&gt;0,RANK(T2248,(N2248:P2248,Q2248:AE2248)),0)</f>
        <v>0</v>
      </c>
      <c r="AJ2248" s="7">
        <f>IF(S2248&gt;0,RANK(S2248,(N2248:P2248,Q2248:AE2248)),0)</f>
        <v>0</v>
      </c>
      <c r="AK2248" s="2">
        <f t="shared" si="781"/>
        <v>1.2459621596677434E-2</v>
      </c>
      <c r="AL2248" s="2">
        <f t="shared" si="782"/>
        <v>0</v>
      </c>
      <c r="AM2248" s="2">
        <f t="shared" si="783"/>
        <v>0</v>
      </c>
      <c r="AN2248" s="2">
        <f t="shared" si="784"/>
        <v>0</v>
      </c>
      <c r="AP2248" t="s">
        <v>1242</v>
      </c>
      <c r="AQ2248" t="s">
        <v>773</v>
      </c>
      <c r="AT2248" s="94">
        <v>48</v>
      </c>
      <c r="AU2248" s="96">
        <v>477</v>
      </c>
      <c r="AV2248" s="100">
        <f t="shared" si="787"/>
        <v>48477</v>
      </c>
      <c r="AX2248" s="7" t="s">
        <v>996</v>
      </c>
    </row>
    <row r="2249" spans="1:50" ht="13" hidden="1" customHeight="1" outlineLevel="1">
      <c r="A2249" t="s">
        <v>1119</v>
      </c>
      <c r="B2249" t="s">
        <v>773</v>
      </c>
      <c r="C2249" s="1">
        <f t="shared" si="776"/>
        <v>14294</v>
      </c>
      <c r="D2249" s="7">
        <f>IF(N2249&gt;0, RANK(N2249,(N2249:P2249,Q2249:AE2249)),0)</f>
        <v>1</v>
      </c>
      <c r="E2249" s="7">
        <f>IF(O2249&gt;0,RANK(O2249,(N2249:P2249,Q2249:AE2249)),0)</f>
        <v>2</v>
      </c>
      <c r="F2249" s="7">
        <f>IF(P2249&gt;0,RANK(P2249,(N2249:P2249,Q2249:AE2249)),0)</f>
        <v>0</v>
      </c>
      <c r="G2249" s="1">
        <f t="shared" si="785"/>
        <v>44</v>
      </c>
      <c r="H2249" s="2">
        <f t="shared" si="786"/>
        <v>3.0782146355114032E-3</v>
      </c>
      <c r="I2249" s="2"/>
      <c r="J2249" s="2">
        <f t="shared" si="777"/>
        <v>0.49153490975234365</v>
      </c>
      <c r="K2249" s="2">
        <f t="shared" si="778"/>
        <v>0.48845669511683226</v>
      </c>
      <c r="L2249" s="2">
        <f t="shared" si="779"/>
        <v>0</v>
      </c>
      <c r="M2249" s="2">
        <f t="shared" si="780"/>
        <v>2.0008395130824141E-2</v>
      </c>
      <c r="N2249" s="58">
        <v>7026</v>
      </c>
      <c r="O2249" s="58">
        <v>6982</v>
      </c>
      <c r="P2249" s="58"/>
      <c r="Q2249" s="58">
        <v>285</v>
      </c>
      <c r="R2249" s="58"/>
      <c r="S2249" s="58"/>
      <c r="T2249" s="58"/>
      <c r="U2249" s="58">
        <v>1</v>
      </c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G2249" s="7">
        <f>IF(Q2249&gt;0,RANK(Q2249,(N2249:P2249,Q2249:AE2249)),0)</f>
        <v>3</v>
      </c>
      <c r="AH2249" s="7">
        <f>IF(R2249&gt;0,RANK(R2249,(N2249:P2249,Q2249:AE2249)),0)</f>
        <v>0</v>
      </c>
      <c r="AI2249" s="7">
        <f>IF(T2249&gt;0,RANK(T2249,(N2249:P2249,Q2249:AE2249)),0)</f>
        <v>0</v>
      </c>
      <c r="AJ2249" s="7">
        <f>IF(S2249&gt;0,RANK(S2249,(N2249:P2249,Q2249:AE2249)),0)</f>
        <v>0</v>
      </c>
      <c r="AK2249" s="2">
        <f t="shared" si="781"/>
        <v>1.9938435707289773E-2</v>
      </c>
      <c r="AL2249" s="2">
        <f t="shared" si="782"/>
        <v>0</v>
      </c>
      <c r="AM2249" s="2">
        <f t="shared" si="783"/>
        <v>0</v>
      </c>
      <c r="AN2249" s="2">
        <f t="shared" si="784"/>
        <v>0</v>
      </c>
      <c r="AP2249" t="s">
        <v>1119</v>
      </c>
      <c r="AQ2249" t="s">
        <v>773</v>
      </c>
      <c r="AT2249" s="94">
        <v>48</v>
      </c>
      <c r="AU2249" s="96">
        <v>479</v>
      </c>
      <c r="AV2249" s="100">
        <f t="shared" si="787"/>
        <v>48479</v>
      </c>
      <c r="AX2249" s="7" t="s">
        <v>996</v>
      </c>
    </row>
    <row r="2250" spans="1:50" ht="13" hidden="1" customHeight="1" outlineLevel="1">
      <c r="A2250" t="s">
        <v>2316</v>
      </c>
      <c r="B2250" t="s">
        <v>773</v>
      </c>
      <c r="C2250" s="1">
        <f t="shared" si="776"/>
        <v>8993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0</v>
      </c>
      <c r="G2250" s="1">
        <f t="shared" si="785"/>
        <v>2379</v>
      </c>
      <c r="H2250" s="2">
        <f t="shared" si="786"/>
        <v>0.26453908595574338</v>
      </c>
      <c r="I2250" s="2"/>
      <c r="J2250" s="2">
        <f t="shared" si="777"/>
        <v>0.36139219392861116</v>
      </c>
      <c r="K2250" s="2">
        <f t="shared" si="778"/>
        <v>0.62593127988435449</v>
      </c>
      <c r="L2250" s="2">
        <f t="shared" si="779"/>
        <v>0</v>
      </c>
      <c r="M2250" s="2">
        <f t="shared" si="780"/>
        <v>1.2676526187034409E-2</v>
      </c>
      <c r="N2250" s="58">
        <v>3250</v>
      </c>
      <c r="O2250" s="58">
        <v>5629</v>
      </c>
      <c r="P2250" s="58"/>
      <c r="Q2250" s="58">
        <v>114</v>
      </c>
      <c r="R2250" s="58"/>
      <c r="S2250" s="58"/>
      <c r="T2250" s="58"/>
      <c r="U2250" s="58">
        <v>0</v>
      </c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G2250" s="7">
        <f>IF(Q2250&gt;0,RANK(Q2250,(N2250:P2250,Q2250:AE2250)),0)</f>
        <v>3</v>
      </c>
      <c r="AH2250" s="7">
        <f>IF(R2250&gt;0,RANK(R2250,(N2250:P2250,Q2250:AE2250)),0)</f>
        <v>0</v>
      </c>
      <c r="AI2250" s="7">
        <f>IF(T2250&gt;0,RANK(T2250,(N2250:P2250,Q2250:AE2250)),0)</f>
        <v>0</v>
      </c>
      <c r="AJ2250" s="7">
        <f>IF(S2250&gt;0,RANK(S2250,(N2250:P2250,Q2250:AE2250)),0)</f>
        <v>0</v>
      </c>
      <c r="AK2250" s="2">
        <f t="shared" si="781"/>
        <v>1.2676526187034361E-2</v>
      </c>
      <c r="AL2250" s="2">
        <f t="shared" si="782"/>
        <v>0</v>
      </c>
      <c r="AM2250" s="2">
        <f t="shared" si="783"/>
        <v>0</v>
      </c>
      <c r="AN2250" s="2">
        <f t="shared" si="784"/>
        <v>0</v>
      </c>
      <c r="AP2250" t="s">
        <v>2316</v>
      </c>
      <c r="AQ2250" t="s">
        <v>773</v>
      </c>
      <c r="AT2250" s="94">
        <v>48</v>
      </c>
      <c r="AU2250" s="96">
        <v>481</v>
      </c>
      <c r="AV2250" s="100">
        <f t="shared" si="787"/>
        <v>48481</v>
      </c>
      <c r="AX2250" s="7" t="s">
        <v>996</v>
      </c>
    </row>
    <row r="2251" spans="1:50" ht="13" hidden="1" customHeight="1" outlineLevel="1">
      <c r="A2251" t="s">
        <v>1219</v>
      </c>
      <c r="B2251" t="s">
        <v>773</v>
      </c>
      <c r="C2251" s="1">
        <f t="shared" si="776"/>
        <v>2178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785"/>
        <v>769</v>
      </c>
      <c r="H2251" s="2">
        <f t="shared" si="786"/>
        <v>0.35307621671258033</v>
      </c>
      <c r="I2251" s="2"/>
      <c r="J2251" s="2">
        <f t="shared" si="777"/>
        <v>0.31634527089072545</v>
      </c>
      <c r="K2251" s="2">
        <f t="shared" si="778"/>
        <v>0.66942148760330578</v>
      </c>
      <c r="L2251" s="2">
        <f t="shared" si="779"/>
        <v>0</v>
      </c>
      <c r="M2251" s="2">
        <f t="shared" si="780"/>
        <v>1.4233241505968719E-2</v>
      </c>
      <c r="N2251" s="58">
        <v>689</v>
      </c>
      <c r="O2251" s="58">
        <v>1458</v>
      </c>
      <c r="P2251" s="58"/>
      <c r="Q2251" s="58">
        <v>29</v>
      </c>
      <c r="R2251" s="58"/>
      <c r="S2251" s="58"/>
      <c r="T2251" s="58"/>
      <c r="U2251" s="58">
        <v>2</v>
      </c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G2251" s="7">
        <f>IF(Q2251&gt;0,RANK(Q2251,(N2251:P2251,Q2251:AE2251)),0)</f>
        <v>3</v>
      </c>
      <c r="AH2251" s="7">
        <f>IF(R2251&gt;0,RANK(R2251,(N2251:P2251,Q2251:AE2251)),0)</f>
        <v>0</v>
      </c>
      <c r="AI2251" s="7">
        <f>IF(T2251&gt;0,RANK(T2251,(N2251:P2251,Q2251:AE2251)),0)</f>
        <v>0</v>
      </c>
      <c r="AJ2251" s="7">
        <f>IF(S2251&gt;0,RANK(S2251,(N2251:P2251,Q2251:AE2251)),0)</f>
        <v>0</v>
      </c>
      <c r="AK2251" s="2">
        <f t="shared" si="781"/>
        <v>1.3314967860422406E-2</v>
      </c>
      <c r="AL2251" s="2">
        <f t="shared" si="782"/>
        <v>0</v>
      </c>
      <c r="AM2251" s="2">
        <f t="shared" si="783"/>
        <v>0</v>
      </c>
      <c r="AN2251" s="2">
        <f t="shared" si="784"/>
        <v>0</v>
      </c>
      <c r="AP2251" t="s">
        <v>1219</v>
      </c>
      <c r="AQ2251" t="s">
        <v>773</v>
      </c>
      <c r="AT2251" s="94">
        <v>48</v>
      </c>
      <c r="AU2251" s="96">
        <v>483</v>
      </c>
      <c r="AV2251" s="100">
        <f t="shared" si="787"/>
        <v>48483</v>
      </c>
      <c r="AX2251" s="7" t="s">
        <v>996</v>
      </c>
    </row>
    <row r="2252" spans="1:50" ht="13" hidden="1" customHeight="1" outlineLevel="1">
      <c r="A2252" t="s">
        <v>1386</v>
      </c>
      <c r="B2252" t="s">
        <v>773</v>
      </c>
      <c r="C2252" s="1">
        <f t="shared" si="776"/>
        <v>30628</v>
      </c>
      <c r="D2252" s="7">
        <f>IF(N2252&gt;0, RANK(N2252,(N2252:P2252,Q2252:AE2252)),0)</f>
        <v>2</v>
      </c>
      <c r="E2252" s="7">
        <f>IF(O2252&gt;0,RANK(O2252,(N2252:P2252,Q2252:AE2252)),0)</f>
        <v>1</v>
      </c>
      <c r="F2252" s="7">
        <f>IF(P2252&gt;0,RANK(P2252,(N2252:P2252,Q2252:AE2252)),0)</f>
        <v>0</v>
      </c>
      <c r="G2252" s="1">
        <f t="shared" si="785"/>
        <v>6036</v>
      </c>
      <c r="H2252" s="2">
        <f t="shared" si="786"/>
        <v>0.1970745722867964</v>
      </c>
      <c r="I2252" s="2"/>
      <c r="J2252" s="2">
        <f t="shared" si="777"/>
        <v>0.39186365417265245</v>
      </c>
      <c r="K2252" s="2">
        <f t="shared" si="778"/>
        <v>0.58893822645944882</v>
      </c>
      <c r="L2252" s="2">
        <f t="shared" si="779"/>
        <v>0</v>
      </c>
      <c r="M2252" s="2">
        <f t="shared" si="780"/>
        <v>1.9198119367898725E-2</v>
      </c>
      <c r="N2252" s="58">
        <v>12002</v>
      </c>
      <c r="O2252" s="58">
        <v>18038</v>
      </c>
      <c r="P2252" s="58"/>
      <c r="Q2252" s="58">
        <v>588</v>
      </c>
      <c r="R2252" s="58"/>
      <c r="S2252" s="58"/>
      <c r="T2252" s="58"/>
      <c r="U2252" s="58">
        <v>0</v>
      </c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G2252" s="7">
        <f>IF(Q2252&gt;0,RANK(Q2252,(N2252:P2252,Q2252:AE2252)),0)</f>
        <v>3</v>
      </c>
      <c r="AH2252" s="7">
        <f>IF(R2252&gt;0,RANK(R2252,(N2252:P2252,Q2252:AE2252)),0)</f>
        <v>0</v>
      </c>
      <c r="AI2252" s="7">
        <f>IF(T2252&gt;0,RANK(T2252,(N2252:P2252,Q2252:AE2252)),0)</f>
        <v>0</v>
      </c>
      <c r="AJ2252" s="7">
        <f>IF(S2252&gt;0,RANK(S2252,(N2252:P2252,Q2252:AE2252)),0)</f>
        <v>0</v>
      </c>
      <c r="AK2252" s="2">
        <f t="shared" si="781"/>
        <v>1.9198119367898656E-2</v>
      </c>
      <c r="AL2252" s="2">
        <f t="shared" si="782"/>
        <v>0</v>
      </c>
      <c r="AM2252" s="2">
        <f t="shared" si="783"/>
        <v>0</v>
      </c>
      <c r="AN2252" s="2">
        <f t="shared" si="784"/>
        <v>0</v>
      </c>
      <c r="AP2252" t="s">
        <v>1386</v>
      </c>
      <c r="AQ2252" t="s">
        <v>773</v>
      </c>
      <c r="AT2252" s="94">
        <v>48</v>
      </c>
      <c r="AU2252" s="96">
        <v>485</v>
      </c>
      <c r="AV2252" s="100">
        <f t="shared" si="787"/>
        <v>48485</v>
      </c>
      <c r="AX2252" s="7" t="s">
        <v>996</v>
      </c>
    </row>
    <row r="2253" spans="1:50" ht="13" hidden="1" customHeight="1" outlineLevel="1">
      <c r="A2253" t="s">
        <v>2360</v>
      </c>
      <c r="B2253" t="s">
        <v>773</v>
      </c>
      <c r="C2253" s="1">
        <f t="shared" si="776"/>
        <v>3445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785"/>
        <v>533</v>
      </c>
      <c r="H2253" s="2">
        <f t="shared" si="786"/>
        <v>0.15471698113207547</v>
      </c>
      <c r="I2253" s="2"/>
      <c r="J2253" s="2">
        <f t="shared" si="777"/>
        <v>0.41828737300435415</v>
      </c>
      <c r="K2253" s="2">
        <f t="shared" si="778"/>
        <v>0.57300435413642958</v>
      </c>
      <c r="L2253" s="2">
        <f t="shared" si="779"/>
        <v>0</v>
      </c>
      <c r="M2253" s="2">
        <f t="shared" si="780"/>
        <v>8.7082728592162706E-3</v>
      </c>
      <c r="N2253" s="58">
        <v>1441</v>
      </c>
      <c r="O2253" s="58">
        <v>1974</v>
      </c>
      <c r="P2253" s="58"/>
      <c r="Q2253" s="58">
        <v>29</v>
      </c>
      <c r="R2253" s="58"/>
      <c r="S2253" s="58"/>
      <c r="T2253" s="58"/>
      <c r="U2253" s="58">
        <v>1</v>
      </c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G2253" s="7">
        <f>IF(Q2253&gt;0,RANK(Q2253,(N2253:P2253,Q2253:AE2253)),0)</f>
        <v>3</v>
      </c>
      <c r="AH2253" s="7">
        <f>IF(R2253&gt;0,RANK(R2253,(N2253:P2253,Q2253:AE2253)),0)</f>
        <v>0</v>
      </c>
      <c r="AI2253" s="7">
        <f>IF(T2253&gt;0,RANK(T2253,(N2253:P2253,Q2253:AE2253)),0)</f>
        <v>0</v>
      </c>
      <c r="AJ2253" s="7">
        <f>IF(S2253&gt;0,RANK(S2253,(N2253:P2253,Q2253:AE2253)),0)</f>
        <v>0</v>
      </c>
      <c r="AK2253" s="2">
        <f t="shared" si="781"/>
        <v>8.4179970972423808E-3</v>
      </c>
      <c r="AL2253" s="2">
        <f t="shared" si="782"/>
        <v>0</v>
      </c>
      <c r="AM2253" s="2">
        <f t="shared" si="783"/>
        <v>0</v>
      </c>
      <c r="AN2253" s="2">
        <f t="shared" si="784"/>
        <v>0</v>
      </c>
      <c r="AP2253" t="s">
        <v>2360</v>
      </c>
      <c r="AQ2253" t="s">
        <v>773</v>
      </c>
      <c r="AT2253" s="94">
        <v>48</v>
      </c>
      <c r="AU2253" s="96">
        <v>487</v>
      </c>
      <c r="AV2253" s="100">
        <f t="shared" si="787"/>
        <v>48487</v>
      </c>
      <c r="AX2253" s="7" t="s">
        <v>996</v>
      </c>
    </row>
    <row r="2254" spans="1:50" ht="13" hidden="1" customHeight="1" outlineLevel="1">
      <c r="A2254" t="s">
        <v>798</v>
      </c>
      <c r="B2254" t="s">
        <v>773</v>
      </c>
      <c r="C2254" s="1">
        <f t="shared" si="776"/>
        <v>3589</v>
      </c>
      <c r="D2254" s="7">
        <f>IF(N2254&gt;0, RANK(N2254,(N2254:P2254,Q2254:AE2254)),0)</f>
        <v>1</v>
      </c>
      <c r="E2254" s="7">
        <f>IF(O2254&gt;0,RANK(O2254,(N2254:P2254,Q2254:AE2254)),0)</f>
        <v>2</v>
      </c>
      <c r="F2254" s="7">
        <f>IF(P2254&gt;0,RANK(P2254,(N2254:P2254,Q2254:AE2254)),0)</f>
        <v>0</v>
      </c>
      <c r="G2254" s="1">
        <f t="shared" si="785"/>
        <v>95</v>
      </c>
      <c r="H2254" s="2">
        <f t="shared" si="786"/>
        <v>2.6469768737809974E-2</v>
      </c>
      <c r="I2254" s="2"/>
      <c r="J2254" s="2">
        <f t="shared" si="777"/>
        <v>0.50543326831986624</v>
      </c>
      <c r="K2254" s="2">
        <f t="shared" si="778"/>
        <v>0.47896349958205631</v>
      </c>
      <c r="L2254" s="2">
        <f t="shared" si="779"/>
        <v>0</v>
      </c>
      <c r="M2254" s="2">
        <f t="shared" si="780"/>
        <v>1.5603232098077457E-2</v>
      </c>
      <c r="N2254" s="58">
        <v>1814</v>
      </c>
      <c r="O2254" s="58">
        <v>1719</v>
      </c>
      <c r="P2254" s="58"/>
      <c r="Q2254" s="58">
        <v>56</v>
      </c>
      <c r="R2254" s="58"/>
      <c r="S2254" s="58"/>
      <c r="T2254" s="58"/>
      <c r="U2254" s="58">
        <v>0</v>
      </c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G2254" s="7">
        <f>IF(Q2254&gt;0,RANK(Q2254,(N2254:P2254,Q2254:AE2254)),0)</f>
        <v>3</v>
      </c>
      <c r="AH2254" s="7">
        <f>IF(R2254&gt;0,RANK(R2254,(N2254:P2254,Q2254:AE2254)),0)</f>
        <v>0</v>
      </c>
      <c r="AI2254" s="7">
        <f>IF(T2254&gt;0,RANK(T2254,(N2254:P2254,Q2254:AE2254)),0)</f>
        <v>0</v>
      </c>
      <c r="AJ2254" s="7">
        <f>IF(S2254&gt;0,RANK(S2254,(N2254:P2254,Q2254:AE2254)),0)</f>
        <v>0</v>
      </c>
      <c r="AK2254" s="2">
        <f t="shared" si="781"/>
        <v>1.5603232098077459E-2</v>
      </c>
      <c r="AL2254" s="2">
        <f t="shared" si="782"/>
        <v>0</v>
      </c>
      <c r="AM2254" s="2">
        <f t="shared" si="783"/>
        <v>0</v>
      </c>
      <c r="AN2254" s="2">
        <f t="shared" si="784"/>
        <v>0</v>
      </c>
      <c r="AP2254" t="s">
        <v>798</v>
      </c>
      <c r="AQ2254" t="s">
        <v>773</v>
      </c>
      <c r="AT2254" s="94">
        <v>48</v>
      </c>
      <c r="AU2254" s="96">
        <v>489</v>
      </c>
      <c r="AV2254" s="100">
        <f t="shared" si="787"/>
        <v>48489</v>
      </c>
      <c r="AX2254" s="7" t="s">
        <v>996</v>
      </c>
    </row>
    <row r="2255" spans="1:50" ht="13" hidden="1" customHeight="1" outlineLevel="1">
      <c r="A2255" t="s">
        <v>1839</v>
      </c>
      <c r="B2255" t="s">
        <v>773</v>
      </c>
      <c r="C2255" s="1">
        <f t="shared" si="776"/>
        <v>39134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0</v>
      </c>
      <c r="G2255" s="1">
        <f t="shared" si="785"/>
        <v>8035</v>
      </c>
      <c r="H2255" s="2">
        <f t="shared" si="786"/>
        <v>0.20532018193897889</v>
      </c>
      <c r="I2255" s="2"/>
      <c r="J2255" s="2">
        <f t="shared" si="777"/>
        <v>0.38414166709255376</v>
      </c>
      <c r="K2255" s="2">
        <f t="shared" si="778"/>
        <v>0.58946184903153265</v>
      </c>
      <c r="L2255" s="2">
        <f t="shared" si="779"/>
        <v>0</v>
      </c>
      <c r="M2255" s="2">
        <f t="shared" si="780"/>
        <v>2.6396483875913646E-2</v>
      </c>
      <c r="N2255" s="58">
        <v>15033</v>
      </c>
      <c r="O2255" s="58">
        <v>23068</v>
      </c>
      <c r="P2255" s="58"/>
      <c r="Q2255" s="58">
        <v>1033</v>
      </c>
      <c r="R2255" s="58"/>
      <c r="S2255" s="58"/>
      <c r="T2255" s="58"/>
      <c r="U2255" s="58">
        <v>0</v>
      </c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G2255" s="7">
        <f>IF(Q2255&gt;0,RANK(Q2255,(N2255:P2255,Q2255:AE2255)),0)</f>
        <v>3</v>
      </c>
      <c r="AH2255" s="7">
        <f>IF(R2255&gt;0,RANK(R2255,(N2255:P2255,Q2255:AE2255)),0)</f>
        <v>0</v>
      </c>
      <c r="AI2255" s="7">
        <f>IF(T2255&gt;0,RANK(T2255,(N2255:P2255,Q2255:AE2255)),0)</f>
        <v>0</v>
      </c>
      <c r="AJ2255" s="7">
        <f>IF(S2255&gt;0,RANK(S2255,(N2255:P2255,Q2255:AE2255)),0)</f>
        <v>0</v>
      </c>
      <c r="AK2255" s="2">
        <f t="shared" si="781"/>
        <v>2.6396483875913528E-2</v>
      </c>
      <c r="AL2255" s="2">
        <f t="shared" si="782"/>
        <v>0</v>
      </c>
      <c r="AM2255" s="2">
        <f t="shared" si="783"/>
        <v>0</v>
      </c>
      <c r="AN2255" s="2">
        <f t="shared" si="784"/>
        <v>0</v>
      </c>
      <c r="AP2255" t="s">
        <v>1839</v>
      </c>
      <c r="AQ2255" t="s">
        <v>773</v>
      </c>
      <c r="AT2255" s="94">
        <v>48</v>
      </c>
      <c r="AU2255" s="96">
        <v>491</v>
      </c>
      <c r="AV2255" s="100">
        <f t="shared" si="787"/>
        <v>48491</v>
      </c>
      <c r="AX2255" s="7" t="s">
        <v>996</v>
      </c>
    </row>
    <row r="2256" spans="1:50" ht="13" hidden="1" customHeight="1" outlineLevel="1">
      <c r="A2256" t="s">
        <v>1988</v>
      </c>
      <c r="B2256" t="s">
        <v>773</v>
      </c>
      <c r="C2256" s="1">
        <f t="shared" si="776"/>
        <v>6573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0</v>
      </c>
      <c r="G2256" s="1">
        <f t="shared" si="785"/>
        <v>1082</v>
      </c>
      <c r="H2256" s="2">
        <f t="shared" si="786"/>
        <v>0.16461280998022212</v>
      </c>
      <c r="I2256" s="2"/>
      <c r="J2256" s="2">
        <f t="shared" si="777"/>
        <v>0.40529438612505703</v>
      </c>
      <c r="K2256" s="2">
        <f t="shared" si="778"/>
        <v>0.56990719610527918</v>
      </c>
      <c r="L2256" s="2">
        <f t="shared" si="779"/>
        <v>0</v>
      </c>
      <c r="M2256" s="2">
        <f t="shared" si="780"/>
        <v>2.4798417769663739E-2</v>
      </c>
      <c r="N2256" s="58">
        <v>2664</v>
      </c>
      <c r="O2256" s="58">
        <v>3746</v>
      </c>
      <c r="P2256" s="58"/>
      <c r="Q2256" s="58">
        <v>162</v>
      </c>
      <c r="R2256" s="58"/>
      <c r="S2256" s="58"/>
      <c r="T2256" s="58"/>
      <c r="U2256" s="58">
        <v>1</v>
      </c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G2256" s="7">
        <f>IF(Q2256&gt;0,RANK(Q2256,(N2256:P2256,Q2256:AE2256)),0)</f>
        <v>3</v>
      </c>
      <c r="AH2256" s="7">
        <f>IF(R2256&gt;0,RANK(R2256,(N2256:P2256,Q2256:AE2256)),0)</f>
        <v>0</v>
      </c>
      <c r="AI2256" s="7">
        <f>IF(T2256&gt;0,RANK(T2256,(N2256:P2256,Q2256:AE2256)),0)</f>
        <v>0</v>
      </c>
      <c r="AJ2256" s="7">
        <f>IF(S2256&gt;0,RANK(S2256,(N2256:P2256,Q2256:AE2256)),0)</f>
        <v>0</v>
      </c>
      <c r="AK2256" s="2">
        <f t="shared" si="781"/>
        <v>2.4646280237334551E-2</v>
      </c>
      <c r="AL2256" s="2">
        <f t="shared" si="782"/>
        <v>0</v>
      </c>
      <c r="AM2256" s="2">
        <f t="shared" si="783"/>
        <v>0</v>
      </c>
      <c r="AN2256" s="2">
        <f t="shared" si="784"/>
        <v>0</v>
      </c>
      <c r="AP2256" t="s">
        <v>1988</v>
      </c>
      <c r="AQ2256" t="s">
        <v>773</v>
      </c>
      <c r="AT2256" s="94">
        <v>48</v>
      </c>
      <c r="AU2256" s="96">
        <v>493</v>
      </c>
      <c r="AV2256" s="100">
        <f t="shared" si="787"/>
        <v>48493</v>
      </c>
      <c r="AX2256" s="7" t="s">
        <v>996</v>
      </c>
    </row>
    <row r="2257" spans="1:50" ht="13" hidden="1" customHeight="1" outlineLevel="1">
      <c r="A2257" t="s">
        <v>836</v>
      </c>
      <c r="B2257" t="s">
        <v>773</v>
      </c>
      <c r="C2257" s="1">
        <f t="shared" si="776"/>
        <v>1769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0</v>
      </c>
      <c r="G2257" s="1">
        <f t="shared" si="785"/>
        <v>753</v>
      </c>
      <c r="H2257" s="2">
        <f t="shared" si="786"/>
        <v>0.42566421707179197</v>
      </c>
      <c r="I2257" s="2"/>
      <c r="J2257" s="2">
        <f t="shared" si="777"/>
        <v>0.27925381571509328</v>
      </c>
      <c r="K2257" s="2">
        <f t="shared" si="778"/>
        <v>0.70491803278688525</v>
      </c>
      <c r="L2257" s="2">
        <f t="shared" si="779"/>
        <v>0</v>
      </c>
      <c r="M2257" s="2">
        <f t="shared" si="780"/>
        <v>1.5828151498021525E-2</v>
      </c>
      <c r="N2257" s="58">
        <v>494</v>
      </c>
      <c r="O2257" s="58">
        <v>1247</v>
      </c>
      <c r="P2257" s="58"/>
      <c r="Q2257" s="58">
        <v>28</v>
      </c>
      <c r="R2257" s="58"/>
      <c r="S2257" s="58"/>
      <c r="T2257" s="58"/>
      <c r="U2257" s="58">
        <v>0</v>
      </c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G2257" s="7">
        <f>IF(Q2257&gt;0,RANK(Q2257,(N2257:P2257,Q2257:AE2257)),0)</f>
        <v>3</v>
      </c>
      <c r="AH2257" s="7">
        <f>IF(R2257&gt;0,RANK(R2257,(N2257:P2257,Q2257:AE2257)),0)</f>
        <v>0</v>
      </c>
      <c r="AI2257" s="7">
        <f>IF(T2257&gt;0,RANK(T2257,(N2257:P2257,Q2257:AE2257)),0)</f>
        <v>0</v>
      </c>
      <c r="AJ2257" s="7">
        <f>IF(S2257&gt;0,RANK(S2257,(N2257:P2257,Q2257:AE2257)),0)</f>
        <v>0</v>
      </c>
      <c r="AK2257" s="2">
        <f t="shared" si="781"/>
        <v>1.582815149802148E-2</v>
      </c>
      <c r="AL2257" s="2">
        <f t="shared" si="782"/>
        <v>0</v>
      </c>
      <c r="AM2257" s="2">
        <f t="shared" si="783"/>
        <v>0</v>
      </c>
      <c r="AN2257" s="2">
        <f t="shared" si="784"/>
        <v>0</v>
      </c>
      <c r="AP2257" t="s">
        <v>836</v>
      </c>
      <c r="AQ2257" t="s">
        <v>773</v>
      </c>
      <c r="AT2257" s="94">
        <v>48</v>
      </c>
      <c r="AU2257" s="96">
        <v>495</v>
      </c>
      <c r="AV2257" s="100">
        <f t="shared" si="787"/>
        <v>48495</v>
      </c>
      <c r="AX2257" s="7" t="s">
        <v>996</v>
      </c>
    </row>
    <row r="2258" spans="1:50" ht="13" hidden="1" customHeight="1" outlineLevel="1">
      <c r="A2258" t="s">
        <v>566</v>
      </c>
      <c r="B2258" t="s">
        <v>773</v>
      </c>
      <c r="C2258" s="1">
        <f t="shared" si="776"/>
        <v>9226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0</v>
      </c>
      <c r="G2258" s="1">
        <f t="shared" si="785"/>
        <v>964</v>
      </c>
      <c r="H2258" s="2">
        <f t="shared" si="786"/>
        <v>0.10448731844786473</v>
      </c>
      <c r="I2258" s="2"/>
      <c r="J2258" s="2">
        <f t="shared" si="777"/>
        <v>0.43279861261651853</v>
      </c>
      <c r="K2258" s="2">
        <f t="shared" si="778"/>
        <v>0.53728593106438327</v>
      </c>
      <c r="L2258" s="2">
        <f t="shared" si="779"/>
        <v>0</v>
      </c>
      <c r="M2258" s="2">
        <f t="shared" si="780"/>
        <v>2.9915456319098199E-2</v>
      </c>
      <c r="N2258" s="58">
        <v>3993</v>
      </c>
      <c r="O2258" s="58">
        <v>4957</v>
      </c>
      <c r="P2258" s="58"/>
      <c r="Q2258" s="58">
        <v>276</v>
      </c>
      <c r="R2258" s="58"/>
      <c r="S2258" s="58"/>
      <c r="T2258" s="58"/>
      <c r="U2258" s="58">
        <v>0</v>
      </c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G2258" s="7">
        <f>IF(Q2258&gt;0,RANK(Q2258,(N2258:P2258,Q2258:AE2258)),0)</f>
        <v>3</v>
      </c>
      <c r="AH2258" s="7">
        <f>IF(R2258&gt;0,RANK(R2258,(N2258:P2258,Q2258:AE2258)),0)</f>
        <v>0</v>
      </c>
      <c r="AI2258" s="7">
        <f>IF(T2258&gt;0,RANK(T2258,(N2258:P2258,Q2258:AE2258)),0)</f>
        <v>0</v>
      </c>
      <c r="AJ2258" s="7">
        <f>IF(S2258&gt;0,RANK(S2258,(N2258:P2258,Q2258:AE2258)),0)</f>
        <v>0</v>
      </c>
      <c r="AK2258" s="2">
        <f t="shared" si="781"/>
        <v>2.9915456319098199E-2</v>
      </c>
      <c r="AL2258" s="2">
        <f t="shared" si="782"/>
        <v>0</v>
      </c>
      <c r="AM2258" s="2">
        <f t="shared" si="783"/>
        <v>0</v>
      </c>
      <c r="AN2258" s="2">
        <f t="shared" si="784"/>
        <v>0</v>
      </c>
      <c r="AP2258" t="s">
        <v>566</v>
      </c>
      <c r="AQ2258" t="s">
        <v>773</v>
      </c>
      <c r="AT2258" s="94">
        <v>48</v>
      </c>
      <c r="AU2258" s="96">
        <v>497</v>
      </c>
      <c r="AV2258" s="100">
        <f t="shared" si="787"/>
        <v>48497</v>
      </c>
      <c r="AX2258" s="7" t="s">
        <v>996</v>
      </c>
    </row>
    <row r="2259" spans="1:50" ht="13" hidden="1" customHeight="1" outlineLevel="1">
      <c r="A2259" t="s">
        <v>289</v>
      </c>
      <c r="B2259" t="s">
        <v>773</v>
      </c>
      <c r="C2259" s="1">
        <f t="shared" si="776"/>
        <v>8479</v>
      </c>
      <c r="D2259" s="7">
        <f>IF(N2259&gt;0, RANK(N2259,(N2259:P2259,Q2259:AE2259)),0)</f>
        <v>2</v>
      </c>
      <c r="E2259" s="7">
        <f>IF(O2259&gt;0,RANK(O2259,(N2259:P2259,Q2259:AE2259)),0)</f>
        <v>1</v>
      </c>
      <c r="F2259" s="7">
        <f>IF(P2259&gt;0,RANK(P2259,(N2259:P2259,Q2259:AE2259)),0)</f>
        <v>0</v>
      </c>
      <c r="G2259" s="1">
        <f t="shared" si="785"/>
        <v>2556</v>
      </c>
      <c r="H2259" s="2">
        <f t="shared" si="786"/>
        <v>0.30145064276447692</v>
      </c>
      <c r="I2259" s="2"/>
      <c r="J2259" s="2">
        <f t="shared" si="777"/>
        <v>0.33836537327515037</v>
      </c>
      <c r="K2259" s="2">
        <f t="shared" si="778"/>
        <v>0.63981601603962734</v>
      </c>
      <c r="L2259" s="2">
        <f t="shared" si="779"/>
        <v>0</v>
      </c>
      <c r="M2259" s="2">
        <f t="shared" si="780"/>
        <v>2.1818610685222284E-2</v>
      </c>
      <c r="N2259" s="58">
        <v>2869</v>
      </c>
      <c r="O2259" s="58">
        <v>5425</v>
      </c>
      <c r="P2259" s="58"/>
      <c r="Q2259" s="58">
        <v>183</v>
      </c>
      <c r="R2259" s="58"/>
      <c r="S2259" s="58"/>
      <c r="T2259" s="58"/>
      <c r="U2259" s="58">
        <v>2</v>
      </c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G2259" s="7">
        <f>IF(Q2259&gt;0,RANK(Q2259,(N2259:P2259,Q2259:AE2259)),0)</f>
        <v>3</v>
      </c>
      <c r="AH2259" s="7">
        <f>IF(R2259&gt;0,RANK(R2259,(N2259:P2259,Q2259:AE2259)),0)</f>
        <v>0</v>
      </c>
      <c r="AI2259" s="7">
        <f>IF(T2259&gt;0,RANK(T2259,(N2259:P2259,Q2259:AE2259)),0)</f>
        <v>0</v>
      </c>
      <c r="AJ2259" s="7">
        <f>IF(S2259&gt;0,RANK(S2259,(N2259:P2259,Q2259:AE2259)),0)</f>
        <v>0</v>
      </c>
      <c r="AK2259" s="2">
        <f t="shared" si="781"/>
        <v>2.1582733812949641E-2</v>
      </c>
      <c r="AL2259" s="2">
        <f t="shared" si="782"/>
        <v>0</v>
      </c>
      <c r="AM2259" s="2">
        <f t="shared" si="783"/>
        <v>0</v>
      </c>
      <c r="AN2259" s="2">
        <f t="shared" si="784"/>
        <v>0</v>
      </c>
      <c r="AP2259" t="s">
        <v>289</v>
      </c>
      <c r="AQ2259" t="s">
        <v>773</v>
      </c>
      <c r="AT2259" s="94">
        <v>48</v>
      </c>
      <c r="AU2259" s="96">
        <v>499</v>
      </c>
      <c r="AV2259" s="100">
        <f t="shared" si="787"/>
        <v>48499</v>
      </c>
      <c r="AX2259" s="7" t="s">
        <v>996</v>
      </c>
    </row>
    <row r="2260" spans="1:50" ht="13" hidden="1" customHeight="1" outlineLevel="1">
      <c r="A2260" t="s">
        <v>855</v>
      </c>
      <c r="B2260" t="s">
        <v>773</v>
      </c>
      <c r="C2260" s="1">
        <f t="shared" si="776"/>
        <v>1642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0</v>
      </c>
      <c r="G2260" s="1">
        <f t="shared" si="785"/>
        <v>736</v>
      </c>
      <c r="H2260" s="2">
        <f t="shared" si="786"/>
        <v>0.44823386114494518</v>
      </c>
      <c r="I2260" s="2"/>
      <c r="J2260" s="2">
        <f t="shared" si="777"/>
        <v>0.26552984165651644</v>
      </c>
      <c r="K2260" s="2">
        <f t="shared" si="778"/>
        <v>0.71376370280146162</v>
      </c>
      <c r="L2260" s="2">
        <f t="shared" si="779"/>
        <v>0</v>
      </c>
      <c r="M2260" s="2">
        <f t="shared" si="780"/>
        <v>2.0706455542021995E-2</v>
      </c>
      <c r="N2260" s="58">
        <v>436</v>
      </c>
      <c r="O2260" s="58">
        <v>1172</v>
      </c>
      <c r="P2260" s="58"/>
      <c r="Q2260" s="58">
        <v>34</v>
      </c>
      <c r="R2260" s="58"/>
      <c r="S2260" s="58"/>
      <c r="T2260" s="58"/>
      <c r="U2260" s="58">
        <v>0</v>
      </c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G2260" s="7">
        <f>IF(Q2260&gt;0,RANK(Q2260,(N2260:P2260,Q2260:AE2260)),0)</f>
        <v>3</v>
      </c>
      <c r="AH2260" s="7">
        <f>IF(R2260&gt;0,RANK(R2260,(N2260:P2260,Q2260:AE2260)),0)</f>
        <v>0</v>
      </c>
      <c r="AI2260" s="7">
        <f>IF(T2260&gt;0,RANK(T2260,(N2260:P2260,Q2260:AE2260)),0)</f>
        <v>0</v>
      </c>
      <c r="AJ2260" s="7">
        <f>IF(S2260&gt;0,RANK(S2260,(N2260:P2260,Q2260:AE2260)),0)</f>
        <v>0</v>
      </c>
      <c r="AK2260" s="2">
        <f t="shared" si="781"/>
        <v>2.0706455542021926E-2</v>
      </c>
      <c r="AL2260" s="2">
        <f t="shared" si="782"/>
        <v>0</v>
      </c>
      <c r="AM2260" s="2">
        <f t="shared" si="783"/>
        <v>0</v>
      </c>
      <c r="AN2260" s="2">
        <f t="shared" si="784"/>
        <v>0</v>
      </c>
      <c r="AP2260" t="s">
        <v>855</v>
      </c>
      <c r="AQ2260" t="s">
        <v>773</v>
      </c>
      <c r="AT2260" s="94">
        <v>48</v>
      </c>
      <c r="AU2260" s="96">
        <v>501</v>
      </c>
      <c r="AV2260" s="100">
        <f t="shared" si="787"/>
        <v>48501</v>
      </c>
      <c r="AX2260" s="7" t="s">
        <v>996</v>
      </c>
    </row>
    <row r="2261" spans="1:50" ht="13" hidden="1" customHeight="1" outlineLevel="1">
      <c r="A2261" t="s">
        <v>1387</v>
      </c>
      <c r="B2261" t="s">
        <v>773</v>
      </c>
      <c r="C2261" s="1">
        <f t="shared" si="776"/>
        <v>5860</v>
      </c>
      <c r="D2261" s="7">
        <f>IF(N2261&gt;0, RANK(N2261,(N2261:P2261,Q2261:AE2261)),0)</f>
        <v>2</v>
      </c>
      <c r="E2261" s="7">
        <f>IF(O2261&gt;0,RANK(O2261,(N2261:P2261,Q2261:AE2261)),0)</f>
        <v>1</v>
      </c>
      <c r="F2261" s="7">
        <f>IF(P2261&gt;0,RANK(P2261,(N2261:P2261,Q2261:AE2261)),0)</f>
        <v>0</v>
      </c>
      <c r="G2261" s="1">
        <f t="shared" si="785"/>
        <v>1944</v>
      </c>
      <c r="H2261" s="2">
        <f t="shared" si="786"/>
        <v>0.331740614334471</v>
      </c>
      <c r="I2261" s="2"/>
      <c r="J2261" s="2">
        <f t="shared" si="777"/>
        <v>0.32730375426621161</v>
      </c>
      <c r="K2261" s="2">
        <f t="shared" si="778"/>
        <v>0.65904436860068261</v>
      </c>
      <c r="L2261" s="2">
        <f t="shared" si="779"/>
        <v>0</v>
      </c>
      <c r="M2261" s="2">
        <f t="shared" si="780"/>
        <v>1.3651877133105783E-2</v>
      </c>
      <c r="N2261" s="58">
        <v>1918</v>
      </c>
      <c r="O2261" s="58">
        <v>3862</v>
      </c>
      <c r="P2261" s="58"/>
      <c r="Q2261" s="58">
        <v>76</v>
      </c>
      <c r="R2261" s="58"/>
      <c r="S2261" s="58"/>
      <c r="T2261" s="58"/>
      <c r="U2261" s="58">
        <v>4</v>
      </c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G2261" s="7">
        <f>IF(Q2261&gt;0,RANK(Q2261,(N2261:P2261,Q2261:AE2261)),0)</f>
        <v>3</v>
      </c>
      <c r="AH2261" s="7">
        <f>IF(R2261&gt;0,RANK(R2261,(N2261:P2261,Q2261:AE2261)),0)</f>
        <v>0</v>
      </c>
      <c r="AI2261" s="7">
        <f>IF(T2261&gt;0,RANK(T2261,(N2261:P2261,Q2261:AE2261)),0)</f>
        <v>0</v>
      </c>
      <c r="AJ2261" s="7">
        <f>IF(S2261&gt;0,RANK(S2261,(N2261:P2261,Q2261:AE2261)),0)</f>
        <v>0</v>
      </c>
      <c r="AK2261" s="2">
        <f t="shared" si="781"/>
        <v>1.2969283276450512E-2</v>
      </c>
      <c r="AL2261" s="2">
        <f t="shared" si="782"/>
        <v>0</v>
      </c>
      <c r="AM2261" s="2">
        <f t="shared" si="783"/>
        <v>0</v>
      </c>
      <c r="AN2261" s="2">
        <f t="shared" si="784"/>
        <v>0</v>
      </c>
      <c r="AP2261" t="s">
        <v>1387</v>
      </c>
      <c r="AQ2261" t="s">
        <v>773</v>
      </c>
      <c r="AT2261" s="94">
        <v>48</v>
      </c>
      <c r="AU2261" s="96">
        <v>503</v>
      </c>
      <c r="AV2261" s="100">
        <f t="shared" si="787"/>
        <v>48503</v>
      </c>
      <c r="AX2261" s="7" t="s">
        <v>996</v>
      </c>
    </row>
    <row r="2262" spans="1:50" ht="13" hidden="1" customHeight="1" outlineLevel="1">
      <c r="A2262" t="s">
        <v>2762</v>
      </c>
      <c r="B2262" t="s">
        <v>773</v>
      </c>
      <c r="C2262" s="1">
        <f t="shared" si="776"/>
        <v>1668</v>
      </c>
      <c r="D2262" s="7">
        <f>IF(N2262&gt;0, RANK(N2262,(N2262:P2262,Q2262:AE2262)),0)</f>
        <v>1</v>
      </c>
      <c r="E2262" s="7">
        <f>IF(O2262&gt;0,RANK(O2262,(N2262:P2262,Q2262:AE2262)),0)</f>
        <v>2</v>
      </c>
      <c r="F2262" s="7">
        <f>IF(P2262&gt;0,RANK(P2262,(N2262:P2262,Q2262:AE2262)),0)</f>
        <v>0</v>
      </c>
      <c r="G2262" s="1">
        <f t="shared" si="785"/>
        <v>122</v>
      </c>
      <c r="H2262" s="2">
        <f t="shared" si="786"/>
        <v>7.3141486810551562E-2</v>
      </c>
      <c r="I2262" s="2"/>
      <c r="J2262" s="2">
        <f t="shared" si="777"/>
        <v>0.53297362110311752</v>
      </c>
      <c r="K2262" s="2">
        <f t="shared" si="778"/>
        <v>0.45983213429256597</v>
      </c>
      <c r="L2262" s="2">
        <f t="shared" si="779"/>
        <v>0</v>
      </c>
      <c r="M2262" s="2">
        <f t="shared" si="780"/>
        <v>7.194244604316502E-3</v>
      </c>
      <c r="N2262" s="58">
        <v>889</v>
      </c>
      <c r="O2262" s="58">
        <v>767</v>
      </c>
      <c r="P2262" s="58"/>
      <c r="Q2262" s="58">
        <v>12</v>
      </c>
      <c r="R2262" s="58"/>
      <c r="S2262" s="58"/>
      <c r="T2262" s="58"/>
      <c r="U2262" s="58">
        <v>0</v>
      </c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G2262" s="7">
        <f>IF(Q2262&gt;0,RANK(Q2262,(N2262:P2262,Q2262:AE2262)),0)</f>
        <v>3</v>
      </c>
      <c r="AH2262" s="7">
        <f>IF(R2262&gt;0,RANK(R2262,(N2262:P2262,Q2262:AE2262)),0)</f>
        <v>0</v>
      </c>
      <c r="AI2262" s="7">
        <f>IF(T2262&gt;0,RANK(T2262,(N2262:P2262,Q2262:AE2262)),0)</f>
        <v>0</v>
      </c>
      <c r="AJ2262" s="7">
        <f>IF(S2262&gt;0,RANK(S2262,(N2262:P2262,Q2262:AE2262)),0)</f>
        <v>0</v>
      </c>
      <c r="AK2262" s="2">
        <f t="shared" si="781"/>
        <v>7.1942446043165471E-3</v>
      </c>
      <c r="AL2262" s="2">
        <f t="shared" si="782"/>
        <v>0</v>
      </c>
      <c r="AM2262" s="2">
        <f t="shared" si="783"/>
        <v>0</v>
      </c>
      <c r="AN2262" s="2">
        <f t="shared" si="784"/>
        <v>0</v>
      </c>
      <c r="AP2262" t="s">
        <v>2762</v>
      </c>
      <c r="AQ2262" t="s">
        <v>773</v>
      </c>
      <c r="AT2262" s="94">
        <v>48</v>
      </c>
      <c r="AU2262" s="96">
        <v>505</v>
      </c>
      <c r="AV2262" s="100">
        <f t="shared" si="787"/>
        <v>48505</v>
      </c>
      <c r="AX2262" s="7" t="s">
        <v>996</v>
      </c>
    </row>
    <row r="2263" spans="1:50" ht="13" hidden="1" customHeight="1" outlineLevel="1">
      <c r="A2263" t="s">
        <v>2111</v>
      </c>
      <c r="B2263" t="s">
        <v>773</v>
      </c>
      <c r="C2263" s="1">
        <f t="shared" si="776"/>
        <v>2328</v>
      </c>
      <c r="D2263" s="7">
        <f>IF(N2263&gt;0, RANK(N2263,(N2263:P2263,Q2263:AE2263)),0)</f>
        <v>1</v>
      </c>
      <c r="E2263" s="7">
        <f>IF(O2263&gt;0,RANK(O2263,(N2263:P2263,Q2263:AE2263)),0)</f>
        <v>2</v>
      </c>
      <c r="F2263" s="7">
        <f>IF(P2263&gt;0,RANK(P2263,(N2263:P2263,Q2263:AE2263)),0)</f>
        <v>0</v>
      </c>
      <c r="G2263" s="1">
        <f t="shared" si="785"/>
        <v>1246</v>
      </c>
      <c r="H2263" s="2">
        <f t="shared" si="786"/>
        <v>0.53522336769759449</v>
      </c>
      <c r="I2263" s="2"/>
      <c r="J2263" s="2">
        <f t="shared" si="777"/>
        <v>0.76331615120274909</v>
      </c>
      <c r="K2263" s="2">
        <f t="shared" si="778"/>
        <v>0.22809278350515463</v>
      </c>
      <c r="L2263" s="2">
        <f t="shared" si="779"/>
        <v>0</v>
      </c>
      <c r="M2263" s="2">
        <f t="shared" si="780"/>
        <v>8.5910652920962727E-3</v>
      </c>
      <c r="N2263" s="58">
        <v>1777</v>
      </c>
      <c r="O2263" s="58">
        <v>531</v>
      </c>
      <c r="P2263" s="58"/>
      <c r="Q2263" s="58">
        <v>20</v>
      </c>
      <c r="R2263" s="58"/>
      <c r="S2263" s="58"/>
      <c r="T2263" s="58"/>
      <c r="U2263" s="58">
        <v>0</v>
      </c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G2263" s="7">
        <f>IF(Q2263&gt;0,RANK(Q2263,(N2263:P2263,Q2263:AE2263)),0)</f>
        <v>3</v>
      </c>
      <c r="AH2263" s="7">
        <f>IF(R2263&gt;0,RANK(R2263,(N2263:P2263,Q2263:AE2263)),0)</f>
        <v>0</v>
      </c>
      <c r="AI2263" s="7">
        <f>IF(T2263&gt;0,RANK(T2263,(N2263:P2263,Q2263:AE2263)),0)</f>
        <v>0</v>
      </c>
      <c r="AJ2263" s="7">
        <f>IF(S2263&gt;0,RANK(S2263,(N2263:P2263,Q2263:AE2263)),0)</f>
        <v>0</v>
      </c>
      <c r="AK2263" s="2">
        <f t="shared" si="781"/>
        <v>8.5910652920962206E-3</v>
      </c>
      <c r="AL2263" s="2">
        <f t="shared" si="782"/>
        <v>0</v>
      </c>
      <c r="AM2263" s="2">
        <f t="shared" si="783"/>
        <v>0</v>
      </c>
      <c r="AN2263" s="2">
        <f t="shared" si="784"/>
        <v>0</v>
      </c>
      <c r="AP2263" t="s">
        <v>2111</v>
      </c>
      <c r="AQ2263" t="s">
        <v>773</v>
      </c>
      <c r="AT2263" s="94">
        <v>48</v>
      </c>
      <c r="AU2263" s="96">
        <v>507</v>
      </c>
      <c r="AV2263" s="100">
        <f t="shared" si="787"/>
        <v>48507</v>
      </c>
      <c r="AX2263" s="7" t="s">
        <v>996</v>
      </c>
    </row>
    <row r="2264" spans="1:50" ht="13" customHeight="1" collapsed="1">
      <c r="A2264" t="s">
        <v>1834</v>
      </c>
      <c r="B2264" t="s">
        <v>15</v>
      </c>
      <c r="C2264" s="1">
        <f t="shared" si="776"/>
        <v>3822157</v>
      </c>
      <c r="D2264" s="7">
        <f>IF(N2264&gt;0, RANK(N2264,(N2264:P2264,Q2264:AE2264)),0)</f>
        <v>2</v>
      </c>
      <c r="E2264" s="7">
        <f>IF(O2264&gt;0,RANK(O2264,(N2264:P2264,Q2264:AE2264)),0)</f>
        <v>1</v>
      </c>
      <c r="F2264" s="7">
        <f>IF(P2264&gt;0,RANK(P2264,(N2264:P2264,Q2264:AE2264)),0)</f>
        <v>0</v>
      </c>
      <c r="G2264" s="1">
        <f t="shared" si="785"/>
        <v>872371</v>
      </c>
      <c r="H2264" s="2">
        <f t="shared" si="786"/>
        <v>0.22824049352237494</v>
      </c>
      <c r="I2264" s="2"/>
      <c r="J2264" s="2">
        <f t="shared" si="777"/>
        <v>0.37413062833368699</v>
      </c>
      <c r="K2264" s="2">
        <f t="shared" si="778"/>
        <v>0.6023711218560619</v>
      </c>
      <c r="L2264" s="2">
        <f t="shared" si="779"/>
        <v>0</v>
      </c>
      <c r="M2264" s="2">
        <f t="shared" si="780"/>
        <v>2.3498249810251171E-2</v>
      </c>
      <c r="N2264" s="58">
        <f>SUM(N2010:N2263)</f>
        <v>1429986</v>
      </c>
      <c r="O2264" s="58">
        <f>SUM(O2010:O2263)</f>
        <v>2302357</v>
      </c>
      <c r="P2264" s="58"/>
      <c r="Q2264" s="58">
        <f>SUM(Q2010:Q2263)</f>
        <v>89089</v>
      </c>
      <c r="R2264" s="58"/>
      <c r="S2264" s="58"/>
      <c r="T2264" s="58"/>
      <c r="U2264" s="58">
        <f>SUM(U2010:U2263)</f>
        <v>725</v>
      </c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>
        <f>SUM(AE2010:AE2263)</f>
        <v>0</v>
      </c>
      <c r="AG2264" s="7">
        <f>IF(Q2264&gt;0,RANK(Q2264,(N2264:P2264,Q2264:AE2264)),0)</f>
        <v>3</v>
      </c>
      <c r="AH2264" s="7">
        <f>IF(R2264&gt;0,RANK(R2264,(N2264:P2264,Q2264:AE2264)),0)</f>
        <v>0</v>
      </c>
      <c r="AI2264" s="7">
        <f>IF(T2264&gt;0,RANK(T2264,(N2264:P2264,Q2264:AE2264)),0)</f>
        <v>0</v>
      </c>
      <c r="AJ2264" s="7">
        <f>IF(S2264&gt;0,RANK(S2264,(N2264:P2264,Q2264:AE2264)),0)</f>
        <v>0</v>
      </c>
      <c r="AK2264" s="2">
        <f t="shared" si="781"/>
        <v>2.3308566340943086E-2</v>
      </c>
      <c r="AL2264" s="2">
        <f t="shared" si="782"/>
        <v>0</v>
      </c>
      <c r="AM2264" s="2">
        <f t="shared" si="783"/>
        <v>0</v>
      </c>
      <c r="AN2264" s="2">
        <f t="shared" si="784"/>
        <v>0</v>
      </c>
      <c r="AP2264" t="s">
        <v>1834</v>
      </c>
      <c r="AQ2264" t="s">
        <v>15</v>
      </c>
      <c r="AT2264" s="94">
        <v>48</v>
      </c>
      <c r="AU2264" s="96"/>
      <c r="AV2264" s="94">
        <v>48</v>
      </c>
      <c r="AX2264" s="7" t="s">
        <v>775</v>
      </c>
    </row>
    <row r="2265" spans="1:50" ht="13" customHeight="1">
      <c r="C2265" s="1"/>
      <c r="E2265" s="7"/>
      <c r="F2265" s="7"/>
      <c r="I2265" s="2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G2265" s="7"/>
      <c r="AH2265" s="7"/>
      <c r="AI2265" s="7"/>
      <c r="AJ2265" s="7"/>
      <c r="AT2265" s="94"/>
      <c r="AU2265" s="96"/>
      <c r="AV2265" s="100"/>
    </row>
    <row r="2266" spans="1:50" ht="13" hidden="1" customHeight="1" outlineLevel="1">
      <c r="A2266" t="s">
        <v>788</v>
      </c>
      <c r="B2266" t="s">
        <v>803</v>
      </c>
      <c r="C2266" s="1">
        <f t="shared" ref="C2266:C2297" si="788">SUM(N2266:AE2266)</f>
        <v>6917</v>
      </c>
      <c r="D2266" s="7">
        <f>IF(N2266&gt;0, RANK(N2266,(N2266:P2266,Q2266:AE2266)),0)</f>
        <v>0</v>
      </c>
      <c r="E2266" s="7">
        <f>IF(O2266&gt;0,RANK(O2266,(N2266:P2266,Q2266:AE2266)),0)</f>
        <v>1</v>
      </c>
      <c r="F2266" s="7">
        <f>IF(P2266&gt;0,RANK(P2266,(N2266:P2266,Q2266:AE2266)),0)</f>
        <v>2</v>
      </c>
      <c r="G2266" s="1">
        <f t="shared" ref="G2266:G2290" si="789">IF(C2266&gt;0,MAX(N2266:P2266)-LARGE(N2266:P2266,2),0)</f>
        <v>3779</v>
      </c>
      <c r="H2266" s="2">
        <f t="shared" ref="H2266:H2290" si="790">IF(C2266&gt;0,G2266/C2266,0)</f>
        <v>0.54633511637993348</v>
      </c>
      <c r="I2266" s="2"/>
      <c r="J2266" s="2">
        <f t="shared" ref="J2266:J2297" si="791">IF($C2266=0,"-",N2266/$C2266)</f>
        <v>0</v>
      </c>
      <c r="K2266" s="2">
        <f t="shared" ref="K2266:K2297" si="792">IF($C2266=0,"-",O2266/$C2266)</f>
        <v>0.77258927280612988</v>
      </c>
      <c r="L2266" s="2">
        <f t="shared" ref="L2266:L2297" si="793">IF($C2266=0,"-",P2266/$C2266)</f>
        <v>0.22625415642619634</v>
      </c>
      <c r="M2266" s="2">
        <f t="shared" ref="M2266:M2297" si="794">IF(C2266=0,"-",(1-J2266-K2266-L2266))</f>
        <v>1.1565707676737813E-3</v>
      </c>
      <c r="N2266" s="58"/>
      <c r="O2266" s="58">
        <v>5344</v>
      </c>
      <c r="P2266" s="58">
        <v>1565</v>
      </c>
      <c r="Q2266" s="58"/>
      <c r="R2266" s="58"/>
      <c r="S2266" s="58"/>
      <c r="T2266" s="58"/>
      <c r="U2266" s="58">
        <v>8</v>
      </c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G2266" s="7">
        <f>IF(Q2266&gt;0,RANK(Q2266,(N2266:P2266,Q2266:AE2266)),0)</f>
        <v>0</v>
      </c>
      <c r="AH2266" s="7">
        <f>IF(R2266&gt;0,RANK(R2266,(N2266:P2266,Q2266:AE2266)),0)</f>
        <v>0</v>
      </c>
      <c r="AI2266" s="7">
        <f>IF(T2266&gt;0,RANK(T2266,(N2266:P2266,Q2266:AE2266)),0)</f>
        <v>0</v>
      </c>
      <c r="AJ2266" s="7">
        <f>IF(S2266&gt;0,RANK(S2266,(N2266:P2266,Q2266:AE2266)),0)</f>
        <v>0</v>
      </c>
      <c r="AK2266" s="2">
        <f t="shared" ref="AK2266:AK2297" si="795">IF($C2266=0,"-",Q2266/$C2266)</f>
        <v>0</v>
      </c>
      <c r="AL2266" s="2">
        <f t="shared" ref="AL2266:AL2297" si="796">IF($C2266=0,"-",R2266/$C2266)</f>
        <v>0</v>
      </c>
      <c r="AM2266" s="2">
        <f t="shared" ref="AM2266:AM2297" si="797">IF($C2266=0,"-",T2266/$C2266)</f>
        <v>0</v>
      </c>
      <c r="AN2266" s="2">
        <f t="shared" ref="AN2266:AN2297" si="798">IF($C2266=0,"-",S2266/$C2266)</f>
        <v>0</v>
      </c>
      <c r="AP2266" t="s">
        <v>788</v>
      </c>
      <c r="AQ2266" t="s">
        <v>803</v>
      </c>
      <c r="AT2266" s="94">
        <v>51</v>
      </c>
      <c r="AU2266" s="96">
        <v>1</v>
      </c>
      <c r="AV2266" s="100">
        <f t="shared" ref="AV2266:AV2323" si="799">1000*AT2266+AU2266</f>
        <v>51001</v>
      </c>
      <c r="AX2266" s="7" t="s">
        <v>996</v>
      </c>
    </row>
    <row r="2267" spans="1:50" ht="13" hidden="1" customHeight="1" outlineLevel="1">
      <c r="A2267" t="s">
        <v>392</v>
      </c>
      <c r="B2267" t="s">
        <v>803</v>
      </c>
      <c r="C2267" s="1">
        <f t="shared" si="788"/>
        <v>14426</v>
      </c>
      <c r="D2267" s="7">
        <f>IF(N2267&gt;0, RANK(N2267,(N2267:P2267,Q2267:AE2267)),0)</f>
        <v>0</v>
      </c>
      <c r="E2267" s="7">
        <f>IF(O2267&gt;0,RANK(O2267,(N2267:P2267,Q2267:AE2267)),0)</f>
        <v>1</v>
      </c>
      <c r="F2267" s="7">
        <f>IF(P2267&gt;0,RANK(P2267,(N2267:P2267,Q2267:AE2267)),0)</f>
        <v>2</v>
      </c>
      <c r="G2267" s="1">
        <f t="shared" si="789"/>
        <v>8501</v>
      </c>
      <c r="H2267" s="2">
        <f t="shared" si="790"/>
        <v>0.58928323859697773</v>
      </c>
      <c r="I2267" s="2"/>
      <c r="J2267" s="2">
        <f t="shared" si="791"/>
        <v>0</v>
      </c>
      <c r="K2267" s="2">
        <f t="shared" si="792"/>
        <v>0.79127963399417722</v>
      </c>
      <c r="L2267" s="2">
        <f t="shared" si="793"/>
        <v>0.20199639539719949</v>
      </c>
      <c r="M2267" s="2">
        <f t="shared" si="794"/>
        <v>6.7239706086232864E-3</v>
      </c>
      <c r="N2267" s="58"/>
      <c r="O2267" s="58">
        <v>11415</v>
      </c>
      <c r="P2267" s="58">
        <v>2914</v>
      </c>
      <c r="Q2267" s="58"/>
      <c r="R2267" s="58"/>
      <c r="S2267" s="58"/>
      <c r="T2267" s="58"/>
      <c r="U2267" s="58">
        <v>97</v>
      </c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G2267" s="7">
        <f>IF(Q2267&gt;0,RANK(Q2267,(N2267:P2267,Q2267:AE2267)),0)</f>
        <v>0</v>
      </c>
      <c r="AH2267" s="7">
        <f>IF(R2267&gt;0,RANK(R2267,(N2267:P2267,Q2267:AE2267)),0)</f>
        <v>0</v>
      </c>
      <c r="AI2267" s="7">
        <f>IF(T2267&gt;0,RANK(T2267,(N2267:P2267,Q2267:AE2267)),0)</f>
        <v>0</v>
      </c>
      <c r="AJ2267" s="7">
        <f>IF(S2267&gt;0,RANK(S2267,(N2267:P2267,Q2267:AE2267)),0)</f>
        <v>0</v>
      </c>
      <c r="AK2267" s="2">
        <f t="shared" si="795"/>
        <v>0</v>
      </c>
      <c r="AL2267" s="2">
        <f t="shared" si="796"/>
        <v>0</v>
      </c>
      <c r="AM2267" s="2">
        <f t="shared" si="797"/>
        <v>0</v>
      </c>
      <c r="AN2267" s="2">
        <f t="shared" si="798"/>
        <v>0</v>
      </c>
      <c r="AP2267" t="s">
        <v>392</v>
      </c>
      <c r="AQ2267" t="s">
        <v>803</v>
      </c>
      <c r="AT2267" s="94">
        <v>51</v>
      </c>
      <c r="AU2267" s="96">
        <v>3</v>
      </c>
      <c r="AV2267" s="100">
        <f t="shared" si="799"/>
        <v>51003</v>
      </c>
      <c r="AX2267" s="7" t="s">
        <v>996</v>
      </c>
    </row>
    <row r="2268" spans="1:50" ht="13" hidden="1" customHeight="1" outlineLevel="1">
      <c r="A2268" t="s">
        <v>1347</v>
      </c>
      <c r="B2268" t="s">
        <v>803</v>
      </c>
      <c r="C2268" s="1">
        <f t="shared" si="788"/>
        <v>2189</v>
      </c>
      <c r="D2268" s="7">
        <f>IF(N2268&gt;0, RANK(N2268,(N2268:P2268,Q2268:AE2268)),0)</f>
        <v>0</v>
      </c>
      <c r="E2268" s="7">
        <f>IF(O2268&gt;0,RANK(O2268,(N2268:P2268,Q2268:AE2268)),0)</f>
        <v>1</v>
      </c>
      <c r="F2268" s="7">
        <f>IF(P2268&gt;0,RANK(P2268,(N2268:P2268,Q2268:AE2268)),0)</f>
        <v>2</v>
      </c>
      <c r="G2268" s="1">
        <f t="shared" si="789"/>
        <v>1663</v>
      </c>
      <c r="H2268" s="2">
        <f t="shared" si="790"/>
        <v>0.75970762905436273</v>
      </c>
      <c r="I2268" s="2"/>
      <c r="J2268" s="2">
        <f t="shared" si="791"/>
        <v>0</v>
      </c>
      <c r="K2268" s="2">
        <f t="shared" si="792"/>
        <v>0.87939698492462315</v>
      </c>
      <c r="L2268" s="2">
        <f t="shared" si="793"/>
        <v>0.11968935587026039</v>
      </c>
      <c r="M2268" s="2">
        <f t="shared" si="794"/>
        <v>9.136592051164627E-4</v>
      </c>
      <c r="N2268" s="58"/>
      <c r="O2268" s="58">
        <v>1925</v>
      </c>
      <c r="P2268" s="58">
        <v>262</v>
      </c>
      <c r="Q2268" s="58"/>
      <c r="R2268" s="58"/>
      <c r="S2268" s="58"/>
      <c r="T2268" s="58"/>
      <c r="U2268" s="58">
        <v>2</v>
      </c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G2268" s="7">
        <f>IF(Q2268&gt;0,RANK(Q2268,(N2268:P2268,Q2268:AE2268)),0)</f>
        <v>0</v>
      </c>
      <c r="AH2268" s="7">
        <f>IF(R2268&gt;0,RANK(R2268,(N2268:P2268,Q2268:AE2268)),0)</f>
        <v>0</v>
      </c>
      <c r="AI2268" s="7">
        <f>IF(T2268&gt;0,RANK(T2268,(N2268:P2268,Q2268:AE2268)),0)</f>
        <v>0</v>
      </c>
      <c r="AJ2268" s="7">
        <f>IF(S2268&gt;0,RANK(S2268,(N2268:P2268,Q2268:AE2268)),0)</f>
        <v>0</v>
      </c>
      <c r="AK2268" s="2">
        <f t="shared" si="795"/>
        <v>0</v>
      </c>
      <c r="AL2268" s="2">
        <f t="shared" si="796"/>
        <v>0</v>
      </c>
      <c r="AM2268" s="2">
        <f t="shared" si="797"/>
        <v>0</v>
      </c>
      <c r="AN2268" s="2">
        <f t="shared" si="798"/>
        <v>0</v>
      </c>
      <c r="AP2268" t="s">
        <v>1347</v>
      </c>
      <c r="AQ2268" t="s">
        <v>803</v>
      </c>
      <c r="AT2268" s="94">
        <v>51</v>
      </c>
      <c r="AU2268" s="96">
        <v>5</v>
      </c>
      <c r="AV2268" s="100">
        <f t="shared" si="799"/>
        <v>51005</v>
      </c>
      <c r="AX2268" s="7" t="s">
        <v>996</v>
      </c>
    </row>
    <row r="2269" spans="1:50" ht="13" hidden="1" customHeight="1" outlineLevel="1">
      <c r="A2269" t="s">
        <v>2743</v>
      </c>
      <c r="B2269" t="s">
        <v>803</v>
      </c>
      <c r="C2269" s="1">
        <f t="shared" si="788"/>
        <v>1638</v>
      </c>
      <c r="D2269" s="7">
        <f>IF(N2269&gt;0, RANK(N2269,(N2269:P2269,Q2269:AE2269)),0)</f>
        <v>0</v>
      </c>
      <c r="E2269" s="7">
        <f>IF(O2269&gt;0,RANK(O2269,(N2269:P2269,Q2269:AE2269)),0)</f>
        <v>1</v>
      </c>
      <c r="F2269" s="7">
        <f>IF(P2269&gt;0,RANK(P2269,(N2269:P2269,Q2269:AE2269)),0)</f>
        <v>2</v>
      </c>
      <c r="G2269" s="1">
        <f t="shared" si="789"/>
        <v>1023</v>
      </c>
      <c r="H2269" s="2">
        <f t="shared" si="790"/>
        <v>0.62454212454212454</v>
      </c>
      <c r="I2269" s="2"/>
      <c r="J2269" s="2">
        <f t="shared" si="791"/>
        <v>0</v>
      </c>
      <c r="K2269" s="2">
        <f t="shared" si="792"/>
        <v>0.81196581196581197</v>
      </c>
      <c r="L2269" s="2">
        <f t="shared" si="793"/>
        <v>0.18742368742368742</v>
      </c>
      <c r="M2269" s="2">
        <f t="shared" si="794"/>
        <v>6.1050061050060833E-4</v>
      </c>
      <c r="N2269" s="58"/>
      <c r="O2269" s="58">
        <v>1330</v>
      </c>
      <c r="P2269" s="58">
        <v>307</v>
      </c>
      <c r="Q2269" s="58"/>
      <c r="R2269" s="58"/>
      <c r="S2269" s="58"/>
      <c r="T2269" s="58"/>
      <c r="U2269" s="58">
        <v>1</v>
      </c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G2269" s="7">
        <f>IF(Q2269&gt;0,RANK(Q2269,(N2269:P2269,Q2269:AE2269)),0)</f>
        <v>0</v>
      </c>
      <c r="AH2269" s="7">
        <f>IF(R2269&gt;0,RANK(R2269,(N2269:P2269,Q2269:AE2269)),0)</f>
        <v>0</v>
      </c>
      <c r="AI2269" s="7">
        <f>IF(T2269&gt;0,RANK(T2269,(N2269:P2269,Q2269:AE2269)),0)</f>
        <v>0</v>
      </c>
      <c r="AJ2269" s="7">
        <f>IF(S2269&gt;0,RANK(S2269,(N2269:P2269,Q2269:AE2269)),0)</f>
        <v>0</v>
      </c>
      <c r="AK2269" s="2">
        <f t="shared" si="795"/>
        <v>0</v>
      </c>
      <c r="AL2269" s="2">
        <f t="shared" si="796"/>
        <v>0</v>
      </c>
      <c r="AM2269" s="2">
        <f t="shared" si="797"/>
        <v>0</v>
      </c>
      <c r="AN2269" s="2">
        <f t="shared" si="798"/>
        <v>0</v>
      </c>
      <c r="AP2269" t="s">
        <v>2743</v>
      </c>
      <c r="AQ2269" t="s">
        <v>803</v>
      </c>
      <c r="AT2269" s="94">
        <v>51</v>
      </c>
      <c r="AU2269" s="96">
        <v>7</v>
      </c>
      <c r="AV2269" s="100">
        <f t="shared" si="799"/>
        <v>51007</v>
      </c>
      <c r="AX2269" s="7" t="s">
        <v>996</v>
      </c>
    </row>
    <row r="2270" spans="1:50" ht="13" hidden="1" customHeight="1" outlineLevel="1">
      <c r="A2270" t="s">
        <v>2812</v>
      </c>
      <c r="B2270" t="s">
        <v>803</v>
      </c>
      <c r="C2270" s="1">
        <f t="shared" si="788"/>
        <v>4998</v>
      </c>
      <c r="D2270" s="7">
        <f>IF(N2270&gt;0, RANK(N2270,(N2270:P2270,Q2270:AE2270)),0)</f>
        <v>0</v>
      </c>
      <c r="E2270" s="7">
        <f>IF(O2270&gt;0,RANK(O2270,(N2270:P2270,Q2270:AE2270)),0)</f>
        <v>1</v>
      </c>
      <c r="F2270" s="7">
        <f>IF(P2270&gt;0,RANK(P2270,(N2270:P2270,Q2270:AE2270)),0)</f>
        <v>2</v>
      </c>
      <c r="G2270" s="1">
        <f t="shared" si="789"/>
        <v>3007</v>
      </c>
      <c r="H2270" s="2">
        <f t="shared" si="790"/>
        <v>0.60164065626250496</v>
      </c>
      <c r="I2270" s="2"/>
      <c r="J2270" s="2">
        <f t="shared" si="791"/>
        <v>0</v>
      </c>
      <c r="K2270" s="2">
        <f t="shared" si="792"/>
        <v>0.79971988795518212</v>
      </c>
      <c r="L2270" s="2">
        <f t="shared" si="793"/>
        <v>0.19807923169267708</v>
      </c>
      <c r="M2270" s="2">
        <f t="shared" si="794"/>
        <v>2.2008803521408049E-3</v>
      </c>
      <c r="N2270" s="58"/>
      <c r="O2270" s="58">
        <v>3997</v>
      </c>
      <c r="P2270" s="58">
        <v>990</v>
      </c>
      <c r="Q2270" s="58"/>
      <c r="R2270" s="58"/>
      <c r="S2270" s="58"/>
      <c r="T2270" s="58"/>
      <c r="U2270" s="58">
        <v>11</v>
      </c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G2270" s="7">
        <f>IF(Q2270&gt;0,RANK(Q2270,(N2270:P2270,Q2270:AE2270)),0)</f>
        <v>0</v>
      </c>
      <c r="AH2270" s="7">
        <f>IF(R2270&gt;0,RANK(R2270,(N2270:P2270,Q2270:AE2270)),0)</f>
        <v>0</v>
      </c>
      <c r="AI2270" s="7">
        <f>IF(T2270&gt;0,RANK(T2270,(N2270:P2270,Q2270:AE2270)),0)</f>
        <v>0</v>
      </c>
      <c r="AJ2270" s="7">
        <f>IF(S2270&gt;0,RANK(S2270,(N2270:P2270,Q2270:AE2270)),0)</f>
        <v>0</v>
      </c>
      <c r="AK2270" s="2">
        <f t="shared" si="795"/>
        <v>0</v>
      </c>
      <c r="AL2270" s="2">
        <f t="shared" si="796"/>
        <v>0</v>
      </c>
      <c r="AM2270" s="2">
        <f t="shared" si="797"/>
        <v>0</v>
      </c>
      <c r="AN2270" s="2">
        <f t="shared" si="798"/>
        <v>0</v>
      </c>
      <c r="AP2270" t="s">
        <v>2812</v>
      </c>
      <c r="AQ2270" t="s">
        <v>803</v>
      </c>
      <c r="AT2270" s="94">
        <v>51</v>
      </c>
      <c r="AU2270" s="96">
        <v>9</v>
      </c>
      <c r="AV2270" s="100">
        <f t="shared" si="799"/>
        <v>51009</v>
      </c>
      <c r="AX2270" s="7" t="s">
        <v>996</v>
      </c>
    </row>
    <row r="2271" spans="1:50" ht="13" hidden="1" customHeight="1" outlineLevel="1">
      <c r="A2271" t="s">
        <v>2015</v>
      </c>
      <c r="B2271" t="s">
        <v>803</v>
      </c>
      <c r="C2271" s="1">
        <f t="shared" si="788"/>
        <v>2018</v>
      </c>
      <c r="D2271" s="7">
        <f>IF(N2271&gt;0, RANK(N2271,(N2271:P2271,Q2271:AE2271)),0)</f>
        <v>0</v>
      </c>
      <c r="E2271" s="7">
        <f>IF(O2271&gt;0,RANK(O2271,(N2271:P2271,Q2271:AE2271)),0)</f>
        <v>1</v>
      </c>
      <c r="F2271" s="7">
        <f>IF(P2271&gt;0,RANK(P2271,(N2271:P2271,Q2271:AE2271)),0)</f>
        <v>2</v>
      </c>
      <c r="G2271" s="1">
        <f t="shared" si="789"/>
        <v>1385</v>
      </c>
      <c r="H2271" s="2">
        <f t="shared" si="790"/>
        <v>0.68632309217046583</v>
      </c>
      <c r="I2271" s="2"/>
      <c r="J2271" s="2">
        <f t="shared" si="791"/>
        <v>0</v>
      </c>
      <c r="K2271" s="2">
        <f t="shared" si="792"/>
        <v>0.84241823587710607</v>
      </c>
      <c r="L2271" s="2">
        <f t="shared" si="793"/>
        <v>0.15609514370664024</v>
      </c>
      <c r="M2271" s="2">
        <f t="shared" si="794"/>
        <v>1.4866204162536922E-3</v>
      </c>
      <c r="N2271" s="58"/>
      <c r="O2271" s="58">
        <v>1700</v>
      </c>
      <c r="P2271" s="58">
        <v>315</v>
      </c>
      <c r="Q2271" s="58"/>
      <c r="R2271" s="58"/>
      <c r="S2271" s="58"/>
      <c r="T2271" s="58"/>
      <c r="U2271" s="58">
        <v>3</v>
      </c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G2271" s="7">
        <f>IF(Q2271&gt;0,RANK(Q2271,(N2271:P2271,Q2271:AE2271)),0)</f>
        <v>0</v>
      </c>
      <c r="AH2271" s="7">
        <f>IF(R2271&gt;0,RANK(R2271,(N2271:P2271,Q2271:AE2271)),0)</f>
        <v>0</v>
      </c>
      <c r="AI2271" s="7">
        <f>IF(T2271&gt;0,RANK(T2271,(N2271:P2271,Q2271:AE2271)),0)</f>
        <v>0</v>
      </c>
      <c r="AJ2271" s="7">
        <f>IF(S2271&gt;0,RANK(S2271,(N2271:P2271,Q2271:AE2271)),0)</f>
        <v>0</v>
      </c>
      <c r="AK2271" s="2">
        <f t="shared" si="795"/>
        <v>0</v>
      </c>
      <c r="AL2271" s="2">
        <f t="shared" si="796"/>
        <v>0</v>
      </c>
      <c r="AM2271" s="2">
        <f t="shared" si="797"/>
        <v>0</v>
      </c>
      <c r="AN2271" s="2">
        <f t="shared" si="798"/>
        <v>0</v>
      </c>
      <c r="AP2271" t="s">
        <v>2015</v>
      </c>
      <c r="AQ2271" t="s">
        <v>803</v>
      </c>
      <c r="AT2271" s="94">
        <v>51</v>
      </c>
      <c r="AU2271" s="96">
        <v>11</v>
      </c>
      <c r="AV2271" s="100">
        <f t="shared" si="799"/>
        <v>51011</v>
      </c>
      <c r="AX2271" s="7" t="s">
        <v>996</v>
      </c>
    </row>
    <row r="2272" spans="1:50" ht="13" hidden="1" customHeight="1" outlineLevel="1">
      <c r="A2272" t="s">
        <v>2016</v>
      </c>
      <c r="B2272" t="s">
        <v>803</v>
      </c>
      <c r="C2272" s="1">
        <f t="shared" si="788"/>
        <v>34440</v>
      </c>
      <c r="D2272" s="7">
        <f>IF(N2272&gt;0, RANK(N2272,(N2272:P2272,Q2272:AE2272)),0)</f>
        <v>0</v>
      </c>
      <c r="E2272" s="7">
        <f>IF(O2272&gt;0,RANK(O2272,(N2272:P2272,Q2272:AE2272)),0)</f>
        <v>1</v>
      </c>
      <c r="F2272" s="7">
        <f>IF(P2272&gt;0,RANK(P2272,(N2272:P2272,Q2272:AE2272)),0)</f>
        <v>2</v>
      </c>
      <c r="G2272" s="1">
        <f t="shared" si="789"/>
        <v>22498</v>
      </c>
      <c r="H2272" s="2">
        <f t="shared" si="790"/>
        <v>0.65325203252032515</v>
      </c>
      <c r="I2272" s="2"/>
      <c r="J2272" s="2">
        <f t="shared" si="791"/>
        <v>0</v>
      </c>
      <c r="K2272" s="2">
        <f t="shared" si="792"/>
        <v>0.82116724738675961</v>
      </c>
      <c r="L2272" s="2">
        <f t="shared" si="793"/>
        <v>0.16791521486643438</v>
      </c>
      <c r="M2272" s="2">
        <f t="shared" si="794"/>
        <v>1.0917537746806011E-2</v>
      </c>
      <c r="N2272" s="58"/>
      <c r="O2272" s="58">
        <v>28281</v>
      </c>
      <c r="P2272" s="58">
        <v>5783</v>
      </c>
      <c r="Q2272" s="58"/>
      <c r="R2272" s="58"/>
      <c r="S2272" s="58"/>
      <c r="T2272" s="58"/>
      <c r="U2272" s="58">
        <v>376</v>
      </c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G2272" s="7">
        <f>IF(Q2272&gt;0,RANK(Q2272,(N2272:P2272,Q2272:AE2272)),0)</f>
        <v>0</v>
      </c>
      <c r="AH2272" s="7">
        <f>IF(R2272&gt;0,RANK(R2272,(N2272:P2272,Q2272:AE2272)),0)</f>
        <v>0</v>
      </c>
      <c r="AI2272" s="7">
        <f>IF(T2272&gt;0,RANK(T2272,(N2272:P2272,Q2272:AE2272)),0)</f>
        <v>0</v>
      </c>
      <c r="AJ2272" s="7">
        <f>IF(S2272&gt;0,RANK(S2272,(N2272:P2272,Q2272:AE2272)),0)</f>
        <v>0</v>
      </c>
      <c r="AK2272" s="2">
        <f t="shared" si="795"/>
        <v>0</v>
      </c>
      <c r="AL2272" s="2">
        <f t="shared" si="796"/>
        <v>0</v>
      </c>
      <c r="AM2272" s="2">
        <f t="shared" si="797"/>
        <v>0</v>
      </c>
      <c r="AN2272" s="2">
        <f t="shared" si="798"/>
        <v>0</v>
      </c>
      <c r="AP2272" t="s">
        <v>2016</v>
      </c>
      <c r="AQ2272" t="s">
        <v>803</v>
      </c>
      <c r="AT2272" s="94">
        <v>51</v>
      </c>
      <c r="AU2272" s="96">
        <v>13</v>
      </c>
      <c r="AV2272" s="100">
        <f t="shared" si="799"/>
        <v>51013</v>
      </c>
      <c r="AX2272" s="7" t="s">
        <v>996</v>
      </c>
    </row>
    <row r="2273" spans="1:50" ht="13" hidden="1" customHeight="1" outlineLevel="1">
      <c r="A2273" t="s">
        <v>1491</v>
      </c>
      <c r="B2273" t="s">
        <v>803</v>
      </c>
      <c r="C2273" s="1">
        <f t="shared" si="788"/>
        <v>8032</v>
      </c>
      <c r="D2273" s="7">
        <f>IF(N2273&gt;0, RANK(N2273,(N2273:P2273,Q2273:AE2273)),0)</f>
        <v>0</v>
      </c>
      <c r="E2273" s="7">
        <f>IF(O2273&gt;0,RANK(O2273,(N2273:P2273,Q2273:AE2273)),0)</f>
        <v>1</v>
      </c>
      <c r="F2273" s="7">
        <f>IF(P2273&gt;0,RANK(P2273,(N2273:P2273,Q2273:AE2273)),0)</f>
        <v>2</v>
      </c>
      <c r="G2273" s="1">
        <f t="shared" si="789"/>
        <v>5489</v>
      </c>
      <c r="H2273" s="2">
        <f t="shared" si="790"/>
        <v>0.68339143426294824</v>
      </c>
      <c r="I2273" s="2"/>
      <c r="J2273" s="2">
        <f t="shared" si="791"/>
        <v>0</v>
      </c>
      <c r="K2273" s="2">
        <f t="shared" si="792"/>
        <v>0.83067729083665343</v>
      </c>
      <c r="L2273" s="2">
        <f t="shared" si="793"/>
        <v>0.14728585657370519</v>
      </c>
      <c r="M2273" s="2">
        <f t="shared" si="794"/>
        <v>2.2036852589641387E-2</v>
      </c>
      <c r="N2273" s="58"/>
      <c r="O2273" s="58">
        <v>6672</v>
      </c>
      <c r="P2273" s="58">
        <v>1183</v>
      </c>
      <c r="Q2273" s="58"/>
      <c r="R2273" s="58"/>
      <c r="S2273" s="58"/>
      <c r="T2273" s="58"/>
      <c r="U2273" s="58">
        <v>177</v>
      </c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G2273" s="7">
        <f>IF(Q2273&gt;0,RANK(Q2273,(N2273:P2273,Q2273:AE2273)),0)</f>
        <v>0</v>
      </c>
      <c r="AH2273" s="7">
        <f>IF(R2273&gt;0,RANK(R2273,(N2273:P2273,Q2273:AE2273)),0)</f>
        <v>0</v>
      </c>
      <c r="AI2273" s="7">
        <f>IF(T2273&gt;0,RANK(T2273,(N2273:P2273,Q2273:AE2273)),0)</f>
        <v>0</v>
      </c>
      <c r="AJ2273" s="7">
        <f>IF(S2273&gt;0,RANK(S2273,(N2273:P2273,Q2273:AE2273)),0)</f>
        <v>0</v>
      </c>
      <c r="AK2273" s="2">
        <f t="shared" si="795"/>
        <v>0</v>
      </c>
      <c r="AL2273" s="2">
        <f t="shared" si="796"/>
        <v>0</v>
      </c>
      <c r="AM2273" s="2">
        <f t="shared" si="797"/>
        <v>0</v>
      </c>
      <c r="AN2273" s="2">
        <f t="shared" si="798"/>
        <v>0</v>
      </c>
      <c r="AP2273" t="s">
        <v>1491</v>
      </c>
      <c r="AQ2273" t="s">
        <v>803</v>
      </c>
      <c r="AT2273" s="94">
        <v>51</v>
      </c>
      <c r="AU2273" s="96">
        <v>15</v>
      </c>
      <c r="AV2273" s="100">
        <f t="shared" si="799"/>
        <v>51015</v>
      </c>
      <c r="AX2273" s="7" t="s">
        <v>996</v>
      </c>
    </row>
    <row r="2274" spans="1:50" ht="13" hidden="1" customHeight="1" outlineLevel="1">
      <c r="A2274" t="s">
        <v>361</v>
      </c>
      <c r="B2274" t="s">
        <v>803</v>
      </c>
      <c r="C2274" s="1">
        <f t="shared" si="788"/>
        <v>792</v>
      </c>
      <c r="D2274" s="7">
        <f>IF(N2274&gt;0, RANK(N2274,(N2274:P2274,Q2274:AE2274)),0)</f>
        <v>0</v>
      </c>
      <c r="E2274" s="7">
        <f>IF(O2274&gt;0,RANK(O2274,(N2274:P2274,Q2274:AE2274)),0)</f>
        <v>1</v>
      </c>
      <c r="F2274" s="7">
        <f>IF(P2274&gt;0,RANK(P2274,(N2274:P2274,Q2274:AE2274)),0)</f>
        <v>2</v>
      </c>
      <c r="G2274" s="1">
        <f t="shared" si="789"/>
        <v>582</v>
      </c>
      <c r="H2274" s="2">
        <f t="shared" si="790"/>
        <v>0.73484848484848486</v>
      </c>
      <c r="I2274" s="2"/>
      <c r="J2274" s="2">
        <f t="shared" si="791"/>
        <v>0</v>
      </c>
      <c r="K2274" s="2">
        <f t="shared" si="792"/>
        <v>0.86363636363636365</v>
      </c>
      <c r="L2274" s="2">
        <f t="shared" si="793"/>
        <v>0.12878787878787878</v>
      </c>
      <c r="M2274" s="2">
        <f t="shared" si="794"/>
        <v>7.575757575757569E-3</v>
      </c>
      <c r="N2274" s="58"/>
      <c r="O2274" s="58">
        <v>684</v>
      </c>
      <c r="P2274" s="58">
        <v>102</v>
      </c>
      <c r="Q2274" s="58"/>
      <c r="R2274" s="58"/>
      <c r="S2274" s="58"/>
      <c r="T2274" s="58"/>
      <c r="U2274" s="58">
        <v>6</v>
      </c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G2274" s="7">
        <f>IF(Q2274&gt;0,RANK(Q2274,(N2274:P2274,Q2274:AE2274)),0)</f>
        <v>0</v>
      </c>
      <c r="AH2274" s="7">
        <f>IF(R2274&gt;0,RANK(R2274,(N2274:P2274,Q2274:AE2274)),0)</f>
        <v>0</v>
      </c>
      <c r="AI2274" s="7">
        <f>IF(T2274&gt;0,RANK(T2274,(N2274:P2274,Q2274:AE2274)),0)</f>
        <v>0</v>
      </c>
      <c r="AJ2274" s="7">
        <f>IF(S2274&gt;0,RANK(S2274,(N2274:P2274,Q2274:AE2274)),0)</f>
        <v>0</v>
      </c>
      <c r="AK2274" s="2">
        <f t="shared" si="795"/>
        <v>0</v>
      </c>
      <c r="AL2274" s="2">
        <f t="shared" si="796"/>
        <v>0</v>
      </c>
      <c r="AM2274" s="2">
        <f t="shared" si="797"/>
        <v>0</v>
      </c>
      <c r="AN2274" s="2">
        <f t="shared" si="798"/>
        <v>0</v>
      </c>
      <c r="AP2274" t="s">
        <v>361</v>
      </c>
      <c r="AQ2274" t="s">
        <v>803</v>
      </c>
      <c r="AT2274" s="94">
        <v>51</v>
      </c>
      <c r="AU2274" s="96">
        <v>17</v>
      </c>
      <c r="AV2274" s="100">
        <f t="shared" si="799"/>
        <v>51017</v>
      </c>
      <c r="AX2274" s="7" t="s">
        <v>996</v>
      </c>
    </row>
    <row r="2275" spans="1:50" ht="13" hidden="1" customHeight="1" outlineLevel="1">
      <c r="A2275" t="s">
        <v>975</v>
      </c>
      <c r="B2275" t="s">
        <v>803</v>
      </c>
      <c r="C2275" s="1">
        <f t="shared" si="788"/>
        <v>7764</v>
      </c>
      <c r="D2275" s="7">
        <f>IF(N2275&gt;0, RANK(N2275,(N2275:P2275,Q2275:AE2275)),0)</f>
        <v>0</v>
      </c>
      <c r="E2275" s="7">
        <f>IF(O2275&gt;0,RANK(O2275,(N2275:P2275,Q2275:AE2275)),0)</f>
        <v>1</v>
      </c>
      <c r="F2275" s="7">
        <f>IF(P2275&gt;0,RANK(P2275,(N2275:P2275,Q2275:AE2275)),0)</f>
        <v>2</v>
      </c>
      <c r="G2275" s="1">
        <f t="shared" si="789"/>
        <v>5434</v>
      </c>
      <c r="H2275" s="2">
        <f t="shared" si="790"/>
        <v>0.69989696032972692</v>
      </c>
      <c r="I2275" s="2"/>
      <c r="J2275" s="2">
        <f t="shared" si="791"/>
        <v>0</v>
      </c>
      <c r="K2275" s="2">
        <f t="shared" si="792"/>
        <v>0.84878928387429164</v>
      </c>
      <c r="L2275" s="2">
        <f t="shared" si="793"/>
        <v>0.14889232354456466</v>
      </c>
      <c r="M2275" s="2">
        <f t="shared" si="794"/>
        <v>2.3183925811436912E-3</v>
      </c>
      <c r="N2275" s="58"/>
      <c r="O2275" s="58">
        <v>6590</v>
      </c>
      <c r="P2275" s="58">
        <v>1156</v>
      </c>
      <c r="Q2275" s="58"/>
      <c r="R2275" s="58"/>
      <c r="S2275" s="58"/>
      <c r="T2275" s="58"/>
      <c r="U2275" s="58">
        <v>18</v>
      </c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G2275" s="7">
        <f>IF(Q2275&gt;0,RANK(Q2275,(N2275:P2275,Q2275:AE2275)),0)</f>
        <v>0</v>
      </c>
      <c r="AH2275" s="7">
        <f>IF(R2275&gt;0,RANK(R2275,(N2275:P2275,Q2275:AE2275)),0)</f>
        <v>0</v>
      </c>
      <c r="AI2275" s="7">
        <f>IF(T2275&gt;0,RANK(T2275,(N2275:P2275,Q2275:AE2275)),0)</f>
        <v>0</v>
      </c>
      <c r="AJ2275" s="7">
        <f>IF(S2275&gt;0,RANK(S2275,(N2275:P2275,Q2275:AE2275)),0)</f>
        <v>0</v>
      </c>
      <c r="AK2275" s="2">
        <f t="shared" si="795"/>
        <v>0</v>
      </c>
      <c r="AL2275" s="2">
        <f t="shared" si="796"/>
        <v>0</v>
      </c>
      <c r="AM2275" s="2">
        <f t="shared" si="797"/>
        <v>0</v>
      </c>
      <c r="AN2275" s="2">
        <f t="shared" si="798"/>
        <v>0</v>
      </c>
      <c r="AP2275" t="s">
        <v>975</v>
      </c>
      <c r="AQ2275" t="s">
        <v>803</v>
      </c>
      <c r="AT2275" s="94">
        <v>51</v>
      </c>
      <c r="AU2275" s="96">
        <v>19</v>
      </c>
      <c r="AV2275" s="100">
        <f t="shared" si="799"/>
        <v>51019</v>
      </c>
      <c r="AX2275" s="7" t="s">
        <v>996</v>
      </c>
    </row>
    <row r="2276" spans="1:50" ht="13" hidden="1" customHeight="1" outlineLevel="1">
      <c r="A2276" t="s">
        <v>2446</v>
      </c>
      <c r="B2276" t="s">
        <v>803</v>
      </c>
      <c r="C2276" s="1">
        <f t="shared" si="788"/>
        <v>1272</v>
      </c>
      <c r="D2276" s="7">
        <f>IF(N2276&gt;0, RANK(N2276,(N2276:P2276,Q2276:AE2276)),0)</f>
        <v>0</v>
      </c>
      <c r="E2276" s="7">
        <f>IF(O2276&gt;0,RANK(O2276,(N2276:P2276,Q2276:AE2276)),0)</f>
        <v>1</v>
      </c>
      <c r="F2276" s="7">
        <f>IF(P2276&gt;0,RANK(P2276,(N2276:P2276,Q2276:AE2276)),0)</f>
        <v>2</v>
      </c>
      <c r="G2276" s="1">
        <f t="shared" si="789"/>
        <v>891</v>
      </c>
      <c r="H2276" s="2">
        <f t="shared" si="790"/>
        <v>0.70047169811320753</v>
      </c>
      <c r="I2276" s="2"/>
      <c r="J2276" s="2">
        <f t="shared" si="791"/>
        <v>0</v>
      </c>
      <c r="K2276" s="2">
        <f t="shared" si="792"/>
        <v>0.84905660377358494</v>
      </c>
      <c r="L2276" s="2">
        <f t="shared" si="793"/>
        <v>0.14858490566037735</v>
      </c>
      <c r="M2276" s="2">
        <f t="shared" si="794"/>
        <v>2.3584905660377076E-3</v>
      </c>
      <c r="N2276" s="58"/>
      <c r="O2276" s="58">
        <v>1080</v>
      </c>
      <c r="P2276" s="58">
        <v>189</v>
      </c>
      <c r="Q2276" s="58"/>
      <c r="R2276" s="58"/>
      <c r="S2276" s="58"/>
      <c r="T2276" s="58"/>
      <c r="U2276" s="58">
        <v>3</v>
      </c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G2276" s="7">
        <f>IF(Q2276&gt;0,RANK(Q2276,(N2276:P2276,Q2276:AE2276)),0)</f>
        <v>0</v>
      </c>
      <c r="AH2276" s="7">
        <f>IF(R2276&gt;0,RANK(R2276,(N2276:P2276,Q2276:AE2276)),0)</f>
        <v>0</v>
      </c>
      <c r="AI2276" s="7">
        <f>IF(T2276&gt;0,RANK(T2276,(N2276:P2276,Q2276:AE2276)),0)</f>
        <v>0</v>
      </c>
      <c r="AJ2276" s="7">
        <f>IF(S2276&gt;0,RANK(S2276,(N2276:P2276,Q2276:AE2276)),0)</f>
        <v>0</v>
      </c>
      <c r="AK2276" s="2">
        <f t="shared" si="795"/>
        <v>0</v>
      </c>
      <c r="AL2276" s="2">
        <f t="shared" si="796"/>
        <v>0</v>
      </c>
      <c r="AM2276" s="2">
        <f t="shared" si="797"/>
        <v>0</v>
      </c>
      <c r="AN2276" s="2">
        <f t="shared" si="798"/>
        <v>0</v>
      </c>
      <c r="AP2276" t="s">
        <v>2446</v>
      </c>
      <c r="AQ2276" t="s">
        <v>803</v>
      </c>
      <c r="AT2276" s="94">
        <v>51</v>
      </c>
      <c r="AU2276" s="96">
        <v>21</v>
      </c>
      <c r="AV2276" s="100">
        <f t="shared" si="799"/>
        <v>51021</v>
      </c>
      <c r="AX2276" s="7" t="s">
        <v>996</v>
      </c>
    </row>
    <row r="2277" spans="1:50" ht="13" hidden="1" customHeight="1" outlineLevel="1">
      <c r="A2277" t="s">
        <v>2713</v>
      </c>
      <c r="B2277" t="s">
        <v>803</v>
      </c>
      <c r="C2277" s="1">
        <f t="shared" si="788"/>
        <v>4454</v>
      </c>
      <c r="D2277" s="7">
        <f>IF(N2277&gt;0, RANK(N2277,(N2277:P2277,Q2277:AE2277)),0)</f>
        <v>0</v>
      </c>
      <c r="E2277" s="7">
        <f>IF(O2277&gt;0,RANK(O2277,(N2277:P2277,Q2277:AE2277)),0)</f>
        <v>1</v>
      </c>
      <c r="F2277" s="7">
        <f>IF(P2277&gt;0,RANK(P2277,(N2277:P2277,Q2277:AE2277)),0)</f>
        <v>2</v>
      </c>
      <c r="G2277" s="1">
        <f t="shared" si="789"/>
        <v>3204</v>
      </c>
      <c r="H2277" s="2">
        <f t="shared" si="790"/>
        <v>0.71935339021104627</v>
      </c>
      <c r="I2277" s="2"/>
      <c r="J2277" s="2">
        <f t="shared" si="791"/>
        <v>0</v>
      </c>
      <c r="K2277" s="2">
        <f t="shared" si="792"/>
        <v>0.85743152222721153</v>
      </c>
      <c r="L2277" s="2">
        <f t="shared" si="793"/>
        <v>0.13807813201616526</v>
      </c>
      <c r="M2277" s="2">
        <f t="shared" si="794"/>
        <v>4.4903457566232152E-3</v>
      </c>
      <c r="N2277" s="58"/>
      <c r="O2277" s="58">
        <v>3819</v>
      </c>
      <c r="P2277" s="58">
        <v>615</v>
      </c>
      <c r="Q2277" s="58"/>
      <c r="R2277" s="58"/>
      <c r="S2277" s="58"/>
      <c r="T2277" s="58"/>
      <c r="U2277" s="58">
        <v>20</v>
      </c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G2277" s="7">
        <f>IF(Q2277&gt;0,RANK(Q2277,(N2277:P2277,Q2277:AE2277)),0)</f>
        <v>0</v>
      </c>
      <c r="AH2277" s="7">
        <f>IF(R2277&gt;0,RANK(R2277,(N2277:P2277,Q2277:AE2277)),0)</f>
        <v>0</v>
      </c>
      <c r="AI2277" s="7">
        <f>IF(T2277&gt;0,RANK(T2277,(N2277:P2277,Q2277:AE2277)),0)</f>
        <v>0</v>
      </c>
      <c r="AJ2277" s="7">
        <f>IF(S2277&gt;0,RANK(S2277,(N2277:P2277,Q2277:AE2277)),0)</f>
        <v>0</v>
      </c>
      <c r="AK2277" s="2">
        <f t="shared" si="795"/>
        <v>0</v>
      </c>
      <c r="AL2277" s="2">
        <f t="shared" si="796"/>
        <v>0</v>
      </c>
      <c r="AM2277" s="2">
        <f t="shared" si="797"/>
        <v>0</v>
      </c>
      <c r="AN2277" s="2">
        <f t="shared" si="798"/>
        <v>0</v>
      </c>
      <c r="AP2277" t="s">
        <v>2713</v>
      </c>
      <c r="AQ2277" t="s">
        <v>803</v>
      </c>
      <c r="AT2277" s="94">
        <v>51</v>
      </c>
      <c r="AU2277" s="96">
        <v>23</v>
      </c>
      <c r="AV2277" s="100">
        <f t="shared" si="799"/>
        <v>51023</v>
      </c>
      <c r="AX2277" s="7" t="s">
        <v>996</v>
      </c>
    </row>
    <row r="2278" spans="1:50" ht="13" hidden="1" customHeight="1" outlineLevel="1">
      <c r="A2278" t="s">
        <v>2246</v>
      </c>
      <c r="B2278" t="s">
        <v>803</v>
      </c>
      <c r="C2278" s="1">
        <f t="shared" si="788"/>
        <v>2196</v>
      </c>
      <c r="D2278" s="7">
        <f>IF(N2278&gt;0, RANK(N2278,(N2278:P2278,Q2278:AE2278)),0)</f>
        <v>0</v>
      </c>
      <c r="E2278" s="7">
        <f>IF(O2278&gt;0,RANK(O2278,(N2278:P2278,Q2278:AE2278)),0)</f>
        <v>1</v>
      </c>
      <c r="F2278" s="7">
        <f>IF(P2278&gt;0,RANK(P2278,(N2278:P2278,Q2278:AE2278)),0)</f>
        <v>2</v>
      </c>
      <c r="G2278" s="1">
        <f t="shared" si="789"/>
        <v>1485</v>
      </c>
      <c r="H2278" s="2">
        <f t="shared" si="790"/>
        <v>0.67622950819672134</v>
      </c>
      <c r="I2278" s="2"/>
      <c r="J2278" s="2">
        <f t="shared" si="791"/>
        <v>0</v>
      </c>
      <c r="K2278" s="2">
        <f t="shared" si="792"/>
        <v>0.83788706739526408</v>
      </c>
      <c r="L2278" s="2">
        <f t="shared" si="793"/>
        <v>0.1616575591985428</v>
      </c>
      <c r="M2278" s="2">
        <f t="shared" si="794"/>
        <v>4.5537340619311584E-4</v>
      </c>
      <c r="N2278" s="58"/>
      <c r="O2278" s="58">
        <v>1840</v>
      </c>
      <c r="P2278" s="58">
        <v>355</v>
      </c>
      <c r="Q2278" s="58"/>
      <c r="R2278" s="58"/>
      <c r="S2278" s="58"/>
      <c r="T2278" s="58"/>
      <c r="U2278" s="58">
        <v>1</v>
      </c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G2278" s="7">
        <f>IF(Q2278&gt;0,RANK(Q2278,(N2278:P2278,Q2278:AE2278)),0)</f>
        <v>0</v>
      </c>
      <c r="AH2278" s="7">
        <f>IF(R2278&gt;0,RANK(R2278,(N2278:P2278,Q2278:AE2278)),0)</f>
        <v>0</v>
      </c>
      <c r="AI2278" s="7">
        <f>IF(T2278&gt;0,RANK(T2278,(N2278:P2278,Q2278:AE2278)),0)</f>
        <v>0</v>
      </c>
      <c r="AJ2278" s="7">
        <f>IF(S2278&gt;0,RANK(S2278,(N2278:P2278,Q2278:AE2278)),0)</f>
        <v>0</v>
      </c>
      <c r="AK2278" s="2">
        <f t="shared" si="795"/>
        <v>0</v>
      </c>
      <c r="AL2278" s="2">
        <f t="shared" si="796"/>
        <v>0</v>
      </c>
      <c r="AM2278" s="2">
        <f t="shared" si="797"/>
        <v>0</v>
      </c>
      <c r="AN2278" s="2">
        <f t="shared" si="798"/>
        <v>0</v>
      </c>
      <c r="AP2278" t="s">
        <v>2246</v>
      </c>
      <c r="AQ2278" t="s">
        <v>803</v>
      </c>
      <c r="AT2278" s="94">
        <v>51</v>
      </c>
      <c r="AU2278" s="96">
        <v>25</v>
      </c>
      <c r="AV2278" s="100">
        <f t="shared" si="799"/>
        <v>51025</v>
      </c>
      <c r="AX2278" s="7" t="s">
        <v>996</v>
      </c>
    </row>
    <row r="2279" spans="1:50" ht="13" hidden="1" customHeight="1" outlineLevel="1">
      <c r="A2279" t="s">
        <v>1872</v>
      </c>
      <c r="B2279" t="s">
        <v>803</v>
      </c>
      <c r="C2279" s="1">
        <f t="shared" si="788"/>
        <v>2475</v>
      </c>
      <c r="D2279" s="7">
        <f>IF(N2279&gt;0, RANK(N2279,(N2279:P2279,Q2279:AE2279)),0)</f>
        <v>0</v>
      </c>
      <c r="E2279" s="7">
        <f>IF(O2279&gt;0,RANK(O2279,(N2279:P2279,Q2279:AE2279)),0)</f>
        <v>1</v>
      </c>
      <c r="F2279" s="7">
        <f>IF(P2279&gt;0,RANK(P2279,(N2279:P2279,Q2279:AE2279)),0)</f>
        <v>2</v>
      </c>
      <c r="G2279" s="1">
        <f t="shared" si="789"/>
        <v>1589</v>
      </c>
      <c r="H2279" s="2">
        <f t="shared" si="790"/>
        <v>0.64202020202020205</v>
      </c>
      <c r="I2279" s="2"/>
      <c r="J2279" s="2">
        <f t="shared" si="791"/>
        <v>0</v>
      </c>
      <c r="K2279" s="2">
        <f t="shared" si="792"/>
        <v>0.81737373737373742</v>
      </c>
      <c r="L2279" s="2">
        <f t="shared" si="793"/>
        <v>0.17535353535353534</v>
      </c>
      <c r="M2279" s="2">
        <f t="shared" si="794"/>
        <v>7.2727272727272363E-3</v>
      </c>
      <c r="N2279" s="58"/>
      <c r="O2279" s="58">
        <v>2023</v>
      </c>
      <c r="P2279" s="58">
        <v>434</v>
      </c>
      <c r="Q2279" s="58"/>
      <c r="R2279" s="58"/>
      <c r="S2279" s="58"/>
      <c r="T2279" s="58"/>
      <c r="U2279" s="58">
        <v>18</v>
      </c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G2279" s="7">
        <f>IF(Q2279&gt;0,RANK(Q2279,(N2279:P2279,Q2279:AE2279)),0)</f>
        <v>0</v>
      </c>
      <c r="AH2279" s="7">
        <f>IF(R2279&gt;0,RANK(R2279,(N2279:P2279,Q2279:AE2279)),0)</f>
        <v>0</v>
      </c>
      <c r="AI2279" s="7">
        <f>IF(T2279&gt;0,RANK(T2279,(N2279:P2279,Q2279:AE2279)),0)</f>
        <v>0</v>
      </c>
      <c r="AJ2279" s="7">
        <f>IF(S2279&gt;0,RANK(S2279,(N2279:P2279,Q2279:AE2279)),0)</f>
        <v>0</v>
      </c>
      <c r="AK2279" s="2">
        <f t="shared" si="795"/>
        <v>0</v>
      </c>
      <c r="AL2279" s="2">
        <f t="shared" si="796"/>
        <v>0</v>
      </c>
      <c r="AM2279" s="2">
        <f t="shared" si="797"/>
        <v>0</v>
      </c>
      <c r="AN2279" s="2">
        <f t="shared" si="798"/>
        <v>0</v>
      </c>
      <c r="AP2279" t="s">
        <v>1872</v>
      </c>
      <c r="AQ2279" t="s">
        <v>803</v>
      </c>
      <c r="AT2279" s="94">
        <v>51</v>
      </c>
      <c r="AU2279" s="96">
        <v>27</v>
      </c>
      <c r="AV2279" s="100">
        <f t="shared" si="799"/>
        <v>51027</v>
      </c>
      <c r="AX2279" s="7" t="s">
        <v>996</v>
      </c>
    </row>
    <row r="2280" spans="1:50" ht="13" hidden="1" customHeight="1" outlineLevel="1">
      <c r="A2280" t="s">
        <v>2000</v>
      </c>
      <c r="B2280" t="s">
        <v>803</v>
      </c>
      <c r="C2280" s="1">
        <f t="shared" si="788"/>
        <v>1809</v>
      </c>
      <c r="D2280" s="7">
        <f>IF(N2280&gt;0, RANK(N2280,(N2280:P2280,Q2280:AE2280)),0)</f>
        <v>0</v>
      </c>
      <c r="E2280" s="7">
        <f>IF(O2280&gt;0,RANK(O2280,(N2280:P2280,Q2280:AE2280)),0)</f>
        <v>1</v>
      </c>
      <c r="F2280" s="7">
        <f>IF(P2280&gt;0,RANK(P2280,(N2280:P2280,Q2280:AE2280)),0)</f>
        <v>2</v>
      </c>
      <c r="G2280" s="1">
        <f t="shared" si="789"/>
        <v>1234</v>
      </c>
      <c r="H2280" s="2">
        <f t="shared" si="790"/>
        <v>0.68214483139856275</v>
      </c>
      <c r="I2280" s="2"/>
      <c r="J2280" s="2">
        <f t="shared" si="791"/>
        <v>0</v>
      </c>
      <c r="K2280" s="2">
        <f t="shared" si="792"/>
        <v>0.84079601990049746</v>
      </c>
      <c r="L2280" s="2">
        <f t="shared" si="793"/>
        <v>0.15865118850193477</v>
      </c>
      <c r="M2280" s="2">
        <f t="shared" si="794"/>
        <v>5.5279159756776997E-4</v>
      </c>
      <c r="N2280" s="58"/>
      <c r="O2280" s="58">
        <v>1521</v>
      </c>
      <c r="P2280" s="58">
        <v>287</v>
      </c>
      <c r="Q2280" s="58"/>
      <c r="R2280" s="58"/>
      <c r="S2280" s="58"/>
      <c r="T2280" s="58"/>
      <c r="U2280" s="58">
        <v>1</v>
      </c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G2280" s="7">
        <f>IF(Q2280&gt;0,RANK(Q2280,(N2280:P2280,Q2280:AE2280)),0)</f>
        <v>0</v>
      </c>
      <c r="AH2280" s="7">
        <f>IF(R2280&gt;0,RANK(R2280,(N2280:P2280,Q2280:AE2280)),0)</f>
        <v>0</v>
      </c>
      <c r="AI2280" s="7">
        <f>IF(T2280&gt;0,RANK(T2280,(N2280:P2280,Q2280:AE2280)),0)</f>
        <v>0</v>
      </c>
      <c r="AJ2280" s="7">
        <f>IF(S2280&gt;0,RANK(S2280,(N2280:P2280,Q2280:AE2280)),0)</f>
        <v>0</v>
      </c>
      <c r="AK2280" s="2">
        <f t="shared" si="795"/>
        <v>0</v>
      </c>
      <c r="AL2280" s="2">
        <f t="shared" si="796"/>
        <v>0</v>
      </c>
      <c r="AM2280" s="2">
        <f t="shared" si="797"/>
        <v>0</v>
      </c>
      <c r="AN2280" s="2">
        <f t="shared" si="798"/>
        <v>0</v>
      </c>
      <c r="AP2280" t="s">
        <v>2000</v>
      </c>
      <c r="AQ2280" t="s">
        <v>803</v>
      </c>
      <c r="AT2280" s="94">
        <v>51</v>
      </c>
      <c r="AU2280" s="96">
        <v>29</v>
      </c>
      <c r="AV2280" s="100">
        <f t="shared" si="799"/>
        <v>51029</v>
      </c>
      <c r="AX2280" s="7" t="s">
        <v>996</v>
      </c>
    </row>
    <row r="2281" spans="1:50" ht="13" hidden="1" customHeight="1" outlineLevel="1">
      <c r="A2281" t="s">
        <v>102</v>
      </c>
      <c r="B2281" t="s">
        <v>803</v>
      </c>
      <c r="C2281" s="1">
        <f t="shared" si="788"/>
        <v>6969</v>
      </c>
      <c r="D2281" s="7">
        <f>IF(N2281&gt;0, RANK(N2281,(N2281:P2281,Q2281:AE2281)),0)</f>
        <v>0</v>
      </c>
      <c r="E2281" s="7">
        <f>IF(O2281&gt;0,RANK(O2281,(N2281:P2281,Q2281:AE2281)),0)</f>
        <v>1</v>
      </c>
      <c r="F2281" s="7">
        <f>IF(P2281&gt;0,RANK(P2281,(N2281:P2281,Q2281:AE2281)),0)</f>
        <v>2</v>
      </c>
      <c r="G2281" s="1">
        <f t="shared" si="789"/>
        <v>4940</v>
      </c>
      <c r="H2281" s="2">
        <f t="shared" si="790"/>
        <v>0.70885349404505671</v>
      </c>
      <c r="I2281" s="2"/>
      <c r="J2281" s="2">
        <f t="shared" si="791"/>
        <v>0</v>
      </c>
      <c r="K2281" s="2">
        <f t="shared" si="792"/>
        <v>0.85220261156550436</v>
      </c>
      <c r="L2281" s="2">
        <f t="shared" si="793"/>
        <v>0.14334911752044768</v>
      </c>
      <c r="M2281" s="2">
        <f t="shared" si="794"/>
        <v>4.4482709140479526E-3</v>
      </c>
      <c r="N2281" s="58"/>
      <c r="O2281" s="58">
        <v>5939</v>
      </c>
      <c r="P2281" s="58">
        <v>999</v>
      </c>
      <c r="Q2281" s="58"/>
      <c r="R2281" s="58"/>
      <c r="S2281" s="58"/>
      <c r="T2281" s="58"/>
      <c r="U2281" s="58">
        <v>31</v>
      </c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G2281" s="7">
        <f>IF(Q2281&gt;0,RANK(Q2281,(N2281:P2281,Q2281:AE2281)),0)</f>
        <v>0</v>
      </c>
      <c r="AH2281" s="7">
        <f>IF(R2281&gt;0,RANK(R2281,(N2281:P2281,Q2281:AE2281)),0)</f>
        <v>0</v>
      </c>
      <c r="AI2281" s="7">
        <f>IF(T2281&gt;0,RANK(T2281,(N2281:P2281,Q2281:AE2281)),0)</f>
        <v>0</v>
      </c>
      <c r="AJ2281" s="7">
        <f>IF(S2281&gt;0,RANK(S2281,(N2281:P2281,Q2281:AE2281)),0)</f>
        <v>0</v>
      </c>
      <c r="AK2281" s="2">
        <f t="shared" si="795"/>
        <v>0</v>
      </c>
      <c r="AL2281" s="2">
        <f t="shared" si="796"/>
        <v>0</v>
      </c>
      <c r="AM2281" s="2">
        <f t="shared" si="797"/>
        <v>0</v>
      </c>
      <c r="AN2281" s="2">
        <f t="shared" si="798"/>
        <v>0</v>
      </c>
      <c r="AP2281" t="s">
        <v>102</v>
      </c>
      <c r="AQ2281" t="s">
        <v>803</v>
      </c>
      <c r="AT2281" s="94">
        <v>51</v>
      </c>
      <c r="AU2281" s="96">
        <v>31</v>
      </c>
      <c r="AV2281" s="100">
        <f t="shared" si="799"/>
        <v>51031</v>
      </c>
      <c r="AX2281" s="7" t="s">
        <v>996</v>
      </c>
    </row>
    <row r="2282" spans="1:50" ht="13" hidden="1" customHeight="1" outlineLevel="1">
      <c r="A2282" t="s">
        <v>880</v>
      </c>
      <c r="B2282" t="s">
        <v>803</v>
      </c>
      <c r="C2282" s="1">
        <f t="shared" si="788"/>
        <v>3163</v>
      </c>
      <c r="D2282" s="7">
        <f>IF(N2282&gt;0, RANK(N2282,(N2282:P2282,Q2282:AE2282)),0)</f>
        <v>0</v>
      </c>
      <c r="E2282" s="7">
        <f>IF(O2282&gt;0,RANK(O2282,(N2282:P2282,Q2282:AE2282)),0)</f>
        <v>1</v>
      </c>
      <c r="F2282" s="7">
        <f>IF(P2282&gt;0,RANK(P2282,(N2282:P2282,Q2282:AE2282)),0)</f>
        <v>2</v>
      </c>
      <c r="G2282" s="1">
        <f t="shared" si="789"/>
        <v>667</v>
      </c>
      <c r="H2282" s="2">
        <f t="shared" si="790"/>
        <v>0.21087575086942775</v>
      </c>
      <c r="I2282" s="2"/>
      <c r="J2282" s="2">
        <f t="shared" si="791"/>
        <v>0</v>
      </c>
      <c r="K2282" s="2">
        <f t="shared" si="792"/>
        <v>0.6035409421435346</v>
      </c>
      <c r="L2282" s="2">
        <f t="shared" si="793"/>
        <v>0.39266519127410687</v>
      </c>
      <c r="M2282" s="2">
        <f t="shared" si="794"/>
        <v>3.7938665823585294E-3</v>
      </c>
      <c r="N2282" s="58"/>
      <c r="O2282" s="58">
        <v>1909</v>
      </c>
      <c r="P2282" s="58">
        <v>1242</v>
      </c>
      <c r="Q2282" s="58"/>
      <c r="R2282" s="58"/>
      <c r="S2282" s="58"/>
      <c r="T2282" s="58"/>
      <c r="U2282" s="58">
        <v>12</v>
      </c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G2282" s="7">
        <f>IF(Q2282&gt;0,RANK(Q2282,(N2282:P2282,Q2282:AE2282)),0)</f>
        <v>0</v>
      </c>
      <c r="AH2282" s="7">
        <f>IF(R2282&gt;0,RANK(R2282,(N2282:P2282,Q2282:AE2282)),0)</f>
        <v>0</v>
      </c>
      <c r="AI2282" s="7">
        <f>IF(T2282&gt;0,RANK(T2282,(N2282:P2282,Q2282:AE2282)),0)</f>
        <v>0</v>
      </c>
      <c r="AJ2282" s="7">
        <f>IF(S2282&gt;0,RANK(S2282,(N2282:P2282,Q2282:AE2282)),0)</f>
        <v>0</v>
      </c>
      <c r="AK2282" s="2">
        <f t="shared" si="795"/>
        <v>0</v>
      </c>
      <c r="AL2282" s="2">
        <f t="shared" si="796"/>
        <v>0</v>
      </c>
      <c r="AM2282" s="2">
        <f t="shared" si="797"/>
        <v>0</v>
      </c>
      <c r="AN2282" s="2">
        <f t="shared" si="798"/>
        <v>0</v>
      </c>
      <c r="AP2282" t="s">
        <v>880</v>
      </c>
      <c r="AQ2282" t="s">
        <v>803</v>
      </c>
      <c r="AT2282" s="94">
        <v>51</v>
      </c>
      <c r="AU2282" s="96">
        <v>33</v>
      </c>
      <c r="AV2282" s="100">
        <f t="shared" si="799"/>
        <v>51033</v>
      </c>
      <c r="AX2282" s="7" t="s">
        <v>996</v>
      </c>
    </row>
    <row r="2283" spans="1:50" ht="13" hidden="1" customHeight="1" outlineLevel="1">
      <c r="A2283" t="s">
        <v>1570</v>
      </c>
      <c r="B2283" t="s">
        <v>803</v>
      </c>
      <c r="C2283" s="1">
        <f t="shared" si="788"/>
        <v>4682</v>
      </c>
      <c r="D2283" s="7">
        <f>IF(N2283&gt;0, RANK(N2283,(N2283:P2283,Q2283:AE2283)),0)</f>
        <v>0</v>
      </c>
      <c r="E2283" s="7">
        <f>IF(O2283&gt;0,RANK(O2283,(N2283:P2283,Q2283:AE2283)),0)</f>
        <v>1</v>
      </c>
      <c r="F2283" s="7">
        <f>IF(P2283&gt;0,RANK(P2283,(N2283:P2283,Q2283:AE2283)),0)</f>
        <v>2</v>
      </c>
      <c r="G2283" s="1">
        <f t="shared" si="789"/>
        <v>2687</v>
      </c>
      <c r="H2283" s="2">
        <f t="shared" si="790"/>
        <v>0.57390004271678774</v>
      </c>
      <c r="I2283" s="2"/>
      <c r="J2283" s="2">
        <f t="shared" si="791"/>
        <v>0</v>
      </c>
      <c r="K2283" s="2">
        <f t="shared" si="792"/>
        <v>0.78662964545066216</v>
      </c>
      <c r="L2283" s="2">
        <f t="shared" si="793"/>
        <v>0.21272960273387442</v>
      </c>
      <c r="M2283" s="2">
        <f t="shared" si="794"/>
        <v>6.4075181546341398E-4</v>
      </c>
      <c r="N2283" s="58"/>
      <c r="O2283" s="58">
        <v>3683</v>
      </c>
      <c r="P2283" s="58">
        <v>996</v>
      </c>
      <c r="Q2283" s="58"/>
      <c r="R2283" s="58"/>
      <c r="S2283" s="58"/>
      <c r="T2283" s="58"/>
      <c r="U2283" s="58">
        <v>3</v>
      </c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G2283" s="7">
        <f>IF(Q2283&gt;0,RANK(Q2283,(N2283:P2283,Q2283:AE2283)),0)</f>
        <v>0</v>
      </c>
      <c r="AH2283" s="7">
        <f>IF(R2283&gt;0,RANK(R2283,(N2283:P2283,Q2283:AE2283)),0)</f>
        <v>0</v>
      </c>
      <c r="AI2283" s="7">
        <f>IF(T2283&gt;0,RANK(T2283,(N2283:P2283,Q2283:AE2283)),0)</f>
        <v>0</v>
      </c>
      <c r="AJ2283" s="7">
        <f>IF(S2283&gt;0,RANK(S2283,(N2283:P2283,Q2283:AE2283)),0)</f>
        <v>0</v>
      </c>
      <c r="AK2283" s="2">
        <f t="shared" si="795"/>
        <v>0</v>
      </c>
      <c r="AL2283" s="2">
        <f t="shared" si="796"/>
        <v>0</v>
      </c>
      <c r="AM2283" s="2">
        <f t="shared" si="797"/>
        <v>0</v>
      </c>
      <c r="AN2283" s="2">
        <f t="shared" si="798"/>
        <v>0</v>
      </c>
      <c r="AP2283" t="s">
        <v>1570</v>
      </c>
      <c r="AQ2283" t="s">
        <v>803</v>
      </c>
      <c r="AT2283" s="94">
        <v>51</v>
      </c>
      <c r="AU2283" s="96">
        <v>35</v>
      </c>
      <c r="AV2283" s="100">
        <f t="shared" si="799"/>
        <v>51035</v>
      </c>
      <c r="AX2283" s="7" t="s">
        <v>996</v>
      </c>
    </row>
    <row r="2284" spans="1:50" ht="13" hidden="1" customHeight="1" outlineLevel="1">
      <c r="A2284" t="s">
        <v>626</v>
      </c>
      <c r="B2284" t="s">
        <v>803</v>
      </c>
      <c r="C2284" s="1">
        <f t="shared" si="788"/>
        <v>905</v>
      </c>
      <c r="D2284" s="7">
        <f>IF(N2284&gt;0, RANK(N2284,(N2284:P2284,Q2284:AE2284)),0)</f>
        <v>0</v>
      </c>
      <c r="E2284" s="7">
        <f>IF(O2284&gt;0,RANK(O2284,(N2284:P2284,Q2284:AE2284)),0)</f>
        <v>1</v>
      </c>
      <c r="F2284" s="7">
        <f>IF(P2284&gt;0,RANK(P2284,(N2284:P2284,Q2284:AE2284)),0)</f>
        <v>2</v>
      </c>
      <c r="G2284" s="1">
        <f t="shared" si="789"/>
        <v>266</v>
      </c>
      <c r="H2284" s="2">
        <f t="shared" si="790"/>
        <v>0.29392265193370165</v>
      </c>
      <c r="I2284" s="2"/>
      <c r="J2284" s="2">
        <f t="shared" si="791"/>
        <v>0</v>
      </c>
      <c r="K2284" s="2">
        <f t="shared" si="792"/>
        <v>0.64640883977900554</v>
      </c>
      <c r="L2284" s="2">
        <f t="shared" si="793"/>
        <v>0.35248618784530389</v>
      </c>
      <c r="M2284" s="2">
        <f t="shared" si="794"/>
        <v>1.1049723756905716E-3</v>
      </c>
      <c r="N2284" s="58"/>
      <c r="O2284" s="58">
        <v>585</v>
      </c>
      <c r="P2284" s="58">
        <v>319</v>
      </c>
      <c r="Q2284" s="58"/>
      <c r="R2284" s="58"/>
      <c r="S2284" s="58"/>
      <c r="T2284" s="58"/>
      <c r="U2284" s="58">
        <v>1</v>
      </c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G2284" s="7">
        <f>IF(Q2284&gt;0,RANK(Q2284,(N2284:P2284,Q2284:AE2284)),0)</f>
        <v>0</v>
      </c>
      <c r="AH2284" s="7">
        <f>IF(R2284&gt;0,RANK(R2284,(N2284:P2284,Q2284:AE2284)),0)</f>
        <v>0</v>
      </c>
      <c r="AI2284" s="7">
        <f>IF(T2284&gt;0,RANK(T2284,(N2284:P2284,Q2284:AE2284)),0)</f>
        <v>0</v>
      </c>
      <c r="AJ2284" s="7">
        <f>IF(S2284&gt;0,RANK(S2284,(N2284:P2284,Q2284:AE2284)),0)</f>
        <v>0</v>
      </c>
      <c r="AK2284" s="2">
        <f t="shared" si="795"/>
        <v>0</v>
      </c>
      <c r="AL2284" s="2">
        <f t="shared" si="796"/>
        <v>0</v>
      </c>
      <c r="AM2284" s="2">
        <f t="shared" si="797"/>
        <v>0</v>
      </c>
      <c r="AN2284" s="2">
        <f t="shared" si="798"/>
        <v>0</v>
      </c>
      <c r="AP2284" t="s">
        <v>626</v>
      </c>
      <c r="AQ2284" t="s">
        <v>803</v>
      </c>
      <c r="AT2284" s="94">
        <v>51</v>
      </c>
      <c r="AU2284" s="96">
        <v>36</v>
      </c>
      <c r="AV2284" s="100">
        <f t="shared" si="799"/>
        <v>51036</v>
      </c>
      <c r="AX2284" s="7" t="s">
        <v>996</v>
      </c>
    </row>
    <row r="2285" spans="1:50" ht="13" hidden="1" customHeight="1" outlineLevel="1">
      <c r="A2285" t="s">
        <v>1141</v>
      </c>
      <c r="B2285" t="s">
        <v>803</v>
      </c>
      <c r="C2285" s="1">
        <f t="shared" si="788"/>
        <v>2051</v>
      </c>
      <c r="D2285" s="7">
        <f>IF(N2285&gt;0, RANK(N2285,(N2285:P2285,Q2285:AE2285)),0)</f>
        <v>0</v>
      </c>
      <c r="E2285" s="7">
        <f>IF(O2285&gt;0,RANK(O2285,(N2285:P2285,Q2285:AE2285)),0)</f>
        <v>1</v>
      </c>
      <c r="F2285" s="7">
        <f>IF(P2285&gt;0,RANK(P2285,(N2285:P2285,Q2285:AE2285)),0)</f>
        <v>2</v>
      </c>
      <c r="G2285" s="1">
        <f t="shared" si="789"/>
        <v>1399</v>
      </c>
      <c r="H2285" s="2">
        <f t="shared" si="790"/>
        <v>0.682106289614822</v>
      </c>
      <c r="I2285" s="2"/>
      <c r="J2285" s="2">
        <f t="shared" si="791"/>
        <v>0</v>
      </c>
      <c r="K2285" s="2">
        <f t="shared" si="792"/>
        <v>0.83617747440273038</v>
      </c>
      <c r="L2285" s="2">
        <f t="shared" si="793"/>
        <v>0.15407118478790835</v>
      </c>
      <c r="M2285" s="2">
        <f t="shared" si="794"/>
        <v>9.7513408093612697E-3</v>
      </c>
      <c r="N2285" s="58"/>
      <c r="O2285" s="58">
        <v>1715</v>
      </c>
      <c r="P2285" s="58">
        <v>316</v>
      </c>
      <c r="Q2285" s="58"/>
      <c r="R2285" s="58"/>
      <c r="S2285" s="58"/>
      <c r="T2285" s="58"/>
      <c r="U2285" s="58">
        <v>20</v>
      </c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G2285" s="7">
        <f>IF(Q2285&gt;0,RANK(Q2285,(N2285:P2285,Q2285:AE2285)),0)</f>
        <v>0</v>
      </c>
      <c r="AH2285" s="7">
        <f>IF(R2285&gt;0,RANK(R2285,(N2285:P2285,Q2285:AE2285)),0)</f>
        <v>0</v>
      </c>
      <c r="AI2285" s="7">
        <f>IF(T2285&gt;0,RANK(T2285,(N2285:P2285,Q2285:AE2285)),0)</f>
        <v>0</v>
      </c>
      <c r="AJ2285" s="7">
        <f>IF(S2285&gt;0,RANK(S2285,(N2285:P2285,Q2285:AE2285)),0)</f>
        <v>0</v>
      </c>
      <c r="AK2285" s="2">
        <f t="shared" si="795"/>
        <v>0</v>
      </c>
      <c r="AL2285" s="2">
        <f t="shared" si="796"/>
        <v>0</v>
      </c>
      <c r="AM2285" s="2">
        <f t="shared" si="797"/>
        <v>0</v>
      </c>
      <c r="AN2285" s="2">
        <f t="shared" si="798"/>
        <v>0</v>
      </c>
      <c r="AP2285" t="s">
        <v>1141</v>
      </c>
      <c r="AQ2285" t="s">
        <v>803</v>
      </c>
      <c r="AT2285" s="94">
        <v>51</v>
      </c>
      <c r="AU2285" s="96">
        <v>37</v>
      </c>
      <c r="AV2285" s="100">
        <f t="shared" si="799"/>
        <v>51037</v>
      </c>
      <c r="AX2285" s="7" t="s">
        <v>996</v>
      </c>
    </row>
    <row r="2286" spans="1:50" ht="13" hidden="1" customHeight="1" outlineLevel="1">
      <c r="A2286" t="s">
        <v>676</v>
      </c>
      <c r="B2286" t="s">
        <v>803</v>
      </c>
      <c r="C2286" s="1">
        <f t="shared" si="788"/>
        <v>40192</v>
      </c>
      <c r="D2286" s="7">
        <f>IF(N2286&gt;0, RANK(N2286,(N2286:P2286,Q2286:AE2286)),0)</f>
        <v>0</v>
      </c>
      <c r="E2286" s="7">
        <f>IF(O2286&gt;0,RANK(O2286,(N2286:P2286,Q2286:AE2286)),0)</f>
        <v>1</v>
      </c>
      <c r="F2286" s="7">
        <f>IF(P2286&gt;0,RANK(P2286,(N2286:P2286,Q2286:AE2286)),0)</f>
        <v>2</v>
      </c>
      <c r="G2286" s="1">
        <f t="shared" si="789"/>
        <v>24174</v>
      </c>
      <c r="H2286" s="2">
        <f t="shared" si="790"/>
        <v>0.60146297770700641</v>
      </c>
      <c r="I2286" s="2"/>
      <c r="J2286" s="2">
        <f t="shared" si="791"/>
        <v>0</v>
      </c>
      <c r="K2286" s="2">
        <f t="shared" si="792"/>
        <v>0.79271994426751591</v>
      </c>
      <c r="L2286" s="2">
        <f t="shared" si="793"/>
        <v>0.19125696656050956</v>
      </c>
      <c r="M2286" s="2">
        <f t="shared" si="794"/>
        <v>1.6023089171974536E-2</v>
      </c>
      <c r="N2286" s="58"/>
      <c r="O2286" s="58">
        <v>31861</v>
      </c>
      <c r="P2286" s="58">
        <v>7687</v>
      </c>
      <c r="Q2286" s="58"/>
      <c r="R2286" s="58"/>
      <c r="S2286" s="58"/>
      <c r="T2286" s="58"/>
      <c r="U2286" s="58">
        <v>644</v>
      </c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G2286" s="7">
        <f>IF(Q2286&gt;0,RANK(Q2286,(N2286:P2286,Q2286:AE2286)),0)</f>
        <v>0</v>
      </c>
      <c r="AH2286" s="7">
        <f>IF(R2286&gt;0,RANK(R2286,(N2286:P2286,Q2286:AE2286)),0)</f>
        <v>0</v>
      </c>
      <c r="AI2286" s="7">
        <f>IF(T2286&gt;0,RANK(T2286,(N2286:P2286,Q2286:AE2286)),0)</f>
        <v>0</v>
      </c>
      <c r="AJ2286" s="7">
        <f>IF(S2286&gt;0,RANK(S2286,(N2286:P2286,Q2286:AE2286)),0)</f>
        <v>0</v>
      </c>
      <c r="AK2286" s="2">
        <f t="shared" si="795"/>
        <v>0</v>
      </c>
      <c r="AL2286" s="2">
        <f t="shared" si="796"/>
        <v>0</v>
      </c>
      <c r="AM2286" s="2">
        <f t="shared" si="797"/>
        <v>0</v>
      </c>
      <c r="AN2286" s="2">
        <f t="shared" si="798"/>
        <v>0</v>
      </c>
      <c r="AP2286" t="s">
        <v>676</v>
      </c>
      <c r="AQ2286" t="s">
        <v>803</v>
      </c>
      <c r="AT2286" s="94">
        <v>51</v>
      </c>
      <c r="AU2286" s="96">
        <v>41</v>
      </c>
      <c r="AV2286" s="100">
        <f t="shared" si="799"/>
        <v>51041</v>
      </c>
      <c r="AX2286" s="7" t="s">
        <v>996</v>
      </c>
    </row>
    <row r="2287" spans="1:50" ht="13" hidden="1" customHeight="1" outlineLevel="1">
      <c r="A2287" t="s">
        <v>2539</v>
      </c>
      <c r="B2287" t="s">
        <v>803</v>
      </c>
      <c r="C2287" s="1">
        <f t="shared" si="788"/>
        <v>2315</v>
      </c>
      <c r="D2287" s="7">
        <f>IF(N2287&gt;0, RANK(N2287,(N2287:P2287,Q2287:AE2287)),0)</f>
        <v>0</v>
      </c>
      <c r="E2287" s="7">
        <f>IF(O2287&gt;0,RANK(O2287,(N2287:P2287,Q2287:AE2287)),0)</f>
        <v>1</v>
      </c>
      <c r="F2287" s="7">
        <f>IF(P2287&gt;0,RANK(P2287,(N2287:P2287,Q2287:AE2287)),0)</f>
        <v>2</v>
      </c>
      <c r="G2287" s="1">
        <f t="shared" si="789"/>
        <v>1382</v>
      </c>
      <c r="H2287" s="2">
        <f t="shared" si="790"/>
        <v>0.59697624190064791</v>
      </c>
      <c r="I2287" s="2"/>
      <c r="J2287" s="2">
        <f t="shared" si="791"/>
        <v>0</v>
      </c>
      <c r="K2287" s="2">
        <f t="shared" si="792"/>
        <v>0.79395248380129591</v>
      </c>
      <c r="L2287" s="2">
        <f t="shared" si="793"/>
        <v>0.19697624190064794</v>
      </c>
      <c r="M2287" s="2">
        <f t="shared" si="794"/>
        <v>9.0712742980561534E-3</v>
      </c>
      <c r="N2287" s="58"/>
      <c r="O2287" s="58">
        <v>1838</v>
      </c>
      <c r="P2287" s="58">
        <v>456</v>
      </c>
      <c r="Q2287" s="58"/>
      <c r="R2287" s="58"/>
      <c r="S2287" s="58"/>
      <c r="T2287" s="58"/>
      <c r="U2287" s="58">
        <v>21</v>
      </c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G2287" s="7">
        <f>IF(Q2287&gt;0,RANK(Q2287,(N2287:P2287,Q2287:AE2287)),0)</f>
        <v>0</v>
      </c>
      <c r="AH2287" s="7">
        <f>IF(R2287&gt;0,RANK(R2287,(N2287:P2287,Q2287:AE2287)),0)</f>
        <v>0</v>
      </c>
      <c r="AI2287" s="7">
        <f>IF(T2287&gt;0,RANK(T2287,(N2287:P2287,Q2287:AE2287)),0)</f>
        <v>0</v>
      </c>
      <c r="AJ2287" s="7">
        <f>IF(S2287&gt;0,RANK(S2287,(N2287:P2287,Q2287:AE2287)),0)</f>
        <v>0</v>
      </c>
      <c r="AK2287" s="2">
        <f t="shared" si="795"/>
        <v>0</v>
      </c>
      <c r="AL2287" s="2">
        <f t="shared" si="796"/>
        <v>0</v>
      </c>
      <c r="AM2287" s="2">
        <f t="shared" si="797"/>
        <v>0</v>
      </c>
      <c r="AN2287" s="2">
        <f t="shared" si="798"/>
        <v>0</v>
      </c>
      <c r="AP2287" t="s">
        <v>2539</v>
      </c>
      <c r="AQ2287" t="s">
        <v>803</v>
      </c>
      <c r="AT2287" s="94">
        <v>51</v>
      </c>
      <c r="AU2287" s="96">
        <v>43</v>
      </c>
      <c r="AV2287" s="100">
        <f t="shared" si="799"/>
        <v>51043</v>
      </c>
      <c r="AX2287" s="7" t="s">
        <v>996</v>
      </c>
    </row>
    <row r="2288" spans="1:50" ht="13" hidden="1" customHeight="1" outlineLevel="1">
      <c r="A2288" t="s">
        <v>932</v>
      </c>
      <c r="B2288" t="s">
        <v>803</v>
      </c>
      <c r="C2288" s="1">
        <f t="shared" si="788"/>
        <v>1012</v>
      </c>
      <c r="D2288" s="7">
        <f>IF(N2288&gt;0, RANK(N2288,(N2288:P2288,Q2288:AE2288)),0)</f>
        <v>0</v>
      </c>
      <c r="E2288" s="7">
        <f>IF(O2288&gt;0,RANK(O2288,(N2288:P2288,Q2288:AE2288)),0)</f>
        <v>1</v>
      </c>
      <c r="F2288" s="7">
        <f>IF(P2288&gt;0,RANK(P2288,(N2288:P2288,Q2288:AE2288)),0)</f>
        <v>2</v>
      </c>
      <c r="G2288" s="1">
        <f t="shared" si="789"/>
        <v>560</v>
      </c>
      <c r="H2288" s="2">
        <f t="shared" si="790"/>
        <v>0.55335968379446643</v>
      </c>
      <c r="I2288" s="2"/>
      <c r="J2288" s="2">
        <f t="shared" si="791"/>
        <v>0</v>
      </c>
      <c r="K2288" s="2">
        <f t="shared" si="792"/>
        <v>0.77272727272727271</v>
      </c>
      <c r="L2288" s="2">
        <f t="shared" si="793"/>
        <v>0.21936758893280633</v>
      </c>
      <c r="M2288" s="2">
        <f t="shared" si="794"/>
        <v>7.9051383399209585E-3</v>
      </c>
      <c r="N2288" s="58"/>
      <c r="O2288" s="58">
        <v>782</v>
      </c>
      <c r="P2288" s="58">
        <v>222</v>
      </c>
      <c r="Q2288" s="58"/>
      <c r="R2288" s="58"/>
      <c r="S2288" s="58"/>
      <c r="T2288" s="58"/>
      <c r="U2288" s="58">
        <v>8</v>
      </c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G2288" s="7">
        <f>IF(Q2288&gt;0,RANK(Q2288,(N2288:P2288,Q2288:AE2288)),0)</f>
        <v>0</v>
      </c>
      <c r="AH2288" s="7">
        <f>IF(R2288&gt;0,RANK(R2288,(N2288:P2288,Q2288:AE2288)),0)</f>
        <v>0</v>
      </c>
      <c r="AI2288" s="7">
        <f>IF(T2288&gt;0,RANK(T2288,(N2288:P2288,Q2288:AE2288)),0)</f>
        <v>0</v>
      </c>
      <c r="AJ2288" s="7">
        <f>IF(S2288&gt;0,RANK(S2288,(N2288:P2288,Q2288:AE2288)),0)</f>
        <v>0</v>
      </c>
      <c r="AK2288" s="2">
        <f t="shared" si="795"/>
        <v>0</v>
      </c>
      <c r="AL2288" s="2">
        <f t="shared" si="796"/>
        <v>0</v>
      </c>
      <c r="AM2288" s="2">
        <f t="shared" si="797"/>
        <v>0</v>
      </c>
      <c r="AN2288" s="2">
        <f t="shared" si="798"/>
        <v>0</v>
      </c>
      <c r="AP2288" t="s">
        <v>932</v>
      </c>
      <c r="AQ2288" t="s">
        <v>803</v>
      </c>
      <c r="AT2288" s="94">
        <v>51</v>
      </c>
      <c r="AU2288" s="96">
        <v>45</v>
      </c>
      <c r="AV2288" s="100">
        <f t="shared" si="799"/>
        <v>51045</v>
      </c>
      <c r="AX2288" s="7" t="s">
        <v>996</v>
      </c>
    </row>
    <row r="2289" spans="1:50" ht="13" hidden="1" customHeight="1" outlineLevel="1">
      <c r="A2289" t="s">
        <v>1565</v>
      </c>
      <c r="B2289" t="s">
        <v>803</v>
      </c>
      <c r="C2289" s="1">
        <f t="shared" si="788"/>
        <v>4898</v>
      </c>
      <c r="D2289" s="7">
        <f>IF(N2289&gt;0, RANK(N2289,(N2289:P2289,Q2289:AE2289)),0)</f>
        <v>0</v>
      </c>
      <c r="E2289" s="7">
        <f>IF(O2289&gt;0,RANK(O2289,(N2289:P2289,Q2289:AE2289)),0)</f>
        <v>1</v>
      </c>
      <c r="F2289" s="7">
        <f>IF(P2289&gt;0,RANK(P2289,(N2289:P2289,Q2289:AE2289)),0)</f>
        <v>2</v>
      </c>
      <c r="G2289" s="1">
        <f t="shared" si="789"/>
        <v>3518</v>
      </c>
      <c r="H2289" s="2">
        <f t="shared" si="790"/>
        <v>0.71825234789710091</v>
      </c>
      <c r="I2289" s="2"/>
      <c r="J2289" s="2">
        <f t="shared" si="791"/>
        <v>0</v>
      </c>
      <c r="K2289" s="2">
        <f t="shared" si="792"/>
        <v>0.85728868926092283</v>
      </c>
      <c r="L2289" s="2">
        <f t="shared" si="793"/>
        <v>0.13903634136382198</v>
      </c>
      <c r="M2289" s="2">
        <f t="shared" si="794"/>
        <v>3.6749693752551882E-3</v>
      </c>
      <c r="N2289" s="58"/>
      <c r="O2289" s="58">
        <v>4199</v>
      </c>
      <c r="P2289" s="58">
        <v>681</v>
      </c>
      <c r="Q2289" s="58"/>
      <c r="R2289" s="58"/>
      <c r="S2289" s="58"/>
      <c r="T2289" s="58"/>
      <c r="U2289" s="58">
        <v>18</v>
      </c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G2289" s="7">
        <f>IF(Q2289&gt;0,RANK(Q2289,(N2289:P2289,Q2289:AE2289)),0)</f>
        <v>0</v>
      </c>
      <c r="AH2289" s="7">
        <f>IF(R2289&gt;0,RANK(R2289,(N2289:P2289,Q2289:AE2289)),0)</f>
        <v>0</v>
      </c>
      <c r="AI2289" s="7">
        <f>IF(T2289&gt;0,RANK(T2289,(N2289:P2289,Q2289:AE2289)),0)</f>
        <v>0</v>
      </c>
      <c r="AJ2289" s="7">
        <f>IF(S2289&gt;0,RANK(S2289,(N2289:P2289,Q2289:AE2289)),0)</f>
        <v>0</v>
      </c>
      <c r="AK2289" s="2">
        <f t="shared" si="795"/>
        <v>0</v>
      </c>
      <c r="AL2289" s="2">
        <f t="shared" si="796"/>
        <v>0</v>
      </c>
      <c r="AM2289" s="2">
        <f t="shared" si="797"/>
        <v>0</v>
      </c>
      <c r="AN2289" s="2">
        <f t="shared" si="798"/>
        <v>0</v>
      </c>
      <c r="AP2289" t="s">
        <v>1565</v>
      </c>
      <c r="AQ2289" t="s">
        <v>803</v>
      </c>
      <c r="AT2289" s="94">
        <v>51</v>
      </c>
      <c r="AU2289" s="96">
        <v>47</v>
      </c>
      <c r="AV2289" s="100">
        <f t="shared" si="799"/>
        <v>51047</v>
      </c>
      <c r="AX2289" s="7" t="s">
        <v>996</v>
      </c>
    </row>
    <row r="2290" spans="1:50" ht="13" hidden="1" customHeight="1" outlineLevel="1">
      <c r="A2290" t="s">
        <v>2570</v>
      </c>
      <c r="B2290" t="s">
        <v>803</v>
      </c>
      <c r="C2290" s="1">
        <f t="shared" si="788"/>
        <v>1046</v>
      </c>
      <c r="D2290" s="7">
        <f>IF(N2290&gt;0, RANK(N2290,(N2290:P2290,Q2290:AE2290)),0)</f>
        <v>0</v>
      </c>
      <c r="E2290" s="7">
        <f>IF(O2290&gt;0,RANK(O2290,(N2290:P2290,Q2290:AE2290)),0)</f>
        <v>1</v>
      </c>
      <c r="F2290" s="7">
        <f>IF(P2290&gt;0,RANK(P2290,(N2290:P2290,Q2290:AE2290)),0)</f>
        <v>2</v>
      </c>
      <c r="G2290" s="1">
        <f t="shared" si="789"/>
        <v>826</v>
      </c>
      <c r="H2290" s="2">
        <f t="shared" si="790"/>
        <v>0.78967495219885275</v>
      </c>
      <c r="I2290" s="2"/>
      <c r="J2290" s="2">
        <f t="shared" si="791"/>
        <v>0</v>
      </c>
      <c r="K2290" s="2">
        <f t="shared" si="792"/>
        <v>0.892925430210325</v>
      </c>
      <c r="L2290" s="2">
        <f t="shared" si="793"/>
        <v>0.10325047801147227</v>
      </c>
      <c r="M2290" s="2">
        <f t="shared" si="794"/>
        <v>3.8240917782027262E-3</v>
      </c>
      <c r="N2290" s="58"/>
      <c r="O2290" s="58">
        <v>934</v>
      </c>
      <c r="P2290" s="58">
        <v>108</v>
      </c>
      <c r="Q2290" s="58"/>
      <c r="R2290" s="58"/>
      <c r="S2290" s="58"/>
      <c r="T2290" s="58"/>
      <c r="U2290" s="58">
        <v>4</v>
      </c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G2290" s="7">
        <f>IF(Q2290&gt;0,RANK(Q2290,(N2290:P2290,Q2290:AE2290)),0)</f>
        <v>0</v>
      </c>
      <c r="AH2290" s="7">
        <f>IF(R2290&gt;0,RANK(R2290,(N2290:P2290,Q2290:AE2290)),0)</f>
        <v>0</v>
      </c>
      <c r="AI2290" s="7">
        <f>IF(T2290&gt;0,RANK(T2290,(N2290:P2290,Q2290:AE2290)),0)</f>
        <v>0</v>
      </c>
      <c r="AJ2290" s="7">
        <f>IF(S2290&gt;0,RANK(S2290,(N2290:P2290,Q2290:AE2290)),0)</f>
        <v>0</v>
      </c>
      <c r="AK2290" s="2">
        <f t="shared" si="795"/>
        <v>0</v>
      </c>
      <c r="AL2290" s="2">
        <f t="shared" si="796"/>
        <v>0</v>
      </c>
      <c r="AM2290" s="2">
        <f t="shared" si="797"/>
        <v>0</v>
      </c>
      <c r="AN2290" s="2">
        <f t="shared" si="798"/>
        <v>0</v>
      </c>
      <c r="AP2290" t="s">
        <v>2570</v>
      </c>
      <c r="AQ2290" t="s">
        <v>803</v>
      </c>
      <c r="AT2290" s="94">
        <v>51</v>
      </c>
      <c r="AU2290" s="96">
        <v>49</v>
      </c>
      <c r="AV2290" s="100">
        <f t="shared" si="799"/>
        <v>51049</v>
      </c>
      <c r="AX2290" s="7" t="s">
        <v>996</v>
      </c>
    </row>
    <row r="2291" spans="1:50" ht="13" hidden="1" customHeight="1" outlineLevel="1">
      <c r="A2291" t="s">
        <v>1155</v>
      </c>
      <c r="B2291" t="s">
        <v>803</v>
      </c>
      <c r="C2291" s="1">
        <f t="shared" si="788"/>
        <v>2280</v>
      </c>
      <c r="D2291" s="7">
        <f>IF(N2291&gt;0, RANK(N2291,(N2291:P2291,Q2291:AE2291)),0)</f>
        <v>0</v>
      </c>
      <c r="E2291" s="7">
        <f>IF(O2291&gt;0,RANK(O2291,(N2291:P2291,Q2291:AE2291)),0)</f>
        <v>1</v>
      </c>
      <c r="F2291" s="7">
        <f>IF(P2291&gt;0,RANK(P2291,(N2291:P2291,Q2291:AE2291)),0)</f>
        <v>2</v>
      </c>
      <c r="G2291" s="1">
        <f t="shared" ref="G2291:G2354" si="800">IF(C2291&gt;0,MAX(N2291:P2291)-LARGE(N2291:P2291,2),0)</f>
        <v>700</v>
      </c>
      <c r="H2291" s="2">
        <f t="shared" ref="H2291:H2354" si="801">IF(C2291&gt;0,G2291/C2291,0)</f>
        <v>0.30701754385964913</v>
      </c>
      <c r="I2291" s="2"/>
      <c r="J2291" s="2">
        <f t="shared" si="791"/>
        <v>0</v>
      </c>
      <c r="K2291" s="2">
        <f t="shared" si="792"/>
        <v>0.65</v>
      </c>
      <c r="L2291" s="2">
        <f t="shared" si="793"/>
        <v>0.34298245614035089</v>
      </c>
      <c r="M2291" s="2">
        <f t="shared" si="794"/>
        <v>7.0175438596490891E-3</v>
      </c>
      <c r="N2291" s="58"/>
      <c r="O2291" s="58">
        <v>1482</v>
      </c>
      <c r="P2291" s="58">
        <v>782</v>
      </c>
      <c r="Q2291" s="58"/>
      <c r="R2291" s="58"/>
      <c r="S2291" s="58"/>
      <c r="T2291" s="58"/>
      <c r="U2291" s="58">
        <v>16</v>
      </c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G2291" s="7">
        <f>IF(Q2291&gt;0,RANK(Q2291,(N2291:P2291,Q2291:AE2291)),0)</f>
        <v>0</v>
      </c>
      <c r="AH2291" s="7">
        <f>IF(R2291&gt;0,RANK(R2291,(N2291:P2291,Q2291:AE2291)),0)</f>
        <v>0</v>
      </c>
      <c r="AI2291" s="7">
        <f>IF(T2291&gt;0,RANK(T2291,(N2291:P2291,Q2291:AE2291)),0)</f>
        <v>0</v>
      </c>
      <c r="AJ2291" s="7">
        <f>IF(S2291&gt;0,RANK(S2291,(N2291:P2291,Q2291:AE2291)),0)</f>
        <v>0</v>
      </c>
      <c r="AK2291" s="2">
        <f t="shared" si="795"/>
        <v>0</v>
      </c>
      <c r="AL2291" s="2">
        <f t="shared" si="796"/>
        <v>0</v>
      </c>
      <c r="AM2291" s="2">
        <f t="shared" si="797"/>
        <v>0</v>
      </c>
      <c r="AN2291" s="2">
        <f t="shared" si="798"/>
        <v>0</v>
      </c>
      <c r="AP2291" t="s">
        <v>1155</v>
      </c>
      <c r="AQ2291" t="s">
        <v>803</v>
      </c>
      <c r="AT2291" s="94">
        <v>51</v>
      </c>
      <c r="AU2291" s="96">
        <v>51</v>
      </c>
      <c r="AV2291" s="100">
        <f t="shared" si="799"/>
        <v>51051</v>
      </c>
      <c r="AX2291" s="7" t="s">
        <v>996</v>
      </c>
    </row>
    <row r="2292" spans="1:50" ht="13" hidden="1" customHeight="1" outlineLevel="1">
      <c r="A2292" t="s">
        <v>871</v>
      </c>
      <c r="B2292" t="s">
        <v>803</v>
      </c>
      <c r="C2292" s="1">
        <f t="shared" si="788"/>
        <v>3055</v>
      </c>
      <c r="D2292" s="7">
        <f>IF(N2292&gt;0, RANK(N2292,(N2292:P2292,Q2292:AE2292)),0)</f>
        <v>0</v>
      </c>
      <c r="E2292" s="7">
        <f>IF(O2292&gt;0,RANK(O2292,(N2292:P2292,Q2292:AE2292)),0)</f>
        <v>1</v>
      </c>
      <c r="F2292" s="7">
        <f>IF(P2292&gt;0,RANK(P2292,(N2292:P2292,Q2292:AE2292)),0)</f>
        <v>2</v>
      </c>
      <c r="G2292" s="1">
        <f t="shared" si="800"/>
        <v>1540</v>
      </c>
      <c r="H2292" s="2">
        <f t="shared" si="801"/>
        <v>0.50409165302782322</v>
      </c>
      <c r="I2292" s="2"/>
      <c r="J2292" s="2">
        <f t="shared" si="791"/>
        <v>0</v>
      </c>
      <c r="K2292" s="2">
        <f t="shared" si="792"/>
        <v>0.75188216039279865</v>
      </c>
      <c r="L2292" s="2">
        <f t="shared" si="793"/>
        <v>0.24779050736497546</v>
      </c>
      <c r="M2292" s="2">
        <f t="shared" si="794"/>
        <v>3.2733224222589175E-4</v>
      </c>
      <c r="N2292" s="58"/>
      <c r="O2292" s="58">
        <v>2297</v>
      </c>
      <c r="P2292" s="58">
        <v>757</v>
      </c>
      <c r="Q2292" s="58"/>
      <c r="R2292" s="58"/>
      <c r="S2292" s="58"/>
      <c r="T2292" s="58"/>
      <c r="U2292" s="58">
        <v>1</v>
      </c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G2292" s="7">
        <f>IF(Q2292&gt;0,RANK(Q2292,(N2292:P2292,Q2292:AE2292)),0)</f>
        <v>0</v>
      </c>
      <c r="AH2292" s="7">
        <f>IF(R2292&gt;0,RANK(R2292,(N2292:P2292,Q2292:AE2292)),0)</f>
        <v>0</v>
      </c>
      <c r="AI2292" s="7">
        <f>IF(T2292&gt;0,RANK(T2292,(N2292:P2292,Q2292:AE2292)),0)</f>
        <v>0</v>
      </c>
      <c r="AJ2292" s="7">
        <f>IF(S2292&gt;0,RANK(S2292,(N2292:P2292,Q2292:AE2292)),0)</f>
        <v>0</v>
      </c>
      <c r="AK2292" s="2">
        <f t="shared" si="795"/>
        <v>0</v>
      </c>
      <c r="AL2292" s="2">
        <f t="shared" si="796"/>
        <v>0</v>
      </c>
      <c r="AM2292" s="2">
        <f t="shared" si="797"/>
        <v>0</v>
      </c>
      <c r="AN2292" s="2">
        <f t="shared" si="798"/>
        <v>0</v>
      </c>
      <c r="AP2292" t="s">
        <v>871</v>
      </c>
      <c r="AQ2292" t="s">
        <v>803</v>
      </c>
      <c r="AT2292" s="94">
        <v>51</v>
      </c>
      <c r="AU2292" s="96">
        <v>53</v>
      </c>
      <c r="AV2292" s="100">
        <f t="shared" si="799"/>
        <v>51053</v>
      </c>
      <c r="AX2292" s="7" t="s">
        <v>996</v>
      </c>
    </row>
    <row r="2293" spans="1:50" ht="13" hidden="1" customHeight="1" outlineLevel="1">
      <c r="A2293" t="s">
        <v>1247</v>
      </c>
      <c r="B2293" t="s">
        <v>803</v>
      </c>
      <c r="C2293" s="1">
        <f t="shared" si="788"/>
        <v>1779</v>
      </c>
      <c r="D2293" s="7">
        <f>IF(N2293&gt;0, RANK(N2293,(N2293:P2293,Q2293:AE2293)),0)</f>
        <v>0</v>
      </c>
      <c r="E2293" s="7">
        <f>IF(O2293&gt;0,RANK(O2293,(N2293:P2293,Q2293:AE2293)),0)</f>
        <v>1</v>
      </c>
      <c r="F2293" s="7">
        <f>IF(P2293&gt;0,RANK(P2293,(N2293:P2293,Q2293:AE2293)),0)</f>
        <v>2</v>
      </c>
      <c r="G2293" s="1">
        <f t="shared" si="800"/>
        <v>987</v>
      </c>
      <c r="H2293" s="2">
        <f t="shared" si="801"/>
        <v>0.55480607082630695</v>
      </c>
      <c r="I2293" s="2"/>
      <c r="J2293" s="2">
        <f t="shared" si="791"/>
        <v>0</v>
      </c>
      <c r="K2293" s="2">
        <f t="shared" si="792"/>
        <v>0.77740303541315348</v>
      </c>
      <c r="L2293" s="2">
        <f t="shared" si="793"/>
        <v>0.22259696458684655</v>
      </c>
      <c r="M2293" s="2">
        <f t="shared" si="794"/>
        <v>-2.7755575615628914E-17</v>
      </c>
      <c r="N2293" s="58"/>
      <c r="O2293" s="58">
        <v>1383</v>
      </c>
      <c r="P2293" s="58">
        <v>396</v>
      </c>
      <c r="Q2293" s="58"/>
      <c r="R2293" s="58"/>
      <c r="S2293" s="58"/>
      <c r="T2293" s="58"/>
      <c r="U2293" s="58">
        <v>0</v>
      </c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G2293" s="7">
        <f>IF(Q2293&gt;0,RANK(Q2293,(N2293:P2293,Q2293:AE2293)),0)</f>
        <v>0</v>
      </c>
      <c r="AH2293" s="7">
        <f>IF(R2293&gt;0,RANK(R2293,(N2293:P2293,Q2293:AE2293)),0)</f>
        <v>0</v>
      </c>
      <c r="AI2293" s="7">
        <f>IF(T2293&gt;0,RANK(T2293,(N2293:P2293,Q2293:AE2293)),0)</f>
        <v>0</v>
      </c>
      <c r="AJ2293" s="7">
        <f>IF(S2293&gt;0,RANK(S2293,(N2293:P2293,Q2293:AE2293)),0)</f>
        <v>0</v>
      </c>
      <c r="AK2293" s="2">
        <f t="shared" si="795"/>
        <v>0</v>
      </c>
      <c r="AL2293" s="2">
        <f t="shared" si="796"/>
        <v>0</v>
      </c>
      <c r="AM2293" s="2">
        <f t="shared" si="797"/>
        <v>0</v>
      </c>
      <c r="AN2293" s="2">
        <f t="shared" si="798"/>
        <v>0</v>
      </c>
      <c r="AP2293" t="s">
        <v>1247</v>
      </c>
      <c r="AQ2293" t="s">
        <v>803</v>
      </c>
      <c r="AT2293" s="94">
        <v>51</v>
      </c>
      <c r="AU2293" s="96">
        <v>57</v>
      </c>
      <c r="AV2293" s="100">
        <f t="shared" si="799"/>
        <v>51057</v>
      </c>
      <c r="AX2293" s="7" t="s">
        <v>996</v>
      </c>
    </row>
    <row r="2294" spans="1:50" ht="13" hidden="1" customHeight="1" outlineLevel="1">
      <c r="A2294" t="s">
        <v>2019</v>
      </c>
      <c r="B2294" t="s">
        <v>803</v>
      </c>
      <c r="C2294" s="1">
        <f t="shared" si="788"/>
        <v>191271</v>
      </c>
      <c r="D2294" s="7">
        <f>IF(N2294&gt;0, RANK(N2294,(N2294:P2294,Q2294:AE2294)),0)</f>
        <v>0</v>
      </c>
      <c r="E2294" s="7">
        <f>IF(O2294&gt;0,RANK(O2294,(N2294:P2294,Q2294:AE2294)),0)</f>
        <v>1</v>
      </c>
      <c r="F2294" s="7">
        <f>IF(P2294&gt;0,RANK(P2294,(N2294:P2294,Q2294:AE2294)),0)</f>
        <v>2</v>
      </c>
      <c r="G2294" s="1">
        <f t="shared" si="800"/>
        <v>117484</v>
      </c>
      <c r="H2294" s="2">
        <f t="shared" si="801"/>
        <v>0.61422798019563862</v>
      </c>
      <c r="I2294" s="2"/>
      <c r="J2294" s="2">
        <f t="shared" si="791"/>
        <v>0</v>
      </c>
      <c r="K2294" s="2">
        <f t="shared" si="792"/>
        <v>0.8001108375028102</v>
      </c>
      <c r="L2294" s="2">
        <f t="shared" si="793"/>
        <v>0.1858828573071715</v>
      </c>
      <c r="M2294" s="2">
        <f t="shared" si="794"/>
        <v>1.4006305190018303E-2</v>
      </c>
      <c r="N2294" s="58"/>
      <c r="O2294" s="58">
        <v>153038</v>
      </c>
      <c r="P2294" s="58">
        <v>35554</v>
      </c>
      <c r="Q2294" s="58"/>
      <c r="R2294" s="58"/>
      <c r="S2294" s="58"/>
      <c r="T2294" s="58"/>
      <c r="U2294" s="58">
        <v>2679</v>
      </c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G2294" s="7">
        <f>IF(Q2294&gt;0,RANK(Q2294,(N2294:P2294,Q2294:AE2294)),0)</f>
        <v>0</v>
      </c>
      <c r="AH2294" s="7">
        <f>IF(R2294&gt;0,RANK(R2294,(N2294:P2294,Q2294:AE2294)),0)</f>
        <v>0</v>
      </c>
      <c r="AI2294" s="7">
        <f>IF(T2294&gt;0,RANK(T2294,(N2294:P2294,Q2294:AE2294)),0)</f>
        <v>0</v>
      </c>
      <c r="AJ2294" s="7">
        <f>IF(S2294&gt;0,RANK(S2294,(N2294:P2294,Q2294:AE2294)),0)</f>
        <v>0</v>
      </c>
      <c r="AK2294" s="2">
        <f t="shared" si="795"/>
        <v>0</v>
      </c>
      <c r="AL2294" s="2">
        <f t="shared" si="796"/>
        <v>0</v>
      </c>
      <c r="AM2294" s="2">
        <f t="shared" si="797"/>
        <v>0</v>
      </c>
      <c r="AN2294" s="2">
        <f t="shared" si="798"/>
        <v>0</v>
      </c>
      <c r="AP2294" t="s">
        <v>2019</v>
      </c>
      <c r="AQ2294" t="s">
        <v>803</v>
      </c>
      <c r="AT2294" s="94">
        <v>51</v>
      </c>
      <c r="AU2294" s="96">
        <v>59</v>
      </c>
      <c r="AV2294" s="100">
        <f t="shared" si="799"/>
        <v>51059</v>
      </c>
      <c r="AX2294" s="7" t="s">
        <v>996</v>
      </c>
    </row>
    <row r="2295" spans="1:50" ht="13" hidden="1" customHeight="1" outlineLevel="1">
      <c r="A2295" t="s">
        <v>2524</v>
      </c>
      <c r="B2295" t="s">
        <v>803</v>
      </c>
      <c r="C2295" s="1">
        <f t="shared" si="788"/>
        <v>9571</v>
      </c>
      <c r="D2295" s="7">
        <f>IF(N2295&gt;0, RANK(N2295,(N2295:P2295,Q2295:AE2295)),0)</f>
        <v>0</v>
      </c>
      <c r="E2295" s="7">
        <f>IF(O2295&gt;0,RANK(O2295,(N2295:P2295,Q2295:AE2295)),0)</f>
        <v>1</v>
      </c>
      <c r="F2295" s="7">
        <f>IF(P2295&gt;0,RANK(P2295,(N2295:P2295,Q2295:AE2295)),0)</f>
        <v>2</v>
      </c>
      <c r="G2295" s="1">
        <f t="shared" si="800"/>
        <v>6712</v>
      </c>
      <c r="H2295" s="2">
        <f t="shared" si="801"/>
        <v>0.70128513217009714</v>
      </c>
      <c r="I2295" s="2"/>
      <c r="J2295" s="2">
        <f t="shared" si="791"/>
        <v>0</v>
      </c>
      <c r="K2295" s="2">
        <f t="shared" si="792"/>
        <v>0.84776930310312404</v>
      </c>
      <c r="L2295" s="2">
        <f t="shared" si="793"/>
        <v>0.14648417093302685</v>
      </c>
      <c r="M2295" s="2">
        <f t="shared" si="794"/>
        <v>5.746525963849114E-3</v>
      </c>
      <c r="N2295" s="58"/>
      <c r="O2295" s="58">
        <v>8114</v>
      </c>
      <c r="P2295" s="58">
        <v>1402</v>
      </c>
      <c r="Q2295" s="58"/>
      <c r="R2295" s="58"/>
      <c r="S2295" s="58"/>
      <c r="T2295" s="58"/>
      <c r="U2295" s="58">
        <v>55</v>
      </c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G2295" s="7">
        <f>IF(Q2295&gt;0,RANK(Q2295,(N2295:P2295,Q2295:AE2295)),0)</f>
        <v>0</v>
      </c>
      <c r="AH2295" s="7">
        <f>IF(R2295&gt;0,RANK(R2295,(N2295:P2295,Q2295:AE2295)),0)</f>
        <v>0</v>
      </c>
      <c r="AI2295" s="7">
        <f>IF(T2295&gt;0,RANK(T2295,(N2295:P2295,Q2295:AE2295)),0)</f>
        <v>0</v>
      </c>
      <c r="AJ2295" s="7">
        <f>IF(S2295&gt;0,RANK(S2295,(N2295:P2295,Q2295:AE2295)),0)</f>
        <v>0</v>
      </c>
      <c r="AK2295" s="2">
        <f t="shared" si="795"/>
        <v>0</v>
      </c>
      <c r="AL2295" s="2">
        <f t="shared" si="796"/>
        <v>0</v>
      </c>
      <c r="AM2295" s="2">
        <f t="shared" si="797"/>
        <v>0</v>
      </c>
      <c r="AN2295" s="2">
        <f t="shared" si="798"/>
        <v>0</v>
      </c>
      <c r="AP2295" t="s">
        <v>2524</v>
      </c>
      <c r="AQ2295" t="s">
        <v>803</v>
      </c>
      <c r="AT2295" s="94">
        <v>51</v>
      </c>
      <c r="AU2295" s="96">
        <v>61</v>
      </c>
      <c r="AV2295" s="100">
        <f t="shared" si="799"/>
        <v>51061</v>
      </c>
      <c r="AX2295" s="7" t="s">
        <v>996</v>
      </c>
    </row>
    <row r="2296" spans="1:50" ht="13" hidden="1" customHeight="1" outlineLevel="1">
      <c r="A2296" t="s">
        <v>1071</v>
      </c>
      <c r="B2296" t="s">
        <v>803</v>
      </c>
      <c r="C2296" s="1">
        <f t="shared" si="788"/>
        <v>1666</v>
      </c>
      <c r="D2296" s="7">
        <f>IF(N2296&gt;0, RANK(N2296,(N2296:P2296,Q2296:AE2296)),0)</f>
        <v>0</v>
      </c>
      <c r="E2296" s="7">
        <f>IF(O2296&gt;0,RANK(O2296,(N2296:P2296,Q2296:AE2296)),0)</f>
        <v>1</v>
      </c>
      <c r="F2296" s="7">
        <f>IF(P2296&gt;0,RANK(P2296,(N2296:P2296,Q2296:AE2296)),0)</f>
        <v>2</v>
      </c>
      <c r="G2296" s="1">
        <f t="shared" si="800"/>
        <v>1122</v>
      </c>
      <c r="H2296" s="2">
        <f t="shared" si="801"/>
        <v>0.67346938775510201</v>
      </c>
      <c r="I2296" s="2"/>
      <c r="J2296" s="2">
        <f t="shared" si="791"/>
        <v>0</v>
      </c>
      <c r="K2296" s="2">
        <f t="shared" si="792"/>
        <v>0.82953181272509002</v>
      </c>
      <c r="L2296" s="2">
        <f t="shared" si="793"/>
        <v>0.15606242496998798</v>
      </c>
      <c r="M2296" s="2">
        <f t="shared" si="794"/>
        <v>1.4405762304921993E-2</v>
      </c>
      <c r="N2296" s="58"/>
      <c r="O2296" s="58">
        <v>1382</v>
      </c>
      <c r="P2296" s="58">
        <v>260</v>
      </c>
      <c r="Q2296" s="58"/>
      <c r="R2296" s="58"/>
      <c r="S2296" s="58"/>
      <c r="T2296" s="58"/>
      <c r="U2296" s="58">
        <v>24</v>
      </c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G2296" s="7">
        <f>IF(Q2296&gt;0,RANK(Q2296,(N2296:P2296,Q2296:AE2296)),0)</f>
        <v>0</v>
      </c>
      <c r="AH2296" s="7">
        <f>IF(R2296&gt;0,RANK(R2296,(N2296:P2296,Q2296:AE2296)),0)</f>
        <v>0</v>
      </c>
      <c r="AI2296" s="7">
        <f>IF(T2296&gt;0,RANK(T2296,(N2296:P2296,Q2296:AE2296)),0)</f>
        <v>0</v>
      </c>
      <c r="AJ2296" s="7">
        <f>IF(S2296&gt;0,RANK(S2296,(N2296:P2296,Q2296:AE2296)),0)</f>
        <v>0</v>
      </c>
      <c r="AK2296" s="2">
        <f t="shared" si="795"/>
        <v>0</v>
      </c>
      <c r="AL2296" s="2">
        <f t="shared" si="796"/>
        <v>0</v>
      </c>
      <c r="AM2296" s="2">
        <f t="shared" si="797"/>
        <v>0</v>
      </c>
      <c r="AN2296" s="2">
        <f t="shared" si="798"/>
        <v>0</v>
      </c>
      <c r="AP2296" t="s">
        <v>1071</v>
      </c>
      <c r="AQ2296" t="s">
        <v>803</v>
      </c>
      <c r="AT2296" s="94">
        <v>51</v>
      </c>
      <c r="AU2296" s="96">
        <v>63</v>
      </c>
      <c r="AV2296" s="100">
        <f t="shared" si="799"/>
        <v>51063</v>
      </c>
      <c r="AX2296" s="7" t="s">
        <v>996</v>
      </c>
    </row>
    <row r="2297" spans="1:50" ht="13" hidden="1" customHeight="1" outlineLevel="1">
      <c r="A2297" t="s">
        <v>513</v>
      </c>
      <c r="B2297" t="s">
        <v>803</v>
      </c>
      <c r="C2297" s="1">
        <f t="shared" si="788"/>
        <v>1864</v>
      </c>
      <c r="D2297" s="7">
        <f>IF(N2297&gt;0, RANK(N2297,(N2297:P2297,Q2297:AE2297)),0)</f>
        <v>0</v>
      </c>
      <c r="E2297" s="7">
        <f>IF(O2297&gt;0,RANK(O2297,(N2297:P2297,Q2297:AE2297)),0)</f>
        <v>1</v>
      </c>
      <c r="F2297" s="7">
        <f>IF(P2297&gt;0,RANK(P2297,(N2297:P2297,Q2297:AE2297)),0)</f>
        <v>2</v>
      </c>
      <c r="G2297" s="1">
        <f t="shared" si="800"/>
        <v>1109</v>
      </c>
      <c r="H2297" s="2">
        <f t="shared" si="801"/>
        <v>0.59495708154506433</v>
      </c>
      <c r="I2297" s="2"/>
      <c r="J2297" s="2">
        <f t="shared" si="791"/>
        <v>0</v>
      </c>
      <c r="K2297" s="2">
        <f t="shared" si="792"/>
        <v>0.79560085836909866</v>
      </c>
      <c r="L2297" s="2">
        <f t="shared" si="793"/>
        <v>0.20064377682403434</v>
      </c>
      <c r="M2297" s="2">
        <f t="shared" si="794"/>
        <v>3.7553648068670009E-3</v>
      </c>
      <c r="N2297" s="58"/>
      <c r="O2297" s="58">
        <v>1483</v>
      </c>
      <c r="P2297" s="58">
        <v>374</v>
      </c>
      <c r="Q2297" s="58"/>
      <c r="R2297" s="58"/>
      <c r="S2297" s="58"/>
      <c r="T2297" s="58"/>
      <c r="U2297" s="58">
        <v>7</v>
      </c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G2297" s="7">
        <f>IF(Q2297&gt;0,RANK(Q2297,(N2297:P2297,Q2297:AE2297)),0)</f>
        <v>0</v>
      </c>
      <c r="AH2297" s="7">
        <f>IF(R2297&gt;0,RANK(R2297,(N2297:P2297,Q2297:AE2297)),0)</f>
        <v>0</v>
      </c>
      <c r="AI2297" s="7">
        <f>IF(T2297&gt;0,RANK(T2297,(N2297:P2297,Q2297:AE2297)),0)</f>
        <v>0</v>
      </c>
      <c r="AJ2297" s="7">
        <f>IF(S2297&gt;0,RANK(S2297,(N2297:P2297,Q2297:AE2297)),0)</f>
        <v>0</v>
      </c>
      <c r="AK2297" s="2">
        <f t="shared" si="795"/>
        <v>0</v>
      </c>
      <c r="AL2297" s="2">
        <f t="shared" si="796"/>
        <v>0</v>
      </c>
      <c r="AM2297" s="2">
        <f t="shared" si="797"/>
        <v>0</v>
      </c>
      <c r="AN2297" s="2">
        <f t="shared" si="798"/>
        <v>0</v>
      </c>
      <c r="AP2297" t="s">
        <v>513</v>
      </c>
      <c r="AQ2297" t="s">
        <v>803</v>
      </c>
      <c r="AT2297" s="94">
        <v>51</v>
      </c>
      <c r="AU2297" s="96">
        <v>65</v>
      </c>
      <c r="AV2297" s="100">
        <f t="shared" si="799"/>
        <v>51065</v>
      </c>
      <c r="AX2297" s="7" t="s">
        <v>996</v>
      </c>
    </row>
    <row r="2298" spans="1:50" ht="13" hidden="1" customHeight="1" outlineLevel="1">
      <c r="A2298" t="s">
        <v>1534</v>
      </c>
      <c r="B2298" t="s">
        <v>803</v>
      </c>
      <c r="C2298" s="1">
        <f t="shared" ref="C2298:C2329" si="802">SUM(N2298:AE2298)</f>
        <v>6469</v>
      </c>
      <c r="D2298" s="7">
        <f>IF(N2298&gt;0, RANK(N2298,(N2298:P2298,Q2298:AE2298)),0)</f>
        <v>0</v>
      </c>
      <c r="E2298" s="7">
        <f>IF(O2298&gt;0,RANK(O2298,(N2298:P2298,Q2298:AE2298)),0)</f>
        <v>1</v>
      </c>
      <c r="F2298" s="7">
        <f>IF(P2298&gt;0,RANK(P2298,(N2298:P2298,Q2298:AE2298)),0)</f>
        <v>2</v>
      </c>
      <c r="G2298" s="1">
        <f t="shared" si="800"/>
        <v>4185</v>
      </c>
      <c r="H2298" s="2">
        <f t="shared" si="801"/>
        <v>0.64693151955479977</v>
      </c>
      <c r="I2298" s="2"/>
      <c r="J2298" s="2">
        <f t="shared" ref="J2298:J2329" si="803">IF($C2298=0,"-",N2298/$C2298)</f>
        <v>0</v>
      </c>
      <c r="K2298" s="2">
        <f t="shared" ref="K2298:K2329" si="804">IF($C2298=0,"-",O2298/$C2298)</f>
        <v>0.82176534240222598</v>
      </c>
      <c r="L2298" s="2">
        <f t="shared" ref="L2298:L2329" si="805">IF($C2298=0,"-",P2298/$C2298)</f>
        <v>0.17483382284742618</v>
      </c>
      <c r="M2298" s="2">
        <f t="shared" ref="M2298:M2329" si="806">IF(C2298=0,"-",(1-J2298-K2298-L2298))</f>
        <v>3.4008347503478309E-3</v>
      </c>
      <c r="N2298" s="58"/>
      <c r="O2298" s="58">
        <v>5316</v>
      </c>
      <c r="P2298" s="58">
        <v>1131</v>
      </c>
      <c r="Q2298" s="58"/>
      <c r="R2298" s="58"/>
      <c r="S2298" s="58"/>
      <c r="T2298" s="58"/>
      <c r="U2298" s="58">
        <v>22</v>
      </c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G2298" s="7">
        <f>IF(Q2298&gt;0,RANK(Q2298,(N2298:P2298,Q2298:AE2298)),0)</f>
        <v>0</v>
      </c>
      <c r="AH2298" s="7">
        <f>IF(R2298&gt;0,RANK(R2298,(N2298:P2298,Q2298:AE2298)),0)</f>
        <v>0</v>
      </c>
      <c r="AI2298" s="7">
        <f>IF(T2298&gt;0,RANK(T2298,(N2298:P2298,Q2298:AE2298)),0)</f>
        <v>0</v>
      </c>
      <c r="AJ2298" s="7">
        <f>IF(S2298&gt;0,RANK(S2298,(N2298:P2298,Q2298:AE2298)),0)</f>
        <v>0</v>
      </c>
      <c r="AK2298" s="2">
        <f t="shared" ref="AK2298:AK2329" si="807">IF($C2298=0,"-",Q2298/$C2298)</f>
        <v>0</v>
      </c>
      <c r="AL2298" s="2">
        <f t="shared" ref="AL2298:AL2329" si="808">IF($C2298=0,"-",R2298/$C2298)</f>
        <v>0</v>
      </c>
      <c r="AM2298" s="2">
        <f t="shared" ref="AM2298:AM2329" si="809">IF($C2298=0,"-",T2298/$C2298)</f>
        <v>0</v>
      </c>
      <c r="AN2298" s="2">
        <f t="shared" ref="AN2298:AN2329" si="810">IF($C2298=0,"-",S2298/$C2298)</f>
        <v>0</v>
      </c>
      <c r="AP2298" t="s">
        <v>1534</v>
      </c>
      <c r="AQ2298" t="s">
        <v>803</v>
      </c>
      <c r="AT2298" s="94">
        <v>51</v>
      </c>
      <c r="AU2298" s="96">
        <v>67</v>
      </c>
      <c r="AV2298" s="100">
        <f t="shared" si="799"/>
        <v>51067</v>
      </c>
      <c r="AX2298" s="7" t="s">
        <v>996</v>
      </c>
    </row>
    <row r="2299" spans="1:50" ht="13" hidden="1" customHeight="1" outlineLevel="1">
      <c r="A2299" t="s">
        <v>2154</v>
      </c>
      <c r="B2299" t="s">
        <v>803</v>
      </c>
      <c r="C2299" s="1">
        <f t="shared" si="802"/>
        <v>9123</v>
      </c>
      <c r="D2299" s="7">
        <f>IF(N2299&gt;0, RANK(N2299,(N2299:P2299,Q2299:AE2299)),0)</f>
        <v>0</v>
      </c>
      <c r="E2299" s="7">
        <f>IF(O2299&gt;0,RANK(O2299,(N2299:P2299,Q2299:AE2299)),0)</f>
        <v>1</v>
      </c>
      <c r="F2299" s="7">
        <f>IF(P2299&gt;0,RANK(P2299,(N2299:P2299,Q2299:AE2299)),0)</f>
        <v>2</v>
      </c>
      <c r="G2299" s="1">
        <f t="shared" si="800"/>
        <v>6395</v>
      </c>
      <c r="H2299" s="2">
        <f t="shared" si="801"/>
        <v>0.70097555628630936</v>
      </c>
      <c r="I2299" s="2"/>
      <c r="J2299" s="2">
        <f t="shared" si="803"/>
        <v>0</v>
      </c>
      <c r="K2299" s="2">
        <f t="shared" si="804"/>
        <v>0.8497204866820125</v>
      </c>
      <c r="L2299" s="2">
        <f t="shared" si="805"/>
        <v>0.14874493039570316</v>
      </c>
      <c r="M2299" s="2">
        <f t="shared" si="806"/>
        <v>1.5345829222843388E-3</v>
      </c>
      <c r="N2299" s="58"/>
      <c r="O2299" s="58">
        <v>7752</v>
      </c>
      <c r="P2299" s="58">
        <v>1357</v>
      </c>
      <c r="Q2299" s="58"/>
      <c r="R2299" s="58"/>
      <c r="S2299" s="58"/>
      <c r="T2299" s="58"/>
      <c r="U2299" s="58">
        <v>14</v>
      </c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G2299" s="7">
        <f>IF(Q2299&gt;0,RANK(Q2299,(N2299:P2299,Q2299:AE2299)),0)</f>
        <v>0</v>
      </c>
      <c r="AH2299" s="7">
        <f>IF(R2299&gt;0,RANK(R2299,(N2299:P2299,Q2299:AE2299)),0)</f>
        <v>0</v>
      </c>
      <c r="AI2299" s="7">
        <f>IF(T2299&gt;0,RANK(T2299,(N2299:P2299,Q2299:AE2299)),0)</f>
        <v>0</v>
      </c>
      <c r="AJ2299" s="7">
        <f>IF(S2299&gt;0,RANK(S2299,(N2299:P2299,Q2299:AE2299)),0)</f>
        <v>0</v>
      </c>
      <c r="AK2299" s="2">
        <f t="shared" si="807"/>
        <v>0</v>
      </c>
      <c r="AL2299" s="2">
        <f t="shared" si="808"/>
        <v>0</v>
      </c>
      <c r="AM2299" s="2">
        <f t="shared" si="809"/>
        <v>0</v>
      </c>
      <c r="AN2299" s="2">
        <f t="shared" si="810"/>
        <v>0</v>
      </c>
      <c r="AP2299" t="s">
        <v>2154</v>
      </c>
      <c r="AQ2299" t="s">
        <v>803</v>
      </c>
      <c r="AT2299" s="94">
        <v>51</v>
      </c>
      <c r="AU2299" s="96">
        <v>69</v>
      </c>
      <c r="AV2299" s="100">
        <f t="shared" si="799"/>
        <v>51069</v>
      </c>
      <c r="AX2299" s="7" t="s">
        <v>996</v>
      </c>
    </row>
    <row r="2300" spans="1:50" ht="13" hidden="1" customHeight="1" outlineLevel="1">
      <c r="A2300" t="s">
        <v>2075</v>
      </c>
      <c r="B2300" t="s">
        <v>803</v>
      </c>
      <c r="C2300" s="1">
        <f t="shared" si="802"/>
        <v>3866</v>
      </c>
      <c r="D2300" s="7">
        <f>IF(N2300&gt;0, RANK(N2300,(N2300:P2300,Q2300:AE2300)),0)</f>
        <v>0</v>
      </c>
      <c r="E2300" s="7">
        <f>IF(O2300&gt;0,RANK(O2300,(N2300:P2300,Q2300:AE2300)),0)</f>
        <v>1</v>
      </c>
      <c r="F2300" s="7">
        <f>IF(P2300&gt;0,RANK(P2300,(N2300:P2300,Q2300:AE2300)),0)</f>
        <v>2</v>
      </c>
      <c r="G2300" s="1">
        <f t="shared" si="800"/>
        <v>2813</v>
      </c>
      <c r="H2300" s="2">
        <f t="shared" si="801"/>
        <v>0.72762545266425249</v>
      </c>
      <c r="I2300" s="2"/>
      <c r="J2300" s="2">
        <f t="shared" si="803"/>
        <v>0</v>
      </c>
      <c r="K2300" s="2">
        <f t="shared" si="804"/>
        <v>0.86239006725297462</v>
      </c>
      <c r="L2300" s="2">
        <f t="shared" si="805"/>
        <v>0.13476461458872219</v>
      </c>
      <c r="M2300" s="2">
        <f t="shared" si="806"/>
        <v>2.8453181583031895E-3</v>
      </c>
      <c r="N2300" s="58"/>
      <c r="O2300" s="58">
        <v>3334</v>
      </c>
      <c r="P2300" s="58">
        <v>521</v>
      </c>
      <c r="Q2300" s="58"/>
      <c r="R2300" s="58"/>
      <c r="S2300" s="58"/>
      <c r="T2300" s="58"/>
      <c r="U2300" s="58">
        <v>11</v>
      </c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G2300" s="7">
        <f>IF(Q2300&gt;0,RANK(Q2300,(N2300:P2300,Q2300:AE2300)),0)</f>
        <v>0</v>
      </c>
      <c r="AH2300" s="7">
        <f>IF(R2300&gt;0,RANK(R2300,(N2300:P2300,Q2300:AE2300)),0)</f>
        <v>0</v>
      </c>
      <c r="AI2300" s="7">
        <f>IF(T2300&gt;0,RANK(T2300,(N2300:P2300,Q2300:AE2300)),0)</f>
        <v>0</v>
      </c>
      <c r="AJ2300" s="7">
        <f>IF(S2300&gt;0,RANK(S2300,(N2300:P2300,Q2300:AE2300)),0)</f>
        <v>0</v>
      </c>
      <c r="AK2300" s="2">
        <f t="shared" si="807"/>
        <v>0</v>
      </c>
      <c r="AL2300" s="2">
        <f t="shared" si="808"/>
        <v>0</v>
      </c>
      <c r="AM2300" s="2">
        <f t="shared" si="809"/>
        <v>0</v>
      </c>
      <c r="AN2300" s="2">
        <f t="shared" si="810"/>
        <v>0</v>
      </c>
      <c r="AP2300" t="s">
        <v>2075</v>
      </c>
      <c r="AQ2300" t="s">
        <v>803</v>
      </c>
      <c r="AT2300" s="94">
        <v>51</v>
      </c>
      <c r="AU2300" s="96">
        <v>71</v>
      </c>
      <c r="AV2300" s="100">
        <f t="shared" si="799"/>
        <v>51071</v>
      </c>
      <c r="AX2300" s="7" t="s">
        <v>996</v>
      </c>
    </row>
    <row r="2301" spans="1:50" ht="13" hidden="1" customHeight="1" outlineLevel="1">
      <c r="A2301" t="s">
        <v>1414</v>
      </c>
      <c r="B2301" t="s">
        <v>803</v>
      </c>
      <c r="C2301" s="1">
        <f t="shared" si="802"/>
        <v>6127</v>
      </c>
      <c r="D2301" s="7">
        <f>IF(N2301&gt;0, RANK(N2301,(N2301:P2301,Q2301:AE2301)),0)</f>
        <v>0</v>
      </c>
      <c r="E2301" s="7">
        <f>IF(O2301&gt;0,RANK(O2301,(N2301:P2301,Q2301:AE2301)),0)</f>
        <v>1</v>
      </c>
      <c r="F2301" s="7">
        <f>IF(P2301&gt;0,RANK(P2301,(N2301:P2301,Q2301:AE2301)),0)</f>
        <v>2</v>
      </c>
      <c r="G2301" s="1">
        <f t="shared" si="800"/>
        <v>4133</v>
      </c>
      <c r="H2301" s="2">
        <f t="shared" si="801"/>
        <v>0.67455524726619875</v>
      </c>
      <c r="I2301" s="2"/>
      <c r="J2301" s="2">
        <f t="shared" si="803"/>
        <v>0</v>
      </c>
      <c r="K2301" s="2">
        <f t="shared" si="804"/>
        <v>0.83564550350905831</v>
      </c>
      <c r="L2301" s="2">
        <f t="shared" si="805"/>
        <v>0.16109025624285947</v>
      </c>
      <c r="M2301" s="2">
        <f t="shared" si="806"/>
        <v>3.264240248082223E-3</v>
      </c>
      <c r="N2301" s="58"/>
      <c r="O2301" s="58">
        <v>5120</v>
      </c>
      <c r="P2301" s="58">
        <v>987</v>
      </c>
      <c r="Q2301" s="58"/>
      <c r="R2301" s="58"/>
      <c r="S2301" s="58"/>
      <c r="T2301" s="58"/>
      <c r="U2301" s="58">
        <v>20</v>
      </c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G2301" s="7">
        <f>IF(Q2301&gt;0,RANK(Q2301,(N2301:P2301,Q2301:AE2301)),0)</f>
        <v>0</v>
      </c>
      <c r="AH2301" s="7">
        <f>IF(R2301&gt;0,RANK(R2301,(N2301:P2301,Q2301:AE2301)),0)</f>
        <v>0</v>
      </c>
      <c r="AI2301" s="7">
        <f>IF(T2301&gt;0,RANK(T2301,(N2301:P2301,Q2301:AE2301)),0)</f>
        <v>0</v>
      </c>
      <c r="AJ2301" s="7">
        <f>IF(S2301&gt;0,RANK(S2301,(N2301:P2301,Q2301:AE2301)),0)</f>
        <v>0</v>
      </c>
      <c r="AK2301" s="2">
        <f t="shared" si="807"/>
        <v>0</v>
      </c>
      <c r="AL2301" s="2">
        <f t="shared" si="808"/>
        <v>0</v>
      </c>
      <c r="AM2301" s="2">
        <f t="shared" si="809"/>
        <v>0</v>
      </c>
      <c r="AN2301" s="2">
        <f t="shared" si="810"/>
        <v>0</v>
      </c>
      <c r="AP2301" t="s">
        <v>1414</v>
      </c>
      <c r="AQ2301" t="s">
        <v>803</v>
      </c>
      <c r="AT2301" s="94">
        <v>51</v>
      </c>
      <c r="AU2301" s="96">
        <v>73</v>
      </c>
      <c r="AV2301" s="100">
        <f t="shared" si="799"/>
        <v>51073</v>
      </c>
      <c r="AX2301" s="7" t="s">
        <v>996</v>
      </c>
    </row>
    <row r="2302" spans="1:50" ht="13" hidden="1" customHeight="1" outlineLevel="1">
      <c r="A2302" t="s">
        <v>639</v>
      </c>
      <c r="B2302" t="s">
        <v>803</v>
      </c>
      <c r="C2302" s="1">
        <f t="shared" si="802"/>
        <v>2885</v>
      </c>
      <c r="D2302" s="7">
        <f>IF(N2302&gt;0, RANK(N2302,(N2302:P2302,Q2302:AE2302)),0)</f>
        <v>0</v>
      </c>
      <c r="E2302" s="7">
        <f>IF(O2302&gt;0,RANK(O2302,(N2302:P2302,Q2302:AE2302)),0)</f>
        <v>1</v>
      </c>
      <c r="F2302" s="7">
        <f>IF(P2302&gt;0,RANK(P2302,(N2302:P2302,Q2302:AE2302)),0)</f>
        <v>2</v>
      </c>
      <c r="G2302" s="1">
        <f t="shared" si="800"/>
        <v>1775</v>
      </c>
      <c r="H2302" s="2">
        <f t="shared" si="801"/>
        <v>0.6152512998266898</v>
      </c>
      <c r="I2302" s="2"/>
      <c r="J2302" s="2">
        <f t="shared" si="803"/>
        <v>0</v>
      </c>
      <c r="K2302" s="2">
        <f t="shared" si="804"/>
        <v>0.80450606585788564</v>
      </c>
      <c r="L2302" s="2">
        <f t="shared" si="805"/>
        <v>0.18925476603119584</v>
      </c>
      <c r="M2302" s="2">
        <f t="shared" si="806"/>
        <v>6.2391681109185138E-3</v>
      </c>
      <c r="N2302" s="58"/>
      <c r="O2302" s="58">
        <v>2321</v>
      </c>
      <c r="P2302" s="58">
        <v>546</v>
      </c>
      <c r="Q2302" s="58"/>
      <c r="R2302" s="58"/>
      <c r="S2302" s="58"/>
      <c r="T2302" s="58"/>
      <c r="U2302" s="58">
        <v>18</v>
      </c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G2302" s="7">
        <f>IF(Q2302&gt;0,RANK(Q2302,(N2302:P2302,Q2302:AE2302)),0)</f>
        <v>0</v>
      </c>
      <c r="AH2302" s="7">
        <f>IF(R2302&gt;0,RANK(R2302,(N2302:P2302,Q2302:AE2302)),0)</f>
        <v>0</v>
      </c>
      <c r="AI2302" s="7">
        <f>IF(T2302&gt;0,RANK(T2302,(N2302:P2302,Q2302:AE2302)),0)</f>
        <v>0</v>
      </c>
      <c r="AJ2302" s="7">
        <f>IF(S2302&gt;0,RANK(S2302,(N2302:P2302,Q2302:AE2302)),0)</f>
        <v>0</v>
      </c>
      <c r="AK2302" s="2">
        <f t="shared" si="807"/>
        <v>0</v>
      </c>
      <c r="AL2302" s="2">
        <f t="shared" si="808"/>
        <v>0</v>
      </c>
      <c r="AM2302" s="2">
        <f t="shared" si="809"/>
        <v>0</v>
      </c>
      <c r="AN2302" s="2">
        <f t="shared" si="810"/>
        <v>0</v>
      </c>
      <c r="AP2302" t="s">
        <v>639</v>
      </c>
      <c r="AQ2302" t="s">
        <v>803</v>
      </c>
      <c r="AT2302" s="94">
        <v>51</v>
      </c>
      <c r="AU2302" s="96">
        <v>75</v>
      </c>
      <c r="AV2302" s="100">
        <f t="shared" si="799"/>
        <v>51075</v>
      </c>
      <c r="AX2302" s="7" t="s">
        <v>996</v>
      </c>
    </row>
    <row r="2303" spans="1:50" ht="13" hidden="1" customHeight="1" outlineLevel="1">
      <c r="A2303" t="s">
        <v>1857</v>
      </c>
      <c r="B2303" t="s">
        <v>803</v>
      </c>
      <c r="C2303" s="1">
        <f t="shared" si="802"/>
        <v>2421</v>
      </c>
      <c r="D2303" s="7">
        <f>IF(N2303&gt;0, RANK(N2303,(N2303:P2303,Q2303:AE2303)),0)</f>
        <v>0</v>
      </c>
      <c r="E2303" s="7">
        <f>IF(O2303&gt;0,RANK(O2303,(N2303:P2303,Q2303:AE2303)),0)</f>
        <v>1</v>
      </c>
      <c r="F2303" s="7">
        <f>IF(P2303&gt;0,RANK(P2303,(N2303:P2303,Q2303:AE2303)),0)</f>
        <v>2</v>
      </c>
      <c r="G2303" s="1">
        <f t="shared" si="800"/>
        <v>1357</v>
      </c>
      <c r="H2303" s="2">
        <f t="shared" si="801"/>
        <v>0.560512185047501</v>
      </c>
      <c r="I2303" s="2"/>
      <c r="J2303" s="2">
        <f t="shared" si="803"/>
        <v>0</v>
      </c>
      <c r="K2303" s="2">
        <f t="shared" si="804"/>
        <v>0.7794299876084263</v>
      </c>
      <c r="L2303" s="2">
        <f t="shared" si="805"/>
        <v>0.21891780256092525</v>
      </c>
      <c r="M2303" s="2">
        <f t="shared" si="806"/>
        <v>1.6522098306484545E-3</v>
      </c>
      <c r="N2303" s="58"/>
      <c r="O2303" s="58">
        <v>1887</v>
      </c>
      <c r="P2303" s="58">
        <v>530</v>
      </c>
      <c r="Q2303" s="58"/>
      <c r="R2303" s="58"/>
      <c r="S2303" s="58"/>
      <c r="T2303" s="58"/>
      <c r="U2303" s="58">
        <v>4</v>
      </c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G2303" s="7">
        <f>IF(Q2303&gt;0,RANK(Q2303,(N2303:P2303,Q2303:AE2303)),0)</f>
        <v>0</v>
      </c>
      <c r="AH2303" s="7">
        <f>IF(R2303&gt;0,RANK(R2303,(N2303:P2303,Q2303:AE2303)),0)</f>
        <v>0</v>
      </c>
      <c r="AI2303" s="7">
        <f>IF(T2303&gt;0,RANK(T2303,(N2303:P2303,Q2303:AE2303)),0)</f>
        <v>0</v>
      </c>
      <c r="AJ2303" s="7">
        <f>IF(S2303&gt;0,RANK(S2303,(N2303:P2303,Q2303:AE2303)),0)</f>
        <v>0</v>
      </c>
      <c r="AK2303" s="2">
        <f t="shared" si="807"/>
        <v>0</v>
      </c>
      <c r="AL2303" s="2">
        <f t="shared" si="808"/>
        <v>0</v>
      </c>
      <c r="AM2303" s="2">
        <f t="shared" si="809"/>
        <v>0</v>
      </c>
      <c r="AN2303" s="2">
        <f t="shared" si="810"/>
        <v>0</v>
      </c>
      <c r="AP2303" t="s">
        <v>1857</v>
      </c>
      <c r="AQ2303" t="s">
        <v>803</v>
      </c>
      <c r="AT2303" s="94">
        <v>51</v>
      </c>
      <c r="AU2303" s="96">
        <v>77</v>
      </c>
      <c r="AV2303" s="100">
        <f t="shared" si="799"/>
        <v>51077</v>
      </c>
      <c r="AX2303" s="7" t="s">
        <v>996</v>
      </c>
    </row>
    <row r="2304" spans="1:50" ht="13" hidden="1" customHeight="1" outlineLevel="1">
      <c r="A2304" t="s">
        <v>1525</v>
      </c>
      <c r="B2304" t="s">
        <v>803</v>
      </c>
      <c r="C2304" s="1">
        <f t="shared" si="802"/>
        <v>1677</v>
      </c>
      <c r="D2304" s="7">
        <f>IF(N2304&gt;0, RANK(N2304,(N2304:P2304,Q2304:AE2304)),0)</f>
        <v>0</v>
      </c>
      <c r="E2304" s="7">
        <f>IF(O2304&gt;0,RANK(O2304,(N2304:P2304,Q2304:AE2304)),0)</f>
        <v>1</v>
      </c>
      <c r="F2304" s="7">
        <f>IF(P2304&gt;0,RANK(P2304,(N2304:P2304,Q2304:AE2304)),0)</f>
        <v>2</v>
      </c>
      <c r="G2304" s="1">
        <f t="shared" si="800"/>
        <v>1220</v>
      </c>
      <c r="H2304" s="2">
        <f t="shared" si="801"/>
        <v>0.72748956469886705</v>
      </c>
      <c r="I2304" s="2"/>
      <c r="J2304" s="2">
        <f t="shared" si="803"/>
        <v>0</v>
      </c>
      <c r="K2304" s="2">
        <f t="shared" si="804"/>
        <v>0.86165772212283842</v>
      </c>
      <c r="L2304" s="2">
        <f t="shared" si="805"/>
        <v>0.13416815742397137</v>
      </c>
      <c r="M2304" s="2">
        <f t="shared" si="806"/>
        <v>4.174120453190211E-3</v>
      </c>
      <c r="N2304" s="58"/>
      <c r="O2304" s="58">
        <v>1445</v>
      </c>
      <c r="P2304" s="58">
        <v>225</v>
      </c>
      <c r="Q2304" s="58"/>
      <c r="R2304" s="58"/>
      <c r="S2304" s="58"/>
      <c r="T2304" s="58"/>
      <c r="U2304" s="58">
        <v>7</v>
      </c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G2304" s="7">
        <f>IF(Q2304&gt;0,RANK(Q2304,(N2304:P2304,Q2304:AE2304)),0)</f>
        <v>0</v>
      </c>
      <c r="AH2304" s="7">
        <f>IF(R2304&gt;0,RANK(R2304,(N2304:P2304,Q2304:AE2304)),0)</f>
        <v>0</v>
      </c>
      <c r="AI2304" s="7">
        <f>IF(T2304&gt;0,RANK(T2304,(N2304:P2304,Q2304:AE2304)),0)</f>
        <v>0</v>
      </c>
      <c r="AJ2304" s="7">
        <f>IF(S2304&gt;0,RANK(S2304,(N2304:P2304,Q2304:AE2304)),0)</f>
        <v>0</v>
      </c>
      <c r="AK2304" s="2">
        <f t="shared" si="807"/>
        <v>0</v>
      </c>
      <c r="AL2304" s="2">
        <f t="shared" si="808"/>
        <v>0</v>
      </c>
      <c r="AM2304" s="2">
        <f t="shared" si="809"/>
        <v>0</v>
      </c>
      <c r="AN2304" s="2">
        <f t="shared" si="810"/>
        <v>0</v>
      </c>
      <c r="AP2304" t="s">
        <v>1525</v>
      </c>
      <c r="AQ2304" t="s">
        <v>803</v>
      </c>
      <c r="AT2304" s="94">
        <v>51</v>
      </c>
      <c r="AU2304" s="96">
        <v>79</v>
      </c>
      <c r="AV2304" s="100">
        <f t="shared" si="799"/>
        <v>51079</v>
      </c>
      <c r="AX2304" s="7" t="s">
        <v>996</v>
      </c>
    </row>
    <row r="2305" spans="1:50" ht="13" hidden="1" customHeight="1" outlineLevel="1">
      <c r="A2305" t="s">
        <v>163</v>
      </c>
      <c r="B2305" t="s">
        <v>803</v>
      </c>
      <c r="C2305" s="1">
        <f t="shared" si="802"/>
        <v>1478</v>
      </c>
      <c r="D2305" s="7">
        <f>IF(N2305&gt;0, RANK(N2305,(N2305:P2305,Q2305:AE2305)),0)</f>
        <v>0</v>
      </c>
      <c r="E2305" s="7">
        <f>IF(O2305&gt;0,RANK(O2305,(N2305:P2305,Q2305:AE2305)),0)</f>
        <v>1</v>
      </c>
      <c r="F2305" s="7">
        <f>IF(P2305&gt;0,RANK(P2305,(N2305:P2305,Q2305:AE2305)),0)</f>
        <v>2</v>
      </c>
      <c r="G2305" s="1">
        <f t="shared" si="800"/>
        <v>973</v>
      </c>
      <c r="H2305" s="2">
        <f t="shared" si="801"/>
        <v>0.65832205683355882</v>
      </c>
      <c r="I2305" s="2"/>
      <c r="J2305" s="2">
        <f t="shared" si="803"/>
        <v>0</v>
      </c>
      <c r="K2305" s="2">
        <f t="shared" si="804"/>
        <v>0.82882273342354529</v>
      </c>
      <c r="L2305" s="2">
        <f t="shared" si="805"/>
        <v>0.17050067658998647</v>
      </c>
      <c r="M2305" s="2">
        <f t="shared" si="806"/>
        <v>6.7658998646824564E-4</v>
      </c>
      <c r="N2305" s="58"/>
      <c r="O2305" s="58">
        <v>1225</v>
      </c>
      <c r="P2305" s="58">
        <v>252</v>
      </c>
      <c r="Q2305" s="58"/>
      <c r="R2305" s="58"/>
      <c r="S2305" s="58"/>
      <c r="T2305" s="58"/>
      <c r="U2305" s="58">
        <v>1</v>
      </c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G2305" s="7">
        <f>IF(Q2305&gt;0,RANK(Q2305,(N2305:P2305,Q2305:AE2305)),0)</f>
        <v>0</v>
      </c>
      <c r="AH2305" s="7">
        <f>IF(R2305&gt;0,RANK(R2305,(N2305:P2305,Q2305:AE2305)),0)</f>
        <v>0</v>
      </c>
      <c r="AI2305" s="7">
        <f>IF(T2305&gt;0,RANK(T2305,(N2305:P2305,Q2305:AE2305)),0)</f>
        <v>0</v>
      </c>
      <c r="AJ2305" s="7">
        <f>IF(S2305&gt;0,RANK(S2305,(N2305:P2305,Q2305:AE2305)),0)</f>
        <v>0</v>
      </c>
      <c r="AK2305" s="2">
        <f t="shared" si="807"/>
        <v>0</v>
      </c>
      <c r="AL2305" s="2">
        <f t="shared" si="808"/>
        <v>0</v>
      </c>
      <c r="AM2305" s="2">
        <f t="shared" si="809"/>
        <v>0</v>
      </c>
      <c r="AN2305" s="2">
        <f t="shared" si="810"/>
        <v>0</v>
      </c>
      <c r="AP2305" t="s">
        <v>163</v>
      </c>
      <c r="AQ2305" t="s">
        <v>803</v>
      </c>
      <c r="AT2305" s="94">
        <v>51</v>
      </c>
      <c r="AU2305" s="96">
        <v>81</v>
      </c>
      <c r="AV2305" s="100">
        <f t="shared" si="799"/>
        <v>51081</v>
      </c>
      <c r="AX2305" s="7" t="s">
        <v>996</v>
      </c>
    </row>
    <row r="2306" spans="1:50" ht="13" hidden="1" customHeight="1" outlineLevel="1">
      <c r="A2306" t="s">
        <v>1884</v>
      </c>
      <c r="B2306" t="s">
        <v>803</v>
      </c>
      <c r="C2306" s="1">
        <f t="shared" si="802"/>
        <v>3224</v>
      </c>
      <c r="D2306" s="7">
        <f>IF(N2306&gt;0, RANK(N2306,(N2306:P2306,Q2306:AE2306)),0)</f>
        <v>0</v>
      </c>
      <c r="E2306" s="7">
        <f>IF(O2306&gt;0,RANK(O2306,(N2306:P2306,Q2306:AE2306)),0)</f>
        <v>1</v>
      </c>
      <c r="F2306" s="7">
        <f>IF(P2306&gt;0,RANK(P2306,(N2306:P2306,Q2306:AE2306)),0)</f>
        <v>2</v>
      </c>
      <c r="G2306" s="1">
        <f t="shared" si="800"/>
        <v>2506</v>
      </c>
      <c r="H2306" s="2">
        <f t="shared" si="801"/>
        <v>0.77729528535980152</v>
      </c>
      <c r="I2306" s="2"/>
      <c r="J2306" s="2">
        <f t="shared" si="803"/>
        <v>0</v>
      </c>
      <c r="K2306" s="2">
        <f t="shared" si="804"/>
        <v>0.88740694789081886</v>
      </c>
      <c r="L2306" s="2">
        <f t="shared" si="805"/>
        <v>0.11011166253101737</v>
      </c>
      <c r="M2306" s="2">
        <f t="shared" si="806"/>
        <v>2.4813895781637674E-3</v>
      </c>
      <c r="N2306" s="58"/>
      <c r="O2306" s="58">
        <v>2861</v>
      </c>
      <c r="P2306" s="58">
        <v>355</v>
      </c>
      <c r="Q2306" s="58"/>
      <c r="R2306" s="58"/>
      <c r="S2306" s="58"/>
      <c r="T2306" s="58"/>
      <c r="U2306" s="58">
        <v>8</v>
      </c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G2306" s="7">
        <f>IF(Q2306&gt;0,RANK(Q2306,(N2306:P2306,Q2306:AE2306)),0)</f>
        <v>0</v>
      </c>
      <c r="AH2306" s="7">
        <f>IF(R2306&gt;0,RANK(R2306,(N2306:P2306,Q2306:AE2306)),0)</f>
        <v>0</v>
      </c>
      <c r="AI2306" s="7">
        <f>IF(T2306&gt;0,RANK(T2306,(N2306:P2306,Q2306:AE2306)),0)</f>
        <v>0</v>
      </c>
      <c r="AJ2306" s="7">
        <f>IF(S2306&gt;0,RANK(S2306,(N2306:P2306,Q2306:AE2306)),0)</f>
        <v>0</v>
      </c>
      <c r="AK2306" s="2">
        <f t="shared" si="807"/>
        <v>0</v>
      </c>
      <c r="AL2306" s="2">
        <f t="shared" si="808"/>
        <v>0</v>
      </c>
      <c r="AM2306" s="2">
        <f t="shared" si="809"/>
        <v>0</v>
      </c>
      <c r="AN2306" s="2">
        <f t="shared" si="810"/>
        <v>0</v>
      </c>
      <c r="AP2306" t="s">
        <v>1884</v>
      </c>
      <c r="AQ2306" t="s">
        <v>803</v>
      </c>
      <c r="AT2306" s="94">
        <v>51</v>
      </c>
      <c r="AU2306" s="96">
        <v>83</v>
      </c>
      <c r="AV2306" s="100">
        <f t="shared" si="799"/>
        <v>51083</v>
      </c>
      <c r="AX2306" s="7" t="s">
        <v>996</v>
      </c>
    </row>
    <row r="2307" spans="1:50" ht="13" hidden="1" customHeight="1" outlineLevel="1">
      <c r="A2307" t="s">
        <v>1326</v>
      </c>
      <c r="B2307" t="s">
        <v>803</v>
      </c>
      <c r="C2307" s="1">
        <f t="shared" si="802"/>
        <v>14765</v>
      </c>
      <c r="D2307" s="7">
        <f>IF(N2307&gt;0, RANK(N2307,(N2307:P2307,Q2307:AE2307)),0)</f>
        <v>0</v>
      </c>
      <c r="E2307" s="7">
        <f>IF(O2307&gt;0,RANK(O2307,(N2307:P2307,Q2307:AE2307)),0)</f>
        <v>1</v>
      </c>
      <c r="F2307" s="7">
        <f>IF(P2307&gt;0,RANK(P2307,(N2307:P2307,Q2307:AE2307)),0)</f>
        <v>2</v>
      </c>
      <c r="G2307" s="1">
        <f t="shared" si="800"/>
        <v>8885</v>
      </c>
      <c r="H2307" s="2">
        <f t="shared" si="801"/>
        <v>0.60176092109718926</v>
      </c>
      <c r="I2307" s="2"/>
      <c r="J2307" s="2">
        <f t="shared" si="803"/>
        <v>0</v>
      </c>
      <c r="K2307" s="2">
        <f t="shared" si="804"/>
        <v>0.79932272265492721</v>
      </c>
      <c r="L2307" s="2">
        <f t="shared" si="805"/>
        <v>0.19756180155773789</v>
      </c>
      <c r="M2307" s="2">
        <f t="shared" si="806"/>
        <v>3.1154757873348982E-3</v>
      </c>
      <c r="N2307" s="58"/>
      <c r="O2307" s="58">
        <v>11802</v>
      </c>
      <c r="P2307" s="58">
        <v>2917</v>
      </c>
      <c r="Q2307" s="58"/>
      <c r="R2307" s="58"/>
      <c r="S2307" s="58"/>
      <c r="T2307" s="58"/>
      <c r="U2307" s="58">
        <v>46</v>
      </c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G2307" s="7">
        <f>IF(Q2307&gt;0,RANK(Q2307,(N2307:P2307,Q2307:AE2307)),0)</f>
        <v>0</v>
      </c>
      <c r="AH2307" s="7">
        <f>IF(R2307&gt;0,RANK(R2307,(N2307:P2307,Q2307:AE2307)),0)</f>
        <v>0</v>
      </c>
      <c r="AI2307" s="7">
        <f>IF(T2307&gt;0,RANK(T2307,(N2307:P2307,Q2307:AE2307)),0)</f>
        <v>0</v>
      </c>
      <c r="AJ2307" s="7">
        <f>IF(S2307&gt;0,RANK(S2307,(N2307:P2307,Q2307:AE2307)),0)</f>
        <v>0</v>
      </c>
      <c r="AK2307" s="2">
        <f t="shared" si="807"/>
        <v>0</v>
      </c>
      <c r="AL2307" s="2">
        <f t="shared" si="808"/>
        <v>0</v>
      </c>
      <c r="AM2307" s="2">
        <f t="shared" si="809"/>
        <v>0</v>
      </c>
      <c r="AN2307" s="2">
        <f t="shared" si="810"/>
        <v>0</v>
      </c>
      <c r="AP2307" t="s">
        <v>1326</v>
      </c>
      <c r="AQ2307" t="s">
        <v>803</v>
      </c>
      <c r="AT2307" s="94">
        <v>51</v>
      </c>
      <c r="AU2307" s="96">
        <v>85</v>
      </c>
      <c r="AV2307" s="100">
        <f t="shared" si="799"/>
        <v>51085</v>
      </c>
      <c r="AX2307" s="7" t="s">
        <v>996</v>
      </c>
    </row>
    <row r="2308" spans="1:50" ht="13" hidden="1" customHeight="1" outlineLevel="1">
      <c r="A2308" t="s">
        <v>1829</v>
      </c>
      <c r="B2308" t="s">
        <v>803</v>
      </c>
      <c r="C2308" s="1">
        <f t="shared" si="802"/>
        <v>43317</v>
      </c>
      <c r="D2308" s="7">
        <f>IF(N2308&gt;0, RANK(N2308,(N2308:P2308,Q2308:AE2308)),0)</f>
        <v>0</v>
      </c>
      <c r="E2308" s="7">
        <f>IF(O2308&gt;0,RANK(O2308,(N2308:P2308,Q2308:AE2308)),0)</f>
        <v>1</v>
      </c>
      <c r="F2308" s="7">
        <f>IF(P2308&gt;0,RANK(P2308,(N2308:P2308,Q2308:AE2308)),0)</f>
        <v>2</v>
      </c>
      <c r="G2308" s="1">
        <f t="shared" si="800"/>
        <v>27568</v>
      </c>
      <c r="H2308" s="2">
        <f t="shared" si="801"/>
        <v>0.63642449846480598</v>
      </c>
      <c r="I2308" s="2"/>
      <c r="J2308" s="2">
        <f t="shared" si="803"/>
        <v>0</v>
      </c>
      <c r="K2308" s="2">
        <f t="shared" si="804"/>
        <v>0.81289101276635034</v>
      </c>
      <c r="L2308" s="2">
        <f t="shared" si="805"/>
        <v>0.17646651430154442</v>
      </c>
      <c r="M2308" s="2">
        <f t="shared" si="806"/>
        <v>1.064247293210524E-2</v>
      </c>
      <c r="N2308" s="58"/>
      <c r="O2308" s="58">
        <v>35212</v>
      </c>
      <c r="P2308" s="58">
        <v>7644</v>
      </c>
      <c r="Q2308" s="58"/>
      <c r="R2308" s="58"/>
      <c r="S2308" s="58"/>
      <c r="T2308" s="58"/>
      <c r="U2308" s="58">
        <v>461</v>
      </c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G2308" s="7">
        <f>IF(Q2308&gt;0,RANK(Q2308,(N2308:P2308,Q2308:AE2308)),0)</f>
        <v>0</v>
      </c>
      <c r="AH2308" s="7">
        <f>IF(R2308&gt;0,RANK(R2308,(N2308:P2308,Q2308:AE2308)),0)</f>
        <v>0</v>
      </c>
      <c r="AI2308" s="7">
        <f>IF(T2308&gt;0,RANK(T2308,(N2308:P2308,Q2308:AE2308)),0)</f>
        <v>0</v>
      </c>
      <c r="AJ2308" s="7">
        <f>IF(S2308&gt;0,RANK(S2308,(N2308:P2308,Q2308:AE2308)),0)</f>
        <v>0</v>
      </c>
      <c r="AK2308" s="2">
        <f t="shared" si="807"/>
        <v>0</v>
      </c>
      <c r="AL2308" s="2">
        <f t="shared" si="808"/>
        <v>0</v>
      </c>
      <c r="AM2308" s="2">
        <f t="shared" si="809"/>
        <v>0</v>
      </c>
      <c r="AN2308" s="2">
        <f t="shared" si="810"/>
        <v>0</v>
      </c>
      <c r="AP2308" t="s">
        <v>1829</v>
      </c>
      <c r="AQ2308" t="s">
        <v>803</v>
      </c>
      <c r="AT2308" s="94">
        <v>51</v>
      </c>
      <c r="AU2308" s="96">
        <v>87</v>
      </c>
      <c r="AV2308" s="100">
        <f t="shared" si="799"/>
        <v>51087</v>
      </c>
      <c r="AX2308" s="7" t="s">
        <v>996</v>
      </c>
    </row>
    <row r="2309" spans="1:50" ht="13" hidden="1" customHeight="1" outlineLevel="1">
      <c r="A2309" t="s">
        <v>1476</v>
      </c>
      <c r="B2309" t="s">
        <v>803</v>
      </c>
      <c r="C2309" s="1">
        <f t="shared" si="802"/>
        <v>7392</v>
      </c>
      <c r="D2309" s="7">
        <f>IF(N2309&gt;0, RANK(N2309,(N2309:P2309,Q2309:AE2309)),0)</f>
        <v>0</v>
      </c>
      <c r="E2309" s="7">
        <f>IF(O2309&gt;0,RANK(O2309,(N2309:P2309,Q2309:AE2309)),0)</f>
        <v>1</v>
      </c>
      <c r="F2309" s="7">
        <f>IF(P2309&gt;0,RANK(P2309,(N2309:P2309,Q2309:AE2309)),0)</f>
        <v>2</v>
      </c>
      <c r="G2309" s="1">
        <f t="shared" si="800"/>
        <v>5367</v>
      </c>
      <c r="H2309" s="2">
        <f t="shared" si="801"/>
        <v>0.72605519480519476</v>
      </c>
      <c r="I2309" s="2"/>
      <c r="J2309" s="2">
        <f t="shared" si="803"/>
        <v>0</v>
      </c>
      <c r="K2309" s="2">
        <f t="shared" si="804"/>
        <v>0.86228354978354982</v>
      </c>
      <c r="L2309" s="2">
        <f t="shared" si="805"/>
        <v>0.13622835497835498</v>
      </c>
      <c r="M2309" s="2">
        <f t="shared" si="806"/>
        <v>1.4880952380952051E-3</v>
      </c>
      <c r="N2309" s="58"/>
      <c r="O2309" s="58">
        <v>6374</v>
      </c>
      <c r="P2309" s="58">
        <v>1007</v>
      </c>
      <c r="Q2309" s="58"/>
      <c r="R2309" s="58"/>
      <c r="S2309" s="58"/>
      <c r="T2309" s="58"/>
      <c r="U2309" s="58">
        <v>11</v>
      </c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G2309" s="7">
        <f>IF(Q2309&gt;0,RANK(Q2309,(N2309:P2309,Q2309:AE2309)),0)</f>
        <v>0</v>
      </c>
      <c r="AH2309" s="7">
        <f>IF(R2309&gt;0,RANK(R2309,(N2309:P2309,Q2309:AE2309)),0)</f>
        <v>0</v>
      </c>
      <c r="AI2309" s="7">
        <f>IF(T2309&gt;0,RANK(T2309,(N2309:P2309,Q2309:AE2309)),0)</f>
        <v>0</v>
      </c>
      <c r="AJ2309" s="7">
        <f>IF(S2309&gt;0,RANK(S2309,(N2309:P2309,Q2309:AE2309)),0)</f>
        <v>0</v>
      </c>
      <c r="AK2309" s="2">
        <f t="shared" si="807"/>
        <v>0</v>
      </c>
      <c r="AL2309" s="2">
        <f t="shared" si="808"/>
        <v>0</v>
      </c>
      <c r="AM2309" s="2">
        <f t="shared" si="809"/>
        <v>0</v>
      </c>
      <c r="AN2309" s="2">
        <f t="shared" si="810"/>
        <v>0</v>
      </c>
      <c r="AP2309" t="s">
        <v>1476</v>
      </c>
      <c r="AQ2309" t="s">
        <v>803</v>
      </c>
      <c r="AT2309" s="94">
        <v>51</v>
      </c>
      <c r="AU2309" s="96">
        <v>89</v>
      </c>
      <c r="AV2309" s="100">
        <f t="shared" si="799"/>
        <v>51089</v>
      </c>
      <c r="AX2309" s="7" t="s">
        <v>996</v>
      </c>
    </row>
    <row r="2310" spans="1:50" ht="13" hidden="1" customHeight="1" outlineLevel="1">
      <c r="A2310" t="s">
        <v>416</v>
      </c>
      <c r="B2310" t="s">
        <v>803</v>
      </c>
      <c r="C2310" s="1">
        <f t="shared" si="802"/>
        <v>623</v>
      </c>
      <c r="D2310" s="7">
        <f>IF(N2310&gt;0, RANK(N2310,(N2310:P2310,Q2310:AE2310)),0)</f>
        <v>0</v>
      </c>
      <c r="E2310" s="7">
        <f>IF(O2310&gt;0,RANK(O2310,(N2310:P2310,Q2310:AE2310)),0)</f>
        <v>1</v>
      </c>
      <c r="F2310" s="7">
        <f>IF(P2310&gt;0,RANK(P2310,(N2310:P2310,Q2310:AE2310)),0)</f>
        <v>2</v>
      </c>
      <c r="G2310" s="1">
        <f t="shared" si="800"/>
        <v>330</v>
      </c>
      <c r="H2310" s="2">
        <f t="shared" si="801"/>
        <v>0.52969502407704649</v>
      </c>
      <c r="I2310" s="2"/>
      <c r="J2310" s="2">
        <f t="shared" si="803"/>
        <v>0</v>
      </c>
      <c r="K2310" s="2">
        <f t="shared" si="804"/>
        <v>0.7560192616372392</v>
      </c>
      <c r="L2310" s="2">
        <f t="shared" si="805"/>
        <v>0.22632423756019263</v>
      </c>
      <c r="M2310" s="2">
        <f t="shared" si="806"/>
        <v>1.765650080256817E-2</v>
      </c>
      <c r="N2310" s="58"/>
      <c r="O2310" s="58">
        <v>471</v>
      </c>
      <c r="P2310" s="58">
        <v>141</v>
      </c>
      <c r="Q2310" s="58"/>
      <c r="R2310" s="58"/>
      <c r="S2310" s="58"/>
      <c r="T2310" s="58"/>
      <c r="U2310" s="58">
        <v>11</v>
      </c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G2310" s="7">
        <f>IF(Q2310&gt;0,RANK(Q2310,(N2310:P2310,Q2310:AE2310)),0)</f>
        <v>0</v>
      </c>
      <c r="AH2310" s="7">
        <f>IF(R2310&gt;0,RANK(R2310,(N2310:P2310,Q2310:AE2310)),0)</f>
        <v>0</v>
      </c>
      <c r="AI2310" s="7">
        <f>IF(T2310&gt;0,RANK(T2310,(N2310:P2310,Q2310:AE2310)),0)</f>
        <v>0</v>
      </c>
      <c r="AJ2310" s="7">
        <f>IF(S2310&gt;0,RANK(S2310,(N2310:P2310,Q2310:AE2310)),0)</f>
        <v>0</v>
      </c>
      <c r="AK2310" s="2">
        <f t="shared" si="807"/>
        <v>0</v>
      </c>
      <c r="AL2310" s="2">
        <f t="shared" si="808"/>
        <v>0</v>
      </c>
      <c r="AM2310" s="2">
        <f t="shared" si="809"/>
        <v>0</v>
      </c>
      <c r="AN2310" s="2">
        <f t="shared" si="810"/>
        <v>0</v>
      </c>
      <c r="AP2310" t="s">
        <v>416</v>
      </c>
      <c r="AQ2310" t="s">
        <v>803</v>
      </c>
      <c r="AT2310" s="94">
        <v>51</v>
      </c>
      <c r="AU2310" s="96">
        <v>91</v>
      </c>
      <c r="AV2310" s="100">
        <f t="shared" si="799"/>
        <v>51091</v>
      </c>
      <c r="AX2310" s="7" t="s">
        <v>996</v>
      </c>
    </row>
    <row r="2311" spans="1:50" ht="13" hidden="1" customHeight="1" outlineLevel="1">
      <c r="A2311" t="s">
        <v>1828</v>
      </c>
      <c r="B2311" t="s">
        <v>803</v>
      </c>
      <c r="C2311" s="1">
        <f t="shared" si="802"/>
        <v>4312</v>
      </c>
      <c r="D2311" s="7">
        <f>IF(N2311&gt;0, RANK(N2311,(N2311:P2311,Q2311:AE2311)),0)</f>
        <v>0</v>
      </c>
      <c r="E2311" s="7">
        <f>IF(O2311&gt;0,RANK(O2311,(N2311:P2311,Q2311:AE2311)),0)</f>
        <v>1</v>
      </c>
      <c r="F2311" s="7">
        <f>IF(P2311&gt;0,RANK(P2311,(N2311:P2311,Q2311:AE2311)),0)</f>
        <v>2</v>
      </c>
      <c r="G2311" s="1">
        <f t="shared" si="800"/>
        <v>2994</v>
      </c>
      <c r="H2311" s="2">
        <f t="shared" si="801"/>
        <v>0.69434137291280151</v>
      </c>
      <c r="I2311" s="2"/>
      <c r="J2311" s="2">
        <f t="shared" si="803"/>
        <v>0</v>
      </c>
      <c r="K2311" s="2">
        <f t="shared" si="804"/>
        <v>0.8462430426716141</v>
      </c>
      <c r="L2311" s="2">
        <f t="shared" si="805"/>
        <v>0.15190166975881261</v>
      </c>
      <c r="M2311" s="2">
        <f t="shared" si="806"/>
        <v>1.8552875695732884E-3</v>
      </c>
      <c r="N2311" s="58"/>
      <c r="O2311" s="58">
        <v>3649</v>
      </c>
      <c r="P2311" s="58">
        <v>655</v>
      </c>
      <c r="Q2311" s="58"/>
      <c r="R2311" s="58"/>
      <c r="S2311" s="58"/>
      <c r="T2311" s="58"/>
      <c r="U2311" s="58">
        <v>8</v>
      </c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G2311" s="7">
        <f>IF(Q2311&gt;0,RANK(Q2311,(N2311:P2311,Q2311:AE2311)),0)</f>
        <v>0</v>
      </c>
      <c r="AH2311" s="7">
        <f>IF(R2311&gt;0,RANK(R2311,(N2311:P2311,Q2311:AE2311)),0)</f>
        <v>0</v>
      </c>
      <c r="AI2311" s="7">
        <f>IF(T2311&gt;0,RANK(T2311,(N2311:P2311,Q2311:AE2311)),0)</f>
        <v>0</v>
      </c>
      <c r="AJ2311" s="7">
        <f>IF(S2311&gt;0,RANK(S2311,(N2311:P2311,Q2311:AE2311)),0)</f>
        <v>0</v>
      </c>
      <c r="AK2311" s="2">
        <f t="shared" si="807"/>
        <v>0</v>
      </c>
      <c r="AL2311" s="2">
        <f t="shared" si="808"/>
        <v>0</v>
      </c>
      <c r="AM2311" s="2">
        <f t="shared" si="809"/>
        <v>0</v>
      </c>
      <c r="AN2311" s="2">
        <f t="shared" si="810"/>
        <v>0</v>
      </c>
      <c r="AP2311" t="s">
        <v>1828</v>
      </c>
      <c r="AQ2311" t="s">
        <v>803</v>
      </c>
      <c r="AT2311" s="94">
        <v>51</v>
      </c>
      <c r="AU2311" s="96">
        <v>93</v>
      </c>
      <c r="AV2311" s="100">
        <f t="shared" si="799"/>
        <v>51093</v>
      </c>
      <c r="AX2311" s="7" t="s">
        <v>996</v>
      </c>
    </row>
    <row r="2312" spans="1:50" ht="13" hidden="1" customHeight="1" outlineLevel="1">
      <c r="A2312" t="s">
        <v>1543</v>
      </c>
      <c r="B2312" t="s">
        <v>803</v>
      </c>
      <c r="C2312" s="1">
        <f t="shared" si="802"/>
        <v>7897</v>
      </c>
      <c r="D2312" s="7">
        <f>IF(N2312&gt;0, RANK(N2312,(N2312:P2312,Q2312:AE2312)),0)</f>
        <v>0</v>
      </c>
      <c r="E2312" s="7">
        <f>IF(O2312&gt;0,RANK(O2312,(N2312:P2312,Q2312:AE2312)),0)</f>
        <v>1</v>
      </c>
      <c r="F2312" s="7">
        <f>IF(P2312&gt;0,RANK(P2312,(N2312:P2312,Q2312:AE2312)),0)</f>
        <v>2</v>
      </c>
      <c r="G2312" s="1">
        <f t="shared" si="800"/>
        <v>5047</v>
      </c>
      <c r="H2312" s="2">
        <f t="shared" si="801"/>
        <v>0.63910345700899074</v>
      </c>
      <c r="I2312" s="2"/>
      <c r="J2312" s="2">
        <f t="shared" si="803"/>
        <v>0</v>
      </c>
      <c r="K2312" s="2">
        <f t="shared" si="804"/>
        <v>0.81765227301506904</v>
      </c>
      <c r="L2312" s="2">
        <f t="shared" si="805"/>
        <v>0.17854881600607825</v>
      </c>
      <c r="M2312" s="2">
        <f t="shared" si="806"/>
        <v>3.7989109788527098E-3</v>
      </c>
      <c r="N2312" s="58"/>
      <c r="O2312" s="58">
        <v>6457</v>
      </c>
      <c r="P2312" s="58">
        <v>1410</v>
      </c>
      <c r="Q2312" s="58"/>
      <c r="R2312" s="58"/>
      <c r="S2312" s="58"/>
      <c r="T2312" s="58"/>
      <c r="U2312" s="58">
        <v>30</v>
      </c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G2312" s="7">
        <f>IF(Q2312&gt;0,RANK(Q2312,(N2312:P2312,Q2312:AE2312)),0)</f>
        <v>0</v>
      </c>
      <c r="AH2312" s="7">
        <f>IF(R2312&gt;0,RANK(R2312,(N2312:P2312,Q2312:AE2312)),0)</f>
        <v>0</v>
      </c>
      <c r="AI2312" s="7">
        <f>IF(T2312&gt;0,RANK(T2312,(N2312:P2312,Q2312:AE2312)),0)</f>
        <v>0</v>
      </c>
      <c r="AJ2312" s="7">
        <f>IF(S2312&gt;0,RANK(S2312,(N2312:P2312,Q2312:AE2312)),0)</f>
        <v>0</v>
      </c>
      <c r="AK2312" s="2">
        <f t="shared" si="807"/>
        <v>0</v>
      </c>
      <c r="AL2312" s="2">
        <f t="shared" si="808"/>
        <v>0</v>
      </c>
      <c r="AM2312" s="2">
        <f t="shared" si="809"/>
        <v>0</v>
      </c>
      <c r="AN2312" s="2">
        <f t="shared" si="810"/>
        <v>0</v>
      </c>
      <c r="AP2312" t="s">
        <v>1543</v>
      </c>
      <c r="AQ2312" t="s">
        <v>803</v>
      </c>
      <c r="AT2312" s="94">
        <v>51</v>
      </c>
      <c r="AU2312" s="96">
        <v>95</v>
      </c>
      <c r="AV2312" s="100">
        <f t="shared" si="799"/>
        <v>51095</v>
      </c>
      <c r="AX2312" s="7" t="s">
        <v>996</v>
      </c>
    </row>
    <row r="2313" spans="1:50" ht="13" hidden="1" customHeight="1" outlineLevel="1">
      <c r="A2313" t="s">
        <v>2429</v>
      </c>
      <c r="B2313" t="s">
        <v>803</v>
      </c>
      <c r="C2313" s="1">
        <f t="shared" si="802"/>
        <v>2522</v>
      </c>
      <c r="D2313" s="7">
        <f>IF(N2313&gt;0, RANK(N2313,(N2313:P2313,Q2313:AE2313)),0)</f>
        <v>0</v>
      </c>
      <c r="E2313" s="7">
        <f>IF(O2313&gt;0,RANK(O2313,(N2313:P2313,Q2313:AE2313)),0)</f>
        <v>1</v>
      </c>
      <c r="F2313" s="7">
        <f>IF(P2313&gt;0,RANK(P2313,(N2313:P2313,Q2313:AE2313)),0)</f>
        <v>2</v>
      </c>
      <c r="G2313" s="1">
        <f t="shared" si="800"/>
        <v>1138</v>
      </c>
      <c r="H2313" s="2">
        <f t="shared" si="801"/>
        <v>0.45122918318794608</v>
      </c>
      <c r="I2313" s="2"/>
      <c r="J2313" s="2">
        <f t="shared" si="803"/>
        <v>0</v>
      </c>
      <c r="K2313" s="2">
        <f t="shared" si="804"/>
        <v>0.72244250594766057</v>
      </c>
      <c r="L2313" s="2">
        <f t="shared" si="805"/>
        <v>0.27121332275971449</v>
      </c>
      <c r="M2313" s="2">
        <f t="shared" si="806"/>
        <v>6.3441712926249338E-3</v>
      </c>
      <c r="N2313" s="58"/>
      <c r="O2313" s="58">
        <v>1822</v>
      </c>
      <c r="P2313" s="58">
        <v>684</v>
      </c>
      <c r="Q2313" s="58"/>
      <c r="R2313" s="58"/>
      <c r="S2313" s="58"/>
      <c r="T2313" s="58"/>
      <c r="U2313" s="58">
        <v>16</v>
      </c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G2313" s="7">
        <f>IF(Q2313&gt;0,RANK(Q2313,(N2313:P2313,Q2313:AE2313)),0)</f>
        <v>0</v>
      </c>
      <c r="AH2313" s="7">
        <f>IF(R2313&gt;0,RANK(R2313,(N2313:P2313,Q2313:AE2313)),0)</f>
        <v>0</v>
      </c>
      <c r="AI2313" s="7">
        <f>IF(T2313&gt;0,RANK(T2313,(N2313:P2313,Q2313:AE2313)),0)</f>
        <v>0</v>
      </c>
      <c r="AJ2313" s="7">
        <f>IF(S2313&gt;0,RANK(S2313,(N2313:P2313,Q2313:AE2313)),0)</f>
        <v>0</v>
      </c>
      <c r="AK2313" s="2">
        <f t="shared" si="807"/>
        <v>0</v>
      </c>
      <c r="AL2313" s="2">
        <f t="shared" si="808"/>
        <v>0</v>
      </c>
      <c r="AM2313" s="2">
        <f t="shared" si="809"/>
        <v>0</v>
      </c>
      <c r="AN2313" s="2">
        <f t="shared" si="810"/>
        <v>0</v>
      </c>
      <c r="AP2313" t="s">
        <v>2429</v>
      </c>
      <c r="AQ2313" t="s">
        <v>803</v>
      </c>
      <c r="AT2313" s="94">
        <v>51</v>
      </c>
      <c r="AU2313" s="96">
        <v>99</v>
      </c>
      <c r="AV2313" s="100">
        <f t="shared" si="799"/>
        <v>51099</v>
      </c>
      <c r="AX2313" s="7" t="s">
        <v>996</v>
      </c>
    </row>
    <row r="2314" spans="1:50" ht="13" hidden="1" customHeight="1" outlineLevel="1">
      <c r="A2314" t="s">
        <v>1408</v>
      </c>
      <c r="B2314" t="s">
        <v>803</v>
      </c>
      <c r="C2314" s="1">
        <f t="shared" si="802"/>
        <v>1294</v>
      </c>
      <c r="D2314" s="7">
        <f>IF(N2314&gt;0, RANK(N2314,(N2314:P2314,Q2314:AE2314)),0)</f>
        <v>0</v>
      </c>
      <c r="E2314" s="7">
        <f>IF(O2314&gt;0,RANK(O2314,(N2314:P2314,Q2314:AE2314)),0)</f>
        <v>1</v>
      </c>
      <c r="F2314" s="7">
        <f>IF(P2314&gt;0,RANK(P2314,(N2314:P2314,Q2314:AE2314)),0)</f>
        <v>2</v>
      </c>
      <c r="G2314" s="1">
        <f t="shared" si="800"/>
        <v>589</v>
      </c>
      <c r="H2314" s="2">
        <f t="shared" si="801"/>
        <v>0.45517774343122103</v>
      </c>
      <c r="I2314" s="2"/>
      <c r="J2314" s="2">
        <f t="shared" si="803"/>
        <v>0</v>
      </c>
      <c r="K2314" s="2">
        <f t="shared" si="804"/>
        <v>0.72642967542503867</v>
      </c>
      <c r="L2314" s="2">
        <f t="shared" si="805"/>
        <v>0.27125193199381764</v>
      </c>
      <c r="M2314" s="2">
        <f t="shared" si="806"/>
        <v>2.3183925811436912E-3</v>
      </c>
      <c r="N2314" s="58"/>
      <c r="O2314" s="58">
        <v>940</v>
      </c>
      <c r="P2314" s="58">
        <v>351</v>
      </c>
      <c r="Q2314" s="58"/>
      <c r="R2314" s="58"/>
      <c r="S2314" s="58"/>
      <c r="T2314" s="58"/>
      <c r="U2314" s="58">
        <v>3</v>
      </c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G2314" s="7">
        <f>IF(Q2314&gt;0,RANK(Q2314,(N2314:P2314,Q2314:AE2314)),0)</f>
        <v>0</v>
      </c>
      <c r="AH2314" s="7">
        <f>IF(R2314&gt;0,RANK(R2314,(N2314:P2314,Q2314:AE2314)),0)</f>
        <v>0</v>
      </c>
      <c r="AI2314" s="7">
        <f>IF(T2314&gt;0,RANK(T2314,(N2314:P2314,Q2314:AE2314)),0)</f>
        <v>0</v>
      </c>
      <c r="AJ2314" s="7">
        <f>IF(S2314&gt;0,RANK(S2314,(N2314:P2314,Q2314:AE2314)),0)</f>
        <v>0</v>
      </c>
      <c r="AK2314" s="2">
        <f t="shared" si="807"/>
        <v>0</v>
      </c>
      <c r="AL2314" s="2">
        <f t="shared" si="808"/>
        <v>0</v>
      </c>
      <c r="AM2314" s="2">
        <f t="shared" si="809"/>
        <v>0</v>
      </c>
      <c r="AN2314" s="2">
        <f t="shared" si="810"/>
        <v>0</v>
      </c>
      <c r="AP2314" t="s">
        <v>1408</v>
      </c>
      <c r="AQ2314" t="s">
        <v>803</v>
      </c>
      <c r="AT2314" s="94">
        <v>51</v>
      </c>
      <c r="AU2314" s="96">
        <v>97</v>
      </c>
      <c r="AV2314" s="100">
        <f t="shared" si="799"/>
        <v>51097</v>
      </c>
      <c r="AX2314" s="7" t="s">
        <v>996</v>
      </c>
    </row>
    <row r="2315" spans="1:50" ht="13" hidden="1" customHeight="1" outlineLevel="1">
      <c r="A2315" t="s">
        <v>2642</v>
      </c>
      <c r="B2315" t="s">
        <v>803</v>
      </c>
      <c r="C2315" s="1">
        <f t="shared" si="802"/>
        <v>2308</v>
      </c>
      <c r="D2315" s="7">
        <f>IF(N2315&gt;0, RANK(N2315,(N2315:P2315,Q2315:AE2315)),0)</f>
        <v>0</v>
      </c>
      <c r="E2315" s="7">
        <f>IF(O2315&gt;0,RANK(O2315,(N2315:P2315,Q2315:AE2315)),0)</f>
        <v>1</v>
      </c>
      <c r="F2315" s="7">
        <f>IF(P2315&gt;0,RANK(P2315,(N2315:P2315,Q2315:AE2315)),0)</f>
        <v>2</v>
      </c>
      <c r="G2315" s="1">
        <f t="shared" si="800"/>
        <v>1280</v>
      </c>
      <c r="H2315" s="2">
        <f t="shared" si="801"/>
        <v>0.55459272097053725</v>
      </c>
      <c r="I2315" s="2"/>
      <c r="J2315" s="2">
        <f t="shared" si="803"/>
        <v>0</v>
      </c>
      <c r="K2315" s="2">
        <f t="shared" si="804"/>
        <v>0.77599653379549394</v>
      </c>
      <c r="L2315" s="2">
        <f t="shared" si="805"/>
        <v>0.22140381282495666</v>
      </c>
      <c r="M2315" s="2">
        <f t="shared" si="806"/>
        <v>2.5996533795493992E-3</v>
      </c>
      <c r="N2315" s="58"/>
      <c r="O2315" s="58">
        <v>1791</v>
      </c>
      <c r="P2315" s="58">
        <v>511</v>
      </c>
      <c r="Q2315" s="58"/>
      <c r="R2315" s="58"/>
      <c r="S2315" s="58"/>
      <c r="T2315" s="58"/>
      <c r="U2315" s="58">
        <v>6</v>
      </c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G2315" s="7">
        <f>IF(Q2315&gt;0,RANK(Q2315,(N2315:P2315,Q2315:AE2315)),0)</f>
        <v>0</v>
      </c>
      <c r="AH2315" s="7">
        <f>IF(R2315&gt;0,RANK(R2315,(N2315:P2315,Q2315:AE2315)),0)</f>
        <v>0</v>
      </c>
      <c r="AI2315" s="7">
        <f>IF(T2315&gt;0,RANK(T2315,(N2315:P2315,Q2315:AE2315)),0)</f>
        <v>0</v>
      </c>
      <c r="AJ2315" s="7">
        <f>IF(S2315&gt;0,RANK(S2315,(N2315:P2315,Q2315:AE2315)),0)</f>
        <v>0</v>
      </c>
      <c r="AK2315" s="2">
        <f t="shared" si="807"/>
        <v>0</v>
      </c>
      <c r="AL2315" s="2">
        <f t="shared" si="808"/>
        <v>0</v>
      </c>
      <c r="AM2315" s="2">
        <f t="shared" si="809"/>
        <v>0</v>
      </c>
      <c r="AN2315" s="2">
        <f t="shared" si="810"/>
        <v>0</v>
      </c>
      <c r="AP2315" t="s">
        <v>2642</v>
      </c>
      <c r="AQ2315" t="s">
        <v>803</v>
      </c>
      <c r="AT2315" s="94">
        <v>51</v>
      </c>
      <c r="AU2315" s="96">
        <v>101</v>
      </c>
      <c r="AV2315" s="100">
        <f t="shared" si="799"/>
        <v>51101</v>
      </c>
      <c r="AX2315" s="7" t="s">
        <v>996</v>
      </c>
    </row>
    <row r="2316" spans="1:50" ht="13" hidden="1" customHeight="1" outlineLevel="1">
      <c r="A2316" t="s">
        <v>349</v>
      </c>
      <c r="B2316" t="s">
        <v>803</v>
      </c>
      <c r="C2316" s="1">
        <f t="shared" si="802"/>
        <v>2896</v>
      </c>
      <c r="D2316" s="7">
        <f>IF(N2316&gt;0, RANK(N2316,(N2316:P2316,Q2316:AE2316)),0)</f>
        <v>0</v>
      </c>
      <c r="E2316" s="7">
        <f>IF(O2316&gt;0,RANK(O2316,(N2316:P2316,Q2316:AE2316)),0)</f>
        <v>1</v>
      </c>
      <c r="F2316" s="7">
        <f>IF(P2316&gt;0,RANK(P2316,(N2316:P2316,Q2316:AE2316)),0)</f>
        <v>2</v>
      </c>
      <c r="G2316" s="1">
        <f t="shared" si="800"/>
        <v>2089</v>
      </c>
      <c r="H2316" s="2">
        <f t="shared" si="801"/>
        <v>0.72133977900552482</v>
      </c>
      <c r="I2316" s="2"/>
      <c r="J2316" s="2">
        <f t="shared" si="803"/>
        <v>0</v>
      </c>
      <c r="K2316" s="2">
        <f t="shared" si="804"/>
        <v>0.86015193370165743</v>
      </c>
      <c r="L2316" s="2">
        <f t="shared" si="805"/>
        <v>0.13881215469613259</v>
      </c>
      <c r="M2316" s="2">
        <f t="shared" si="806"/>
        <v>1.0359116022099768E-3</v>
      </c>
      <c r="N2316" s="58"/>
      <c r="O2316" s="58">
        <v>2491</v>
      </c>
      <c r="P2316" s="58">
        <v>402</v>
      </c>
      <c r="Q2316" s="58"/>
      <c r="R2316" s="58"/>
      <c r="S2316" s="58"/>
      <c r="T2316" s="58"/>
      <c r="U2316" s="58">
        <v>3</v>
      </c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G2316" s="7">
        <f>IF(Q2316&gt;0,RANK(Q2316,(N2316:P2316,Q2316:AE2316)),0)</f>
        <v>0</v>
      </c>
      <c r="AH2316" s="7">
        <f>IF(R2316&gt;0,RANK(R2316,(N2316:P2316,Q2316:AE2316)),0)</f>
        <v>0</v>
      </c>
      <c r="AI2316" s="7">
        <f>IF(T2316&gt;0,RANK(T2316,(N2316:P2316,Q2316:AE2316)),0)</f>
        <v>0</v>
      </c>
      <c r="AJ2316" s="7">
        <f>IF(S2316&gt;0,RANK(S2316,(N2316:P2316,Q2316:AE2316)),0)</f>
        <v>0</v>
      </c>
      <c r="AK2316" s="2">
        <f t="shared" si="807"/>
        <v>0</v>
      </c>
      <c r="AL2316" s="2">
        <f t="shared" si="808"/>
        <v>0</v>
      </c>
      <c r="AM2316" s="2">
        <f t="shared" si="809"/>
        <v>0</v>
      </c>
      <c r="AN2316" s="2">
        <f t="shared" si="810"/>
        <v>0</v>
      </c>
      <c r="AP2316" t="s">
        <v>349</v>
      </c>
      <c r="AQ2316" t="s">
        <v>803</v>
      </c>
      <c r="AT2316" s="94">
        <v>51</v>
      </c>
      <c r="AU2316" s="96">
        <v>103</v>
      </c>
      <c r="AV2316" s="100">
        <f t="shared" si="799"/>
        <v>51103</v>
      </c>
      <c r="AX2316" s="7" t="s">
        <v>996</v>
      </c>
    </row>
    <row r="2317" spans="1:50" ht="13" hidden="1" customHeight="1" outlineLevel="1">
      <c r="A2317" t="s">
        <v>2498</v>
      </c>
      <c r="B2317" t="s">
        <v>803</v>
      </c>
      <c r="C2317" s="1">
        <f t="shared" si="802"/>
        <v>3151</v>
      </c>
      <c r="D2317" s="7">
        <f>IF(N2317&gt;0, RANK(N2317,(N2317:P2317,Q2317:AE2317)),0)</f>
        <v>0</v>
      </c>
      <c r="E2317" s="7">
        <f>IF(O2317&gt;0,RANK(O2317,(N2317:P2317,Q2317:AE2317)),0)</f>
        <v>1</v>
      </c>
      <c r="F2317" s="7">
        <f>IF(P2317&gt;0,RANK(P2317,(N2317:P2317,Q2317:AE2317)),0)</f>
        <v>2</v>
      </c>
      <c r="G2317" s="1">
        <f t="shared" si="800"/>
        <v>1443</v>
      </c>
      <c r="H2317" s="2">
        <f t="shared" si="801"/>
        <v>0.4579498571881942</v>
      </c>
      <c r="I2317" s="2"/>
      <c r="J2317" s="2">
        <f t="shared" si="803"/>
        <v>0</v>
      </c>
      <c r="K2317" s="2">
        <f t="shared" si="804"/>
        <v>0.72802284988892418</v>
      </c>
      <c r="L2317" s="2">
        <f t="shared" si="805"/>
        <v>0.27007299270072993</v>
      </c>
      <c r="M2317" s="2">
        <f t="shared" si="806"/>
        <v>1.9041574103458858E-3</v>
      </c>
      <c r="N2317" s="58"/>
      <c r="O2317" s="58">
        <v>2294</v>
      </c>
      <c r="P2317" s="58">
        <v>851</v>
      </c>
      <c r="Q2317" s="58"/>
      <c r="R2317" s="58"/>
      <c r="S2317" s="58"/>
      <c r="T2317" s="58"/>
      <c r="U2317" s="58">
        <v>6</v>
      </c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G2317" s="7">
        <f>IF(Q2317&gt;0,RANK(Q2317,(N2317:P2317,Q2317:AE2317)),0)</f>
        <v>0</v>
      </c>
      <c r="AH2317" s="7">
        <f>IF(R2317&gt;0,RANK(R2317,(N2317:P2317,Q2317:AE2317)),0)</f>
        <v>0</v>
      </c>
      <c r="AI2317" s="7">
        <f>IF(T2317&gt;0,RANK(T2317,(N2317:P2317,Q2317:AE2317)),0)</f>
        <v>0</v>
      </c>
      <c r="AJ2317" s="7">
        <f>IF(S2317&gt;0,RANK(S2317,(N2317:P2317,Q2317:AE2317)),0)</f>
        <v>0</v>
      </c>
      <c r="AK2317" s="2">
        <f t="shared" si="807"/>
        <v>0</v>
      </c>
      <c r="AL2317" s="2">
        <f t="shared" si="808"/>
        <v>0</v>
      </c>
      <c r="AM2317" s="2">
        <f t="shared" si="809"/>
        <v>0</v>
      </c>
      <c r="AN2317" s="2">
        <f t="shared" si="810"/>
        <v>0</v>
      </c>
      <c r="AP2317" t="s">
        <v>2498</v>
      </c>
      <c r="AQ2317" t="s">
        <v>803</v>
      </c>
      <c r="AT2317" s="94">
        <v>51</v>
      </c>
      <c r="AU2317" s="96">
        <v>105</v>
      </c>
      <c r="AV2317" s="100">
        <f t="shared" si="799"/>
        <v>51105</v>
      </c>
      <c r="AX2317" s="7" t="s">
        <v>996</v>
      </c>
    </row>
    <row r="2318" spans="1:50" ht="13" hidden="1" customHeight="1" outlineLevel="1">
      <c r="A2318" t="s">
        <v>1506</v>
      </c>
      <c r="B2318" t="s">
        <v>803</v>
      </c>
      <c r="C2318" s="1">
        <f t="shared" si="802"/>
        <v>15840</v>
      </c>
      <c r="D2318" s="7">
        <f>IF(N2318&gt;0, RANK(N2318,(N2318:P2318,Q2318:AE2318)),0)</f>
        <v>0</v>
      </c>
      <c r="E2318" s="7">
        <f>IF(O2318&gt;0,RANK(O2318,(N2318:P2318,Q2318:AE2318)),0)</f>
        <v>1</v>
      </c>
      <c r="F2318" s="7">
        <f>IF(P2318&gt;0,RANK(P2318,(N2318:P2318,Q2318:AE2318)),0)</f>
        <v>2</v>
      </c>
      <c r="G2318" s="1">
        <f t="shared" si="800"/>
        <v>11211</v>
      </c>
      <c r="H2318" s="2">
        <f t="shared" si="801"/>
        <v>0.70776515151515151</v>
      </c>
      <c r="I2318" s="2"/>
      <c r="J2318" s="2">
        <f t="shared" si="803"/>
        <v>0</v>
      </c>
      <c r="K2318" s="2">
        <f t="shared" si="804"/>
        <v>0.84766414141414137</v>
      </c>
      <c r="L2318" s="2">
        <f t="shared" si="805"/>
        <v>0.13989898989898991</v>
      </c>
      <c r="M2318" s="2">
        <f t="shared" si="806"/>
        <v>1.2436868686868718E-2</v>
      </c>
      <c r="N2318" s="58"/>
      <c r="O2318" s="58">
        <v>13427</v>
      </c>
      <c r="P2318" s="58">
        <v>2216</v>
      </c>
      <c r="Q2318" s="58"/>
      <c r="R2318" s="58"/>
      <c r="S2318" s="58"/>
      <c r="T2318" s="58"/>
      <c r="U2318" s="58">
        <v>197</v>
      </c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G2318" s="7">
        <f>IF(Q2318&gt;0,RANK(Q2318,(N2318:P2318,Q2318:AE2318)),0)</f>
        <v>0</v>
      </c>
      <c r="AH2318" s="7">
        <f>IF(R2318&gt;0,RANK(R2318,(N2318:P2318,Q2318:AE2318)),0)</f>
        <v>0</v>
      </c>
      <c r="AI2318" s="7">
        <f>IF(T2318&gt;0,RANK(T2318,(N2318:P2318,Q2318:AE2318)),0)</f>
        <v>0</v>
      </c>
      <c r="AJ2318" s="7">
        <f>IF(S2318&gt;0,RANK(S2318,(N2318:P2318,Q2318:AE2318)),0)</f>
        <v>0</v>
      </c>
      <c r="AK2318" s="2">
        <f t="shared" si="807"/>
        <v>0</v>
      </c>
      <c r="AL2318" s="2">
        <f t="shared" si="808"/>
        <v>0</v>
      </c>
      <c r="AM2318" s="2">
        <f t="shared" si="809"/>
        <v>0</v>
      </c>
      <c r="AN2318" s="2">
        <f t="shared" si="810"/>
        <v>0</v>
      </c>
      <c r="AP2318" t="s">
        <v>1506</v>
      </c>
      <c r="AQ2318" t="s">
        <v>803</v>
      </c>
      <c r="AT2318" s="94">
        <v>51</v>
      </c>
      <c r="AU2318" s="96">
        <v>107</v>
      </c>
      <c r="AV2318" s="100">
        <f t="shared" si="799"/>
        <v>51107</v>
      </c>
      <c r="AX2318" s="7" t="s">
        <v>996</v>
      </c>
    </row>
    <row r="2319" spans="1:50" ht="13" hidden="1" customHeight="1" outlineLevel="1">
      <c r="A2319" t="s">
        <v>2432</v>
      </c>
      <c r="B2319" t="s">
        <v>803</v>
      </c>
      <c r="C2319" s="1">
        <f t="shared" si="802"/>
        <v>3616</v>
      </c>
      <c r="D2319" s="7">
        <f>IF(N2319&gt;0, RANK(N2319,(N2319:P2319,Q2319:AE2319)),0)</f>
        <v>0</v>
      </c>
      <c r="E2319" s="7">
        <f>IF(O2319&gt;0,RANK(O2319,(N2319:P2319,Q2319:AE2319)),0)</f>
        <v>1</v>
      </c>
      <c r="F2319" s="7">
        <f>IF(P2319&gt;0,RANK(P2319,(N2319:P2319,Q2319:AE2319)),0)</f>
        <v>2</v>
      </c>
      <c r="G2319" s="1">
        <f t="shared" si="800"/>
        <v>1696</v>
      </c>
      <c r="H2319" s="2">
        <f t="shared" si="801"/>
        <v>0.46902654867256638</v>
      </c>
      <c r="I2319" s="2"/>
      <c r="J2319" s="2">
        <f t="shared" si="803"/>
        <v>0</v>
      </c>
      <c r="K2319" s="2">
        <f t="shared" si="804"/>
        <v>0.73230088495575218</v>
      </c>
      <c r="L2319" s="2">
        <f t="shared" si="805"/>
        <v>0.26327433628318586</v>
      </c>
      <c r="M2319" s="2">
        <f t="shared" si="806"/>
        <v>4.4247787610619538E-3</v>
      </c>
      <c r="N2319" s="58"/>
      <c r="O2319" s="58">
        <v>2648</v>
      </c>
      <c r="P2319" s="58">
        <v>952</v>
      </c>
      <c r="Q2319" s="58"/>
      <c r="R2319" s="58"/>
      <c r="S2319" s="58"/>
      <c r="T2319" s="58"/>
      <c r="U2319" s="58">
        <v>16</v>
      </c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G2319" s="7">
        <f>IF(Q2319&gt;0,RANK(Q2319,(N2319:P2319,Q2319:AE2319)),0)</f>
        <v>0</v>
      </c>
      <c r="AH2319" s="7">
        <f>IF(R2319&gt;0,RANK(R2319,(N2319:P2319,Q2319:AE2319)),0)</f>
        <v>0</v>
      </c>
      <c r="AI2319" s="7">
        <f>IF(T2319&gt;0,RANK(T2319,(N2319:P2319,Q2319:AE2319)),0)</f>
        <v>0</v>
      </c>
      <c r="AJ2319" s="7">
        <f>IF(S2319&gt;0,RANK(S2319,(N2319:P2319,Q2319:AE2319)),0)</f>
        <v>0</v>
      </c>
      <c r="AK2319" s="2">
        <f t="shared" si="807"/>
        <v>0</v>
      </c>
      <c r="AL2319" s="2">
        <f t="shared" si="808"/>
        <v>0</v>
      </c>
      <c r="AM2319" s="2">
        <f t="shared" si="809"/>
        <v>0</v>
      </c>
      <c r="AN2319" s="2">
        <f t="shared" si="810"/>
        <v>0</v>
      </c>
      <c r="AP2319" t="s">
        <v>2432</v>
      </c>
      <c r="AQ2319" t="s">
        <v>803</v>
      </c>
      <c r="AT2319" s="94">
        <v>51</v>
      </c>
      <c r="AU2319" s="96">
        <v>109</v>
      </c>
      <c r="AV2319" s="100">
        <f t="shared" si="799"/>
        <v>51109</v>
      </c>
      <c r="AX2319" s="7" t="s">
        <v>996</v>
      </c>
    </row>
    <row r="2320" spans="1:50" ht="13" hidden="1" customHeight="1" outlineLevel="1">
      <c r="A2320" t="s">
        <v>712</v>
      </c>
      <c r="B2320" t="s">
        <v>803</v>
      </c>
      <c r="C2320" s="1">
        <f t="shared" si="802"/>
        <v>1761</v>
      </c>
      <c r="D2320" s="7">
        <f>IF(N2320&gt;0, RANK(N2320,(N2320:P2320,Q2320:AE2320)),0)</f>
        <v>0</v>
      </c>
      <c r="E2320" s="7">
        <f>IF(O2320&gt;0,RANK(O2320,(N2320:P2320,Q2320:AE2320)),0)</f>
        <v>1</v>
      </c>
      <c r="F2320" s="7">
        <f>IF(P2320&gt;0,RANK(P2320,(N2320:P2320,Q2320:AE2320)),0)</f>
        <v>2</v>
      </c>
      <c r="G2320" s="1">
        <f t="shared" si="800"/>
        <v>1387</v>
      </c>
      <c r="H2320" s="2">
        <f t="shared" si="801"/>
        <v>0.78762067007382164</v>
      </c>
      <c r="I2320" s="2"/>
      <c r="J2320" s="2">
        <f t="shared" si="803"/>
        <v>0</v>
      </c>
      <c r="K2320" s="2">
        <f t="shared" si="804"/>
        <v>0.89381033503691087</v>
      </c>
      <c r="L2320" s="2">
        <f t="shared" si="805"/>
        <v>0.10618966496308915</v>
      </c>
      <c r="M2320" s="2">
        <f t="shared" si="806"/>
        <v>-2.7755575615628914E-17</v>
      </c>
      <c r="N2320" s="58"/>
      <c r="O2320" s="58">
        <v>1574</v>
      </c>
      <c r="P2320" s="58">
        <v>187</v>
      </c>
      <c r="Q2320" s="58"/>
      <c r="R2320" s="58"/>
      <c r="S2320" s="58"/>
      <c r="T2320" s="58"/>
      <c r="U2320" s="58">
        <v>0</v>
      </c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G2320" s="7">
        <f>IF(Q2320&gt;0,RANK(Q2320,(N2320:P2320,Q2320:AE2320)),0)</f>
        <v>0</v>
      </c>
      <c r="AH2320" s="7">
        <f>IF(R2320&gt;0,RANK(R2320,(N2320:P2320,Q2320:AE2320)),0)</f>
        <v>0</v>
      </c>
      <c r="AI2320" s="7">
        <f>IF(T2320&gt;0,RANK(T2320,(N2320:P2320,Q2320:AE2320)),0)</f>
        <v>0</v>
      </c>
      <c r="AJ2320" s="7">
        <f>IF(S2320&gt;0,RANK(S2320,(N2320:P2320,Q2320:AE2320)),0)</f>
        <v>0</v>
      </c>
      <c r="AK2320" s="2">
        <f t="shared" si="807"/>
        <v>0</v>
      </c>
      <c r="AL2320" s="2">
        <f t="shared" si="808"/>
        <v>0</v>
      </c>
      <c r="AM2320" s="2">
        <f t="shared" si="809"/>
        <v>0</v>
      </c>
      <c r="AN2320" s="2">
        <f t="shared" si="810"/>
        <v>0</v>
      </c>
      <c r="AP2320" t="s">
        <v>712</v>
      </c>
      <c r="AQ2320" t="s">
        <v>803</v>
      </c>
      <c r="AT2320" s="94">
        <v>51</v>
      </c>
      <c r="AU2320" s="96">
        <v>111</v>
      </c>
      <c r="AV2320" s="100">
        <f t="shared" si="799"/>
        <v>51111</v>
      </c>
      <c r="AX2320" s="7" t="s">
        <v>996</v>
      </c>
    </row>
    <row r="2321" spans="1:50" ht="13" hidden="1" customHeight="1" outlineLevel="1">
      <c r="A2321" t="s">
        <v>2395</v>
      </c>
      <c r="B2321" t="s">
        <v>803</v>
      </c>
      <c r="C2321" s="1">
        <f t="shared" si="802"/>
        <v>2371</v>
      </c>
      <c r="D2321" s="7">
        <f>IF(N2321&gt;0, RANK(N2321,(N2321:P2321,Q2321:AE2321)),0)</f>
        <v>0</v>
      </c>
      <c r="E2321" s="7">
        <f>IF(O2321&gt;0,RANK(O2321,(N2321:P2321,Q2321:AE2321)),0)</f>
        <v>1</v>
      </c>
      <c r="F2321" s="7">
        <f>IF(P2321&gt;0,RANK(P2321,(N2321:P2321,Q2321:AE2321)),0)</f>
        <v>2</v>
      </c>
      <c r="G2321" s="1">
        <f t="shared" si="800"/>
        <v>1713</v>
      </c>
      <c r="H2321" s="2">
        <f t="shared" si="801"/>
        <v>0.72247996625896249</v>
      </c>
      <c r="I2321" s="2"/>
      <c r="J2321" s="2">
        <f t="shared" si="803"/>
        <v>0</v>
      </c>
      <c r="K2321" s="2">
        <f t="shared" si="804"/>
        <v>0.85617882749894558</v>
      </c>
      <c r="L2321" s="2">
        <f t="shared" si="805"/>
        <v>0.13369886123998312</v>
      </c>
      <c r="M2321" s="2">
        <f t="shared" si="806"/>
        <v>1.0122311261071298E-2</v>
      </c>
      <c r="N2321" s="58"/>
      <c r="O2321" s="58">
        <v>2030</v>
      </c>
      <c r="P2321" s="58">
        <v>317</v>
      </c>
      <c r="Q2321" s="58"/>
      <c r="R2321" s="58"/>
      <c r="S2321" s="58"/>
      <c r="T2321" s="58"/>
      <c r="U2321" s="58">
        <v>24</v>
      </c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G2321" s="7">
        <f>IF(Q2321&gt;0,RANK(Q2321,(N2321:P2321,Q2321:AE2321)),0)</f>
        <v>0</v>
      </c>
      <c r="AH2321" s="7">
        <f>IF(R2321&gt;0,RANK(R2321,(N2321:P2321,Q2321:AE2321)),0)</f>
        <v>0</v>
      </c>
      <c r="AI2321" s="7">
        <f>IF(T2321&gt;0,RANK(T2321,(N2321:P2321,Q2321:AE2321)),0)</f>
        <v>0</v>
      </c>
      <c r="AJ2321" s="7">
        <f>IF(S2321&gt;0,RANK(S2321,(N2321:P2321,Q2321:AE2321)),0)</f>
        <v>0</v>
      </c>
      <c r="AK2321" s="2">
        <f t="shared" si="807"/>
        <v>0</v>
      </c>
      <c r="AL2321" s="2">
        <f t="shared" si="808"/>
        <v>0</v>
      </c>
      <c r="AM2321" s="2">
        <f t="shared" si="809"/>
        <v>0</v>
      </c>
      <c r="AN2321" s="2">
        <f t="shared" si="810"/>
        <v>0</v>
      </c>
      <c r="AP2321" t="s">
        <v>2395</v>
      </c>
      <c r="AQ2321" t="s">
        <v>803</v>
      </c>
      <c r="AT2321" s="94">
        <v>51</v>
      </c>
      <c r="AU2321" s="96">
        <v>113</v>
      </c>
      <c r="AV2321" s="100">
        <f t="shared" si="799"/>
        <v>51113</v>
      </c>
      <c r="AX2321" s="7" t="s">
        <v>996</v>
      </c>
    </row>
    <row r="2322" spans="1:50" ht="13" hidden="1" customHeight="1" outlineLevel="1">
      <c r="A2322" t="s">
        <v>1890</v>
      </c>
      <c r="B2322" t="s">
        <v>803</v>
      </c>
      <c r="C2322" s="1">
        <f t="shared" si="802"/>
        <v>2405</v>
      </c>
      <c r="D2322" s="7">
        <f>IF(N2322&gt;0, RANK(N2322,(N2322:P2322,Q2322:AE2322)),0)</f>
        <v>0</v>
      </c>
      <c r="E2322" s="7">
        <f>IF(O2322&gt;0,RANK(O2322,(N2322:P2322,Q2322:AE2322)),0)</f>
        <v>1</v>
      </c>
      <c r="F2322" s="7">
        <f>IF(P2322&gt;0,RANK(P2322,(N2322:P2322,Q2322:AE2322)),0)</f>
        <v>2</v>
      </c>
      <c r="G2322" s="1">
        <f t="shared" si="800"/>
        <v>1779</v>
      </c>
      <c r="H2322" s="2">
        <f t="shared" si="801"/>
        <v>0.73970893970893969</v>
      </c>
      <c r="I2322" s="2"/>
      <c r="J2322" s="2">
        <f t="shared" si="803"/>
        <v>0</v>
      </c>
      <c r="K2322" s="2">
        <f t="shared" si="804"/>
        <v>0.8686070686070686</v>
      </c>
      <c r="L2322" s="2">
        <f t="shared" si="805"/>
        <v>0.12889812889812891</v>
      </c>
      <c r="M2322" s="2">
        <f t="shared" si="806"/>
        <v>2.4948024948024949E-3</v>
      </c>
      <c r="N2322" s="58"/>
      <c r="O2322" s="58">
        <v>2089</v>
      </c>
      <c r="P2322" s="58">
        <v>310</v>
      </c>
      <c r="Q2322" s="58"/>
      <c r="R2322" s="58"/>
      <c r="S2322" s="58"/>
      <c r="T2322" s="58"/>
      <c r="U2322" s="58">
        <v>6</v>
      </c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G2322" s="7">
        <f>IF(Q2322&gt;0,RANK(Q2322,(N2322:P2322,Q2322:AE2322)),0)</f>
        <v>0</v>
      </c>
      <c r="AH2322" s="7">
        <f>IF(R2322&gt;0,RANK(R2322,(N2322:P2322,Q2322:AE2322)),0)</f>
        <v>0</v>
      </c>
      <c r="AI2322" s="7">
        <f>IF(T2322&gt;0,RANK(T2322,(N2322:P2322,Q2322:AE2322)),0)</f>
        <v>0</v>
      </c>
      <c r="AJ2322" s="7">
        <f>IF(S2322&gt;0,RANK(S2322,(N2322:P2322,Q2322:AE2322)),0)</f>
        <v>0</v>
      </c>
      <c r="AK2322" s="2">
        <f t="shared" si="807"/>
        <v>0</v>
      </c>
      <c r="AL2322" s="2">
        <f t="shared" si="808"/>
        <v>0</v>
      </c>
      <c r="AM2322" s="2">
        <f t="shared" si="809"/>
        <v>0</v>
      </c>
      <c r="AN2322" s="2">
        <f t="shared" si="810"/>
        <v>0</v>
      </c>
      <c r="AP2322" t="s">
        <v>1890</v>
      </c>
      <c r="AQ2322" t="s">
        <v>803</v>
      </c>
      <c r="AT2322" s="94">
        <v>51</v>
      </c>
      <c r="AU2322" s="96">
        <v>115</v>
      </c>
      <c r="AV2322" s="100">
        <f t="shared" si="799"/>
        <v>51115</v>
      </c>
      <c r="AX2322" s="7" t="s">
        <v>996</v>
      </c>
    </row>
    <row r="2323" spans="1:50" ht="13" hidden="1" customHeight="1" outlineLevel="1">
      <c r="A2323" t="s">
        <v>2450</v>
      </c>
      <c r="B2323" t="s">
        <v>803</v>
      </c>
      <c r="C2323" s="1">
        <f t="shared" si="802"/>
        <v>3969</v>
      </c>
      <c r="D2323" s="7">
        <f>IF(N2323&gt;0, RANK(N2323,(N2323:P2323,Q2323:AE2323)),0)</f>
        <v>0</v>
      </c>
      <c r="E2323" s="7">
        <f>IF(O2323&gt;0,RANK(O2323,(N2323:P2323,Q2323:AE2323)),0)</f>
        <v>1</v>
      </c>
      <c r="F2323" s="7">
        <f>IF(P2323&gt;0,RANK(P2323,(N2323:P2323,Q2323:AE2323)),0)</f>
        <v>2</v>
      </c>
      <c r="G2323" s="1">
        <f t="shared" si="800"/>
        <v>3227</v>
      </c>
      <c r="H2323" s="2">
        <f t="shared" si="801"/>
        <v>0.81305114638447973</v>
      </c>
      <c r="I2323" s="2"/>
      <c r="J2323" s="2">
        <f t="shared" si="803"/>
        <v>0</v>
      </c>
      <c r="K2323" s="2">
        <f t="shared" si="804"/>
        <v>0.90425799949609476</v>
      </c>
      <c r="L2323" s="2">
        <f t="shared" si="805"/>
        <v>9.1206853111615013E-2</v>
      </c>
      <c r="M2323" s="2">
        <f t="shared" si="806"/>
        <v>4.5351473922902313E-3</v>
      </c>
      <c r="N2323" s="58"/>
      <c r="O2323" s="58">
        <v>3589</v>
      </c>
      <c r="P2323" s="58">
        <v>362</v>
      </c>
      <c r="Q2323" s="58"/>
      <c r="R2323" s="58"/>
      <c r="S2323" s="58"/>
      <c r="T2323" s="58"/>
      <c r="U2323" s="58">
        <v>18</v>
      </c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G2323" s="7">
        <f>IF(Q2323&gt;0,RANK(Q2323,(N2323:P2323,Q2323:AE2323)),0)</f>
        <v>0</v>
      </c>
      <c r="AH2323" s="7">
        <f>IF(R2323&gt;0,RANK(R2323,(N2323:P2323,Q2323:AE2323)),0)</f>
        <v>0</v>
      </c>
      <c r="AI2323" s="7">
        <f>IF(T2323&gt;0,RANK(T2323,(N2323:P2323,Q2323:AE2323)),0)</f>
        <v>0</v>
      </c>
      <c r="AJ2323" s="7">
        <f>IF(S2323&gt;0,RANK(S2323,(N2323:P2323,Q2323:AE2323)),0)</f>
        <v>0</v>
      </c>
      <c r="AK2323" s="2">
        <f t="shared" si="807"/>
        <v>0</v>
      </c>
      <c r="AL2323" s="2">
        <f t="shared" si="808"/>
        <v>0</v>
      </c>
      <c r="AM2323" s="2">
        <f t="shared" si="809"/>
        <v>0</v>
      </c>
      <c r="AN2323" s="2">
        <f t="shared" si="810"/>
        <v>0</v>
      </c>
      <c r="AP2323" t="s">
        <v>2450</v>
      </c>
      <c r="AQ2323" t="s">
        <v>803</v>
      </c>
      <c r="AT2323" s="94">
        <v>51</v>
      </c>
      <c r="AU2323" s="96">
        <v>117</v>
      </c>
      <c r="AV2323" s="100">
        <f t="shared" si="799"/>
        <v>51117</v>
      </c>
      <c r="AX2323" s="7" t="s">
        <v>996</v>
      </c>
    </row>
    <row r="2324" spans="1:50" ht="13" hidden="1" customHeight="1" outlineLevel="1">
      <c r="A2324" t="s">
        <v>589</v>
      </c>
      <c r="B2324" t="s">
        <v>803</v>
      </c>
      <c r="C2324" s="1">
        <f t="shared" si="802"/>
        <v>2246</v>
      </c>
      <c r="D2324" s="7">
        <f>IF(N2324&gt;0, RANK(N2324,(N2324:P2324,Q2324:AE2324)),0)</f>
        <v>0</v>
      </c>
      <c r="E2324" s="7">
        <f>IF(O2324&gt;0,RANK(O2324,(N2324:P2324,Q2324:AE2324)),0)</f>
        <v>1</v>
      </c>
      <c r="F2324" s="7">
        <f>IF(P2324&gt;0,RANK(P2324,(N2324:P2324,Q2324:AE2324)),0)</f>
        <v>2</v>
      </c>
      <c r="G2324" s="1">
        <f t="shared" si="800"/>
        <v>1549</v>
      </c>
      <c r="H2324" s="2">
        <f t="shared" si="801"/>
        <v>0.68967052537845053</v>
      </c>
      <c r="I2324" s="2"/>
      <c r="J2324" s="2">
        <f t="shared" si="803"/>
        <v>0</v>
      </c>
      <c r="K2324" s="2">
        <f t="shared" si="804"/>
        <v>0.84283170080142478</v>
      </c>
      <c r="L2324" s="2">
        <f t="shared" si="805"/>
        <v>0.15316117542297417</v>
      </c>
      <c r="M2324" s="2">
        <f t="shared" si="806"/>
        <v>4.0071237756010569E-3</v>
      </c>
      <c r="N2324" s="58"/>
      <c r="O2324" s="58">
        <v>1893</v>
      </c>
      <c r="P2324" s="58">
        <v>344</v>
      </c>
      <c r="Q2324" s="58"/>
      <c r="R2324" s="58"/>
      <c r="S2324" s="58"/>
      <c r="T2324" s="58"/>
      <c r="U2324" s="58">
        <v>9</v>
      </c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G2324" s="7">
        <f>IF(Q2324&gt;0,RANK(Q2324,(N2324:P2324,Q2324:AE2324)),0)</f>
        <v>0</v>
      </c>
      <c r="AH2324" s="7">
        <f>IF(R2324&gt;0,RANK(R2324,(N2324:P2324,Q2324:AE2324)),0)</f>
        <v>0</v>
      </c>
      <c r="AI2324" s="7">
        <f>IF(T2324&gt;0,RANK(T2324,(N2324:P2324,Q2324:AE2324)),0)</f>
        <v>0</v>
      </c>
      <c r="AJ2324" s="7">
        <f>IF(S2324&gt;0,RANK(S2324,(N2324:P2324,Q2324:AE2324)),0)</f>
        <v>0</v>
      </c>
      <c r="AK2324" s="2">
        <f t="shared" si="807"/>
        <v>0</v>
      </c>
      <c r="AL2324" s="2">
        <f t="shared" si="808"/>
        <v>0</v>
      </c>
      <c r="AM2324" s="2">
        <f t="shared" si="809"/>
        <v>0</v>
      </c>
      <c r="AN2324" s="2">
        <f t="shared" si="810"/>
        <v>0</v>
      </c>
      <c r="AP2324" t="s">
        <v>589</v>
      </c>
      <c r="AQ2324" t="s">
        <v>803</v>
      </c>
      <c r="AT2324" s="94">
        <v>51</v>
      </c>
      <c r="AU2324" s="96">
        <v>119</v>
      </c>
      <c r="AV2324" s="100">
        <f t="shared" ref="AV2324:AV2388" si="811">1000*AT2324+AU2324</f>
        <v>51119</v>
      </c>
      <c r="AX2324" s="7" t="s">
        <v>996</v>
      </c>
    </row>
    <row r="2325" spans="1:50" ht="13" hidden="1" customHeight="1" outlineLevel="1">
      <c r="A2325" t="s">
        <v>1639</v>
      </c>
      <c r="B2325" t="s">
        <v>803</v>
      </c>
      <c r="C2325" s="1">
        <f t="shared" si="802"/>
        <v>10124</v>
      </c>
      <c r="D2325" s="7">
        <f>IF(N2325&gt;0, RANK(N2325,(N2325:P2325,Q2325:AE2325)),0)</f>
        <v>0</v>
      </c>
      <c r="E2325" s="7">
        <f>IF(O2325&gt;0,RANK(O2325,(N2325:P2325,Q2325:AE2325)),0)</f>
        <v>1</v>
      </c>
      <c r="F2325" s="7">
        <f>IF(P2325&gt;0,RANK(P2325,(N2325:P2325,Q2325:AE2325)),0)</f>
        <v>2</v>
      </c>
      <c r="G2325" s="1">
        <f t="shared" si="800"/>
        <v>5893</v>
      </c>
      <c r="H2325" s="2">
        <f t="shared" si="801"/>
        <v>0.58208218095614384</v>
      </c>
      <c r="I2325" s="2"/>
      <c r="J2325" s="2">
        <f t="shared" si="803"/>
        <v>0</v>
      </c>
      <c r="K2325" s="2">
        <f t="shared" si="804"/>
        <v>0.77607664954563416</v>
      </c>
      <c r="L2325" s="2">
        <f t="shared" si="805"/>
        <v>0.19399446858949032</v>
      </c>
      <c r="M2325" s="2">
        <f t="shared" si="806"/>
        <v>2.9928881864875523E-2</v>
      </c>
      <c r="N2325" s="58"/>
      <c r="O2325" s="58">
        <v>7857</v>
      </c>
      <c r="P2325" s="58">
        <v>1964</v>
      </c>
      <c r="Q2325" s="58"/>
      <c r="R2325" s="58"/>
      <c r="S2325" s="58"/>
      <c r="T2325" s="58"/>
      <c r="U2325" s="58">
        <v>303</v>
      </c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G2325" s="7">
        <f>IF(Q2325&gt;0,RANK(Q2325,(N2325:P2325,Q2325:AE2325)),0)</f>
        <v>0</v>
      </c>
      <c r="AH2325" s="7">
        <f>IF(R2325&gt;0,RANK(R2325,(N2325:P2325,Q2325:AE2325)),0)</f>
        <v>0</v>
      </c>
      <c r="AI2325" s="7">
        <f>IF(T2325&gt;0,RANK(T2325,(N2325:P2325,Q2325:AE2325)),0)</f>
        <v>0</v>
      </c>
      <c r="AJ2325" s="7">
        <f>IF(S2325&gt;0,RANK(S2325,(N2325:P2325,Q2325:AE2325)),0)</f>
        <v>0</v>
      </c>
      <c r="AK2325" s="2">
        <f t="shared" si="807"/>
        <v>0</v>
      </c>
      <c r="AL2325" s="2">
        <f t="shared" si="808"/>
        <v>0</v>
      </c>
      <c r="AM2325" s="2">
        <f t="shared" si="809"/>
        <v>0</v>
      </c>
      <c r="AN2325" s="2">
        <f t="shared" si="810"/>
        <v>0</v>
      </c>
      <c r="AP2325" t="s">
        <v>1639</v>
      </c>
      <c r="AQ2325" t="s">
        <v>803</v>
      </c>
      <c r="AT2325" s="94">
        <v>51</v>
      </c>
      <c r="AU2325" s="96">
        <v>121</v>
      </c>
      <c r="AV2325" s="100">
        <f t="shared" si="811"/>
        <v>51121</v>
      </c>
      <c r="AX2325" s="7" t="s">
        <v>996</v>
      </c>
    </row>
    <row r="2326" spans="1:50" ht="13" hidden="1" customHeight="1" outlineLevel="1">
      <c r="A2326" t="s">
        <v>1034</v>
      </c>
      <c r="B2326" t="s">
        <v>803</v>
      </c>
      <c r="C2326" s="1">
        <f t="shared" si="802"/>
        <v>2573</v>
      </c>
      <c r="D2326" s="7">
        <f>IF(N2326&gt;0, RANK(N2326,(N2326:P2326,Q2326:AE2326)),0)</f>
        <v>0</v>
      </c>
      <c r="E2326" s="7">
        <f>IF(O2326&gt;0,RANK(O2326,(N2326:P2326,Q2326:AE2326)),0)</f>
        <v>1</v>
      </c>
      <c r="F2326" s="7">
        <f>IF(P2326&gt;0,RANK(P2326,(N2326:P2326,Q2326:AE2326)),0)</f>
        <v>2</v>
      </c>
      <c r="G2326" s="1">
        <f t="shared" si="800"/>
        <v>1490</v>
      </c>
      <c r="H2326" s="2">
        <f t="shared" si="801"/>
        <v>0.57909055577147295</v>
      </c>
      <c r="I2326" s="2"/>
      <c r="J2326" s="2">
        <f t="shared" si="803"/>
        <v>0</v>
      </c>
      <c r="K2326" s="2">
        <f t="shared" si="804"/>
        <v>0.78468713563933157</v>
      </c>
      <c r="L2326" s="2">
        <f t="shared" si="805"/>
        <v>0.20559657986785854</v>
      </c>
      <c r="M2326" s="2">
        <f t="shared" si="806"/>
        <v>9.7162844928098957E-3</v>
      </c>
      <c r="N2326" s="58"/>
      <c r="O2326" s="58">
        <v>2019</v>
      </c>
      <c r="P2326" s="58">
        <v>529</v>
      </c>
      <c r="Q2326" s="58"/>
      <c r="R2326" s="58"/>
      <c r="S2326" s="58"/>
      <c r="T2326" s="58"/>
      <c r="U2326" s="58">
        <v>25</v>
      </c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G2326" s="7">
        <f>IF(Q2326&gt;0,RANK(Q2326,(N2326:P2326,Q2326:AE2326)),0)</f>
        <v>0</v>
      </c>
      <c r="AH2326" s="7">
        <f>IF(R2326&gt;0,RANK(R2326,(N2326:P2326,Q2326:AE2326)),0)</f>
        <v>0</v>
      </c>
      <c r="AI2326" s="7">
        <f>IF(T2326&gt;0,RANK(T2326,(N2326:P2326,Q2326:AE2326)),0)</f>
        <v>0</v>
      </c>
      <c r="AJ2326" s="7">
        <f>IF(S2326&gt;0,RANK(S2326,(N2326:P2326,Q2326:AE2326)),0)</f>
        <v>0</v>
      </c>
      <c r="AK2326" s="2">
        <f t="shared" si="807"/>
        <v>0</v>
      </c>
      <c r="AL2326" s="2">
        <f t="shared" si="808"/>
        <v>0</v>
      </c>
      <c r="AM2326" s="2">
        <f t="shared" si="809"/>
        <v>0</v>
      </c>
      <c r="AN2326" s="2">
        <f t="shared" si="810"/>
        <v>0</v>
      </c>
      <c r="AP2326" t="s">
        <v>1034</v>
      </c>
      <c r="AQ2326" t="s">
        <v>803</v>
      </c>
      <c r="AT2326" s="94">
        <v>51</v>
      </c>
      <c r="AU2326" s="96">
        <v>125</v>
      </c>
      <c r="AV2326" s="100">
        <f t="shared" si="811"/>
        <v>51125</v>
      </c>
      <c r="AX2326" s="7" t="s">
        <v>996</v>
      </c>
    </row>
    <row r="2327" spans="1:50" ht="13" hidden="1" customHeight="1" outlineLevel="1">
      <c r="A2327" t="s">
        <v>2153</v>
      </c>
      <c r="B2327" t="s">
        <v>803</v>
      </c>
      <c r="C2327" s="1">
        <f t="shared" si="802"/>
        <v>2521</v>
      </c>
      <c r="D2327" s="7">
        <f>IF(N2327&gt;0, RANK(N2327,(N2327:P2327,Q2327:AE2327)),0)</f>
        <v>0</v>
      </c>
      <c r="E2327" s="7">
        <f>IF(O2327&gt;0,RANK(O2327,(N2327:P2327,Q2327:AE2327)),0)</f>
        <v>1</v>
      </c>
      <c r="F2327" s="7">
        <f>IF(P2327&gt;0,RANK(P2327,(N2327:P2327,Q2327:AE2327)),0)</f>
        <v>2</v>
      </c>
      <c r="G2327" s="1">
        <f t="shared" si="800"/>
        <v>1374</v>
      </c>
      <c r="H2327" s="2">
        <f t="shared" si="801"/>
        <v>0.5450218167393891</v>
      </c>
      <c r="I2327" s="2"/>
      <c r="J2327" s="2">
        <f t="shared" si="803"/>
        <v>0</v>
      </c>
      <c r="K2327" s="2">
        <f t="shared" si="804"/>
        <v>0.76834589448631496</v>
      </c>
      <c r="L2327" s="2">
        <f t="shared" si="805"/>
        <v>0.22332407774692584</v>
      </c>
      <c r="M2327" s="2">
        <f t="shared" si="806"/>
        <v>8.3300277667592015E-3</v>
      </c>
      <c r="N2327" s="58"/>
      <c r="O2327" s="58">
        <v>1937</v>
      </c>
      <c r="P2327" s="58">
        <v>563</v>
      </c>
      <c r="Q2327" s="58"/>
      <c r="R2327" s="58"/>
      <c r="S2327" s="58"/>
      <c r="T2327" s="58"/>
      <c r="U2327" s="58">
        <v>21</v>
      </c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G2327" s="7">
        <f>IF(Q2327&gt;0,RANK(Q2327,(N2327:P2327,Q2327:AE2327)),0)</f>
        <v>0</v>
      </c>
      <c r="AH2327" s="7">
        <f>IF(R2327&gt;0,RANK(R2327,(N2327:P2327,Q2327:AE2327)),0)</f>
        <v>0</v>
      </c>
      <c r="AI2327" s="7">
        <f>IF(T2327&gt;0,RANK(T2327,(N2327:P2327,Q2327:AE2327)),0)</f>
        <v>0</v>
      </c>
      <c r="AJ2327" s="7">
        <f>IF(S2327&gt;0,RANK(S2327,(N2327:P2327,Q2327:AE2327)),0)</f>
        <v>0</v>
      </c>
      <c r="AK2327" s="2">
        <f t="shared" si="807"/>
        <v>0</v>
      </c>
      <c r="AL2327" s="2">
        <f t="shared" si="808"/>
        <v>0</v>
      </c>
      <c r="AM2327" s="2">
        <f t="shared" si="809"/>
        <v>0</v>
      </c>
      <c r="AN2327" s="2">
        <f t="shared" si="810"/>
        <v>0</v>
      </c>
      <c r="AP2327" t="s">
        <v>2153</v>
      </c>
      <c r="AQ2327" t="s">
        <v>803</v>
      </c>
      <c r="AT2327" s="94">
        <v>51</v>
      </c>
      <c r="AU2327" s="96">
        <v>127</v>
      </c>
      <c r="AV2327" s="100">
        <f t="shared" si="811"/>
        <v>51127</v>
      </c>
      <c r="AX2327" s="7" t="s">
        <v>996</v>
      </c>
    </row>
    <row r="2328" spans="1:50" ht="13" hidden="1" customHeight="1" outlineLevel="1">
      <c r="A2328" t="s">
        <v>693</v>
      </c>
      <c r="B2328" t="s">
        <v>803</v>
      </c>
      <c r="C2328" s="1">
        <f t="shared" si="802"/>
        <v>2541</v>
      </c>
      <c r="D2328" s="7">
        <f>IF(N2328&gt;0, RANK(N2328,(N2328:P2328,Q2328:AE2328)),0)</f>
        <v>0</v>
      </c>
      <c r="E2328" s="7">
        <f>IF(O2328&gt;0,RANK(O2328,(N2328:P2328,Q2328:AE2328)),0)</f>
        <v>1</v>
      </c>
      <c r="F2328" s="7">
        <f>IF(P2328&gt;0,RANK(P2328,(N2328:P2328,Q2328:AE2328)),0)</f>
        <v>2</v>
      </c>
      <c r="G2328" s="1">
        <f t="shared" si="800"/>
        <v>1582</v>
      </c>
      <c r="H2328" s="2">
        <f t="shared" si="801"/>
        <v>0.62258953168044073</v>
      </c>
      <c r="I2328" s="2"/>
      <c r="J2328" s="2">
        <f t="shared" si="803"/>
        <v>0</v>
      </c>
      <c r="K2328" s="2">
        <f t="shared" si="804"/>
        <v>0.81031090121999216</v>
      </c>
      <c r="L2328" s="2">
        <f t="shared" si="805"/>
        <v>0.18772136953955135</v>
      </c>
      <c r="M2328" s="2">
        <f t="shared" si="806"/>
        <v>1.9677292404564894E-3</v>
      </c>
      <c r="N2328" s="58"/>
      <c r="O2328" s="58">
        <v>2059</v>
      </c>
      <c r="P2328" s="58">
        <v>477</v>
      </c>
      <c r="Q2328" s="58"/>
      <c r="R2328" s="58"/>
      <c r="S2328" s="58"/>
      <c r="T2328" s="58"/>
      <c r="U2328" s="58">
        <v>5</v>
      </c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G2328" s="7">
        <f>IF(Q2328&gt;0,RANK(Q2328,(N2328:P2328,Q2328:AE2328)),0)</f>
        <v>0</v>
      </c>
      <c r="AH2328" s="7">
        <f>IF(R2328&gt;0,RANK(R2328,(N2328:P2328,Q2328:AE2328)),0)</f>
        <v>0</v>
      </c>
      <c r="AI2328" s="7">
        <f>IF(T2328&gt;0,RANK(T2328,(N2328:P2328,Q2328:AE2328)),0)</f>
        <v>0</v>
      </c>
      <c r="AJ2328" s="7">
        <f>IF(S2328&gt;0,RANK(S2328,(N2328:P2328,Q2328:AE2328)),0)</f>
        <v>0</v>
      </c>
      <c r="AK2328" s="2">
        <f t="shared" si="807"/>
        <v>0</v>
      </c>
      <c r="AL2328" s="2">
        <f t="shared" si="808"/>
        <v>0</v>
      </c>
      <c r="AM2328" s="2">
        <f t="shared" si="809"/>
        <v>0</v>
      </c>
      <c r="AN2328" s="2">
        <f t="shared" si="810"/>
        <v>0</v>
      </c>
      <c r="AP2328" t="s">
        <v>693</v>
      </c>
      <c r="AQ2328" t="s">
        <v>803</v>
      </c>
      <c r="AT2328" s="94">
        <v>51</v>
      </c>
      <c r="AU2328" s="96">
        <v>131</v>
      </c>
      <c r="AV2328" s="100">
        <f t="shared" si="811"/>
        <v>51131</v>
      </c>
      <c r="AX2328" s="7" t="s">
        <v>996</v>
      </c>
    </row>
    <row r="2329" spans="1:50" ht="13" hidden="1" customHeight="1" outlineLevel="1">
      <c r="A2329" t="s">
        <v>1441</v>
      </c>
      <c r="B2329" t="s">
        <v>803</v>
      </c>
      <c r="C2329" s="1">
        <f t="shared" si="802"/>
        <v>2414</v>
      </c>
      <c r="D2329" s="7">
        <f>IF(N2329&gt;0, RANK(N2329,(N2329:P2329,Q2329:AE2329)),0)</f>
        <v>0</v>
      </c>
      <c r="E2329" s="7">
        <f>IF(O2329&gt;0,RANK(O2329,(N2329:P2329,Q2329:AE2329)),0)</f>
        <v>1</v>
      </c>
      <c r="F2329" s="7">
        <f>IF(P2329&gt;0,RANK(P2329,(N2329:P2329,Q2329:AE2329)),0)</f>
        <v>2</v>
      </c>
      <c r="G2329" s="1">
        <f t="shared" si="800"/>
        <v>1521</v>
      </c>
      <c r="H2329" s="2">
        <f t="shared" si="801"/>
        <v>0.63007456503728254</v>
      </c>
      <c r="I2329" s="2"/>
      <c r="J2329" s="2">
        <f t="shared" si="803"/>
        <v>0</v>
      </c>
      <c r="K2329" s="2">
        <f t="shared" si="804"/>
        <v>0.81358740679370345</v>
      </c>
      <c r="L2329" s="2">
        <f t="shared" si="805"/>
        <v>0.18351284175642088</v>
      </c>
      <c r="M2329" s="2">
        <f t="shared" si="806"/>
        <v>2.8997514498756705E-3</v>
      </c>
      <c r="N2329" s="58"/>
      <c r="O2329" s="58">
        <v>1964</v>
      </c>
      <c r="P2329" s="58">
        <v>443</v>
      </c>
      <c r="Q2329" s="58"/>
      <c r="R2329" s="58"/>
      <c r="S2329" s="58"/>
      <c r="T2329" s="58"/>
      <c r="U2329" s="58">
        <v>7</v>
      </c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G2329" s="7">
        <f>IF(Q2329&gt;0,RANK(Q2329,(N2329:P2329,Q2329:AE2329)),0)</f>
        <v>0</v>
      </c>
      <c r="AH2329" s="7">
        <f>IF(R2329&gt;0,RANK(R2329,(N2329:P2329,Q2329:AE2329)),0)</f>
        <v>0</v>
      </c>
      <c r="AI2329" s="7">
        <f>IF(T2329&gt;0,RANK(T2329,(N2329:P2329,Q2329:AE2329)),0)</f>
        <v>0</v>
      </c>
      <c r="AJ2329" s="7">
        <f>IF(S2329&gt;0,RANK(S2329,(N2329:P2329,Q2329:AE2329)),0)</f>
        <v>0</v>
      </c>
      <c r="AK2329" s="2">
        <f t="shared" si="807"/>
        <v>0</v>
      </c>
      <c r="AL2329" s="2">
        <f t="shared" si="808"/>
        <v>0</v>
      </c>
      <c r="AM2329" s="2">
        <f t="shared" si="809"/>
        <v>0</v>
      </c>
      <c r="AN2329" s="2">
        <f t="shared" si="810"/>
        <v>0</v>
      </c>
      <c r="AP2329" t="s">
        <v>1441</v>
      </c>
      <c r="AQ2329" t="s">
        <v>803</v>
      </c>
      <c r="AT2329" s="94">
        <v>51</v>
      </c>
      <c r="AU2329" s="96">
        <v>133</v>
      </c>
      <c r="AV2329" s="100">
        <f t="shared" si="811"/>
        <v>51133</v>
      </c>
      <c r="AX2329" s="7" t="s">
        <v>996</v>
      </c>
    </row>
    <row r="2330" spans="1:50" ht="13" hidden="1" customHeight="1" outlineLevel="1">
      <c r="A2330" t="s">
        <v>2107</v>
      </c>
      <c r="B2330" t="s">
        <v>803</v>
      </c>
      <c r="C2330" s="1">
        <f t="shared" ref="C2330:C2361" si="812">SUM(N2330:AE2330)</f>
        <v>2232</v>
      </c>
      <c r="D2330" s="7">
        <f>IF(N2330&gt;0, RANK(N2330,(N2330:P2330,Q2330:AE2330)),0)</f>
        <v>0</v>
      </c>
      <c r="E2330" s="7">
        <f>IF(O2330&gt;0,RANK(O2330,(N2330:P2330,Q2330:AE2330)),0)</f>
        <v>1</v>
      </c>
      <c r="F2330" s="7">
        <f>IF(P2330&gt;0,RANK(P2330,(N2330:P2330,Q2330:AE2330)),0)</f>
        <v>2</v>
      </c>
      <c r="G2330" s="1">
        <f t="shared" si="800"/>
        <v>1644</v>
      </c>
      <c r="H2330" s="2">
        <f t="shared" si="801"/>
        <v>0.73655913978494625</v>
      </c>
      <c r="I2330" s="2"/>
      <c r="J2330" s="2">
        <f t="shared" ref="J2330:J2361" si="813">IF($C2330=0,"-",N2330/$C2330)</f>
        <v>0</v>
      </c>
      <c r="K2330" s="2">
        <f t="shared" ref="K2330:K2361" si="814">IF($C2330=0,"-",O2330/$C2330)</f>
        <v>0.86648745519713266</v>
      </c>
      <c r="L2330" s="2">
        <f t="shared" ref="L2330:L2361" si="815">IF($C2330=0,"-",P2330/$C2330)</f>
        <v>0.12992831541218638</v>
      </c>
      <c r="M2330" s="2">
        <f t="shared" ref="M2330:M2361" si="816">IF(C2330=0,"-",(1-J2330-K2330-L2330))</f>
        <v>3.5842293906809541E-3</v>
      </c>
      <c r="N2330" s="58"/>
      <c r="O2330" s="58">
        <v>1934</v>
      </c>
      <c r="P2330" s="58">
        <v>290</v>
      </c>
      <c r="Q2330" s="58"/>
      <c r="R2330" s="58"/>
      <c r="S2330" s="58"/>
      <c r="T2330" s="58"/>
      <c r="U2330" s="58">
        <v>8</v>
      </c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G2330" s="7">
        <f>IF(Q2330&gt;0,RANK(Q2330,(N2330:P2330,Q2330:AE2330)),0)</f>
        <v>0</v>
      </c>
      <c r="AH2330" s="7">
        <f>IF(R2330&gt;0,RANK(R2330,(N2330:P2330,Q2330:AE2330)),0)</f>
        <v>0</v>
      </c>
      <c r="AI2330" s="7">
        <f>IF(T2330&gt;0,RANK(T2330,(N2330:P2330,Q2330:AE2330)),0)</f>
        <v>0</v>
      </c>
      <c r="AJ2330" s="7">
        <f>IF(S2330&gt;0,RANK(S2330,(N2330:P2330,Q2330:AE2330)),0)</f>
        <v>0</v>
      </c>
      <c r="AK2330" s="2">
        <f t="shared" ref="AK2330:AK2361" si="817">IF($C2330=0,"-",Q2330/$C2330)</f>
        <v>0</v>
      </c>
      <c r="AL2330" s="2">
        <f t="shared" ref="AL2330:AL2361" si="818">IF($C2330=0,"-",R2330/$C2330)</f>
        <v>0</v>
      </c>
      <c r="AM2330" s="2">
        <f t="shared" ref="AM2330:AM2361" si="819">IF($C2330=0,"-",T2330/$C2330)</f>
        <v>0</v>
      </c>
      <c r="AN2330" s="2">
        <f t="shared" ref="AN2330:AN2361" si="820">IF($C2330=0,"-",S2330/$C2330)</f>
        <v>0</v>
      </c>
      <c r="AP2330" t="s">
        <v>2107</v>
      </c>
      <c r="AQ2330" t="s">
        <v>803</v>
      </c>
      <c r="AT2330" s="94">
        <v>51</v>
      </c>
      <c r="AU2330" s="96">
        <v>135</v>
      </c>
      <c r="AV2330" s="100">
        <f t="shared" si="811"/>
        <v>51135</v>
      </c>
      <c r="AX2330" s="7" t="s">
        <v>996</v>
      </c>
    </row>
    <row r="2331" spans="1:50" ht="13" hidden="1" customHeight="1" outlineLevel="1">
      <c r="A2331" t="s">
        <v>466</v>
      </c>
      <c r="B2331" t="s">
        <v>803</v>
      </c>
      <c r="C2331" s="1">
        <f t="shared" si="812"/>
        <v>3749</v>
      </c>
      <c r="D2331" s="7">
        <f>IF(N2331&gt;0, RANK(N2331,(N2331:P2331,Q2331:AE2331)),0)</f>
        <v>0</v>
      </c>
      <c r="E2331" s="7">
        <f>IF(O2331&gt;0,RANK(O2331,(N2331:P2331,Q2331:AE2331)),0)</f>
        <v>1</v>
      </c>
      <c r="F2331" s="7">
        <f>IF(P2331&gt;0,RANK(P2331,(N2331:P2331,Q2331:AE2331)),0)</f>
        <v>2</v>
      </c>
      <c r="G2331" s="1">
        <f t="shared" si="800"/>
        <v>2604</v>
      </c>
      <c r="H2331" s="2">
        <f t="shared" si="801"/>
        <v>0.69458522272606027</v>
      </c>
      <c r="I2331" s="2"/>
      <c r="J2331" s="2">
        <f t="shared" si="813"/>
        <v>0</v>
      </c>
      <c r="K2331" s="2">
        <f t="shared" si="814"/>
        <v>0.84422512670045347</v>
      </c>
      <c r="L2331" s="2">
        <f t="shared" si="815"/>
        <v>0.14963990397439317</v>
      </c>
      <c r="M2331" s="2">
        <f t="shared" si="816"/>
        <v>6.1349693251533666E-3</v>
      </c>
      <c r="N2331" s="58"/>
      <c r="O2331" s="58">
        <v>3165</v>
      </c>
      <c r="P2331" s="58">
        <v>561</v>
      </c>
      <c r="Q2331" s="58"/>
      <c r="R2331" s="58"/>
      <c r="S2331" s="58"/>
      <c r="T2331" s="58"/>
      <c r="U2331" s="58">
        <v>23</v>
      </c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G2331" s="7">
        <f>IF(Q2331&gt;0,RANK(Q2331,(N2331:P2331,Q2331:AE2331)),0)</f>
        <v>0</v>
      </c>
      <c r="AH2331" s="7">
        <f>IF(R2331&gt;0,RANK(R2331,(N2331:P2331,Q2331:AE2331)),0)</f>
        <v>0</v>
      </c>
      <c r="AI2331" s="7">
        <f>IF(T2331&gt;0,RANK(T2331,(N2331:P2331,Q2331:AE2331)),0)</f>
        <v>0</v>
      </c>
      <c r="AJ2331" s="7">
        <f>IF(S2331&gt;0,RANK(S2331,(N2331:P2331,Q2331:AE2331)),0)</f>
        <v>0</v>
      </c>
      <c r="AK2331" s="2">
        <f t="shared" si="817"/>
        <v>0</v>
      </c>
      <c r="AL2331" s="2">
        <f t="shared" si="818"/>
        <v>0</v>
      </c>
      <c r="AM2331" s="2">
        <f t="shared" si="819"/>
        <v>0</v>
      </c>
      <c r="AN2331" s="2">
        <f t="shared" si="820"/>
        <v>0</v>
      </c>
      <c r="AP2331" t="s">
        <v>466</v>
      </c>
      <c r="AQ2331" t="s">
        <v>803</v>
      </c>
      <c r="AT2331" s="94">
        <v>51</v>
      </c>
      <c r="AU2331" s="96">
        <v>137</v>
      </c>
      <c r="AV2331" s="100">
        <f t="shared" si="811"/>
        <v>51137</v>
      </c>
      <c r="AX2331" s="7" t="s">
        <v>996</v>
      </c>
    </row>
    <row r="2332" spans="1:50" ht="13" hidden="1" customHeight="1" outlineLevel="1">
      <c r="A2332" t="s">
        <v>2108</v>
      </c>
      <c r="B2332" t="s">
        <v>803</v>
      </c>
      <c r="C2332" s="1">
        <f t="shared" si="812"/>
        <v>4447</v>
      </c>
      <c r="D2332" s="7">
        <f>IF(N2332&gt;0, RANK(N2332,(N2332:P2332,Q2332:AE2332)),0)</f>
        <v>0</v>
      </c>
      <c r="E2332" s="7">
        <f>IF(O2332&gt;0,RANK(O2332,(N2332:P2332,Q2332:AE2332)),0)</f>
        <v>1</v>
      </c>
      <c r="F2332" s="7">
        <f>IF(P2332&gt;0,RANK(P2332,(N2332:P2332,Q2332:AE2332)),0)</f>
        <v>2</v>
      </c>
      <c r="G2332" s="1">
        <f t="shared" si="800"/>
        <v>2405</v>
      </c>
      <c r="H2332" s="2">
        <f t="shared" si="801"/>
        <v>0.54081403193163935</v>
      </c>
      <c r="I2332" s="2"/>
      <c r="J2332" s="2">
        <f t="shared" si="813"/>
        <v>0</v>
      </c>
      <c r="K2332" s="2">
        <f t="shared" si="814"/>
        <v>0.76973240386777608</v>
      </c>
      <c r="L2332" s="2">
        <f t="shared" si="815"/>
        <v>0.22891837193613673</v>
      </c>
      <c r="M2332" s="2">
        <f t="shared" si="816"/>
        <v>1.3492241960871842E-3</v>
      </c>
      <c r="N2332" s="58"/>
      <c r="O2332" s="58">
        <v>3423</v>
      </c>
      <c r="P2332" s="58">
        <v>1018</v>
      </c>
      <c r="Q2332" s="58"/>
      <c r="R2332" s="58"/>
      <c r="S2332" s="58"/>
      <c r="T2332" s="58"/>
      <c r="U2332" s="58">
        <v>6</v>
      </c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G2332" s="7">
        <f>IF(Q2332&gt;0,RANK(Q2332,(N2332:P2332,Q2332:AE2332)),0)</f>
        <v>0</v>
      </c>
      <c r="AH2332" s="7">
        <f>IF(R2332&gt;0,RANK(R2332,(N2332:P2332,Q2332:AE2332)),0)</f>
        <v>0</v>
      </c>
      <c r="AI2332" s="7">
        <f>IF(T2332&gt;0,RANK(T2332,(N2332:P2332,Q2332:AE2332)),0)</f>
        <v>0</v>
      </c>
      <c r="AJ2332" s="7">
        <f>IF(S2332&gt;0,RANK(S2332,(N2332:P2332,Q2332:AE2332)),0)</f>
        <v>0</v>
      </c>
      <c r="AK2332" s="2">
        <f t="shared" si="817"/>
        <v>0</v>
      </c>
      <c r="AL2332" s="2">
        <f t="shared" si="818"/>
        <v>0</v>
      </c>
      <c r="AM2332" s="2">
        <f t="shared" si="819"/>
        <v>0</v>
      </c>
      <c r="AN2332" s="2">
        <f t="shared" si="820"/>
        <v>0</v>
      </c>
      <c r="AP2332" t="s">
        <v>2108</v>
      </c>
      <c r="AQ2332" t="s">
        <v>803</v>
      </c>
      <c r="AT2332" s="94">
        <v>51</v>
      </c>
      <c r="AU2332" s="96">
        <v>139</v>
      </c>
      <c r="AV2332" s="100">
        <f t="shared" si="811"/>
        <v>51139</v>
      </c>
      <c r="AX2332" s="7" t="s">
        <v>996</v>
      </c>
    </row>
    <row r="2333" spans="1:50" ht="13" hidden="1" customHeight="1" outlineLevel="1">
      <c r="A2333" t="s">
        <v>2115</v>
      </c>
      <c r="B2333" t="s">
        <v>803</v>
      </c>
      <c r="C2333" s="1">
        <f t="shared" si="812"/>
        <v>4077</v>
      </c>
      <c r="D2333" s="7">
        <f>IF(N2333&gt;0, RANK(N2333,(N2333:P2333,Q2333:AE2333)),0)</f>
        <v>0</v>
      </c>
      <c r="E2333" s="7">
        <f>IF(O2333&gt;0,RANK(O2333,(N2333:P2333,Q2333:AE2333)),0)</f>
        <v>1</v>
      </c>
      <c r="F2333" s="7">
        <f>IF(P2333&gt;0,RANK(P2333,(N2333:P2333,Q2333:AE2333)),0)</f>
        <v>2</v>
      </c>
      <c r="G2333" s="1">
        <f t="shared" si="800"/>
        <v>3207</v>
      </c>
      <c r="H2333" s="2">
        <f t="shared" si="801"/>
        <v>0.78660779985283291</v>
      </c>
      <c r="I2333" s="2"/>
      <c r="J2333" s="2">
        <f t="shared" si="813"/>
        <v>0</v>
      </c>
      <c r="K2333" s="2">
        <f t="shared" si="814"/>
        <v>0.89305862153544269</v>
      </c>
      <c r="L2333" s="2">
        <f t="shared" si="815"/>
        <v>0.10645082168260976</v>
      </c>
      <c r="M2333" s="2">
        <f t="shared" si="816"/>
        <v>4.9055678194755148E-4</v>
      </c>
      <c r="N2333" s="58"/>
      <c r="O2333" s="58">
        <v>3641</v>
      </c>
      <c r="P2333" s="58">
        <v>434</v>
      </c>
      <c r="Q2333" s="58"/>
      <c r="R2333" s="58"/>
      <c r="S2333" s="58"/>
      <c r="T2333" s="58"/>
      <c r="U2333" s="58">
        <v>2</v>
      </c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G2333" s="7">
        <f>IF(Q2333&gt;0,RANK(Q2333,(N2333:P2333,Q2333:AE2333)),0)</f>
        <v>0</v>
      </c>
      <c r="AH2333" s="7">
        <f>IF(R2333&gt;0,RANK(R2333,(N2333:P2333,Q2333:AE2333)),0)</f>
        <v>0</v>
      </c>
      <c r="AI2333" s="7">
        <f>IF(T2333&gt;0,RANK(T2333,(N2333:P2333,Q2333:AE2333)),0)</f>
        <v>0</v>
      </c>
      <c r="AJ2333" s="7">
        <f>IF(S2333&gt;0,RANK(S2333,(N2333:P2333,Q2333:AE2333)),0)</f>
        <v>0</v>
      </c>
      <c r="AK2333" s="2">
        <f t="shared" si="817"/>
        <v>0</v>
      </c>
      <c r="AL2333" s="2">
        <f t="shared" si="818"/>
        <v>0</v>
      </c>
      <c r="AM2333" s="2">
        <f t="shared" si="819"/>
        <v>0</v>
      </c>
      <c r="AN2333" s="2">
        <f t="shared" si="820"/>
        <v>0</v>
      </c>
      <c r="AP2333" t="s">
        <v>2115</v>
      </c>
      <c r="AQ2333" t="s">
        <v>803</v>
      </c>
      <c r="AT2333" s="94">
        <v>51</v>
      </c>
      <c r="AU2333" s="96">
        <v>141</v>
      </c>
      <c r="AV2333" s="100">
        <f t="shared" si="811"/>
        <v>51141</v>
      </c>
      <c r="AX2333" s="7" t="s">
        <v>996</v>
      </c>
    </row>
    <row r="2334" spans="1:50" ht="13" hidden="1" customHeight="1" outlineLevel="1">
      <c r="A2334" t="s">
        <v>2593</v>
      </c>
      <c r="B2334" t="s">
        <v>803</v>
      </c>
      <c r="C2334" s="1">
        <f t="shared" si="812"/>
        <v>7264</v>
      </c>
      <c r="D2334" s="7">
        <f>IF(N2334&gt;0, RANK(N2334,(N2334:P2334,Q2334:AE2334)),0)</f>
        <v>0</v>
      </c>
      <c r="E2334" s="7">
        <f>IF(O2334&gt;0,RANK(O2334,(N2334:P2334,Q2334:AE2334)),0)</f>
        <v>1</v>
      </c>
      <c r="F2334" s="7">
        <f>IF(P2334&gt;0,RANK(P2334,(N2334:P2334,Q2334:AE2334)),0)</f>
        <v>2</v>
      </c>
      <c r="G2334" s="1">
        <f t="shared" si="800"/>
        <v>5600</v>
      </c>
      <c r="H2334" s="2">
        <f t="shared" si="801"/>
        <v>0.77092511013215859</v>
      </c>
      <c r="I2334" s="2"/>
      <c r="J2334" s="2">
        <f t="shared" si="813"/>
        <v>0</v>
      </c>
      <c r="K2334" s="2">
        <f t="shared" si="814"/>
        <v>0.88367290748898675</v>
      </c>
      <c r="L2334" s="2">
        <f t="shared" si="815"/>
        <v>0.11274779735682819</v>
      </c>
      <c r="M2334" s="2">
        <f t="shared" si="816"/>
        <v>3.5792951541850637E-3</v>
      </c>
      <c r="N2334" s="58"/>
      <c r="O2334" s="58">
        <v>6419</v>
      </c>
      <c r="P2334" s="58">
        <v>819</v>
      </c>
      <c r="Q2334" s="58"/>
      <c r="R2334" s="58"/>
      <c r="S2334" s="58"/>
      <c r="T2334" s="58"/>
      <c r="U2334" s="58">
        <v>26</v>
      </c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G2334" s="7">
        <f>IF(Q2334&gt;0,RANK(Q2334,(N2334:P2334,Q2334:AE2334)),0)</f>
        <v>0</v>
      </c>
      <c r="AH2334" s="7">
        <f>IF(R2334&gt;0,RANK(R2334,(N2334:P2334,Q2334:AE2334)),0)</f>
        <v>0</v>
      </c>
      <c r="AI2334" s="7">
        <f>IF(T2334&gt;0,RANK(T2334,(N2334:P2334,Q2334:AE2334)),0)</f>
        <v>0</v>
      </c>
      <c r="AJ2334" s="7">
        <f>IF(S2334&gt;0,RANK(S2334,(N2334:P2334,Q2334:AE2334)),0)</f>
        <v>0</v>
      </c>
      <c r="AK2334" s="2">
        <f t="shared" si="817"/>
        <v>0</v>
      </c>
      <c r="AL2334" s="2">
        <f t="shared" si="818"/>
        <v>0</v>
      </c>
      <c r="AM2334" s="2">
        <f t="shared" si="819"/>
        <v>0</v>
      </c>
      <c r="AN2334" s="2">
        <f t="shared" si="820"/>
        <v>0</v>
      </c>
      <c r="AP2334" t="s">
        <v>2593</v>
      </c>
      <c r="AQ2334" t="s">
        <v>803</v>
      </c>
      <c r="AT2334" s="94">
        <v>51</v>
      </c>
      <c r="AU2334" s="96">
        <v>143</v>
      </c>
      <c r="AV2334" s="100">
        <f t="shared" si="811"/>
        <v>51143</v>
      </c>
      <c r="AX2334" s="7" t="s">
        <v>996</v>
      </c>
    </row>
    <row r="2335" spans="1:50" ht="13" hidden="1" customHeight="1" outlineLevel="1">
      <c r="A2335" t="s">
        <v>868</v>
      </c>
      <c r="B2335" t="s">
        <v>803</v>
      </c>
      <c r="C2335" s="1">
        <f t="shared" si="812"/>
        <v>2421</v>
      </c>
      <c r="D2335" s="7">
        <f>IF(N2335&gt;0, RANK(N2335,(N2335:P2335,Q2335:AE2335)),0)</f>
        <v>0</v>
      </c>
      <c r="E2335" s="7">
        <f>IF(O2335&gt;0,RANK(O2335,(N2335:P2335,Q2335:AE2335)),0)</f>
        <v>1</v>
      </c>
      <c r="F2335" s="7">
        <f>IF(P2335&gt;0,RANK(P2335,(N2335:P2335,Q2335:AE2335)),0)</f>
        <v>2</v>
      </c>
      <c r="G2335" s="1">
        <f t="shared" si="800"/>
        <v>1187</v>
      </c>
      <c r="H2335" s="2">
        <f t="shared" si="801"/>
        <v>0.4902932672449401</v>
      </c>
      <c r="I2335" s="2"/>
      <c r="J2335" s="2">
        <f t="shared" si="813"/>
        <v>0</v>
      </c>
      <c r="K2335" s="2">
        <f t="shared" si="814"/>
        <v>0.7406030565881867</v>
      </c>
      <c r="L2335" s="2">
        <f t="shared" si="815"/>
        <v>0.2503097893432466</v>
      </c>
      <c r="M2335" s="2">
        <f t="shared" si="816"/>
        <v>9.0871540685666941E-3</v>
      </c>
      <c r="N2335" s="58"/>
      <c r="O2335" s="58">
        <v>1793</v>
      </c>
      <c r="P2335" s="58">
        <v>606</v>
      </c>
      <c r="Q2335" s="58"/>
      <c r="R2335" s="58"/>
      <c r="S2335" s="58"/>
      <c r="T2335" s="58"/>
      <c r="U2335" s="58">
        <v>22</v>
      </c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G2335" s="7">
        <f>IF(Q2335&gt;0,RANK(Q2335,(N2335:P2335,Q2335:AE2335)),0)</f>
        <v>0</v>
      </c>
      <c r="AH2335" s="7">
        <f>IF(R2335&gt;0,RANK(R2335,(N2335:P2335,Q2335:AE2335)),0)</f>
        <v>0</v>
      </c>
      <c r="AI2335" s="7">
        <f>IF(T2335&gt;0,RANK(T2335,(N2335:P2335,Q2335:AE2335)),0)</f>
        <v>0</v>
      </c>
      <c r="AJ2335" s="7">
        <f>IF(S2335&gt;0,RANK(S2335,(N2335:P2335,Q2335:AE2335)),0)</f>
        <v>0</v>
      </c>
      <c r="AK2335" s="2">
        <f t="shared" si="817"/>
        <v>0</v>
      </c>
      <c r="AL2335" s="2">
        <f t="shared" si="818"/>
        <v>0</v>
      </c>
      <c r="AM2335" s="2">
        <f t="shared" si="819"/>
        <v>0</v>
      </c>
      <c r="AN2335" s="2">
        <f t="shared" si="820"/>
        <v>0</v>
      </c>
      <c r="AP2335" t="s">
        <v>868</v>
      </c>
      <c r="AQ2335" t="s">
        <v>803</v>
      </c>
      <c r="AT2335" s="94">
        <v>51</v>
      </c>
      <c r="AU2335" s="96">
        <v>145</v>
      </c>
      <c r="AV2335" s="100">
        <f t="shared" si="811"/>
        <v>51145</v>
      </c>
      <c r="AX2335" s="7" t="s">
        <v>996</v>
      </c>
    </row>
    <row r="2336" spans="1:50" ht="13" hidden="1" customHeight="1" outlineLevel="1">
      <c r="A2336" t="s">
        <v>1439</v>
      </c>
      <c r="B2336" t="s">
        <v>803</v>
      </c>
      <c r="C2336" s="1">
        <f t="shared" si="812"/>
        <v>2140</v>
      </c>
      <c r="D2336" s="7">
        <f>IF(N2336&gt;0, RANK(N2336,(N2336:P2336,Q2336:AE2336)),0)</f>
        <v>0</v>
      </c>
      <c r="E2336" s="7">
        <f>IF(O2336&gt;0,RANK(O2336,(N2336:P2336,Q2336:AE2336)),0)</f>
        <v>1</v>
      </c>
      <c r="F2336" s="7">
        <f>IF(P2336&gt;0,RANK(P2336,(N2336:P2336,Q2336:AE2336)),0)</f>
        <v>2</v>
      </c>
      <c r="G2336" s="1">
        <f t="shared" si="800"/>
        <v>1628</v>
      </c>
      <c r="H2336" s="2">
        <f t="shared" si="801"/>
        <v>0.76074766355140189</v>
      </c>
      <c r="I2336" s="2"/>
      <c r="J2336" s="2">
        <f t="shared" si="813"/>
        <v>0</v>
      </c>
      <c r="K2336" s="2">
        <f t="shared" si="814"/>
        <v>0.87616822429906538</v>
      </c>
      <c r="L2336" s="2">
        <f t="shared" si="815"/>
        <v>0.11542056074766355</v>
      </c>
      <c r="M2336" s="2">
        <f t="shared" si="816"/>
        <v>8.4112149532710734E-3</v>
      </c>
      <c r="N2336" s="58"/>
      <c r="O2336" s="58">
        <v>1875</v>
      </c>
      <c r="P2336" s="58">
        <v>247</v>
      </c>
      <c r="Q2336" s="58"/>
      <c r="R2336" s="58"/>
      <c r="S2336" s="58"/>
      <c r="T2336" s="58"/>
      <c r="U2336" s="58">
        <v>18</v>
      </c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G2336" s="7">
        <f>IF(Q2336&gt;0,RANK(Q2336,(N2336:P2336,Q2336:AE2336)),0)</f>
        <v>0</v>
      </c>
      <c r="AH2336" s="7">
        <f>IF(R2336&gt;0,RANK(R2336,(N2336:P2336,Q2336:AE2336)),0)</f>
        <v>0</v>
      </c>
      <c r="AI2336" s="7">
        <f>IF(T2336&gt;0,RANK(T2336,(N2336:P2336,Q2336:AE2336)),0)</f>
        <v>0</v>
      </c>
      <c r="AJ2336" s="7">
        <f>IF(S2336&gt;0,RANK(S2336,(N2336:P2336,Q2336:AE2336)),0)</f>
        <v>0</v>
      </c>
      <c r="AK2336" s="2">
        <f t="shared" si="817"/>
        <v>0</v>
      </c>
      <c r="AL2336" s="2">
        <f t="shared" si="818"/>
        <v>0</v>
      </c>
      <c r="AM2336" s="2">
        <f t="shared" si="819"/>
        <v>0</v>
      </c>
      <c r="AN2336" s="2">
        <f t="shared" si="820"/>
        <v>0</v>
      </c>
      <c r="AP2336" t="s">
        <v>1439</v>
      </c>
      <c r="AQ2336" t="s">
        <v>803</v>
      </c>
      <c r="AT2336" s="94">
        <v>51</v>
      </c>
      <c r="AU2336" s="96">
        <v>147</v>
      </c>
      <c r="AV2336" s="100">
        <f t="shared" si="811"/>
        <v>51147</v>
      </c>
      <c r="AX2336" s="7" t="s">
        <v>996</v>
      </c>
    </row>
    <row r="2337" spans="1:50" ht="13" hidden="1" customHeight="1" outlineLevel="1">
      <c r="A2337" t="s">
        <v>1080</v>
      </c>
      <c r="B2337" t="s">
        <v>803</v>
      </c>
      <c r="C2337" s="1">
        <f t="shared" si="812"/>
        <v>3429</v>
      </c>
      <c r="D2337" s="7">
        <f>IF(N2337&gt;0, RANK(N2337,(N2337:P2337,Q2337:AE2337)),0)</f>
        <v>0</v>
      </c>
      <c r="E2337" s="7">
        <f>IF(O2337&gt;0,RANK(O2337,(N2337:P2337,Q2337:AE2337)),0)</f>
        <v>1</v>
      </c>
      <c r="F2337" s="7">
        <f>IF(P2337&gt;0,RANK(P2337,(N2337:P2337,Q2337:AE2337)),0)</f>
        <v>2</v>
      </c>
      <c r="G2337" s="1">
        <f t="shared" si="800"/>
        <v>1284</v>
      </c>
      <c r="H2337" s="2">
        <f t="shared" si="801"/>
        <v>0.37445319335083116</v>
      </c>
      <c r="I2337" s="2"/>
      <c r="J2337" s="2">
        <f t="shared" si="813"/>
        <v>0</v>
      </c>
      <c r="K2337" s="2">
        <f t="shared" si="814"/>
        <v>0.68474773986585014</v>
      </c>
      <c r="L2337" s="2">
        <f t="shared" si="815"/>
        <v>0.31029454651501898</v>
      </c>
      <c r="M2337" s="2">
        <f t="shared" si="816"/>
        <v>4.9577136191308879E-3</v>
      </c>
      <c r="N2337" s="58"/>
      <c r="O2337" s="58">
        <v>2348</v>
      </c>
      <c r="P2337" s="58">
        <v>1064</v>
      </c>
      <c r="Q2337" s="58"/>
      <c r="R2337" s="58"/>
      <c r="S2337" s="58"/>
      <c r="T2337" s="58"/>
      <c r="U2337" s="58">
        <v>17</v>
      </c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G2337" s="7">
        <f>IF(Q2337&gt;0,RANK(Q2337,(N2337:P2337,Q2337:AE2337)),0)</f>
        <v>0</v>
      </c>
      <c r="AH2337" s="7">
        <f>IF(R2337&gt;0,RANK(R2337,(N2337:P2337,Q2337:AE2337)),0)</f>
        <v>0</v>
      </c>
      <c r="AI2337" s="7">
        <f>IF(T2337&gt;0,RANK(T2337,(N2337:P2337,Q2337:AE2337)),0)</f>
        <v>0</v>
      </c>
      <c r="AJ2337" s="7">
        <f>IF(S2337&gt;0,RANK(S2337,(N2337:P2337,Q2337:AE2337)),0)</f>
        <v>0</v>
      </c>
      <c r="AK2337" s="2">
        <f t="shared" si="817"/>
        <v>0</v>
      </c>
      <c r="AL2337" s="2">
        <f t="shared" si="818"/>
        <v>0</v>
      </c>
      <c r="AM2337" s="2">
        <f t="shared" si="819"/>
        <v>0</v>
      </c>
      <c r="AN2337" s="2">
        <f t="shared" si="820"/>
        <v>0</v>
      </c>
      <c r="AP2337" t="s">
        <v>1080</v>
      </c>
      <c r="AQ2337" t="s">
        <v>803</v>
      </c>
      <c r="AT2337" s="94">
        <v>51</v>
      </c>
      <c r="AU2337" s="96">
        <v>149</v>
      </c>
      <c r="AV2337" s="100">
        <f t="shared" si="811"/>
        <v>51149</v>
      </c>
      <c r="AX2337" s="7" t="s">
        <v>996</v>
      </c>
    </row>
    <row r="2338" spans="1:50" ht="13" hidden="1" customHeight="1" outlineLevel="1">
      <c r="A2338" t="s">
        <v>2120</v>
      </c>
      <c r="B2338" t="s">
        <v>803</v>
      </c>
      <c r="C2338" s="1">
        <f t="shared" si="812"/>
        <v>32878</v>
      </c>
      <c r="D2338" s="7">
        <f>IF(N2338&gt;0, RANK(N2338,(N2338:P2338,Q2338:AE2338)),0)</f>
        <v>0</v>
      </c>
      <c r="E2338" s="7">
        <f>IF(O2338&gt;0,RANK(O2338,(N2338:P2338,Q2338:AE2338)),0)</f>
        <v>1</v>
      </c>
      <c r="F2338" s="7">
        <f>IF(P2338&gt;0,RANK(P2338,(N2338:P2338,Q2338:AE2338)),0)</f>
        <v>2</v>
      </c>
      <c r="G2338" s="1">
        <f t="shared" si="800"/>
        <v>20569</v>
      </c>
      <c r="H2338" s="2">
        <f t="shared" si="801"/>
        <v>0.62561591337672606</v>
      </c>
      <c r="I2338" s="2"/>
      <c r="J2338" s="2">
        <f t="shared" si="813"/>
        <v>0</v>
      </c>
      <c r="K2338" s="2">
        <f t="shared" si="814"/>
        <v>0.81090698947624551</v>
      </c>
      <c r="L2338" s="2">
        <f t="shared" si="815"/>
        <v>0.18529107609951945</v>
      </c>
      <c r="M2338" s="2">
        <f t="shared" si="816"/>
        <v>3.8019344242350428E-3</v>
      </c>
      <c r="N2338" s="58"/>
      <c r="O2338" s="58">
        <v>26661</v>
      </c>
      <c r="P2338" s="58">
        <v>6092</v>
      </c>
      <c r="Q2338" s="58"/>
      <c r="R2338" s="58"/>
      <c r="S2338" s="58"/>
      <c r="T2338" s="58"/>
      <c r="U2338" s="58">
        <v>125</v>
      </c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G2338" s="7">
        <f>IF(Q2338&gt;0,RANK(Q2338,(N2338:P2338,Q2338:AE2338)),0)</f>
        <v>0</v>
      </c>
      <c r="AH2338" s="7">
        <f>IF(R2338&gt;0,RANK(R2338,(N2338:P2338,Q2338:AE2338)),0)</f>
        <v>0</v>
      </c>
      <c r="AI2338" s="7">
        <f>IF(T2338&gt;0,RANK(T2338,(N2338:P2338,Q2338:AE2338)),0)</f>
        <v>0</v>
      </c>
      <c r="AJ2338" s="7">
        <f>IF(S2338&gt;0,RANK(S2338,(N2338:P2338,Q2338:AE2338)),0)</f>
        <v>0</v>
      </c>
      <c r="AK2338" s="2">
        <f t="shared" si="817"/>
        <v>0</v>
      </c>
      <c r="AL2338" s="2">
        <f t="shared" si="818"/>
        <v>0</v>
      </c>
      <c r="AM2338" s="2">
        <f t="shared" si="819"/>
        <v>0</v>
      </c>
      <c r="AN2338" s="2">
        <f t="shared" si="820"/>
        <v>0</v>
      </c>
      <c r="AP2338" t="s">
        <v>2120</v>
      </c>
      <c r="AQ2338" t="s">
        <v>803</v>
      </c>
      <c r="AT2338" s="94">
        <v>51</v>
      </c>
      <c r="AU2338" s="96">
        <v>153</v>
      </c>
      <c r="AV2338" s="100">
        <f t="shared" si="811"/>
        <v>51153</v>
      </c>
      <c r="AX2338" s="7" t="s">
        <v>996</v>
      </c>
    </row>
    <row r="2339" spans="1:50" ht="13" hidden="1" customHeight="1" outlineLevel="1">
      <c r="A2339" t="s">
        <v>406</v>
      </c>
      <c r="B2339" t="s">
        <v>803</v>
      </c>
      <c r="C2339" s="1">
        <f t="shared" si="812"/>
        <v>6179</v>
      </c>
      <c r="D2339" s="7">
        <f>IF(N2339&gt;0, RANK(N2339,(N2339:P2339,Q2339:AE2339)),0)</f>
        <v>0</v>
      </c>
      <c r="E2339" s="7">
        <f>IF(O2339&gt;0,RANK(O2339,(N2339:P2339,Q2339:AE2339)),0)</f>
        <v>1</v>
      </c>
      <c r="F2339" s="7">
        <f>IF(P2339&gt;0,RANK(P2339,(N2339:P2339,Q2339:AE2339)),0)</f>
        <v>2</v>
      </c>
      <c r="G2339" s="1">
        <f t="shared" si="800"/>
        <v>4991</v>
      </c>
      <c r="H2339" s="2">
        <f t="shared" si="801"/>
        <v>0.80773587959216697</v>
      </c>
      <c r="I2339" s="2"/>
      <c r="J2339" s="2">
        <f t="shared" si="813"/>
        <v>0</v>
      </c>
      <c r="K2339" s="2">
        <f t="shared" si="814"/>
        <v>0.9024113934293575</v>
      </c>
      <c r="L2339" s="2">
        <f t="shared" si="815"/>
        <v>9.4675513837190486E-2</v>
      </c>
      <c r="M2339" s="2">
        <f t="shared" si="816"/>
        <v>2.9130927334520135E-3</v>
      </c>
      <c r="N2339" s="58"/>
      <c r="O2339" s="58">
        <v>5576</v>
      </c>
      <c r="P2339" s="58">
        <v>585</v>
      </c>
      <c r="Q2339" s="58"/>
      <c r="R2339" s="58"/>
      <c r="S2339" s="58"/>
      <c r="T2339" s="58"/>
      <c r="U2339" s="58">
        <v>18</v>
      </c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G2339" s="7">
        <f>IF(Q2339&gt;0,RANK(Q2339,(N2339:P2339,Q2339:AE2339)),0)</f>
        <v>0</v>
      </c>
      <c r="AH2339" s="7">
        <f>IF(R2339&gt;0,RANK(R2339,(N2339:P2339,Q2339:AE2339)),0)</f>
        <v>0</v>
      </c>
      <c r="AI2339" s="7">
        <f>IF(T2339&gt;0,RANK(T2339,(N2339:P2339,Q2339:AE2339)),0)</f>
        <v>0</v>
      </c>
      <c r="AJ2339" s="7">
        <f>IF(S2339&gt;0,RANK(S2339,(N2339:P2339,Q2339:AE2339)),0)</f>
        <v>0</v>
      </c>
      <c r="AK2339" s="2">
        <f t="shared" si="817"/>
        <v>0</v>
      </c>
      <c r="AL2339" s="2">
        <f t="shared" si="818"/>
        <v>0</v>
      </c>
      <c r="AM2339" s="2">
        <f t="shared" si="819"/>
        <v>0</v>
      </c>
      <c r="AN2339" s="2">
        <f t="shared" si="820"/>
        <v>0</v>
      </c>
      <c r="AP2339" t="s">
        <v>406</v>
      </c>
      <c r="AQ2339" t="s">
        <v>803</v>
      </c>
      <c r="AT2339" s="94">
        <v>51</v>
      </c>
      <c r="AU2339" s="96">
        <v>155</v>
      </c>
      <c r="AV2339" s="100">
        <f t="shared" si="811"/>
        <v>51155</v>
      </c>
      <c r="AX2339" s="7" t="s">
        <v>996</v>
      </c>
    </row>
    <row r="2340" spans="1:50" ht="13" hidden="1" customHeight="1" outlineLevel="1">
      <c r="A2340" t="s">
        <v>669</v>
      </c>
      <c r="B2340" t="s">
        <v>803</v>
      </c>
      <c r="C2340" s="1">
        <f t="shared" si="812"/>
        <v>1683</v>
      </c>
      <c r="D2340" s="7">
        <f>IF(N2340&gt;0, RANK(N2340,(N2340:P2340,Q2340:AE2340)),0)</f>
        <v>0</v>
      </c>
      <c r="E2340" s="7">
        <f>IF(O2340&gt;0,RANK(O2340,(N2340:P2340,Q2340:AE2340)),0)</f>
        <v>1</v>
      </c>
      <c r="F2340" s="7">
        <f>IF(P2340&gt;0,RANK(P2340,(N2340:P2340,Q2340:AE2340)),0)</f>
        <v>2</v>
      </c>
      <c r="G2340" s="1">
        <f t="shared" si="800"/>
        <v>932</v>
      </c>
      <c r="H2340" s="2">
        <f t="shared" si="801"/>
        <v>0.55377302436125964</v>
      </c>
      <c r="I2340" s="2"/>
      <c r="J2340" s="2">
        <f t="shared" si="813"/>
        <v>0</v>
      </c>
      <c r="K2340" s="2">
        <f t="shared" si="814"/>
        <v>0.76945929887106357</v>
      </c>
      <c r="L2340" s="2">
        <f t="shared" si="815"/>
        <v>0.21568627450980393</v>
      </c>
      <c r="M2340" s="2">
        <f t="shared" si="816"/>
        <v>1.4854426619132499E-2</v>
      </c>
      <c r="N2340" s="58"/>
      <c r="O2340" s="58">
        <v>1295</v>
      </c>
      <c r="P2340" s="58">
        <v>363</v>
      </c>
      <c r="Q2340" s="58"/>
      <c r="R2340" s="58"/>
      <c r="S2340" s="58"/>
      <c r="T2340" s="58"/>
      <c r="U2340" s="58">
        <v>25</v>
      </c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G2340" s="7">
        <f>IF(Q2340&gt;0,RANK(Q2340,(N2340:P2340,Q2340:AE2340)),0)</f>
        <v>0</v>
      </c>
      <c r="AH2340" s="7">
        <f>IF(R2340&gt;0,RANK(R2340,(N2340:P2340,Q2340:AE2340)),0)</f>
        <v>0</v>
      </c>
      <c r="AI2340" s="7">
        <f>IF(T2340&gt;0,RANK(T2340,(N2340:P2340,Q2340:AE2340)),0)</f>
        <v>0</v>
      </c>
      <c r="AJ2340" s="7">
        <f>IF(S2340&gt;0,RANK(S2340,(N2340:P2340,Q2340:AE2340)),0)</f>
        <v>0</v>
      </c>
      <c r="AK2340" s="2">
        <f t="shared" si="817"/>
        <v>0</v>
      </c>
      <c r="AL2340" s="2">
        <f t="shared" si="818"/>
        <v>0</v>
      </c>
      <c r="AM2340" s="2">
        <f t="shared" si="819"/>
        <v>0</v>
      </c>
      <c r="AN2340" s="2">
        <f t="shared" si="820"/>
        <v>0</v>
      </c>
      <c r="AP2340" t="s">
        <v>669</v>
      </c>
      <c r="AQ2340" t="s">
        <v>803</v>
      </c>
      <c r="AT2340" s="94">
        <v>51</v>
      </c>
      <c r="AU2340" s="96">
        <v>157</v>
      </c>
      <c r="AV2340" s="100">
        <f t="shared" si="811"/>
        <v>51157</v>
      </c>
      <c r="AX2340" s="7" t="s">
        <v>996</v>
      </c>
    </row>
    <row r="2341" spans="1:50" ht="13" hidden="1" customHeight="1" outlineLevel="1">
      <c r="A2341" t="s">
        <v>1619</v>
      </c>
      <c r="B2341" t="s">
        <v>803</v>
      </c>
      <c r="C2341" s="1">
        <f t="shared" si="812"/>
        <v>1412</v>
      </c>
      <c r="D2341" s="7">
        <f>IF(N2341&gt;0, RANK(N2341,(N2341:P2341,Q2341:AE2341)),0)</f>
        <v>0</v>
      </c>
      <c r="E2341" s="7">
        <f>IF(O2341&gt;0,RANK(O2341,(N2341:P2341,Q2341:AE2341)),0)</f>
        <v>1</v>
      </c>
      <c r="F2341" s="7">
        <f>IF(P2341&gt;0,RANK(P2341,(N2341:P2341,Q2341:AE2341)),0)</f>
        <v>2</v>
      </c>
      <c r="G2341" s="1">
        <f t="shared" si="800"/>
        <v>936</v>
      </c>
      <c r="H2341" s="2">
        <f t="shared" si="801"/>
        <v>0.66288951841359778</v>
      </c>
      <c r="I2341" s="2"/>
      <c r="J2341" s="2">
        <f t="shared" si="813"/>
        <v>0</v>
      </c>
      <c r="K2341" s="2">
        <f t="shared" si="814"/>
        <v>0.83144475920679883</v>
      </c>
      <c r="L2341" s="2">
        <f t="shared" si="815"/>
        <v>0.16855524079320114</v>
      </c>
      <c r="M2341" s="2">
        <f t="shared" si="816"/>
        <v>2.7755575615628914E-17</v>
      </c>
      <c r="N2341" s="58"/>
      <c r="O2341" s="58">
        <v>1174</v>
      </c>
      <c r="P2341" s="58">
        <v>238</v>
      </c>
      <c r="Q2341" s="58"/>
      <c r="R2341" s="58"/>
      <c r="S2341" s="58"/>
      <c r="T2341" s="58"/>
      <c r="U2341" s="58">
        <v>0</v>
      </c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G2341" s="7">
        <f>IF(Q2341&gt;0,RANK(Q2341,(N2341:P2341,Q2341:AE2341)),0)</f>
        <v>0</v>
      </c>
      <c r="AH2341" s="7">
        <f>IF(R2341&gt;0,RANK(R2341,(N2341:P2341,Q2341:AE2341)),0)</f>
        <v>0</v>
      </c>
      <c r="AI2341" s="7">
        <f>IF(T2341&gt;0,RANK(T2341,(N2341:P2341,Q2341:AE2341)),0)</f>
        <v>0</v>
      </c>
      <c r="AJ2341" s="7">
        <f>IF(S2341&gt;0,RANK(S2341,(N2341:P2341,Q2341:AE2341)),0)</f>
        <v>0</v>
      </c>
      <c r="AK2341" s="2">
        <f t="shared" si="817"/>
        <v>0</v>
      </c>
      <c r="AL2341" s="2">
        <f t="shared" si="818"/>
        <v>0</v>
      </c>
      <c r="AM2341" s="2">
        <f t="shared" si="819"/>
        <v>0</v>
      </c>
      <c r="AN2341" s="2">
        <f t="shared" si="820"/>
        <v>0</v>
      </c>
      <c r="AP2341" t="s">
        <v>1619</v>
      </c>
      <c r="AQ2341" t="s">
        <v>803</v>
      </c>
      <c r="AT2341" s="94">
        <v>51</v>
      </c>
      <c r="AU2341" s="96">
        <v>159</v>
      </c>
      <c r="AV2341" s="100">
        <f t="shared" si="811"/>
        <v>51159</v>
      </c>
      <c r="AX2341" s="7" t="s">
        <v>996</v>
      </c>
    </row>
    <row r="2342" spans="1:50" ht="13" hidden="1" customHeight="1" outlineLevel="1">
      <c r="A2342" t="s">
        <v>2254</v>
      </c>
      <c r="B2342" t="s">
        <v>803</v>
      </c>
      <c r="C2342" s="1">
        <f t="shared" si="812"/>
        <v>30296</v>
      </c>
      <c r="D2342" s="7">
        <f>IF(N2342&gt;0, RANK(N2342,(N2342:P2342,Q2342:AE2342)),0)</f>
        <v>0</v>
      </c>
      <c r="E2342" s="7">
        <f>IF(O2342&gt;0,RANK(O2342,(N2342:P2342,Q2342:AE2342)),0)</f>
        <v>1</v>
      </c>
      <c r="F2342" s="7">
        <f>IF(P2342&gt;0,RANK(P2342,(N2342:P2342,Q2342:AE2342)),0)</f>
        <v>2</v>
      </c>
      <c r="G2342" s="1">
        <f t="shared" si="800"/>
        <v>21455</v>
      </c>
      <c r="H2342" s="2">
        <f t="shared" si="801"/>
        <v>0.70817929759704257</v>
      </c>
      <c r="I2342" s="2"/>
      <c r="J2342" s="2">
        <f t="shared" si="813"/>
        <v>0</v>
      </c>
      <c r="K2342" s="2">
        <f t="shared" si="814"/>
        <v>0.85308291523633484</v>
      </c>
      <c r="L2342" s="2">
        <f t="shared" si="815"/>
        <v>0.14490361763929233</v>
      </c>
      <c r="M2342" s="2">
        <f t="shared" si="816"/>
        <v>2.0134671243728364E-3</v>
      </c>
      <c r="N2342" s="58"/>
      <c r="O2342" s="58">
        <v>25845</v>
      </c>
      <c r="P2342" s="58">
        <v>4390</v>
      </c>
      <c r="Q2342" s="58"/>
      <c r="R2342" s="58"/>
      <c r="S2342" s="58"/>
      <c r="T2342" s="58"/>
      <c r="U2342" s="58">
        <v>61</v>
      </c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G2342" s="7">
        <f>IF(Q2342&gt;0,RANK(Q2342,(N2342:P2342,Q2342:AE2342)),0)</f>
        <v>0</v>
      </c>
      <c r="AH2342" s="7">
        <f>IF(R2342&gt;0,RANK(R2342,(N2342:P2342,Q2342:AE2342)),0)</f>
        <v>0</v>
      </c>
      <c r="AI2342" s="7">
        <f>IF(T2342&gt;0,RANK(T2342,(N2342:P2342,Q2342:AE2342)),0)</f>
        <v>0</v>
      </c>
      <c r="AJ2342" s="7">
        <f>IF(S2342&gt;0,RANK(S2342,(N2342:P2342,Q2342:AE2342)),0)</f>
        <v>0</v>
      </c>
      <c r="AK2342" s="2">
        <f t="shared" si="817"/>
        <v>0</v>
      </c>
      <c r="AL2342" s="2">
        <f t="shared" si="818"/>
        <v>0</v>
      </c>
      <c r="AM2342" s="2">
        <f t="shared" si="819"/>
        <v>0</v>
      </c>
      <c r="AN2342" s="2">
        <f t="shared" si="820"/>
        <v>0</v>
      </c>
      <c r="AP2342" t="s">
        <v>2254</v>
      </c>
      <c r="AQ2342" t="s">
        <v>803</v>
      </c>
      <c r="AT2342" s="94">
        <v>51</v>
      </c>
      <c r="AU2342" s="96">
        <v>161</v>
      </c>
      <c r="AV2342" s="100">
        <f t="shared" si="811"/>
        <v>51161</v>
      </c>
      <c r="AX2342" s="7" t="s">
        <v>996</v>
      </c>
    </row>
    <row r="2343" spans="1:50" ht="13" hidden="1" customHeight="1" outlineLevel="1">
      <c r="A2343" t="s">
        <v>2308</v>
      </c>
      <c r="B2343" t="s">
        <v>803</v>
      </c>
      <c r="C2343" s="1">
        <f t="shared" si="812"/>
        <v>2699</v>
      </c>
      <c r="D2343" s="7">
        <f>IF(N2343&gt;0, RANK(N2343,(N2343:P2343,Q2343:AE2343)),0)</f>
        <v>0</v>
      </c>
      <c r="E2343" s="7">
        <f>IF(O2343&gt;0,RANK(O2343,(N2343:P2343,Q2343:AE2343)),0)</f>
        <v>1</v>
      </c>
      <c r="F2343" s="7">
        <f>IF(P2343&gt;0,RANK(P2343,(N2343:P2343,Q2343:AE2343)),0)</f>
        <v>2</v>
      </c>
      <c r="G2343" s="1">
        <f t="shared" si="800"/>
        <v>2015</v>
      </c>
      <c r="H2343" s="2">
        <f t="shared" si="801"/>
        <v>0.74657280474249721</v>
      </c>
      <c r="I2343" s="2"/>
      <c r="J2343" s="2">
        <f t="shared" si="813"/>
        <v>0</v>
      </c>
      <c r="K2343" s="2">
        <f t="shared" si="814"/>
        <v>0.86884031122638017</v>
      </c>
      <c r="L2343" s="2">
        <f t="shared" si="815"/>
        <v>0.12226750648388292</v>
      </c>
      <c r="M2343" s="2">
        <f t="shared" si="816"/>
        <v>8.8921822897369135E-3</v>
      </c>
      <c r="N2343" s="58"/>
      <c r="O2343" s="58">
        <v>2345</v>
      </c>
      <c r="P2343" s="58">
        <v>330</v>
      </c>
      <c r="Q2343" s="58"/>
      <c r="R2343" s="58"/>
      <c r="S2343" s="58"/>
      <c r="T2343" s="58"/>
      <c r="U2343" s="58">
        <v>24</v>
      </c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G2343" s="7">
        <f>IF(Q2343&gt;0,RANK(Q2343,(N2343:P2343,Q2343:AE2343)),0)</f>
        <v>0</v>
      </c>
      <c r="AH2343" s="7">
        <f>IF(R2343&gt;0,RANK(R2343,(N2343:P2343,Q2343:AE2343)),0)</f>
        <v>0</v>
      </c>
      <c r="AI2343" s="7">
        <f>IF(T2343&gt;0,RANK(T2343,(N2343:P2343,Q2343:AE2343)),0)</f>
        <v>0</v>
      </c>
      <c r="AJ2343" s="7">
        <f>IF(S2343&gt;0,RANK(S2343,(N2343:P2343,Q2343:AE2343)),0)</f>
        <v>0</v>
      </c>
      <c r="AK2343" s="2">
        <f t="shared" si="817"/>
        <v>0</v>
      </c>
      <c r="AL2343" s="2">
        <f t="shared" si="818"/>
        <v>0</v>
      </c>
      <c r="AM2343" s="2">
        <f t="shared" si="819"/>
        <v>0</v>
      </c>
      <c r="AN2343" s="2">
        <f t="shared" si="820"/>
        <v>0</v>
      </c>
      <c r="AP2343" t="s">
        <v>2308</v>
      </c>
      <c r="AQ2343" t="s">
        <v>803</v>
      </c>
      <c r="AT2343" s="94">
        <v>51</v>
      </c>
      <c r="AU2343" s="96">
        <v>163</v>
      </c>
      <c r="AV2343" s="100">
        <f t="shared" si="811"/>
        <v>51163</v>
      </c>
      <c r="AX2343" s="7" t="s">
        <v>996</v>
      </c>
    </row>
    <row r="2344" spans="1:50" ht="13" hidden="1" customHeight="1" outlineLevel="1">
      <c r="A2344" t="s">
        <v>1417</v>
      </c>
      <c r="B2344" t="s">
        <v>803</v>
      </c>
      <c r="C2344" s="1">
        <f t="shared" si="812"/>
        <v>8483</v>
      </c>
      <c r="D2344" s="7">
        <f>IF(N2344&gt;0, RANK(N2344,(N2344:P2344,Q2344:AE2344)),0)</f>
        <v>0</v>
      </c>
      <c r="E2344" s="7">
        <f>IF(O2344&gt;0,RANK(O2344,(N2344:P2344,Q2344:AE2344)),0)</f>
        <v>1</v>
      </c>
      <c r="F2344" s="7">
        <f>IF(P2344&gt;0,RANK(P2344,(N2344:P2344,Q2344:AE2344)),0)</f>
        <v>2</v>
      </c>
      <c r="G2344" s="1">
        <f t="shared" si="800"/>
        <v>5756</v>
      </c>
      <c r="H2344" s="2">
        <f t="shared" si="801"/>
        <v>0.67853353766356239</v>
      </c>
      <c r="I2344" s="2"/>
      <c r="J2344" s="2">
        <f t="shared" si="813"/>
        <v>0</v>
      </c>
      <c r="K2344" s="2">
        <f t="shared" si="814"/>
        <v>0.83543557703642579</v>
      </c>
      <c r="L2344" s="2">
        <f t="shared" si="815"/>
        <v>0.15690203937286337</v>
      </c>
      <c r="M2344" s="2">
        <f t="shared" si="816"/>
        <v>7.6623835907108362E-3</v>
      </c>
      <c r="N2344" s="58"/>
      <c r="O2344" s="58">
        <v>7087</v>
      </c>
      <c r="P2344" s="58">
        <v>1331</v>
      </c>
      <c r="Q2344" s="58"/>
      <c r="R2344" s="58"/>
      <c r="S2344" s="58"/>
      <c r="T2344" s="58"/>
      <c r="U2344" s="58">
        <v>65</v>
      </c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G2344" s="7">
        <f>IF(Q2344&gt;0,RANK(Q2344,(N2344:P2344,Q2344:AE2344)),0)</f>
        <v>0</v>
      </c>
      <c r="AH2344" s="7">
        <f>IF(R2344&gt;0,RANK(R2344,(N2344:P2344,Q2344:AE2344)),0)</f>
        <v>0</v>
      </c>
      <c r="AI2344" s="7">
        <f>IF(T2344&gt;0,RANK(T2344,(N2344:P2344,Q2344:AE2344)),0)</f>
        <v>0</v>
      </c>
      <c r="AJ2344" s="7">
        <f>IF(S2344&gt;0,RANK(S2344,(N2344:P2344,Q2344:AE2344)),0)</f>
        <v>0</v>
      </c>
      <c r="AK2344" s="2">
        <f t="shared" si="817"/>
        <v>0</v>
      </c>
      <c r="AL2344" s="2">
        <f t="shared" si="818"/>
        <v>0</v>
      </c>
      <c r="AM2344" s="2">
        <f t="shared" si="819"/>
        <v>0</v>
      </c>
      <c r="AN2344" s="2">
        <f t="shared" si="820"/>
        <v>0</v>
      </c>
      <c r="AP2344" t="s">
        <v>1417</v>
      </c>
      <c r="AQ2344" t="s">
        <v>803</v>
      </c>
      <c r="AT2344" s="94">
        <v>51</v>
      </c>
      <c r="AU2344" s="96">
        <v>165</v>
      </c>
      <c r="AV2344" s="100">
        <f t="shared" si="811"/>
        <v>51165</v>
      </c>
      <c r="AX2344" s="7" t="s">
        <v>996</v>
      </c>
    </row>
    <row r="2345" spans="1:50" ht="13" hidden="1" customHeight="1" outlineLevel="1">
      <c r="A2345" t="s">
        <v>1810</v>
      </c>
      <c r="B2345" t="s">
        <v>803</v>
      </c>
      <c r="C2345" s="1">
        <f t="shared" si="812"/>
        <v>2700</v>
      </c>
      <c r="D2345" s="7">
        <f>IF(N2345&gt;0, RANK(N2345,(N2345:P2345,Q2345:AE2345)),0)</f>
        <v>0</v>
      </c>
      <c r="E2345" s="7">
        <f>IF(O2345&gt;0,RANK(O2345,(N2345:P2345,Q2345:AE2345)),0)</f>
        <v>1</v>
      </c>
      <c r="F2345" s="7">
        <f>IF(P2345&gt;0,RANK(P2345,(N2345:P2345,Q2345:AE2345)),0)</f>
        <v>2</v>
      </c>
      <c r="G2345" s="1">
        <f t="shared" si="800"/>
        <v>1659</v>
      </c>
      <c r="H2345" s="2">
        <f t="shared" si="801"/>
        <v>0.61444444444444446</v>
      </c>
      <c r="I2345" s="2"/>
      <c r="J2345" s="2">
        <f t="shared" si="813"/>
        <v>0</v>
      </c>
      <c r="K2345" s="2">
        <f t="shared" si="814"/>
        <v>0.80518518518518523</v>
      </c>
      <c r="L2345" s="2">
        <f t="shared" si="815"/>
        <v>0.19074074074074074</v>
      </c>
      <c r="M2345" s="2">
        <f t="shared" si="816"/>
        <v>4.0740740740740355E-3</v>
      </c>
      <c r="N2345" s="58"/>
      <c r="O2345" s="58">
        <v>2174</v>
      </c>
      <c r="P2345" s="58">
        <v>515</v>
      </c>
      <c r="Q2345" s="58"/>
      <c r="R2345" s="58"/>
      <c r="S2345" s="58"/>
      <c r="T2345" s="58"/>
      <c r="U2345" s="58">
        <v>11</v>
      </c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G2345" s="7">
        <f>IF(Q2345&gt;0,RANK(Q2345,(N2345:P2345,Q2345:AE2345)),0)</f>
        <v>0</v>
      </c>
      <c r="AH2345" s="7">
        <f>IF(R2345&gt;0,RANK(R2345,(N2345:P2345,Q2345:AE2345)),0)</f>
        <v>0</v>
      </c>
      <c r="AI2345" s="7">
        <f>IF(T2345&gt;0,RANK(T2345,(N2345:P2345,Q2345:AE2345)),0)</f>
        <v>0</v>
      </c>
      <c r="AJ2345" s="7">
        <f>IF(S2345&gt;0,RANK(S2345,(N2345:P2345,Q2345:AE2345)),0)</f>
        <v>0</v>
      </c>
      <c r="AK2345" s="2">
        <f t="shared" si="817"/>
        <v>0</v>
      </c>
      <c r="AL2345" s="2">
        <f t="shared" si="818"/>
        <v>0</v>
      </c>
      <c r="AM2345" s="2">
        <f t="shared" si="819"/>
        <v>0</v>
      </c>
      <c r="AN2345" s="2">
        <f t="shared" si="820"/>
        <v>0</v>
      </c>
      <c r="AP2345" t="s">
        <v>1810</v>
      </c>
      <c r="AQ2345" t="s">
        <v>803</v>
      </c>
      <c r="AT2345" s="94">
        <v>51</v>
      </c>
      <c r="AU2345" s="96">
        <v>167</v>
      </c>
      <c r="AV2345" s="100">
        <f t="shared" si="811"/>
        <v>51167</v>
      </c>
      <c r="AX2345" s="7" t="s">
        <v>996</v>
      </c>
    </row>
    <row r="2346" spans="1:50" ht="13" hidden="1" customHeight="1" outlineLevel="1">
      <c r="A2346" t="s">
        <v>504</v>
      </c>
      <c r="B2346" t="s">
        <v>803</v>
      </c>
      <c r="C2346" s="1">
        <f t="shared" si="812"/>
        <v>2963</v>
      </c>
      <c r="D2346" s="7">
        <f>IF(N2346&gt;0, RANK(N2346,(N2346:P2346,Q2346:AE2346)),0)</f>
        <v>0</v>
      </c>
      <c r="E2346" s="7">
        <f>IF(O2346&gt;0,RANK(O2346,(N2346:P2346,Q2346:AE2346)),0)</f>
        <v>1</v>
      </c>
      <c r="F2346" s="7">
        <f>IF(P2346&gt;0,RANK(P2346,(N2346:P2346,Q2346:AE2346)),0)</f>
        <v>2</v>
      </c>
      <c r="G2346" s="1">
        <f t="shared" si="800"/>
        <v>1883</v>
      </c>
      <c r="H2346" s="2">
        <f t="shared" si="801"/>
        <v>0.63550455619304758</v>
      </c>
      <c r="I2346" s="2"/>
      <c r="J2346" s="2">
        <f t="shared" si="813"/>
        <v>0</v>
      </c>
      <c r="K2346" s="2">
        <f t="shared" si="814"/>
        <v>0.81538980762740465</v>
      </c>
      <c r="L2346" s="2">
        <f t="shared" si="815"/>
        <v>0.17988525143435707</v>
      </c>
      <c r="M2346" s="2">
        <f t="shared" si="816"/>
        <v>4.7249409382382757E-3</v>
      </c>
      <c r="N2346" s="58"/>
      <c r="O2346" s="58">
        <v>2416</v>
      </c>
      <c r="P2346" s="58">
        <v>533</v>
      </c>
      <c r="Q2346" s="58"/>
      <c r="R2346" s="58"/>
      <c r="S2346" s="58"/>
      <c r="T2346" s="58"/>
      <c r="U2346" s="58">
        <v>14</v>
      </c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G2346" s="7">
        <f>IF(Q2346&gt;0,RANK(Q2346,(N2346:P2346,Q2346:AE2346)),0)</f>
        <v>0</v>
      </c>
      <c r="AH2346" s="7">
        <f>IF(R2346&gt;0,RANK(R2346,(N2346:P2346,Q2346:AE2346)),0)</f>
        <v>0</v>
      </c>
      <c r="AI2346" s="7">
        <f>IF(T2346&gt;0,RANK(T2346,(N2346:P2346,Q2346:AE2346)),0)</f>
        <v>0</v>
      </c>
      <c r="AJ2346" s="7">
        <f>IF(S2346&gt;0,RANK(S2346,(N2346:P2346,Q2346:AE2346)),0)</f>
        <v>0</v>
      </c>
      <c r="AK2346" s="2">
        <f t="shared" si="817"/>
        <v>0</v>
      </c>
      <c r="AL2346" s="2">
        <f t="shared" si="818"/>
        <v>0</v>
      </c>
      <c r="AM2346" s="2">
        <f t="shared" si="819"/>
        <v>0</v>
      </c>
      <c r="AN2346" s="2">
        <f t="shared" si="820"/>
        <v>0</v>
      </c>
      <c r="AP2346" t="s">
        <v>504</v>
      </c>
      <c r="AQ2346" t="s">
        <v>803</v>
      </c>
      <c r="AT2346" s="94">
        <v>51</v>
      </c>
      <c r="AU2346" s="96">
        <v>169</v>
      </c>
      <c r="AV2346" s="100">
        <f t="shared" si="811"/>
        <v>51169</v>
      </c>
      <c r="AX2346" s="7" t="s">
        <v>996</v>
      </c>
    </row>
    <row r="2347" spans="1:50" ht="13" hidden="1" customHeight="1" outlineLevel="1">
      <c r="A2347" t="s">
        <v>321</v>
      </c>
      <c r="B2347" t="s">
        <v>803</v>
      </c>
      <c r="C2347" s="1">
        <f t="shared" si="812"/>
        <v>7828</v>
      </c>
      <c r="D2347" s="7">
        <f>IF(N2347&gt;0, RANK(N2347,(N2347:P2347,Q2347:AE2347)),0)</f>
        <v>0</v>
      </c>
      <c r="E2347" s="7">
        <f>IF(O2347&gt;0,RANK(O2347,(N2347:P2347,Q2347:AE2347)),0)</f>
        <v>1</v>
      </c>
      <c r="F2347" s="7">
        <f>IF(P2347&gt;0,RANK(P2347,(N2347:P2347,Q2347:AE2347)),0)</f>
        <v>2</v>
      </c>
      <c r="G2347" s="1">
        <f t="shared" si="800"/>
        <v>4943</v>
      </c>
      <c r="H2347" s="2">
        <f t="shared" si="801"/>
        <v>0.63145120081757788</v>
      </c>
      <c r="I2347" s="2"/>
      <c r="J2347" s="2">
        <f t="shared" si="813"/>
        <v>0</v>
      </c>
      <c r="K2347" s="2">
        <f t="shared" si="814"/>
        <v>0.81527848748083798</v>
      </c>
      <c r="L2347" s="2">
        <f t="shared" si="815"/>
        <v>0.18382728666326009</v>
      </c>
      <c r="M2347" s="2">
        <f t="shared" si="816"/>
        <v>8.9422585590193115E-4</v>
      </c>
      <c r="N2347" s="58"/>
      <c r="O2347" s="58">
        <v>6382</v>
      </c>
      <c r="P2347" s="58">
        <v>1439</v>
      </c>
      <c r="Q2347" s="58"/>
      <c r="R2347" s="58"/>
      <c r="S2347" s="58"/>
      <c r="T2347" s="58"/>
      <c r="U2347" s="58">
        <v>7</v>
      </c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G2347" s="7">
        <f>IF(Q2347&gt;0,RANK(Q2347,(N2347:P2347,Q2347:AE2347)),0)</f>
        <v>0</v>
      </c>
      <c r="AH2347" s="7">
        <f>IF(R2347&gt;0,RANK(R2347,(N2347:P2347,Q2347:AE2347)),0)</f>
        <v>0</v>
      </c>
      <c r="AI2347" s="7">
        <f>IF(T2347&gt;0,RANK(T2347,(N2347:P2347,Q2347:AE2347)),0)</f>
        <v>0</v>
      </c>
      <c r="AJ2347" s="7">
        <f>IF(S2347&gt;0,RANK(S2347,(N2347:P2347,Q2347:AE2347)),0)</f>
        <v>0</v>
      </c>
      <c r="AK2347" s="2">
        <f t="shared" si="817"/>
        <v>0</v>
      </c>
      <c r="AL2347" s="2">
        <f t="shared" si="818"/>
        <v>0</v>
      </c>
      <c r="AM2347" s="2">
        <f t="shared" si="819"/>
        <v>0</v>
      </c>
      <c r="AN2347" s="2">
        <f t="shared" si="820"/>
        <v>0</v>
      </c>
      <c r="AP2347" t="s">
        <v>321</v>
      </c>
      <c r="AQ2347" t="s">
        <v>803</v>
      </c>
      <c r="AT2347" s="94">
        <v>51</v>
      </c>
      <c r="AU2347" s="96">
        <v>171</v>
      </c>
      <c r="AV2347" s="100">
        <f t="shared" si="811"/>
        <v>51171</v>
      </c>
      <c r="AX2347" s="7" t="s">
        <v>996</v>
      </c>
    </row>
    <row r="2348" spans="1:50" ht="13" hidden="1" customHeight="1" outlineLevel="1">
      <c r="A2348" t="s">
        <v>1827</v>
      </c>
      <c r="B2348" t="s">
        <v>803</v>
      </c>
      <c r="C2348" s="1">
        <f t="shared" si="812"/>
        <v>4154</v>
      </c>
      <c r="D2348" s="7">
        <f>IF(N2348&gt;0, RANK(N2348,(N2348:P2348,Q2348:AE2348)),0)</f>
        <v>0</v>
      </c>
      <c r="E2348" s="7">
        <f>IF(O2348&gt;0,RANK(O2348,(N2348:P2348,Q2348:AE2348)),0)</f>
        <v>1</v>
      </c>
      <c r="F2348" s="7">
        <f>IF(P2348&gt;0,RANK(P2348,(N2348:P2348,Q2348:AE2348)),0)</f>
        <v>2</v>
      </c>
      <c r="G2348" s="1">
        <f t="shared" si="800"/>
        <v>3192</v>
      </c>
      <c r="H2348" s="2">
        <f t="shared" si="801"/>
        <v>0.76841598459316318</v>
      </c>
      <c r="I2348" s="2"/>
      <c r="J2348" s="2">
        <f t="shared" si="813"/>
        <v>0</v>
      </c>
      <c r="K2348" s="2">
        <f t="shared" si="814"/>
        <v>0.88252286952335102</v>
      </c>
      <c r="L2348" s="2">
        <f t="shared" si="815"/>
        <v>0.11410688493018777</v>
      </c>
      <c r="M2348" s="2">
        <f t="shared" si="816"/>
        <v>3.3702455464612174E-3</v>
      </c>
      <c r="N2348" s="58"/>
      <c r="O2348" s="58">
        <v>3666</v>
      </c>
      <c r="P2348" s="58">
        <v>474</v>
      </c>
      <c r="Q2348" s="58"/>
      <c r="R2348" s="58"/>
      <c r="S2348" s="58"/>
      <c r="T2348" s="58"/>
      <c r="U2348" s="58">
        <v>14</v>
      </c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G2348" s="7">
        <f>IF(Q2348&gt;0,RANK(Q2348,(N2348:P2348,Q2348:AE2348)),0)</f>
        <v>0</v>
      </c>
      <c r="AH2348" s="7">
        <f>IF(R2348&gt;0,RANK(R2348,(N2348:P2348,Q2348:AE2348)),0)</f>
        <v>0</v>
      </c>
      <c r="AI2348" s="7">
        <f>IF(T2348&gt;0,RANK(T2348,(N2348:P2348,Q2348:AE2348)),0)</f>
        <v>0</v>
      </c>
      <c r="AJ2348" s="7">
        <f>IF(S2348&gt;0,RANK(S2348,(N2348:P2348,Q2348:AE2348)),0)</f>
        <v>0</v>
      </c>
      <c r="AK2348" s="2">
        <f t="shared" si="817"/>
        <v>0</v>
      </c>
      <c r="AL2348" s="2">
        <f t="shared" si="818"/>
        <v>0</v>
      </c>
      <c r="AM2348" s="2">
        <f t="shared" si="819"/>
        <v>0</v>
      </c>
      <c r="AN2348" s="2">
        <f t="shared" si="820"/>
        <v>0</v>
      </c>
      <c r="AP2348" t="s">
        <v>1827</v>
      </c>
      <c r="AQ2348" t="s">
        <v>803</v>
      </c>
      <c r="AT2348" s="94">
        <v>51</v>
      </c>
      <c r="AU2348" s="96">
        <v>173</v>
      </c>
      <c r="AV2348" s="100">
        <f t="shared" si="811"/>
        <v>51173</v>
      </c>
      <c r="AX2348" s="7" t="s">
        <v>996</v>
      </c>
    </row>
    <row r="2349" spans="1:50" ht="13" hidden="1" customHeight="1" outlineLevel="1">
      <c r="A2349" t="s">
        <v>925</v>
      </c>
      <c r="B2349" t="s">
        <v>803</v>
      </c>
      <c r="C2349" s="1">
        <f t="shared" si="812"/>
        <v>2678</v>
      </c>
      <c r="D2349" s="7">
        <f>IF(N2349&gt;0, RANK(N2349,(N2349:P2349,Q2349:AE2349)),0)</f>
        <v>0</v>
      </c>
      <c r="E2349" s="7">
        <f>IF(O2349&gt;0,RANK(O2349,(N2349:P2349,Q2349:AE2349)),0)</f>
        <v>1</v>
      </c>
      <c r="F2349" s="7">
        <f>IF(P2349&gt;0,RANK(P2349,(N2349:P2349,Q2349:AE2349)),0)</f>
        <v>2</v>
      </c>
      <c r="G2349" s="1">
        <f t="shared" si="800"/>
        <v>1871</v>
      </c>
      <c r="H2349" s="2">
        <f t="shared" si="801"/>
        <v>0.69865571321882003</v>
      </c>
      <c r="I2349" s="2"/>
      <c r="J2349" s="2">
        <f t="shared" si="813"/>
        <v>0</v>
      </c>
      <c r="K2349" s="2">
        <f t="shared" si="814"/>
        <v>0.84876773711725173</v>
      </c>
      <c r="L2349" s="2">
        <f t="shared" si="815"/>
        <v>0.15011202389843167</v>
      </c>
      <c r="M2349" s="2">
        <f t="shared" si="816"/>
        <v>1.1202389843165961E-3</v>
      </c>
      <c r="N2349" s="58"/>
      <c r="O2349" s="58">
        <v>2273</v>
      </c>
      <c r="P2349" s="58">
        <v>402</v>
      </c>
      <c r="Q2349" s="58"/>
      <c r="R2349" s="58"/>
      <c r="S2349" s="58"/>
      <c r="T2349" s="58"/>
      <c r="U2349" s="58">
        <v>3</v>
      </c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G2349" s="7">
        <f>IF(Q2349&gt;0,RANK(Q2349,(N2349:P2349,Q2349:AE2349)),0)</f>
        <v>0</v>
      </c>
      <c r="AH2349" s="7">
        <f>IF(R2349&gt;0,RANK(R2349,(N2349:P2349,Q2349:AE2349)),0)</f>
        <v>0</v>
      </c>
      <c r="AI2349" s="7">
        <f>IF(T2349&gt;0,RANK(T2349,(N2349:P2349,Q2349:AE2349)),0)</f>
        <v>0</v>
      </c>
      <c r="AJ2349" s="7">
        <f>IF(S2349&gt;0,RANK(S2349,(N2349:P2349,Q2349:AE2349)),0)</f>
        <v>0</v>
      </c>
      <c r="AK2349" s="2">
        <f t="shared" si="817"/>
        <v>0</v>
      </c>
      <c r="AL2349" s="2">
        <f t="shared" si="818"/>
        <v>0</v>
      </c>
      <c r="AM2349" s="2">
        <f t="shared" si="819"/>
        <v>0</v>
      </c>
      <c r="AN2349" s="2">
        <f t="shared" si="820"/>
        <v>0</v>
      </c>
      <c r="AP2349" t="s">
        <v>925</v>
      </c>
      <c r="AQ2349" t="s">
        <v>803</v>
      </c>
      <c r="AT2349" s="94">
        <v>51</v>
      </c>
      <c r="AU2349" s="96">
        <v>175</v>
      </c>
      <c r="AV2349" s="100">
        <f t="shared" si="811"/>
        <v>51175</v>
      </c>
      <c r="AX2349" s="7" t="s">
        <v>996</v>
      </c>
    </row>
    <row r="2350" spans="1:50" ht="13" hidden="1" customHeight="1" outlineLevel="1">
      <c r="A2350" t="s">
        <v>2116</v>
      </c>
      <c r="B2350" t="s">
        <v>803</v>
      </c>
      <c r="C2350" s="1">
        <f t="shared" si="812"/>
        <v>10605</v>
      </c>
      <c r="D2350" s="7">
        <f>IF(N2350&gt;0, RANK(N2350,(N2350:P2350,Q2350:AE2350)),0)</f>
        <v>0</v>
      </c>
      <c r="E2350" s="7">
        <f>IF(O2350&gt;0,RANK(O2350,(N2350:P2350,Q2350:AE2350)),0)</f>
        <v>1</v>
      </c>
      <c r="F2350" s="7">
        <f>IF(P2350&gt;0,RANK(P2350,(N2350:P2350,Q2350:AE2350)),0)</f>
        <v>2</v>
      </c>
      <c r="G2350" s="1">
        <f t="shared" si="800"/>
        <v>5625</v>
      </c>
      <c r="H2350" s="2">
        <f t="shared" si="801"/>
        <v>0.53041018387553041</v>
      </c>
      <c r="I2350" s="2"/>
      <c r="J2350" s="2">
        <f t="shared" si="813"/>
        <v>0</v>
      </c>
      <c r="K2350" s="2">
        <f t="shared" si="814"/>
        <v>0.76426214049976426</v>
      </c>
      <c r="L2350" s="2">
        <f t="shared" si="815"/>
        <v>0.23385195662423386</v>
      </c>
      <c r="M2350" s="2">
        <f t="shared" si="816"/>
        <v>1.885902876001877E-3</v>
      </c>
      <c r="N2350" s="58"/>
      <c r="O2350" s="58">
        <v>8105</v>
      </c>
      <c r="P2350" s="58">
        <v>2480</v>
      </c>
      <c r="Q2350" s="58"/>
      <c r="R2350" s="58"/>
      <c r="S2350" s="58"/>
      <c r="T2350" s="58"/>
      <c r="U2350" s="58">
        <v>20</v>
      </c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G2350" s="7">
        <f>IF(Q2350&gt;0,RANK(Q2350,(N2350:P2350,Q2350:AE2350)),0)</f>
        <v>0</v>
      </c>
      <c r="AH2350" s="7">
        <f>IF(R2350&gt;0,RANK(R2350,(N2350:P2350,Q2350:AE2350)),0)</f>
        <v>0</v>
      </c>
      <c r="AI2350" s="7">
        <f>IF(T2350&gt;0,RANK(T2350,(N2350:P2350,Q2350:AE2350)),0)</f>
        <v>0</v>
      </c>
      <c r="AJ2350" s="7">
        <f>IF(S2350&gt;0,RANK(S2350,(N2350:P2350,Q2350:AE2350)),0)</f>
        <v>0</v>
      </c>
      <c r="AK2350" s="2">
        <f t="shared" si="817"/>
        <v>0</v>
      </c>
      <c r="AL2350" s="2">
        <f t="shared" si="818"/>
        <v>0</v>
      </c>
      <c r="AM2350" s="2">
        <f t="shared" si="819"/>
        <v>0</v>
      </c>
      <c r="AN2350" s="2">
        <f t="shared" si="820"/>
        <v>0</v>
      </c>
      <c r="AP2350" t="s">
        <v>2116</v>
      </c>
      <c r="AQ2350" t="s">
        <v>803</v>
      </c>
      <c r="AT2350" s="94">
        <v>51</v>
      </c>
      <c r="AU2350" s="96">
        <v>177</v>
      </c>
      <c r="AV2350" s="100">
        <f t="shared" si="811"/>
        <v>51177</v>
      </c>
      <c r="AX2350" s="7" t="s">
        <v>996</v>
      </c>
    </row>
    <row r="2351" spans="1:50" ht="13" hidden="1" customHeight="1" outlineLevel="1">
      <c r="A2351" t="s">
        <v>749</v>
      </c>
      <c r="B2351" t="s">
        <v>803</v>
      </c>
      <c r="C2351" s="1">
        <f t="shared" si="812"/>
        <v>10630</v>
      </c>
      <c r="D2351" s="7">
        <f>IF(N2351&gt;0, RANK(N2351,(N2351:P2351,Q2351:AE2351)),0)</f>
        <v>0</v>
      </c>
      <c r="E2351" s="7">
        <f>IF(O2351&gt;0,RANK(O2351,(N2351:P2351,Q2351:AE2351)),0)</f>
        <v>1</v>
      </c>
      <c r="F2351" s="7">
        <f>IF(P2351&gt;0,RANK(P2351,(N2351:P2351,Q2351:AE2351)),0)</f>
        <v>2</v>
      </c>
      <c r="G2351" s="1">
        <f t="shared" si="800"/>
        <v>5597</v>
      </c>
      <c r="H2351" s="2">
        <f t="shared" si="801"/>
        <v>0.5265286923800564</v>
      </c>
      <c r="I2351" s="2"/>
      <c r="J2351" s="2">
        <f t="shared" si="813"/>
        <v>0</v>
      </c>
      <c r="K2351" s="2">
        <f t="shared" si="814"/>
        <v>0.76161806208842897</v>
      </c>
      <c r="L2351" s="2">
        <f t="shared" si="815"/>
        <v>0.23508936970837252</v>
      </c>
      <c r="M2351" s="2">
        <f t="shared" si="816"/>
        <v>3.2925682031985093E-3</v>
      </c>
      <c r="N2351" s="58"/>
      <c r="O2351" s="58">
        <v>8096</v>
      </c>
      <c r="P2351" s="58">
        <v>2499</v>
      </c>
      <c r="Q2351" s="58"/>
      <c r="R2351" s="58"/>
      <c r="S2351" s="58"/>
      <c r="T2351" s="58"/>
      <c r="U2351" s="58">
        <v>35</v>
      </c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G2351" s="7">
        <f>IF(Q2351&gt;0,RANK(Q2351,(N2351:P2351,Q2351:AE2351)),0)</f>
        <v>0</v>
      </c>
      <c r="AH2351" s="7">
        <f>IF(R2351&gt;0,RANK(R2351,(N2351:P2351,Q2351:AE2351)),0)</f>
        <v>0</v>
      </c>
      <c r="AI2351" s="7">
        <f>IF(T2351&gt;0,RANK(T2351,(N2351:P2351,Q2351:AE2351)),0)</f>
        <v>0</v>
      </c>
      <c r="AJ2351" s="7">
        <f>IF(S2351&gt;0,RANK(S2351,(N2351:P2351,Q2351:AE2351)),0)</f>
        <v>0</v>
      </c>
      <c r="AK2351" s="2">
        <f t="shared" si="817"/>
        <v>0</v>
      </c>
      <c r="AL2351" s="2">
        <f t="shared" si="818"/>
        <v>0</v>
      </c>
      <c r="AM2351" s="2">
        <f t="shared" si="819"/>
        <v>0</v>
      </c>
      <c r="AN2351" s="2">
        <f t="shared" si="820"/>
        <v>0</v>
      </c>
      <c r="AP2351" t="s">
        <v>749</v>
      </c>
      <c r="AQ2351" t="s">
        <v>803</v>
      </c>
      <c r="AT2351" s="94">
        <v>51</v>
      </c>
      <c r="AU2351" s="96">
        <v>179</v>
      </c>
      <c r="AV2351" s="100">
        <f t="shared" si="811"/>
        <v>51179</v>
      </c>
      <c r="AX2351" s="7" t="s">
        <v>996</v>
      </c>
    </row>
    <row r="2352" spans="1:50" ht="13" hidden="1" customHeight="1" outlineLevel="1">
      <c r="A2352" t="s">
        <v>1324</v>
      </c>
      <c r="B2352" t="s">
        <v>803</v>
      </c>
      <c r="C2352" s="1">
        <f t="shared" si="812"/>
        <v>1292</v>
      </c>
      <c r="D2352" s="7">
        <f>IF(N2352&gt;0, RANK(N2352,(N2352:P2352,Q2352:AE2352)),0)</f>
        <v>0</v>
      </c>
      <c r="E2352" s="7">
        <f>IF(O2352&gt;0,RANK(O2352,(N2352:P2352,Q2352:AE2352)),0)</f>
        <v>1</v>
      </c>
      <c r="F2352" s="7">
        <f>IF(P2352&gt;0,RANK(P2352,(N2352:P2352,Q2352:AE2352)),0)</f>
        <v>2</v>
      </c>
      <c r="G2352" s="1">
        <f t="shared" si="800"/>
        <v>818</v>
      </c>
      <c r="H2352" s="2">
        <f t="shared" si="801"/>
        <v>0.63312693498452011</v>
      </c>
      <c r="I2352" s="2"/>
      <c r="J2352" s="2">
        <f t="shared" si="813"/>
        <v>0</v>
      </c>
      <c r="K2352" s="2">
        <f t="shared" si="814"/>
        <v>0.81578947368421051</v>
      </c>
      <c r="L2352" s="2">
        <f t="shared" si="815"/>
        <v>0.1826625386996904</v>
      </c>
      <c r="M2352" s="2">
        <f t="shared" si="816"/>
        <v>1.5479876160990891E-3</v>
      </c>
      <c r="N2352" s="58"/>
      <c r="O2352" s="58">
        <v>1054</v>
      </c>
      <c r="P2352" s="58">
        <v>236</v>
      </c>
      <c r="Q2352" s="58"/>
      <c r="R2352" s="58"/>
      <c r="S2352" s="58"/>
      <c r="T2352" s="58"/>
      <c r="U2352" s="58">
        <v>2</v>
      </c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G2352" s="7">
        <f>IF(Q2352&gt;0,RANK(Q2352,(N2352:P2352,Q2352:AE2352)),0)</f>
        <v>0</v>
      </c>
      <c r="AH2352" s="7">
        <f>IF(R2352&gt;0,RANK(R2352,(N2352:P2352,Q2352:AE2352)),0)</f>
        <v>0</v>
      </c>
      <c r="AI2352" s="7">
        <f>IF(T2352&gt;0,RANK(T2352,(N2352:P2352,Q2352:AE2352)),0)</f>
        <v>0</v>
      </c>
      <c r="AJ2352" s="7">
        <f>IF(S2352&gt;0,RANK(S2352,(N2352:P2352,Q2352:AE2352)),0)</f>
        <v>0</v>
      </c>
      <c r="AK2352" s="2">
        <f t="shared" si="817"/>
        <v>0</v>
      </c>
      <c r="AL2352" s="2">
        <f t="shared" si="818"/>
        <v>0</v>
      </c>
      <c r="AM2352" s="2">
        <f t="shared" si="819"/>
        <v>0</v>
      </c>
      <c r="AN2352" s="2">
        <f t="shared" si="820"/>
        <v>0</v>
      </c>
      <c r="AP2352" t="s">
        <v>1324</v>
      </c>
      <c r="AQ2352" t="s">
        <v>803</v>
      </c>
      <c r="AT2352" s="94">
        <v>51</v>
      </c>
      <c r="AU2352" s="96">
        <v>181</v>
      </c>
      <c r="AV2352" s="100">
        <f t="shared" si="811"/>
        <v>51181</v>
      </c>
      <c r="AX2352" s="7" t="s">
        <v>996</v>
      </c>
    </row>
    <row r="2353" spans="1:50" ht="13" hidden="1" customHeight="1" outlineLevel="1">
      <c r="A2353" t="s">
        <v>1531</v>
      </c>
      <c r="B2353" t="s">
        <v>803</v>
      </c>
      <c r="C2353" s="1">
        <f t="shared" si="812"/>
        <v>1557</v>
      </c>
      <c r="D2353" s="7">
        <f>IF(N2353&gt;0, RANK(N2353,(N2353:P2353,Q2353:AE2353)),0)</f>
        <v>0</v>
      </c>
      <c r="E2353" s="7">
        <f>IF(O2353&gt;0,RANK(O2353,(N2353:P2353,Q2353:AE2353)),0)</f>
        <v>1</v>
      </c>
      <c r="F2353" s="7">
        <f>IF(P2353&gt;0,RANK(P2353,(N2353:P2353,Q2353:AE2353)),0)</f>
        <v>2</v>
      </c>
      <c r="G2353" s="1">
        <f t="shared" si="800"/>
        <v>1204</v>
      </c>
      <c r="H2353" s="2">
        <f t="shared" si="801"/>
        <v>0.77328195247270393</v>
      </c>
      <c r="I2353" s="2"/>
      <c r="J2353" s="2">
        <f t="shared" si="813"/>
        <v>0</v>
      </c>
      <c r="K2353" s="2">
        <f t="shared" si="814"/>
        <v>0.88567758509955041</v>
      </c>
      <c r="L2353" s="2">
        <f t="shared" si="815"/>
        <v>0.1123956326268465</v>
      </c>
      <c r="M2353" s="2">
        <f t="shared" si="816"/>
        <v>1.9267822736030865E-3</v>
      </c>
      <c r="N2353" s="58"/>
      <c r="O2353" s="58">
        <v>1379</v>
      </c>
      <c r="P2353" s="58">
        <v>175</v>
      </c>
      <c r="Q2353" s="58"/>
      <c r="R2353" s="58"/>
      <c r="S2353" s="58"/>
      <c r="T2353" s="58"/>
      <c r="U2353" s="58">
        <v>3</v>
      </c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G2353" s="7">
        <f>IF(Q2353&gt;0,RANK(Q2353,(N2353:P2353,Q2353:AE2353)),0)</f>
        <v>0</v>
      </c>
      <c r="AH2353" s="7">
        <f>IF(R2353&gt;0,RANK(R2353,(N2353:P2353,Q2353:AE2353)),0)</f>
        <v>0</v>
      </c>
      <c r="AI2353" s="7">
        <f>IF(T2353&gt;0,RANK(T2353,(N2353:P2353,Q2353:AE2353)),0)</f>
        <v>0</v>
      </c>
      <c r="AJ2353" s="7">
        <f>IF(S2353&gt;0,RANK(S2353,(N2353:P2353,Q2353:AE2353)),0)</f>
        <v>0</v>
      </c>
      <c r="AK2353" s="2">
        <f t="shared" si="817"/>
        <v>0</v>
      </c>
      <c r="AL2353" s="2">
        <f t="shared" si="818"/>
        <v>0</v>
      </c>
      <c r="AM2353" s="2">
        <f t="shared" si="819"/>
        <v>0</v>
      </c>
      <c r="AN2353" s="2">
        <f t="shared" si="820"/>
        <v>0</v>
      </c>
      <c r="AP2353" t="s">
        <v>1531</v>
      </c>
      <c r="AQ2353" t="s">
        <v>803</v>
      </c>
      <c r="AT2353" s="94">
        <v>51</v>
      </c>
      <c r="AU2353" s="96">
        <v>183</v>
      </c>
      <c r="AV2353" s="100">
        <f t="shared" si="811"/>
        <v>51183</v>
      </c>
      <c r="AX2353" s="7" t="s">
        <v>996</v>
      </c>
    </row>
    <row r="2354" spans="1:50" ht="13" hidden="1" customHeight="1" outlineLevel="1">
      <c r="A2354" t="s">
        <v>1869</v>
      </c>
      <c r="B2354" t="s">
        <v>803</v>
      </c>
      <c r="C2354" s="1">
        <f t="shared" si="812"/>
        <v>5813</v>
      </c>
      <c r="D2354" s="7">
        <f>IF(N2354&gt;0, RANK(N2354,(N2354:P2354,Q2354:AE2354)),0)</f>
        <v>0</v>
      </c>
      <c r="E2354" s="7">
        <f>IF(O2354&gt;0,RANK(O2354,(N2354:P2354,Q2354:AE2354)),0)</f>
        <v>1</v>
      </c>
      <c r="F2354" s="7">
        <f>IF(P2354&gt;0,RANK(P2354,(N2354:P2354,Q2354:AE2354)),0)</f>
        <v>2</v>
      </c>
      <c r="G2354" s="1">
        <f t="shared" si="800"/>
        <v>3851</v>
      </c>
      <c r="H2354" s="2">
        <f t="shared" si="801"/>
        <v>0.66248064682607943</v>
      </c>
      <c r="I2354" s="2"/>
      <c r="J2354" s="2">
        <f t="shared" si="813"/>
        <v>0</v>
      </c>
      <c r="K2354" s="2">
        <f t="shared" si="814"/>
        <v>0.82865990022363667</v>
      </c>
      <c r="L2354" s="2">
        <f t="shared" si="815"/>
        <v>0.16617925339755721</v>
      </c>
      <c r="M2354" s="2">
        <f t="shared" si="816"/>
        <v>5.1608463788061221E-3</v>
      </c>
      <c r="N2354" s="58"/>
      <c r="O2354" s="58">
        <v>4817</v>
      </c>
      <c r="P2354" s="58">
        <v>966</v>
      </c>
      <c r="Q2354" s="58"/>
      <c r="R2354" s="58"/>
      <c r="S2354" s="58"/>
      <c r="T2354" s="58"/>
      <c r="U2354" s="58">
        <v>30</v>
      </c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G2354" s="7">
        <f>IF(Q2354&gt;0,RANK(Q2354,(N2354:P2354,Q2354:AE2354)),0)</f>
        <v>0</v>
      </c>
      <c r="AH2354" s="7">
        <f>IF(R2354&gt;0,RANK(R2354,(N2354:P2354,Q2354:AE2354)),0)</f>
        <v>0</v>
      </c>
      <c r="AI2354" s="7">
        <f>IF(T2354&gt;0,RANK(T2354,(N2354:P2354,Q2354:AE2354)),0)</f>
        <v>0</v>
      </c>
      <c r="AJ2354" s="7">
        <f>IF(S2354&gt;0,RANK(S2354,(N2354:P2354,Q2354:AE2354)),0)</f>
        <v>0</v>
      </c>
      <c r="AK2354" s="2">
        <f t="shared" si="817"/>
        <v>0</v>
      </c>
      <c r="AL2354" s="2">
        <f t="shared" si="818"/>
        <v>0</v>
      </c>
      <c r="AM2354" s="2">
        <f t="shared" si="819"/>
        <v>0</v>
      </c>
      <c r="AN2354" s="2">
        <f t="shared" si="820"/>
        <v>0</v>
      </c>
      <c r="AP2354" t="s">
        <v>1869</v>
      </c>
      <c r="AQ2354" t="s">
        <v>803</v>
      </c>
      <c r="AT2354" s="94">
        <v>51</v>
      </c>
      <c r="AU2354" s="96">
        <v>185</v>
      </c>
      <c r="AV2354" s="100">
        <f t="shared" si="811"/>
        <v>51185</v>
      </c>
      <c r="AX2354" s="7" t="s">
        <v>996</v>
      </c>
    </row>
    <row r="2355" spans="1:50" ht="13" hidden="1" customHeight="1" outlineLevel="1">
      <c r="A2355" t="s">
        <v>1037</v>
      </c>
      <c r="B2355" t="s">
        <v>803</v>
      </c>
      <c r="C2355" s="1">
        <f t="shared" si="812"/>
        <v>4325</v>
      </c>
      <c r="D2355" s="7">
        <f>IF(N2355&gt;0, RANK(N2355,(N2355:P2355,Q2355:AE2355)),0)</f>
        <v>0</v>
      </c>
      <c r="E2355" s="7">
        <f>IF(O2355&gt;0,RANK(O2355,(N2355:P2355,Q2355:AE2355)),0)</f>
        <v>1</v>
      </c>
      <c r="F2355" s="7">
        <f>IF(P2355&gt;0,RANK(P2355,(N2355:P2355,Q2355:AE2355)),0)</f>
        <v>2</v>
      </c>
      <c r="G2355" s="1">
        <f t="shared" ref="G2355:G2402" si="821">IF(C2355&gt;0,MAX(N2355:P2355)-LARGE(N2355:P2355,2),0)</f>
        <v>2776</v>
      </c>
      <c r="H2355" s="2">
        <f t="shared" ref="H2355:H2402" si="822">IF(C2355&gt;0,G2355/C2355,0)</f>
        <v>0.64184971098265897</v>
      </c>
      <c r="I2355" s="2"/>
      <c r="J2355" s="2">
        <f t="shared" si="813"/>
        <v>0</v>
      </c>
      <c r="K2355" s="2">
        <f t="shared" si="814"/>
        <v>0.81919075144508668</v>
      </c>
      <c r="L2355" s="2">
        <f t="shared" si="815"/>
        <v>0.17734104046242774</v>
      </c>
      <c r="M2355" s="2">
        <f t="shared" si="816"/>
        <v>3.4682080924855752E-3</v>
      </c>
      <c r="N2355" s="58"/>
      <c r="O2355" s="58">
        <v>3543</v>
      </c>
      <c r="P2355" s="58">
        <v>767</v>
      </c>
      <c r="Q2355" s="58"/>
      <c r="R2355" s="58"/>
      <c r="S2355" s="58"/>
      <c r="T2355" s="58"/>
      <c r="U2355" s="58">
        <v>15</v>
      </c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G2355" s="7">
        <f>IF(Q2355&gt;0,RANK(Q2355,(N2355:P2355,Q2355:AE2355)),0)</f>
        <v>0</v>
      </c>
      <c r="AH2355" s="7">
        <f>IF(R2355&gt;0,RANK(R2355,(N2355:P2355,Q2355:AE2355)),0)</f>
        <v>0</v>
      </c>
      <c r="AI2355" s="7">
        <f>IF(T2355&gt;0,RANK(T2355,(N2355:P2355,Q2355:AE2355)),0)</f>
        <v>0</v>
      </c>
      <c r="AJ2355" s="7">
        <f>IF(S2355&gt;0,RANK(S2355,(N2355:P2355,Q2355:AE2355)),0)</f>
        <v>0</v>
      </c>
      <c r="AK2355" s="2">
        <f t="shared" si="817"/>
        <v>0</v>
      </c>
      <c r="AL2355" s="2">
        <f t="shared" si="818"/>
        <v>0</v>
      </c>
      <c r="AM2355" s="2">
        <f t="shared" si="819"/>
        <v>0</v>
      </c>
      <c r="AN2355" s="2">
        <f t="shared" si="820"/>
        <v>0</v>
      </c>
      <c r="AP2355" t="s">
        <v>1037</v>
      </c>
      <c r="AQ2355" t="s">
        <v>803</v>
      </c>
      <c r="AT2355" s="94">
        <v>51</v>
      </c>
      <c r="AU2355" s="96">
        <v>187</v>
      </c>
      <c r="AV2355" s="100">
        <f t="shared" si="811"/>
        <v>51187</v>
      </c>
      <c r="AX2355" s="7" t="s">
        <v>996</v>
      </c>
    </row>
    <row r="2356" spans="1:50" ht="13" hidden="1" customHeight="1" outlineLevel="1">
      <c r="A2356" t="s">
        <v>1242</v>
      </c>
      <c r="B2356" t="s">
        <v>803</v>
      </c>
      <c r="C2356" s="1">
        <f t="shared" si="812"/>
        <v>5579</v>
      </c>
      <c r="D2356" s="7">
        <f>IF(N2356&gt;0, RANK(N2356,(N2356:P2356,Q2356:AE2356)),0)</f>
        <v>0</v>
      </c>
      <c r="E2356" s="7">
        <f>IF(O2356&gt;0,RANK(O2356,(N2356:P2356,Q2356:AE2356)),0)</f>
        <v>1</v>
      </c>
      <c r="F2356" s="7">
        <f>IF(P2356&gt;0,RANK(P2356,(N2356:P2356,Q2356:AE2356)),0)</f>
        <v>2</v>
      </c>
      <c r="G2356" s="1">
        <f t="shared" si="821"/>
        <v>4228</v>
      </c>
      <c r="H2356" s="2">
        <f t="shared" si="822"/>
        <v>0.75784190715181932</v>
      </c>
      <c r="I2356" s="2"/>
      <c r="J2356" s="2">
        <f t="shared" si="813"/>
        <v>0</v>
      </c>
      <c r="K2356" s="2">
        <f t="shared" si="814"/>
        <v>0.87417099838680767</v>
      </c>
      <c r="L2356" s="2">
        <f t="shared" si="815"/>
        <v>0.11632909123498834</v>
      </c>
      <c r="M2356" s="2">
        <f t="shared" si="816"/>
        <v>9.4999103782039823E-3</v>
      </c>
      <c r="N2356" s="58"/>
      <c r="O2356" s="58">
        <v>4877</v>
      </c>
      <c r="P2356" s="58">
        <v>649</v>
      </c>
      <c r="Q2356" s="58"/>
      <c r="R2356" s="58"/>
      <c r="S2356" s="58"/>
      <c r="T2356" s="58"/>
      <c r="U2356" s="58">
        <v>53</v>
      </c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G2356" s="7">
        <f>IF(Q2356&gt;0,RANK(Q2356,(N2356:P2356,Q2356:AE2356)),0)</f>
        <v>0</v>
      </c>
      <c r="AH2356" s="7">
        <f>IF(R2356&gt;0,RANK(R2356,(N2356:P2356,Q2356:AE2356)),0)</f>
        <v>0</v>
      </c>
      <c r="AI2356" s="7">
        <f>IF(T2356&gt;0,RANK(T2356,(N2356:P2356,Q2356:AE2356)),0)</f>
        <v>0</v>
      </c>
      <c r="AJ2356" s="7">
        <f>IF(S2356&gt;0,RANK(S2356,(N2356:P2356,Q2356:AE2356)),0)</f>
        <v>0</v>
      </c>
      <c r="AK2356" s="2">
        <f t="shared" si="817"/>
        <v>0</v>
      </c>
      <c r="AL2356" s="2">
        <f t="shared" si="818"/>
        <v>0</v>
      </c>
      <c r="AM2356" s="2">
        <f t="shared" si="819"/>
        <v>0</v>
      </c>
      <c r="AN2356" s="2">
        <f t="shared" si="820"/>
        <v>0</v>
      </c>
      <c r="AP2356" t="s">
        <v>1242</v>
      </c>
      <c r="AQ2356" t="s">
        <v>803</v>
      </c>
      <c r="AT2356" s="94">
        <v>51</v>
      </c>
      <c r="AU2356" s="96">
        <v>191</v>
      </c>
      <c r="AV2356" s="100">
        <f t="shared" si="811"/>
        <v>51191</v>
      </c>
      <c r="AX2356" s="7" t="s">
        <v>996</v>
      </c>
    </row>
    <row r="2357" spans="1:50" ht="13" hidden="1" customHeight="1" outlineLevel="1">
      <c r="A2357" t="s">
        <v>2017</v>
      </c>
      <c r="B2357" t="s">
        <v>803</v>
      </c>
      <c r="C2357" s="1">
        <f t="shared" si="812"/>
        <v>2541</v>
      </c>
      <c r="D2357" s="7">
        <f>IF(N2357&gt;0, RANK(N2357,(N2357:P2357,Q2357:AE2357)),0)</f>
        <v>0</v>
      </c>
      <c r="E2357" s="7">
        <f>IF(O2357&gt;0,RANK(O2357,(N2357:P2357,Q2357:AE2357)),0)</f>
        <v>1</v>
      </c>
      <c r="F2357" s="7">
        <f>IF(P2357&gt;0,RANK(P2357,(N2357:P2357,Q2357:AE2357)),0)</f>
        <v>2</v>
      </c>
      <c r="G2357" s="1">
        <f t="shared" si="821"/>
        <v>1492</v>
      </c>
      <c r="H2357" s="2">
        <f t="shared" si="822"/>
        <v>0.58717040535222353</v>
      </c>
      <c r="I2357" s="2"/>
      <c r="J2357" s="2">
        <f t="shared" si="813"/>
        <v>0</v>
      </c>
      <c r="K2357" s="2">
        <f t="shared" si="814"/>
        <v>0.79181424635970088</v>
      </c>
      <c r="L2357" s="2">
        <f t="shared" si="815"/>
        <v>0.20464384100747737</v>
      </c>
      <c r="M2357" s="2">
        <f t="shared" si="816"/>
        <v>3.5419126328217476E-3</v>
      </c>
      <c r="N2357" s="58"/>
      <c r="O2357" s="58">
        <v>2012</v>
      </c>
      <c r="P2357" s="58">
        <v>520</v>
      </c>
      <c r="Q2357" s="58"/>
      <c r="R2357" s="58"/>
      <c r="S2357" s="58"/>
      <c r="T2357" s="58"/>
      <c r="U2357" s="58">
        <v>9</v>
      </c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G2357" s="7">
        <f>IF(Q2357&gt;0,RANK(Q2357,(N2357:P2357,Q2357:AE2357)),0)</f>
        <v>0</v>
      </c>
      <c r="AH2357" s="7">
        <f>IF(R2357&gt;0,RANK(R2357,(N2357:P2357,Q2357:AE2357)),0)</f>
        <v>0</v>
      </c>
      <c r="AI2357" s="7">
        <f>IF(T2357&gt;0,RANK(T2357,(N2357:P2357,Q2357:AE2357)),0)</f>
        <v>0</v>
      </c>
      <c r="AJ2357" s="7">
        <f>IF(S2357&gt;0,RANK(S2357,(N2357:P2357,Q2357:AE2357)),0)</f>
        <v>0</v>
      </c>
      <c r="AK2357" s="2">
        <f t="shared" si="817"/>
        <v>0</v>
      </c>
      <c r="AL2357" s="2">
        <f t="shared" si="818"/>
        <v>0</v>
      </c>
      <c r="AM2357" s="2">
        <f t="shared" si="819"/>
        <v>0</v>
      </c>
      <c r="AN2357" s="2">
        <f t="shared" si="820"/>
        <v>0</v>
      </c>
      <c r="AP2357" t="s">
        <v>2017</v>
      </c>
      <c r="AQ2357" t="s">
        <v>803</v>
      </c>
      <c r="AT2357" s="94">
        <v>51</v>
      </c>
      <c r="AU2357" s="96">
        <v>193</v>
      </c>
      <c r="AV2357" s="100">
        <f t="shared" si="811"/>
        <v>51193</v>
      </c>
      <c r="AX2357" s="7" t="s">
        <v>996</v>
      </c>
    </row>
    <row r="2358" spans="1:50" ht="13" hidden="1" customHeight="1" outlineLevel="1">
      <c r="A2358" t="s">
        <v>566</v>
      </c>
      <c r="B2358" t="s">
        <v>803</v>
      </c>
      <c r="C2358" s="1">
        <f t="shared" si="812"/>
        <v>3840</v>
      </c>
      <c r="D2358" s="7">
        <f>IF(N2358&gt;0, RANK(N2358,(N2358:P2358,Q2358:AE2358)),0)</f>
        <v>0</v>
      </c>
      <c r="E2358" s="7">
        <f>IF(O2358&gt;0,RANK(O2358,(N2358:P2358,Q2358:AE2358)),0)</f>
        <v>1</v>
      </c>
      <c r="F2358" s="7">
        <f>IF(P2358&gt;0,RANK(P2358,(N2358:P2358,Q2358:AE2358)),0)</f>
        <v>2</v>
      </c>
      <c r="G2358" s="1">
        <f t="shared" si="821"/>
        <v>2484</v>
      </c>
      <c r="H2358" s="2">
        <f t="shared" si="822"/>
        <v>0.64687499999999998</v>
      </c>
      <c r="I2358" s="2"/>
      <c r="J2358" s="2">
        <f t="shared" si="813"/>
        <v>0</v>
      </c>
      <c r="K2358" s="2">
        <f t="shared" si="814"/>
        <v>0.8203125</v>
      </c>
      <c r="L2358" s="2">
        <f t="shared" si="815"/>
        <v>0.17343749999999999</v>
      </c>
      <c r="M2358" s="2">
        <f t="shared" si="816"/>
        <v>6.2500000000000056E-3</v>
      </c>
      <c r="N2358" s="58"/>
      <c r="O2358" s="58">
        <v>3150</v>
      </c>
      <c r="P2358" s="58">
        <v>666</v>
      </c>
      <c r="Q2358" s="58"/>
      <c r="R2358" s="58"/>
      <c r="S2358" s="58"/>
      <c r="T2358" s="58"/>
      <c r="U2358" s="58">
        <v>24</v>
      </c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G2358" s="7">
        <f>IF(Q2358&gt;0,RANK(Q2358,(N2358:P2358,Q2358:AE2358)),0)</f>
        <v>0</v>
      </c>
      <c r="AH2358" s="7">
        <f>IF(R2358&gt;0,RANK(R2358,(N2358:P2358,Q2358:AE2358)),0)</f>
        <v>0</v>
      </c>
      <c r="AI2358" s="7">
        <f>IF(T2358&gt;0,RANK(T2358,(N2358:P2358,Q2358:AE2358)),0)</f>
        <v>0</v>
      </c>
      <c r="AJ2358" s="7">
        <f>IF(S2358&gt;0,RANK(S2358,(N2358:P2358,Q2358:AE2358)),0)</f>
        <v>0</v>
      </c>
      <c r="AK2358" s="2">
        <f t="shared" si="817"/>
        <v>0</v>
      </c>
      <c r="AL2358" s="2">
        <f t="shared" si="818"/>
        <v>0</v>
      </c>
      <c r="AM2358" s="2">
        <f t="shared" si="819"/>
        <v>0</v>
      </c>
      <c r="AN2358" s="2">
        <f t="shared" si="820"/>
        <v>0</v>
      </c>
      <c r="AP2358" t="s">
        <v>566</v>
      </c>
      <c r="AQ2358" t="s">
        <v>803</v>
      </c>
      <c r="AT2358" s="94">
        <v>51</v>
      </c>
      <c r="AU2358" s="96">
        <v>195</v>
      </c>
      <c r="AV2358" s="100">
        <f t="shared" si="811"/>
        <v>51195</v>
      </c>
      <c r="AX2358" s="7" t="s">
        <v>996</v>
      </c>
    </row>
    <row r="2359" spans="1:50" ht="13" hidden="1" customHeight="1" outlineLevel="1">
      <c r="A2359" t="s">
        <v>1463</v>
      </c>
      <c r="B2359" t="s">
        <v>803</v>
      </c>
      <c r="C2359" s="1">
        <f t="shared" si="812"/>
        <v>3403</v>
      </c>
      <c r="D2359" s="7">
        <f>IF(N2359&gt;0, RANK(N2359,(N2359:P2359,Q2359:AE2359)),0)</f>
        <v>0</v>
      </c>
      <c r="E2359" s="7">
        <f>IF(O2359&gt;0,RANK(O2359,(N2359:P2359,Q2359:AE2359)),0)</f>
        <v>1</v>
      </c>
      <c r="F2359" s="7">
        <f>IF(P2359&gt;0,RANK(P2359,(N2359:P2359,Q2359:AE2359)),0)</f>
        <v>2</v>
      </c>
      <c r="G2359" s="1">
        <f t="shared" si="821"/>
        <v>2714</v>
      </c>
      <c r="H2359" s="2">
        <f t="shared" si="822"/>
        <v>0.79753158977372907</v>
      </c>
      <c r="I2359" s="2"/>
      <c r="J2359" s="2">
        <f t="shared" si="813"/>
        <v>0</v>
      </c>
      <c r="K2359" s="2">
        <f t="shared" si="814"/>
        <v>0.89597414046429624</v>
      </c>
      <c r="L2359" s="2">
        <f t="shared" si="815"/>
        <v>9.8442550690567149E-2</v>
      </c>
      <c r="M2359" s="2">
        <f t="shared" si="816"/>
        <v>5.5833088451366086E-3</v>
      </c>
      <c r="N2359" s="58"/>
      <c r="O2359" s="58">
        <v>3049</v>
      </c>
      <c r="P2359" s="58">
        <v>335</v>
      </c>
      <c r="Q2359" s="58"/>
      <c r="R2359" s="58"/>
      <c r="S2359" s="58"/>
      <c r="T2359" s="58"/>
      <c r="U2359" s="58">
        <v>19</v>
      </c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G2359" s="7">
        <f>IF(Q2359&gt;0,RANK(Q2359,(N2359:P2359,Q2359:AE2359)),0)</f>
        <v>0</v>
      </c>
      <c r="AH2359" s="7">
        <f>IF(R2359&gt;0,RANK(R2359,(N2359:P2359,Q2359:AE2359)),0)</f>
        <v>0</v>
      </c>
      <c r="AI2359" s="7">
        <f>IF(T2359&gt;0,RANK(T2359,(N2359:P2359,Q2359:AE2359)),0)</f>
        <v>0</v>
      </c>
      <c r="AJ2359" s="7">
        <f>IF(S2359&gt;0,RANK(S2359,(N2359:P2359,Q2359:AE2359)),0)</f>
        <v>0</v>
      </c>
      <c r="AK2359" s="2">
        <f t="shared" si="817"/>
        <v>0</v>
      </c>
      <c r="AL2359" s="2">
        <f t="shared" si="818"/>
        <v>0</v>
      </c>
      <c r="AM2359" s="2">
        <f t="shared" si="819"/>
        <v>0</v>
      </c>
      <c r="AN2359" s="2">
        <f t="shared" si="820"/>
        <v>0</v>
      </c>
      <c r="AP2359" t="s">
        <v>1463</v>
      </c>
      <c r="AQ2359" t="s">
        <v>803</v>
      </c>
      <c r="AT2359" s="94">
        <v>51</v>
      </c>
      <c r="AU2359" s="96">
        <v>197</v>
      </c>
      <c r="AV2359" s="100">
        <f t="shared" si="811"/>
        <v>51197</v>
      </c>
      <c r="AX2359" s="7" t="s">
        <v>996</v>
      </c>
    </row>
    <row r="2360" spans="1:50" ht="13" hidden="1" customHeight="1" outlineLevel="1">
      <c r="A2360" t="s">
        <v>1647</v>
      </c>
      <c r="B2360" t="s">
        <v>803</v>
      </c>
      <c r="C2360" s="1">
        <f t="shared" si="812"/>
        <v>10622</v>
      </c>
      <c r="D2360" s="7">
        <f>IF(N2360&gt;0, RANK(N2360,(N2360:P2360,Q2360:AE2360)),0)</f>
        <v>0</v>
      </c>
      <c r="E2360" s="7">
        <f>IF(O2360&gt;0,RANK(O2360,(N2360:P2360,Q2360:AE2360)),0)</f>
        <v>1</v>
      </c>
      <c r="F2360" s="7">
        <f>IF(P2360&gt;0,RANK(P2360,(N2360:P2360,Q2360:AE2360)),0)</f>
        <v>2</v>
      </c>
      <c r="G2360" s="1">
        <f t="shared" si="821"/>
        <v>6478</v>
      </c>
      <c r="H2360" s="2">
        <f t="shared" si="822"/>
        <v>0.60986631519487855</v>
      </c>
      <c r="I2360" s="2"/>
      <c r="J2360" s="2">
        <f t="shared" si="813"/>
        <v>0</v>
      </c>
      <c r="K2360" s="2">
        <f t="shared" si="814"/>
        <v>0.80333270570514026</v>
      </c>
      <c r="L2360" s="2">
        <f t="shared" si="815"/>
        <v>0.19346639051026171</v>
      </c>
      <c r="M2360" s="2">
        <f t="shared" si="816"/>
        <v>3.2009037845980304E-3</v>
      </c>
      <c r="N2360" s="58"/>
      <c r="O2360" s="58">
        <v>8533</v>
      </c>
      <c r="P2360" s="58">
        <v>2055</v>
      </c>
      <c r="Q2360" s="58"/>
      <c r="R2360" s="58"/>
      <c r="S2360" s="58"/>
      <c r="T2360" s="58"/>
      <c r="U2360" s="58">
        <v>34</v>
      </c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G2360" s="7">
        <f>IF(Q2360&gt;0,RANK(Q2360,(N2360:P2360,Q2360:AE2360)),0)</f>
        <v>0</v>
      </c>
      <c r="AH2360" s="7">
        <f>IF(R2360&gt;0,RANK(R2360,(N2360:P2360,Q2360:AE2360)),0)</f>
        <v>0</v>
      </c>
      <c r="AI2360" s="7">
        <f>IF(T2360&gt;0,RANK(T2360,(N2360:P2360,Q2360:AE2360)),0)</f>
        <v>0</v>
      </c>
      <c r="AJ2360" s="7">
        <f>IF(S2360&gt;0,RANK(S2360,(N2360:P2360,Q2360:AE2360)),0)</f>
        <v>0</v>
      </c>
      <c r="AK2360" s="2">
        <f t="shared" si="817"/>
        <v>0</v>
      </c>
      <c r="AL2360" s="2">
        <f t="shared" si="818"/>
        <v>0</v>
      </c>
      <c r="AM2360" s="2">
        <f t="shared" si="819"/>
        <v>0</v>
      </c>
      <c r="AN2360" s="2">
        <f t="shared" si="820"/>
        <v>0</v>
      </c>
      <c r="AP2360" t="s">
        <v>1647</v>
      </c>
      <c r="AQ2360" t="s">
        <v>803</v>
      </c>
      <c r="AT2360" s="94">
        <v>51</v>
      </c>
      <c r="AU2360" s="96">
        <v>199</v>
      </c>
      <c r="AV2360" s="100">
        <f t="shared" si="811"/>
        <v>51199</v>
      </c>
      <c r="AX2360" s="7" t="s">
        <v>996</v>
      </c>
    </row>
    <row r="2361" spans="1:50" ht="13" hidden="1" customHeight="1" outlineLevel="1">
      <c r="A2361" t="s">
        <v>2373</v>
      </c>
      <c r="B2361" t="s">
        <v>803</v>
      </c>
      <c r="C2361" s="1">
        <f t="shared" si="812"/>
        <v>25734</v>
      </c>
      <c r="D2361" s="7">
        <f>IF(N2361&gt;0, RANK(N2361,(N2361:P2361,Q2361:AE2361)),0)</f>
        <v>0</v>
      </c>
      <c r="E2361" s="7">
        <f>IF(O2361&gt;0,RANK(O2361,(N2361:P2361,Q2361:AE2361)),0)</f>
        <v>1</v>
      </c>
      <c r="F2361" s="7">
        <f>IF(P2361&gt;0,RANK(P2361,(N2361:P2361,Q2361:AE2361)),0)</f>
        <v>2</v>
      </c>
      <c r="G2361" s="1">
        <f t="shared" si="821"/>
        <v>14335</v>
      </c>
      <c r="H2361" s="2">
        <f t="shared" si="822"/>
        <v>0.55704515427061474</v>
      </c>
      <c r="I2361" s="2"/>
      <c r="J2361" s="2">
        <f t="shared" si="813"/>
        <v>0</v>
      </c>
      <c r="K2361" s="2">
        <f t="shared" si="814"/>
        <v>0.77077018730084712</v>
      </c>
      <c r="L2361" s="2">
        <f t="shared" si="815"/>
        <v>0.21372503303023238</v>
      </c>
      <c r="M2361" s="2">
        <f t="shared" si="816"/>
        <v>1.5504779668920499E-2</v>
      </c>
      <c r="N2361" s="58"/>
      <c r="O2361" s="58">
        <v>19835</v>
      </c>
      <c r="P2361" s="58">
        <v>5500</v>
      </c>
      <c r="Q2361" s="58"/>
      <c r="R2361" s="58"/>
      <c r="S2361" s="58"/>
      <c r="T2361" s="58"/>
      <c r="U2361" s="58">
        <v>399</v>
      </c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G2361" s="7">
        <f>IF(Q2361&gt;0,RANK(Q2361,(N2361:P2361,Q2361:AE2361)),0)</f>
        <v>0</v>
      </c>
      <c r="AH2361" s="7">
        <f>IF(R2361&gt;0,RANK(R2361,(N2361:P2361,Q2361:AE2361)),0)</f>
        <v>0</v>
      </c>
      <c r="AI2361" s="7">
        <f>IF(T2361&gt;0,RANK(T2361,(N2361:P2361,Q2361:AE2361)),0)</f>
        <v>0</v>
      </c>
      <c r="AJ2361" s="7">
        <f>IF(S2361&gt;0,RANK(S2361,(N2361:P2361,Q2361:AE2361)),0)</f>
        <v>0</v>
      </c>
      <c r="AK2361" s="2">
        <f t="shared" si="817"/>
        <v>0</v>
      </c>
      <c r="AL2361" s="2">
        <f t="shared" si="818"/>
        <v>0</v>
      </c>
      <c r="AM2361" s="2">
        <f t="shared" si="819"/>
        <v>0</v>
      </c>
      <c r="AN2361" s="2">
        <f t="shared" si="820"/>
        <v>0</v>
      </c>
      <c r="AP2361" t="s">
        <v>2373</v>
      </c>
      <c r="AQ2361" t="s">
        <v>803</v>
      </c>
      <c r="AT2361" s="94">
        <v>51</v>
      </c>
      <c r="AU2361" s="96">
        <v>510</v>
      </c>
      <c r="AV2361" s="100">
        <f t="shared" si="811"/>
        <v>51510</v>
      </c>
      <c r="AX2361" s="7" t="s">
        <v>527</v>
      </c>
    </row>
    <row r="2362" spans="1:50" ht="13" hidden="1" customHeight="1" outlineLevel="1">
      <c r="A2362" t="s">
        <v>975</v>
      </c>
      <c r="B2362" t="s">
        <v>803</v>
      </c>
      <c r="C2362" s="1">
        <f t="shared" ref="C2362:C2393" si="823">SUM(N2362:AE2362)</f>
        <v>986</v>
      </c>
      <c r="D2362" s="7">
        <f>IF(N2362&gt;0, RANK(N2362,(N2362:P2362,Q2362:AE2362)),0)</f>
        <v>0</v>
      </c>
      <c r="E2362" s="7">
        <f>IF(O2362&gt;0,RANK(O2362,(N2362:P2362,Q2362:AE2362)),0)</f>
        <v>1</v>
      </c>
      <c r="F2362" s="7">
        <f>IF(P2362&gt;0,RANK(P2362,(N2362:P2362,Q2362:AE2362)),0)</f>
        <v>2</v>
      </c>
      <c r="G2362" s="1">
        <f t="shared" si="821"/>
        <v>743</v>
      </c>
      <c r="H2362" s="2">
        <f t="shared" si="822"/>
        <v>0.75354969574036512</v>
      </c>
      <c r="I2362" s="2"/>
      <c r="J2362" s="2">
        <f t="shared" ref="J2362:J2393" si="824">IF($C2362=0,"-",N2362/$C2362)</f>
        <v>0</v>
      </c>
      <c r="K2362" s="2">
        <f t="shared" ref="K2362:K2393" si="825">IF($C2362=0,"-",O2362/$C2362)</f>
        <v>0.87525354969574032</v>
      </c>
      <c r="L2362" s="2">
        <f t="shared" ref="L2362:L2393" si="826">IF($C2362=0,"-",P2362/$C2362)</f>
        <v>0.12170385395537525</v>
      </c>
      <c r="M2362" s="2">
        <f t="shared" ref="M2362:M2393" si="827">IF(C2362=0,"-",(1-J2362-K2362-L2362))</f>
        <v>3.0425963488844299E-3</v>
      </c>
      <c r="N2362" s="58"/>
      <c r="O2362" s="58">
        <v>863</v>
      </c>
      <c r="P2362" s="58">
        <v>120</v>
      </c>
      <c r="Q2362" s="58"/>
      <c r="R2362" s="58"/>
      <c r="S2362" s="58"/>
      <c r="T2362" s="58"/>
      <c r="U2362" s="58">
        <v>3</v>
      </c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G2362" s="7">
        <f>IF(Q2362&gt;0,RANK(Q2362,(N2362:P2362,Q2362:AE2362)),0)</f>
        <v>0</v>
      </c>
      <c r="AH2362" s="7">
        <f>IF(R2362&gt;0,RANK(R2362,(N2362:P2362,Q2362:AE2362)),0)</f>
        <v>0</v>
      </c>
      <c r="AI2362" s="7">
        <f>IF(T2362&gt;0,RANK(T2362,(N2362:P2362,Q2362:AE2362)),0)</f>
        <v>0</v>
      </c>
      <c r="AJ2362" s="7">
        <f>IF(S2362&gt;0,RANK(S2362,(N2362:P2362,Q2362:AE2362)),0)</f>
        <v>0</v>
      </c>
      <c r="AK2362" s="2">
        <f t="shared" ref="AK2362:AK2393" si="828">IF($C2362=0,"-",Q2362/$C2362)</f>
        <v>0</v>
      </c>
      <c r="AL2362" s="2">
        <f t="shared" ref="AL2362:AL2393" si="829">IF($C2362=0,"-",R2362/$C2362)</f>
        <v>0</v>
      </c>
      <c r="AM2362" s="2">
        <f t="shared" ref="AM2362:AM2393" si="830">IF($C2362=0,"-",T2362/$C2362)</f>
        <v>0</v>
      </c>
      <c r="AN2362" s="2">
        <f t="shared" ref="AN2362:AN2393" si="831">IF($C2362=0,"-",S2362/$C2362)</f>
        <v>0</v>
      </c>
      <c r="AP2362" t="s">
        <v>975</v>
      </c>
      <c r="AQ2362" t="s">
        <v>803</v>
      </c>
      <c r="AT2362" s="94">
        <v>51</v>
      </c>
      <c r="AU2362" s="96">
        <v>515</v>
      </c>
      <c r="AV2362" s="100">
        <f t="shared" si="811"/>
        <v>51515</v>
      </c>
      <c r="AX2362" s="7" t="s">
        <v>527</v>
      </c>
    </row>
    <row r="2363" spans="1:50" ht="13" hidden="1" customHeight="1" outlineLevel="1">
      <c r="A2363" t="s">
        <v>1482</v>
      </c>
      <c r="B2363" t="s">
        <v>803</v>
      </c>
      <c r="C2363" s="1">
        <f t="shared" si="823"/>
        <v>2464</v>
      </c>
      <c r="D2363" s="7">
        <f>IF(N2363&gt;0, RANK(N2363,(N2363:P2363,Q2363:AE2363)),0)</f>
        <v>0</v>
      </c>
      <c r="E2363" s="7">
        <f>IF(O2363&gt;0,RANK(O2363,(N2363:P2363,Q2363:AE2363)),0)</f>
        <v>1</v>
      </c>
      <c r="F2363" s="7">
        <f>IF(P2363&gt;0,RANK(P2363,(N2363:P2363,Q2363:AE2363)),0)</f>
        <v>2</v>
      </c>
      <c r="G2363" s="1">
        <f t="shared" si="821"/>
        <v>1353</v>
      </c>
      <c r="H2363" s="2">
        <f t="shared" si="822"/>
        <v>0.5491071428571429</v>
      </c>
      <c r="I2363" s="2"/>
      <c r="J2363" s="2">
        <f t="shared" si="824"/>
        <v>0</v>
      </c>
      <c r="K2363" s="2">
        <f t="shared" si="825"/>
        <v>0.77191558441558439</v>
      </c>
      <c r="L2363" s="2">
        <f t="shared" si="826"/>
        <v>0.22280844155844157</v>
      </c>
      <c r="M2363" s="2">
        <f t="shared" si="827"/>
        <v>5.2759740259740451E-3</v>
      </c>
      <c r="N2363" s="58"/>
      <c r="O2363" s="58">
        <v>1902</v>
      </c>
      <c r="P2363" s="58">
        <v>549</v>
      </c>
      <c r="Q2363" s="58"/>
      <c r="R2363" s="58"/>
      <c r="S2363" s="58"/>
      <c r="T2363" s="58"/>
      <c r="U2363" s="58">
        <v>13</v>
      </c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G2363" s="7">
        <f>IF(Q2363&gt;0,RANK(Q2363,(N2363:P2363,Q2363:AE2363)),0)</f>
        <v>0</v>
      </c>
      <c r="AH2363" s="7">
        <f>IF(R2363&gt;0,RANK(R2363,(N2363:P2363,Q2363:AE2363)),0)</f>
        <v>0</v>
      </c>
      <c r="AI2363" s="7">
        <f>IF(T2363&gt;0,RANK(T2363,(N2363:P2363,Q2363:AE2363)),0)</f>
        <v>0</v>
      </c>
      <c r="AJ2363" s="7">
        <f>IF(S2363&gt;0,RANK(S2363,(N2363:P2363,Q2363:AE2363)),0)</f>
        <v>0</v>
      </c>
      <c r="AK2363" s="2">
        <f t="shared" si="828"/>
        <v>0</v>
      </c>
      <c r="AL2363" s="2">
        <f t="shared" si="829"/>
        <v>0</v>
      </c>
      <c r="AM2363" s="2">
        <f t="shared" si="830"/>
        <v>0</v>
      </c>
      <c r="AN2363" s="2">
        <f t="shared" si="831"/>
        <v>0</v>
      </c>
      <c r="AP2363" t="s">
        <v>1482</v>
      </c>
      <c r="AQ2363" t="s">
        <v>803</v>
      </c>
      <c r="AT2363" s="94">
        <v>51</v>
      </c>
      <c r="AU2363" s="96">
        <v>520</v>
      </c>
      <c r="AV2363" s="100">
        <f t="shared" si="811"/>
        <v>51520</v>
      </c>
      <c r="AX2363" s="7" t="s">
        <v>527</v>
      </c>
    </row>
    <row r="2364" spans="1:50" ht="13" hidden="1" customHeight="1" outlineLevel="1">
      <c r="A2364" t="s">
        <v>1013</v>
      </c>
      <c r="B2364" t="s">
        <v>803</v>
      </c>
      <c r="C2364" s="1">
        <f t="shared" si="823"/>
        <v>747</v>
      </c>
      <c r="D2364" s="7">
        <f>IF(N2364&gt;0, RANK(N2364,(N2364:P2364,Q2364:AE2364)),0)</f>
        <v>0</v>
      </c>
      <c r="E2364" s="7">
        <f>IF(O2364&gt;0,RANK(O2364,(N2364:P2364,Q2364:AE2364)),0)</f>
        <v>1</v>
      </c>
      <c r="F2364" s="7">
        <f>IF(P2364&gt;0,RANK(P2364,(N2364:P2364,Q2364:AE2364)),0)</f>
        <v>2</v>
      </c>
      <c r="G2364" s="1">
        <f t="shared" si="821"/>
        <v>575</v>
      </c>
      <c r="H2364" s="2">
        <f t="shared" si="822"/>
        <v>0.76974564926372158</v>
      </c>
      <c r="I2364" s="2"/>
      <c r="J2364" s="2">
        <f t="shared" si="824"/>
        <v>0</v>
      </c>
      <c r="K2364" s="2">
        <f t="shared" si="825"/>
        <v>0.88085676037483263</v>
      </c>
      <c r="L2364" s="2">
        <f t="shared" si="826"/>
        <v>0.1111111111111111</v>
      </c>
      <c r="M2364" s="2">
        <f t="shared" si="827"/>
        <v>8.0321285140562693E-3</v>
      </c>
      <c r="N2364" s="58"/>
      <c r="O2364" s="58">
        <v>658</v>
      </c>
      <c r="P2364" s="58">
        <v>83</v>
      </c>
      <c r="Q2364" s="58"/>
      <c r="R2364" s="58"/>
      <c r="S2364" s="58"/>
      <c r="T2364" s="58"/>
      <c r="U2364" s="58">
        <v>6</v>
      </c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G2364" s="7">
        <f>IF(Q2364&gt;0,RANK(Q2364,(N2364:P2364,Q2364:AE2364)),0)</f>
        <v>0</v>
      </c>
      <c r="AH2364" s="7">
        <f>IF(R2364&gt;0,RANK(R2364,(N2364:P2364,Q2364:AE2364)),0)</f>
        <v>0</v>
      </c>
      <c r="AI2364" s="7">
        <f>IF(T2364&gt;0,RANK(T2364,(N2364:P2364,Q2364:AE2364)),0)</f>
        <v>0</v>
      </c>
      <c r="AJ2364" s="7">
        <f>IF(S2364&gt;0,RANK(S2364,(N2364:P2364,Q2364:AE2364)),0)</f>
        <v>0</v>
      </c>
      <c r="AK2364" s="2">
        <f t="shared" si="828"/>
        <v>0</v>
      </c>
      <c r="AL2364" s="2">
        <f t="shared" si="829"/>
        <v>0</v>
      </c>
      <c r="AM2364" s="2">
        <f t="shared" si="830"/>
        <v>0</v>
      </c>
      <c r="AN2364" s="2">
        <f t="shared" si="831"/>
        <v>0</v>
      </c>
      <c r="AP2364" t="s">
        <v>1013</v>
      </c>
      <c r="AQ2364" t="s">
        <v>803</v>
      </c>
      <c r="AT2364" s="94">
        <v>51</v>
      </c>
      <c r="AU2364" s="96">
        <v>530</v>
      </c>
      <c r="AV2364" s="100">
        <f t="shared" si="811"/>
        <v>51530</v>
      </c>
      <c r="AX2364" s="7" t="s">
        <v>527</v>
      </c>
    </row>
    <row r="2365" spans="1:50" ht="13" hidden="1" customHeight="1" outlineLevel="1">
      <c r="A2365" t="s">
        <v>1930</v>
      </c>
      <c r="B2365" t="s">
        <v>803</v>
      </c>
      <c r="C2365" s="1">
        <f t="shared" si="823"/>
        <v>6861</v>
      </c>
      <c r="D2365" s="7">
        <f>IF(N2365&gt;0, RANK(N2365,(N2365:P2365,Q2365:AE2365)),0)</f>
        <v>0</v>
      </c>
      <c r="E2365" s="7">
        <f>IF(O2365&gt;0,RANK(O2365,(N2365:P2365,Q2365:AE2365)),0)</f>
        <v>1</v>
      </c>
      <c r="F2365" s="7">
        <f>IF(P2365&gt;0,RANK(P2365,(N2365:P2365,Q2365:AE2365)),0)</f>
        <v>2</v>
      </c>
      <c r="G2365" s="1">
        <f t="shared" si="821"/>
        <v>3427</v>
      </c>
      <c r="H2365" s="2">
        <f t="shared" si="822"/>
        <v>0.4994898702813001</v>
      </c>
      <c r="I2365" s="2"/>
      <c r="J2365" s="2">
        <f t="shared" si="824"/>
        <v>0</v>
      </c>
      <c r="K2365" s="2">
        <f t="shared" si="825"/>
        <v>0.73619005975805274</v>
      </c>
      <c r="L2365" s="2">
        <f t="shared" si="826"/>
        <v>0.23670018947675267</v>
      </c>
      <c r="M2365" s="2">
        <f t="shared" si="827"/>
        <v>2.710975076519459E-2</v>
      </c>
      <c r="N2365" s="58"/>
      <c r="O2365" s="58">
        <v>5051</v>
      </c>
      <c r="P2365" s="58">
        <v>1624</v>
      </c>
      <c r="Q2365" s="58"/>
      <c r="R2365" s="58"/>
      <c r="S2365" s="58"/>
      <c r="T2365" s="58"/>
      <c r="U2365" s="58">
        <v>186</v>
      </c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G2365" s="7">
        <f>IF(Q2365&gt;0,RANK(Q2365,(N2365:P2365,Q2365:AE2365)),0)</f>
        <v>0</v>
      </c>
      <c r="AH2365" s="7">
        <f>IF(R2365&gt;0,RANK(R2365,(N2365:P2365,Q2365:AE2365)),0)</f>
        <v>0</v>
      </c>
      <c r="AI2365" s="7">
        <f>IF(T2365&gt;0,RANK(T2365,(N2365:P2365,Q2365:AE2365)),0)</f>
        <v>0</v>
      </c>
      <c r="AJ2365" s="7">
        <f>IF(S2365&gt;0,RANK(S2365,(N2365:P2365,Q2365:AE2365)),0)</f>
        <v>0</v>
      </c>
      <c r="AK2365" s="2">
        <f t="shared" si="828"/>
        <v>0</v>
      </c>
      <c r="AL2365" s="2">
        <f t="shared" si="829"/>
        <v>0</v>
      </c>
      <c r="AM2365" s="2">
        <f t="shared" si="830"/>
        <v>0</v>
      </c>
      <c r="AN2365" s="2">
        <f t="shared" si="831"/>
        <v>0</v>
      </c>
      <c r="AP2365" t="s">
        <v>1930</v>
      </c>
      <c r="AQ2365" t="s">
        <v>803</v>
      </c>
      <c r="AT2365" s="94">
        <v>51</v>
      </c>
      <c r="AU2365" s="96">
        <v>540</v>
      </c>
      <c r="AV2365" s="100">
        <f t="shared" si="811"/>
        <v>51540</v>
      </c>
      <c r="AX2365" s="7" t="s">
        <v>527</v>
      </c>
    </row>
    <row r="2366" spans="1:50" ht="13" hidden="1" customHeight="1" outlineLevel="1">
      <c r="A2366" t="s">
        <v>1140</v>
      </c>
      <c r="B2366" t="s">
        <v>803</v>
      </c>
      <c r="C2366" s="1">
        <f t="shared" si="823"/>
        <v>18856</v>
      </c>
      <c r="D2366" s="7">
        <f>IF(N2366&gt;0, RANK(N2366,(N2366:P2366,Q2366:AE2366)),0)</f>
        <v>0</v>
      </c>
      <c r="E2366" s="7">
        <f>IF(O2366&gt;0,RANK(O2366,(N2366:P2366,Q2366:AE2366)),0)</f>
        <v>1</v>
      </c>
      <c r="F2366" s="7">
        <f>IF(P2366&gt;0,RANK(P2366,(N2366:P2366,Q2366:AE2366)),0)</f>
        <v>2</v>
      </c>
      <c r="G2366" s="1">
        <f t="shared" si="821"/>
        <v>10464</v>
      </c>
      <c r="H2366" s="2">
        <f t="shared" si="822"/>
        <v>0.55494272380144249</v>
      </c>
      <c r="I2366" s="2"/>
      <c r="J2366" s="2">
        <f t="shared" si="824"/>
        <v>0</v>
      </c>
      <c r="K2366" s="2">
        <f t="shared" si="825"/>
        <v>0.77153160797624099</v>
      </c>
      <c r="L2366" s="2">
        <f t="shared" si="826"/>
        <v>0.21658888417479846</v>
      </c>
      <c r="M2366" s="2">
        <f t="shared" si="827"/>
        <v>1.1879507848960552E-2</v>
      </c>
      <c r="N2366" s="58"/>
      <c r="O2366" s="58">
        <v>14548</v>
      </c>
      <c r="P2366" s="58">
        <v>4084</v>
      </c>
      <c r="Q2366" s="58"/>
      <c r="R2366" s="58"/>
      <c r="S2366" s="58"/>
      <c r="T2366" s="58"/>
      <c r="U2366" s="58">
        <v>224</v>
      </c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G2366" s="7">
        <f>IF(Q2366&gt;0,RANK(Q2366,(N2366:P2366,Q2366:AE2366)),0)</f>
        <v>0</v>
      </c>
      <c r="AH2366" s="7">
        <f>IF(R2366&gt;0,RANK(R2366,(N2366:P2366,Q2366:AE2366)),0)</f>
        <v>0</v>
      </c>
      <c r="AI2366" s="7">
        <f>IF(T2366&gt;0,RANK(T2366,(N2366:P2366,Q2366:AE2366)),0)</f>
        <v>0</v>
      </c>
      <c r="AJ2366" s="7">
        <f>IF(S2366&gt;0,RANK(S2366,(N2366:P2366,Q2366:AE2366)),0)</f>
        <v>0</v>
      </c>
      <c r="AK2366" s="2">
        <f t="shared" si="828"/>
        <v>0</v>
      </c>
      <c r="AL2366" s="2">
        <f t="shared" si="829"/>
        <v>0</v>
      </c>
      <c r="AM2366" s="2">
        <f t="shared" si="830"/>
        <v>0</v>
      </c>
      <c r="AN2366" s="2">
        <f t="shared" si="831"/>
        <v>0</v>
      </c>
      <c r="AP2366" t="s">
        <v>1140</v>
      </c>
      <c r="AQ2366" t="s">
        <v>803</v>
      </c>
      <c r="AT2366" s="94">
        <v>51</v>
      </c>
      <c r="AU2366" s="96">
        <v>550</v>
      </c>
      <c r="AV2366" s="100">
        <f t="shared" si="811"/>
        <v>51550</v>
      </c>
      <c r="AX2366" s="7" t="s">
        <v>527</v>
      </c>
    </row>
    <row r="2367" spans="1:50" ht="13" hidden="1" customHeight="1" outlineLevel="1">
      <c r="A2367" t="s">
        <v>436</v>
      </c>
      <c r="B2367" t="s">
        <v>803</v>
      </c>
      <c r="C2367" s="1">
        <f>SUM(N2367:AE2367)</f>
        <v>726</v>
      </c>
      <c r="D2367" s="7">
        <f>IF(N2367&gt;0, RANK(N2367,(N2367:P2367,Q2367:AE2367)),0)</f>
        <v>0</v>
      </c>
      <c r="E2367" s="7">
        <f>IF(O2367&gt;0,RANK(O2367,(N2367:P2367,Q2367:AE2367)),0)</f>
        <v>1</v>
      </c>
      <c r="F2367" s="7">
        <f>IF(P2367&gt;0,RANK(P2367,(N2367:P2367,Q2367:AE2367)),0)</f>
        <v>2</v>
      </c>
      <c r="G2367" s="1">
        <f>IF(C2367&gt;0,MAX(N2367:P2367)-LARGE(N2367:P2367,2),0)</f>
        <v>564</v>
      </c>
      <c r="H2367" s="2">
        <f>IF(C2367&gt;0,G2367/C2367,0)</f>
        <v>0.77685950413223137</v>
      </c>
      <c r="I2367" s="2"/>
      <c r="J2367" s="2">
        <f>IF($C2367=0,"-",N2367/$C2367)</f>
        <v>0</v>
      </c>
      <c r="K2367" s="2">
        <f>IF($C2367=0,"-",O2367/$C2367)</f>
        <v>0.88842975206611574</v>
      </c>
      <c r="L2367" s="2">
        <f>IF($C2367=0,"-",P2367/$C2367)</f>
        <v>0.1115702479338843</v>
      </c>
      <c r="M2367" s="2">
        <f>IF(C2367=0,"-",(1-J2367-K2367-L2367))</f>
        <v>-4.163336342344337E-17</v>
      </c>
      <c r="N2367" s="58"/>
      <c r="O2367" s="58">
        <v>645</v>
      </c>
      <c r="P2367" s="58">
        <v>81</v>
      </c>
      <c r="Q2367" s="58"/>
      <c r="R2367" s="58"/>
      <c r="S2367" s="58"/>
      <c r="T2367" s="58"/>
      <c r="U2367" s="58">
        <v>0</v>
      </c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G2367" s="7">
        <f>IF(Q2367&gt;0,RANK(Q2367,(N2367:P2367,Q2367:AE2367)),0)</f>
        <v>0</v>
      </c>
      <c r="AH2367" s="7">
        <f>IF(R2367&gt;0,RANK(R2367,(N2367:P2367,Q2367:AE2367)),0)</f>
        <v>0</v>
      </c>
      <c r="AI2367" s="7">
        <f>IF(T2367&gt;0,RANK(T2367,(N2367:P2367,Q2367:AE2367)),0)</f>
        <v>0</v>
      </c>
      <c r="AJ2367" s="7">
        <f>IF(S2367&gt;0,RANK(S2367,(N2367:P2367,Q2367:AE2367)),0)</f>
        <v>0</v>
      </c>
      <c r="AK2367" s="2">
        <f>IF($C2367=0,"-",Q2367/$C2367)</f>
        <v>0</v>
      </c>
      <c r="AL2367" s="2">
        <f>IF($C2367=0,"-",R2367/$C2367)</f>
        <v>0</v>
      </c>
      <c r="AM2367" s="2">
        <f>IF($C2367=0,"-",T2367/$C2367)</f>
        <v>0</v>
      </c>
      <c r="AN2367" s="2">
        <f>IF($C2367=0,"-",S2367/$C2367)</f>
        <v>0</v>
      </c>
      <c r="AP2367" t="s">
        <v>436</v>
      </c>
      <c r="AQ2367" t="s">
        <v>803</v>
      </c>
      <c r="AT2367" s="94">
        <v>51</v>
      </c>
      <c r="AU2367" s="96">
        <v>560</v>
      </c>
      <c r="AV2367" s="100">
        <f t="shared" si="811"/>
        <v>51560</v>
      </c>
      <c r="AX2367" s="7" t="s">
        <v>527</v>
      </c>
    </row>
    <row r="2368" spans="1:50" ht="13" hidden="1" customHeight="1" outlineLevel="1">
      <c r="A2368" t="s">
        <v>1599</v>
      </c>
      <c r="B2368" t="s">
        <v>803</v>
      </c>
      <c r="C2368" s="1">
        <f t="shared" si="823"/>
        <v>4944</v>
      </c>
      <c r="D2368" s="7">
        <f>IF(N2368&gt;0, RANK(N2368,(N2368:P2368,Q2368:AE2368)),0)</f>
        <v>0</v>
      </c>
      <c r="E2368" s="7">
        <f>IF(O2368&gt;0,RANK(O2368,(N2368:P2368,Q2368:AE2368)),0)</f>
        <v>1</v>
      </c>
      <c r="F2368" s="7">
        <f>IF(P2368&gt;0,RANK(P2368,(N2368:P2368,Q2368:AE2368)),0)</f>
        <v>2</v>
      </c>
      <c r="G2368" s="1">
        <f t="shared" si="821"/>
        <v>3067</v>
      </c>
      <c r="H2368" s="2">
        <f t="shared" si="822"/>
        <v>0.62034789644012944</v>
      </c>
      <c r="I2368" s="2"/>
      <c r="J2368" s="2">
        <f t="shared" si="824"/>
        <v>0</v>
      </c>
      <c r="K2368" s="2">
        <f t="shared" si="825"/>
        <v>0.80946601941747576</v>
      </c>
      <c r="L2368" s="2">
        <f t="shared" si="826"/>
        <v>0.18911812297734629</v>
      </c>
      <c r="M2368" s="2">
        <f t="shared" si="827"/>
        <v>1.4158576051779559E-3</v>
      </c>
      <c r="N2368" s="58"/>
      <c r="O2368" s="58">
        <v>4002</v>
      </c>
      <c r="P2368" s="58">
        <v>935</v>
      </c>
      <c r="Q2368" s="58"/>
      <c r="R2368" s="58"/>
      <c r="S2368" s="58"/>
      <c r="T2368" s="58"/>
      <c r="U2368" s="58">
        <v>7</v>
      </c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G2368" s="7">
        <f>IF(Q2368&gt;0,RANK(Q2368,(N2368:P2368,Q2368:AE2368)),0)</f>
        <v>0</v>
      </c>
      <c r="AH2368" s="7">
        <f>IF(R2368&gt;0,RANK(R2368,(N2368:P2368,Q2368:AE2368)),0)</f>
        <v>0</v>
      </c>
      <c r="AI2368" s="7">
        <f>IF(T2368&gt;0,RANK(T2368,(N2368:P2368,Q2368:AE2368)),0)</f>
        <v>0</v>
      </c>
      <c r="AJ2368" s="7">
        <f>IF(S2368&gt;0,RANK(S2368,(N2368:P2368,Q2368:AE2368)),0)</f>
        <v>0</v>
      </c>
      <c r="AK2368" s="2">
        <f t="shared" si="828"/>
        <v>0</v>
      </c>
      <c r="AL2368" s="2">
        <f t="shared" si="829"/>
        <v>0</v>
      </c>
      <c r="AM2368" s="2">
        <f t="shared" si="830"/>
        <v>0</v>
      </c>
      <c r="AN2368" s="2">
        <f t="shared" si="831"/>
        <v>0</v>
      </c>
      <c r="AP2368" t="s">
        <v>1599</v>
      </c>
      <c r="AQ2368" t="s">
        <v>803</v>
      </c>
      <c r="AT2368" s="94">
        <v>51</v>
      </c>
      <c r="AU2368" s="96">
        <v>570</v>
      </c>
      <c r="AV2368" s="100">
        <f t="shared" si="811"/>
        <v>51570</v>
      </c>
      <c r="AX2368" s="7" t="s">
        <v>527</v>
      </c>
    </row>
    <row r="2369" spans="1:50" ht="13" hidden="1" customHeight="1" outlineLevel="1">
      <c r="A2369" t="s">
        <v>1682</v>
      </c>
      <c r="B2369" t="s">
        <v>803</v>
      </c>
      <c r="C2369" s="1">
        <f t="shared" si="823"/>
        <v>1252</v>
      </c>
      <c r="D2369" s="7">
        <f>IF(N2369&gt;0, RANK(N2369,(N2369:P2369,Q2369:AE2369)),0)</f>
        <v>0</v>
      </c>
      <c r="E2369" s="7">
        <f>IF(O2369&gt;0,RANK(O2369,(N2369:P2369,Q2369:AE2369)),0)</f>
        <v>1</v>
      </c>
      <c r="F2369" s="7">
        <f>IF(P2369&gt;0,RANK(P2369,(N2369:P2369,Q2369:AE2369)),0)</f>
        <v>2</v>
      </c>
      <c r="G2369" s="1">
        <f t="shared" si="821"/>
        <v>916</v>
      </c>
      <c r="H2369" s="2">
        <f t="shared" si="822"/>
        <v>0.73162939297124596</v>
      </c>
      <c r="I2369" s="2"/>
      <c r="J2369" s="2">
        <f t="shared" si="824"/>
        <v>0</v>
      </c>
      <c r="K2369" s="2">
        <f t="shared" si="825"/>
        <v>0.86581469648562304</v>
      </c>
      <c r="L2369" s="2">
        <f t="shared" si="826"/>
        <v>0.13418530351437699</v>
      </c>
      <c r="M2369" s="2">
        <f t="shared" si="827"/>
        <v>-2.7755575615628914E-17</v>
      </c>
      <c r="N2369" s="58"/>
      <c r="O2369" s="58">
        <v>1084</v>
      </c>
      <c r="P2369" s="58">
        <v>168</v>
      </c>
      <c r="Q2369" s="58"/>
      <c r="R2369" s="58"/>
      <c r="S2369" s="58"/>
      <c r="T2369" s="58"/>
      <c r="U2369" s="58">
        <v>0</v>
      </c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G2369" s="7">
        <f>IF(Q2369&gt;0,RANK(Q2369,(N2369:P2369,Q2369:AE2369)),0)</f>
        <v>0</v>
      </c>
      <c r="AH2369" s="7">
        <f>IF(R2369&gt;0,RANK(R2369,(N2369:P2369,Q2369:AE2369)),0)</f>
        <v>0</v>
      </c>
      <c r="AI2369" s="7">
        <f>IF(T2369&gt;0,RANK(T2369,(N2369:P2369,Q2369:AE2369)),0)</f>
        <v>0</v>
      </c>
      <c r="AJ2369" s="7">
        <f>IF(S2369&gt;0,RANK(S2369,(N2369:P2369,Q2369:AE2369)),0)</f>
        <v>0</v>
      </c>
      <c r="AK2369" s="2">
        <f t="shared" si="828"/>
        <v>0</v>
      </c>
      <c r="AL2369" s="2">
        <f t="shared" si="829"/>
        <v>0</v>
      </c>
      <c r="AM2369" s="2">
        <f t="shared" si="830"/>
        <v>0</v>
      </c>
      <c r="AN2369" s="2">
        <f t="shared" si="831"/>
        <v>0</v>
      </c>
      <c r="AP2369" t="s">
        <v>1682</v>
      </c>
      <c r="AQ2369" t="s">
        <v>803</v>
      </c>
      <c r="AT2369" s="94">
        <v>51</v>
      </c>
      <c r="AU2369" s="96">
        <v>580</v>
      </c>
      <c r="AV2369" s="100">
        <f t="shared" si="811"/>
        <v>51580</v>
      </c>
      <c r="AX2369" s="7" t="s">
        <v>527</v>
      </c>
    </row>
    <row r="2370" spans="1:50" ht="13" hidden="1" customHeight="1" outlineLevel="1">
      <c r="A2370" t="s">
        <v>2549</v>
      </c>
      <c r="B2370" t="s">
        <v>803</v>
      </c>
      <c r="C2370" s="1">
        <f t="shared" si="823"/>
        <v>7019</v>
      </c>
      <c r="D2370" s="7">
        <f>IF(N2370&gt;0, RANK(N2370,(N2370:P2370,Q2370:AE2370)),0)</f>
        <v>0</v>
      </c>
      <c r="E2370" s="7">
        <f>IF(O2370&gt;0,RANK(O2370,(N2370:P2370,Q2370:AE2370)),0)</f>
        <v>1</v>
      </c>
      <c r="F2370" s="7">
        <f>IF(P2370&gt;0,RANK(P2370,(N2370:P2370,Q2370:AE2370)),0)</f>
        <v>2</v>
      </c>
      <c r="G2370" s="1">
        <f t="shared" si="821"/>
        <v>5382</v>
      </c>
      <c r="H2370" s="2">
        <f t="shared" si="822"/>
        <v>0.76677589400199464</v>
      </c>
      <c r="I2370" s="2"/>
      <c r="J2370" s="2">
        <f t="shared" si="824"/>
        <v>0</v>
      </c>
      <c r="K2370" s="2">
        <f t="shared" si="825"/>
        <v>0.88231941872061548</v>
      </c>
      <c r="L2370" s="2">
        <f t="shared" si="826"/>
        <v>0.11554352471862088</v>
      </c>
      <c r="M2370" s="2">
        <f t="shared" si="827"/>
        <v>2.1370565607636421E-3</v>
      </c>
      <c r="N2370" s="58"/>
      <c r="O2370" s="58">
        <v>6193</v>
      </c>
      <c r="P2370" s="58">
        <v>811</v>
      </c>
      <c r="Q2370" s="58"/>
      <c r="R2370" s="58"/>
      <c r="S2370" s="58"/>
      <c r="T2370" s="58"/>
      <c r="U2370" s="58">
        <v>15</v>
      </c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G2370" s="7">
        <f>IF(Q2370&gt;0,RANK(Q2370,(N2370:P2370,Q2370:AE2370)),0)</f>
        <v>0</v>
      </c>
      <c r="AH2370" s="7">
        <f>IF(R2370&gt;0,RANK(R2370,(N2370:P2370,Q2370:AE2370)),0)</f>
        <v>0</v>
      </c>
      <c r="AI2370" s="7">
        <f>IF(T2370&gt;0,RANK(T2370,(N2370:P2370,Q2370:AE2370)),0)</f>
        <v>0</v>
      </c>
      <c r="AJ2370" s="7">
        <f>IF(S2370&gt;0,RANK(S2370,(N2370:P2370,Q2370:AE2370)),0)</f>
        <v>0</v>
      </c>
      <c r="AK2370" s="2">
        <f t="shared" si="828"/>
        <v>0</v>
      </c>
      <c r="AL2370" s="2">
        <f t="shared" si="829"/>
        <v>0</v>
      </c>
      <c r="AM2370" s="2">
        <f t="shared" si="830"/>
        <v>0</v>
      </c>
      <c r="AN2370" s="2">
        <f t="shared" si="831"/>
        <v>0</v>
      </c>
      <c r="AP2370" t="s">
        <v>2549</v>
      </c>
      <c r="AQ2370" t="s">
        <v>803</v>
      </c>
      <c r="AT2370" s="94">
        <v>51</v>
      </c>
      <c r="AU2370" s="96">
        <v>590</v>
      </c>
      <c r="AV2370" s="100">
        <f t="shared" si="811"/>
        <v>51590</v>
      </c>
      <c r="AX2370" s="7" t="s">
        <v>527</v>
      </c>
    </row>
    <row r="2371" spans="1:50" ht="13" hidden="1" customHeight="1" outlineLevel="1">
      <c r="A2371" t="s">
        <v>1135</v>
      </c>
      <c r="B2371" t="s">
        <v>803</v>
      </c>
      <c r="C2371" s="1">
        <f t="shared" si="823"/>
        <v>1101</v>
      </c>
      <c r="D2371" s="7">
        <f>IF(N2371&gt;0, RANK(N2371,(N2371:P2371,Q2371:AE2371)),0)</f>
        <v>0</v>
      </c>
      <c r="E2371" s="7">
        <f>IF(O2371&gt;0,RANK(O2371,(N2371:P2371,Q2371:AE2371)),0)</f>
        <v>1</v>
      </c>
      <c r="F2371" s="7">
        <f>IF(P2371&gt;0,RANK(P2371,(N2371:P2371,Q2371:AE2371)),0)</f>
        <v>2</v>
      </c>
      <c r="G2371" s="1">
        <f t="shared" si="821"/>
        <v>770</v>
      </c>
      <c r="H2371" s="2">
        <f t="shared" si="822"/>
        <v>0.69936421435059037</v>
      </c>
      <c r="I2371" s="2"/>
      <c r="J2371" s="2">
        <f t="shared" si="824"/>
        <v>0</v>
      </c>
      <c r="K2371" s="2">
        <f t="shared" si="825"/>
        <v>0.84741144414168934</v>
      </c>
      <c r="L2371" s="2">
        <f t="shared" si="826"/>
        <v>0.14804722979109899</v>
      </c>
      <c r="M2371" s="2">
        <f t="shared" si="827"/>
        <v>4.5413260672116651E-3</v>
      </c>
      <c r="N2371" s="58"/>
      <c r="O2371" s="58">
        <v>933</v>
      </c>
      <c r="P2371" s="58">
        <v>163</v>
      </c>
      <c r="Q2371" s="58"/>
      <c r="R2371" s="58"/>
      <c r="S2371" s="58"/>
      <c r="T2371" s="58"/>
      <c r="U2371" s="58">
        <v>5</v>
      </c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G2371" s="7">
        <f>IF(Q2371&gt;0,RANK(Q2371,(N2371:P2371,Q2371:AE2371)),0)</f>
        <v>0</v>
      </c>
      <c r="AH2371" s="7">
        <f>IF(R2371&gt;0,RANK(R2371,(N2371:P2371,Q2371:AE2371)),0)</f>
        <v>0</v>
      </c>
      <c r="AI2371" s="7">
        <f>IF(T2371&gt;0,RANK(T2371,(N2371:P2371,Q2371:AE2371)),0)</f>
        <v>0</v>
      </c>
      <c r="AJ2371" s="7">
        <f>IF(S2371&gt;0,RANK(S2371,(N2371:P2371,Q2371:AE2371)),0)</f>
        <v>0</v>
      </c>
      <c r="AK2371" s="2">
        <f t="shared" si="828"/>
        <v>0</v>
      </c>
      <c r="AL2371" s="2">
        <f t="shared" si="829"/>
        <v>0</v>
      </c>
      <c r="AM2371" s="2">
        <f t="shared" si="830"/>
        <v>0</v>
      </c>
      <c r="AN2371" s="2">
        <f t="shared" si="831"/>
        <v>0</v>
      </c>
      <c r="AP2371" t="s">
        <v>1135</v>
      </c>
      <c r="AQ2371" t="s">
        <v>803</v>
      </c>
      <c r="AT2371" s="94">
        <v>51</v>
      </c>
      <c r="AU2371" s="96">
        <v>595</v>
      </c>
      <c r="AV2371" s="100">
        <f t="shared" si="811"/>
        <v>51595</v>
      </c>
      <c r="AX2371" s="7" t="s">
        <v>527</v>
      </c>
    </row>
    <row r="2372" spans="1:50" ht="13" hidden="1" customHeight="1" outlineLevel="1">
      <c r="A2372" t="s">
        <v>2019</v>
      </c>
      <c r="B2372" t="s">
        <v>803</v>
      </c>
      <c r="C2372" s="1">
        <f t="shared" si="823"/>
        <v>4781</v>
      </c>
      <c r="D2372" s="7">
        <f>IF(N2372&gt;0, RANK(N2372,(N2372:P2372,Q2372:AE2372)),0)</f>
        <v>0</v>
      </c>
      <c r="E2372" s="7">
        <f>IF(O2372&gt;0,RANK(O2372,(N2372:P2372,Q2372:AE2372)),0)</f>
        <v>1</v>
      </c>
      <c r="F2372" s="7">
        <f>IF(P2372&gt;0,RANK(P2372,(N2372:P2372,Q2372:AE2372)),0)</f>
        <v>2</v>
      </c>
      <c r="G2372" s="1">
        <f t="shared" si="821"/>
        <v>3453</v>
      </c>
      <c r="H2372" s="2">
        <f t="shared" si="822"/>
        <v>0.72223384229240739</v>
      </c>
      <c r="I2372" s="2"/>
      <c r="J2372" s="2">
        <f t="shared" si="824"/>
        <v>0</v>
      </c>
      <c r="K2372" s="2">
        <f t="shared" si="825"/>
        <v>0.85672453461618914</v>
      </c>
      <c r="L2372" s="2">
        <f t="shared" si="826"/>
        <v>0.13449069232378164</v>
      </c>
      <c r="M2372" s="2">
        <f t="shared" si="827"/>
        <v>8.7847730600292273E-3</v>
      </c>
      <c r="N2372" s="58"/>
      <c r="O2372" s="58">
        <v>4096</v>
      </c>
      <c r="P2372" s="58">
        <v>643</v>
      </c>
      <c r="Q2372" s="58"/>
      <c r="R2372" s="58"/>
      <c r="S2372" s="58"/>
      <c r="T2372" s="58"/>
      <c r="U2372" s="58">
        <v>42</v>
      </c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G2372" s="7">
        <f>IF(Q2372&gt;0,RANK(Q2372,(N2372:P2372,Q2372:AE2372)),0)</f>
        <v>0</v>
      </c>
      <c r="AH2372" s="7">
        <f>IF(R2372&gt;0,RANK(R2372,(N2372:P2372,Q2372:AE2372)),0)</f>
        <v>0</v>
      </c>
      <c r="AI2372" s="7">
        <f>IF(T2372&gt;0,RANK(T2372,(N2372:P2372,Q2372:AE2372)),0)</f>
        <v>0</v>
      </c>
      <c r="AJ2372" s="7">
        <f>IF(S2372&gt;0,RANK(S2372,(N2372:P2372,Q2372:AE2372)),0)</f>
        <v>0</v>
      </c>
      <c r="AK2372" s="2">
        <f t="shared" si="828"/>
        <v>0</v>
      </c>
      <c r="AL2372" s="2">
        <f t="shared" si="829"/>
        <v>0</v>
      </c>
      <c r="AM2372" s="2">
        <f t="shared" si="830"/>
        <v>0</v>
      </c>
      <c r="AN2372" s="2">
        <f t="shared" si="831"/>
        <v>0</v>
      </c>
      <c r="AP2372" t="s">
        <v>2019</v>
      </c>
      <c r="AQ2372" t="s">
        <v>803</v>
      </c>
      <c r="AT2372" s="94">
        <v>51</v>
      </c>
      <c r="AU2372" s="96">
        <v>600</v>
      </c>
      <c r="AV2372" s="100">
        <f t="shared" si="811"/>
        <v>51600</v>
      </c>
      <c r="AX2372" s="7" t="s">
        <v>527</v>
      </c>
    </row>
    <row r="2373" spans="1:50" ht="13" hidden="1" customHeight="1" outlineLevel="1">
      <c r="A2373" t="s">
        <v>1133</v>
      </c>
      <c r="B2373" t="s">
        <v>803</v>
      </c>
      <c r="C2373" s="1">
        <f t="shared" si="823"/>
        <v>2805</v>
      </c>
      <c r="D2373" s="7">
        <f>IF(N2373&gt;0, RANK(N2373,(N2373:P2373,Q2373:AE2373)),0)</f>
        <v>0</v>
      </c>
      <c r="E2373" s="7">
        <f>IF(O2373&gt;0,RANK(O2373,(N2373:P2373,Q2373:AE2373)),0)</f>
        <v>1</v>
      </c>
      <c r="F2373" s="7">
        <f>IF(P2373&gt;0,RANK(P2373,(N2373:P2373,Q2373:AE2373)),0)</f>
        <v>2</v>
      </c>
      <c r="G2373" s="1">
        <f t="shared" si="821"/>
        <v>1568</v>
      </c>
      <c r="H2373" s="2">
        <f t="shared" si="822"/>
        <v>0.55900178253119426</v>
      </c>
      <c r="I2373" s="2"/>
      <c r="J2373" s="2">
        <f t="shared" si="824"/>
        <v>0</v>
      </c>
      <c r="K2373" s="2">
        <f t="shared" si="825"/>
        <v>0.77504456327985738</v>
      </c>
      <c r="L2373" s="2">
        <f t="shared" si="826"/>
        <v>0.21604278074866309</v>
      </c>
      <c r="M2373" s="2">
        <f t="shared" si="827"/>
        <v>8.9126559714795273E-3</v>
      </c>
      <c r="N2373" s="58"/>
      <c r="O2373" s="58">
        <v>2174</v>
      </c>
      <c r="P2373" s="58">
        <v>606</v>
      </c>
      <c r="Q2373" s="58"/>
      <c r="R2373" s="58"/>
      <c r="S2373" s="58"/>
      <c r="T2373" s="58"/>
      <c r="U2373" s="58">
        <v>25</v>
      </c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G2373" s="7">
        <f>IF(Q2373&gt;0,RANK(Q2373,(N2373:P2373,Q2373:AE2373)),0)</f>
        <v>0</v>
      </c>
      <c r="AH2373" s="7">
        <f>IF(R2373&gt;0,RANK(R2373,(N2373:P2373,Q2373:AE2373)),0)</f>
        <v>0</v>
      </c>
      <c r="AI2373" s="7">
        <f>IF(T2373&gt;0,RANK(T2373,(N2373:P2373,Q2373:AE2373)),0)</f>
        <v>0</v>
      </c>
      <c r="AJ2373" s="7">
        <f>IF(S2373&gt;0,RANK(S2373,(N2373:P2373,Q2373:AE2373)),0)</f>
        <v>0</v>
      </c>
      <c r="AK2373" s="2">
        <f t="shared" si="828"/>
        <v>0</v>
      </c>
      <c r="AL2373" s="2">
        <f t="shared" si="829"/>
        <v>0</v>
      </c>
      <c r="AM2373" s="2">
        <f t="shared" si="830"/>
        <v>0</v>
      </c>
      <c r="AN2373" s="2">
        <f t="shared" si="831"/>
        <v>0</v>
      </c>
      <c r="AP2373" t="s">
        <v>1133</v>
      </c>
      <c r="AQ2373" t="s">
        <v>803</v>
      </c>
      <c r="AT2373" s="94">
        <v>51</v>
      </c>
      <c r="AU2373" s="96">
        <v>610</v>
      </c>
      <c r="AV2373" s="100">
        <f t="shared" si="811"/>
        <v>51610</v>
      </c>
      <c r="AX2373" s="7" t="s">
        <v>527</v>
      </c>
    </row>
    <row r="2374" spans="1:50" ht="13" hidden="1" customHeight="1" outlineLevel="1">
      <c r="A2374" t="s">
        <v>1534</v>
      </c>
      <c r="B2374" t="s">
        <v>803</v>
      </c>
      <c r="C2374" s="1">
        <f t="shared" si="823"/>
        <v>1393</v>
      </c>
      <c r="D2374" s="7">
        <f>IF(N2374&gt;0, RANK(N2374,(N2374:P2374,Q2374:AE2374)),0)</f>
        <v>0</v>
      </c>
      <c r="E2374" s="7">
        <f>IF(O2374&gt;0,RANK(O2374,(N2374:P2374,Q2374:AE2374)),0)</f>
        <v>1</v>
      </c>
      <c r="F2374" s="7">
        <f>IF(P2374&gt;0,RANK(P2374,(N2374:P2374,Q2374:AE2374)),0)</f>
        <v>2</v>
      </c>
      <c r="G2374" s="1">
        <f t="shared" si="821"/>
        <v>970</v>
      </c>
      <c r="H2374" s="2">
        <f t="shared" si="822"/>
        <v>0.69633883704235466</v>
      </c>
      <c r="I2374" s="2"/>
      <c r="J2374" s="2">
        <f t="shared" si="824"/>
        <v>0</v>
      </c>
      <c r="K2374" s="2">
        <f t="shared" si="825"/>
        <v>0.84781048097631018</v>
      </c>
      <c r="L2374" s="2">
        <f t="shared" si="826"/>
        <v>0.15147164393395549</v>
      </c>
      <c r="M2374" s="2">
        <f t="shared" si="827"/>
        <v>7.1787508973433778E-4</v>
      </c>
      <c r="N2374" s="58"/>
      <c r="O2374" s="58">
        <v>1181</v>
      </c>
      <c r="P2374" s="58">
        <v>211</v>
      </c>
      <c r="Q2374" s="58"/>
      <c r="R2374" s="58"/>
      <c r="S2374" s="58"/>
      <c r="T2374" s="58"/>
      <c r="U2374" s="58">
        <v>1</v>
      </c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G2374" s="7">
        <f>IF(Q2374&gt;0,RANK(Q2374,(N2374:P2374,Q2374:AE2374)),0)</f>
        <v>0</v>
      </c>
      <c r="AH2374" s="7">
        <f>IF(R2374&gt;0,RANK(R2374,(N2374:P2374,Q2374:AE2374)),0)</f>
        <v>0</v>
      </c>
      <c r="AI2374" s="7">
        <f>IF(T2374&gt;0,RANK(T2374,(N2374:P2374,Q2374:AE2374)),0)</f>
        <v>0</v>
      </c>
      <c r="AJ2374" s="7">
        <f>IF(S2374&gt;0,RANK(S2374,(N2374:P2374,Q2374:AE2374)),0)</f>
        <v>0</v>
      </c>
      <c r="AK2374" s="2">
        <f t="shared" si="828"/>
        <v>0</v>
      </c>
      <c r="AL2374" s="2">
        <f t="shared" si="829"/>
        <v>0</v>
      </c>
      <c r="AM2374" s="2">
        <f t="shared" si="830"/>
        <v>0</v>
      </c>
      <c r="AN2374" s="2">
        <f t="shared" si="831"/>
        <v>0</v>
      </c>
      <c r="AP2374" t="s">
        <v>1534</v>
      </c>
      <c r="AQ2374" t="s">
        <v>803</v>
      </c>
      <c r="AT2374" s="94">
        <v>51</v>
      </c>
      <c r="AU2374" s="96">
        <v>620</v>
      </c>
      <c r="AV2374" s="100">
        <f t="shared" si="811"/>
        <v>51620</v>
      </c>
      <c r="AX2374" s="7" t="s">
        <v>527</v>
      </c>
    </row>
    <row r="2375" spans="1:50" ht="13" hidden="1" customHeight="1" outlineLevel="1">
      <c r="A2375" t="s">
        <v>1705</v>
      </c>
      <c r="B2375" t="s">
        <v>803</v>
      </c>
      <c r="C2375" s="1">
        <f t="shared" si="823"/>
        <v>3136</v>
      </c>
      <c r="D2375" s="7">
        <f>IF(N2375&gt;0, RANK(N2375,(N2375:P2375,Q2375:AE2375)),0)</f>
        <v>0</v>
      </c>
      <c r="E2375" s="7">
        <f>IF(O2375&gt;0,RANK(O2375,(N2375:P2375,Q2375:AE2375)),0)</f>
        <v>1</v>
      </c>
      <c r="F2375" s="7">
        <f>IF(P2375&gt;0,RANK(P2375,(N2375:P2375,Q2375:AE2375)),0)</f>
        <v>2</v>
      </c>
      <c r="G2375" s="1">
        <f t="shared" si="821"/>
        <v>1711</v>
      </c>
      <c r="H2375" s="2">
        <f t="shared" si="822"/>
        <v>0.54559948979591832</v>
      </c>
      <c r="I2375" s="2"/>
      <c r="J2375" s="2">
        <f t="shared" si="824"/>
        <v>0</v>
      </c>
      <c r="K2375" s="2">
        <f t="shared" si="825"/>
        <v>0.76881377551020413</v>
      </c>
      <c r="L2375" s="2">
        <f t="shared" si="826"/>
        <v>0.22321428571428573</v>
      </c>
      <c r="M2375" s="2">
        <f t="shared" si="827"/>
        <v>7.9719387755101401E-3</v>
      </c>
      <c r="N2375" s="58"/>
      <c r="O2375" s="58">
        <v>2411</v>
      </c>
      <c r="P2375" s="58">
        <v>700</v>
      </c>
      <c r="Q2375" s="58"/>
      <c r="R2375" s="58"/>
      <c r="S2375" s="58"/>
      <c r="T2375" s="58"/>
      <c r="U2375" s="58">
        <v>25</v>
      </c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G2375" s="7">
        <f>IF(Q2375&gt;0,RANK(Q2375,(N2375:P2375,Q2375:AE2375)),0)</f>
        <v>0</v>
      </c>
      <c r="AH2375" s="7">
        <f>IF(R2375&gt;0,RANK(R2375,(N2375:P2375,Q2375:AE2375)),0)</f>
        <v>0</v>
      </c>
      <c r="AI2375" s="7">
        <f>IF(T2375&gt;0,RANK(T2375,(N2375:P2375,Q2375:AE2375)),0)</f>
        <v>0</v>
      </c>
      <c r="AJ2375" s="7">
        <f>IF(S2375&gt;0,RANK(S2375,(N2375:P2375,Q2375:AE2375)),0)</f>
        <v>0</v>
      </c>
      <c r="AK2375" s="2">
        <f t="shared" si="828"/>
        <v>0</v>
      </c>
      <c r="AL2375" s="2">
        <f t="shared" si="829"/>
        <v>0</v>
      </c>
      <c r="AM2375" s="2">
        <f t="shared" si="830"/>
        <v>0</v>
      </c>
      <c r="AN2375" s="2">
        <f t="shared" si="831"/>
        <v>0</v>
      </c>
      <c r="AP2375" t="s">
        <v>1705</v>
      </c>
      <c r="AQ2375" t="s">
        <v>803</v>
      </c>
      <c r="AT2375" s="94">
        <v>51</v>
      </c>
      <c r="AU2375" s="96">
        <v>630</v>
      </c>
      <c r="AV2375" s="100">
        <f t="shared" si="811"/>
        <v>51630</v>
      </c>
      <c r="AX2375" s="7" t="s">
        <v>527</v>
      </c>
    </row>
    <row r="2376" spans="1:50" ht="13" hidden="1" customHeight="1" outlineLevel="1">
      <c r="A2376" t="s">
        <v>1706</v>
      </c>
      <c r="B2376" t="s">
        <v>803</v>
      </c>
      <c r="C2376" s="1">
        <f t="shared" si="823"/>
        <v>899</v>
      </c>
      <c r="D2376" s="7">
        <f>IF(N2376&gt;0, RANK(N2376,(N2376:P2376,Q2376:AE2376)),0)</f>
        <v>0</v>
      </c>
      <c r="E2376" s="7">
        <f>IF(O2376&gt;0,RANK(O2376,(N2376:P2376,Q2376:AE2376)),0)</f>
        <v>1</v>
      </c>
      <c r="F2376" s="7">
        <f>IF(P2376&gt;0,RANK(P2376,(N2376:P2376,Q2376:AE2376)),0)</f>
        <v>2</v>
      </c>
      <c r="G2376" s="1">
        <f t="shared" si="821"/>
        <v>617</v>
      </c>
      <c r="H2376" s="2">
        <f t="shared" si="822"/>
        <v>0.68631813125695218</v>
      </c>
      <c r="I2376" s="2"/>
      <c r="J2376" s="2">
        <f t="shared" si="824"/>
        <v>0</v>
      </c>
      <c r="K2376" s="2">
        <f t="shared" si="825"/>
        <v>0.84204671857619573</v>
      </c>
      <c r="L2376" s="2">
        <f t="shared" si="826"/>
        <v>0.15572858731924361</v>
      </c>
      <c r="M2376" s="2">
        <f t="shared" si="827"/>
        <v>2.224694104560665E-3</v>
      </c>
      <c r="N2376" s="58"/>
      <c r="O2376" s="58">
        <v>757</v>
      </c>
      <c r="P2376" s="58">
        <v>140</v>
      </c>
      <c r="Q2376" s="58"/>
      <c r="R2376" s="58"/>
      <c r="S2376" s="58"/>
      <c r="T2376" s="58"/>
      <c r="U2376" s="58">
        <v>2</v>
      </c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G2376" s="7">
        <f>IF(Q2376&gt;0,RANK(Q2376,(N2376:P2376,Q2376:AE2376)),0)</f>
        <v>0</v>
      </c>
      <c r="AH2376" s="7">
        <f>IF(R2376&gt;0,RANK(R2376,(N2376:P2376,Q2376:AE2376)),0)</f>
        <v>0</v>
      </c>
      <c r="AI2376" s="7">
        <f>IF(T2376&gt;0,RANK(T2376,(N2376:P2376,Q2376:AE2376)),0)</f>
        <v>0</v>
      </c>
      <c r="AJ2376" s="7">
        <f>IF(S2376&gt;0,RANK(S2376,(N2376:P2376,Q2376:AE2376)),0)</f>
        <v>0</v>
      </c>
      <c r="AK2376" s="2">
        <f t="shared" si="828"/>
        <v>0</v>
      </c>
      <c r="AL2376" s="2">
        <f t="shared" si="829"/>
        <v>0</v>
      </c>
      <c r="AM2376" s="2">
        <f t="shared" si="830"/>
        <v>0</v>
      </c>
      <c r="AN2376" s="2">
        <f t="shared" si="831"/>
        <v>0</v>
      </c>
      <c r="AP2376" t="s">
        <v>1706</v>
      </c>
      <c r="AQ2376" t="s">
        <v>803</v>
      </c>
      <c r="AT2376" s="94">
        <v>51</v>
      </c>
      <c r="AU2376" s="96">
        <v>640</v>
      </c>
      <c r="AV2376" s="100">
        <f t="shared" si="811"/>
        <v>51640</v>
      </c>
      <c r="AX2376" s="7" t="s">
        <v>527</v>
      </c>
    </row>
    <row r="2377" spans="1:50" ht="13" hidden="1" customHeight="1" outlineLevel="1">
      <c r="A2377" t="s">
        <v>652</v>
      </c>
      <c r="B2377" t="s">
        <v>803</v>
      </c>
      <c r="C2377" s="1">
        <f t="shared" si="823"/>
        <v>22120</v>
      </c>
      <c r="D2377" s="7">
        <f>IF(N2377&gt;0, RANK(N2377,(N2377:P2377,Q2377:AE2377)),0)</f>
        <v>0</v>
      </c>
      <c r="E2377" s="7">
        <f>IF(O2377&gt;0,RANK(O2377,(N2377:P2377,Q2377:AE2377)),0)</f>
        <v>1</v>
      </c>
      <c r="F2377" s="7">
        <f>IF(P2377&gt;0,RANK(P2377,(N2377:P2377,Q2377:AE2377)),0)</f>
        <v>2</v>
      </c>
      <c r="G2377" s="1">
        <f t="shared" si="821"/>
        <v>13602</v>
      </c>
      <c r="H2377" s="2">
        <f t="shared" si="822"/>
        <v>0.61491862567811939</v>
      </c>
      <c r="I2377" s="2"/>
      <c r="J2377" s="2">
        <f t="shared" si="824"/>
        <v>0</v>
      </c>
      <c r="K2377" s="2">
        <f t="shared" si="825"/>
        <v>0.80565099457504519</v>
      </c>
      <c r="L2377" s="2">
        <f t="shared" si="826"/>
        <v>0.19073236889692585</v>
      </c>
      <c r="M2377" s="2">
        <f t="shared" si="827"/>
        <v>3.6166365280289603E-3</v>
      </c>
      <c r="N2377" s="58"/>
      <c r="O2377" s="58">
        <v>17821</v>
      </c>
      <c r="P2377" s="58">
        <v>4219</v>
      </c>
      <c r="Q2377" s="58"/>
      <c r="R2377" s="58"/>
      <c r="S2377" s="58"/>
      <c r="T2377" s="58"/>
      <c r="U2377" s="58">
        <v>80</v>
      </c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G2377" s="7">
        <f>IF(Q2377&gt;0,RANK(Q2377,(N2377:P2377,Q2377:AE2377)),0)</f>
        <v>0</v>
      </c>
      <c r="AH2377" s="7">
        <f>IF(R2377&gt;0,RANK(R2377,(N2377:P2377,Q2377:AE2377)),0)</f>
        <v>0</v>
      </c>
      <c r="AI2377" s="7">
        <f>IF(T2377&gt;0,RANK(T2377,(N2377:P2377,Q2377:AE2377)),0)</f>
        <v>0</v>
      </c>
      <c r="AJ2377" s="7">
        <f>IF(S2377&gt;0,RANK(S2377,(N2377:P2377,Q2377:AE2377)),0)</f>
        <v>0</v>
      </c>
      <c r="AK2377" s="2">
        <f t="shared" si="828"/>
        <v>0</v>
      </c>
      <c r="AL2377" s="2">
        <f t="shared" si="829"/>
        <v>0</v>
      </c>
      <c r="AM2377" s="2">
        <f t="shared" si="830"/>
        <v>0</v>
      </c>
      <c r="AN2377" s="2">
        <f t="shared" si="831"/>
        <v>0</v>
      </c>
      <c r="AP2377" t="s">
        <v>652</v>
      </c>
      <c r="AQ2377" t="s">
        <v>803</v>
      </c>
      <c r="AT2377" s="94">
        <v>51</v>
      </c>
      <c r="AU2377" s="96">
        <v>650</v>
      </c>
      <c r="AV2377" s="100">
        <f t="shared" si="811"/>
        <v>51650</v>
      </c>
      <c r="AX2377" s="7" t="s">
        <v>527</v>
      </c>
    </row>
    <row r="2378" spans="1:50" ht="13" hidden="1" customHeight="1" outlineLevel="1">
      <c r="A2378" t="s">
        <v>1381</v>
      </c>
      <c r="B2378" t="s">
        <v>803</v>
      </c>
      <c r="C2378" s="1">
        <f t="shared" si="823"/>
        <v>3514</v>
      </c>
      <c r="D2378" s="7">
        <f>IF(N2378&gt;0, RANK(N2378,(N2378:P2378,Q2378:AE2378)),0)</f>
        <v>0</v>
      </c>
      <c r="E2378" s="7">
        <f>IF(O2378&gt;0,RANK(O2378,(N2378:P2378,Q2378:AE2378)),0)</f>
        <v>1</v>
      </c>
      <c r="F2378" s="7">
        <f>IF(P2378&gt;0,RANK(P2378,(N2378:P2378,Q2378:AE2378)),0)</f>
        <v>2</v>
      </c>
      <c r="G2378" s="1">
        <f t="shared" si="821"/>
        <v>2527</v>
      </c>
      <c r="H2378" s="2">
        <f t="shared" si="822"/>
        <v>0.71912350597609564</v>
      </c>
      <c r="I2378" s="2"/>
      <c r="J2378" s="2">
        <f t="shared" si="824"/>
        <v>0</v>
      </c>
      <c r="K2378" s="2">
        <f t="shared" si="825"/>
        <v>0.85202048947068865</v>
      </c>
      <c r="L2378" s="2">
        <f t="shared" si="826"/>
        <v>0.13289698349459306</v>
      </c>
      <c r="M2378" s="2">
        <f t="shared" si="827"/>
        <v>1.5082527034718296E-2</v>
      </c>
      <c r="N2378" s="58"/>
      <c r="O2378" s="58">
        <v>2994</v>
      </c>
      <c r="P2378" s="58">
        <v>467</v>
      </c>
      <c r="Q2378" s="58"/>
      <c r="R2378" s="58"/>
      <c r="S2378" s="58"/>
      <c r="T2378" s="58"/>
      <c r="U2378" s="58">
        <v>53</v>
      </c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G2378" s="7">
        <f>IF(Q2378&gt;0,RANK(Q2378,(N2378:P2378,Q2378:AE2378)),0)</f>
        <v>0</v>
      </c>
      <c r="AH2378" s="7">
        <f>IF(R2378&gt;0,RANK(R2378,(N2378:P2378,Q2378:AE2378)),0)</f>
        <v>0</v>
      </c>
      <c r="AI2378" s="7">
        <f>IF(T2378&gt;0,RANK(T2378,(N2378:P2378,Q2378:AE2378)),0)</f>
        <v>0</v>
      </c>
      <c r="AJ2378" s="7">
        <f>IF(S2378&gt;0,RANK(S2378,(N2378:P2378,Q2378:AE2378)),0)</f>
        <v>0</v>
      </c>
      <c r="AK2378" s="2">
        <f t="shared" si="828"/>
        <v>0</v>
      </c>
      <c r="AL2378" s="2">
        <f t="shared" si="829"/>
        <v>0</v>
      </c>
      <c r="AM2378" s="2">
        <f t="shared" si="830"/>
        <v>0</v>
      </c>
      <c r="AN2378" s="2">
        <f t="shared" si="831"/>
        <v>0</v>
      </c>
      <c r="AP2378" t="s">
        <v>1381</v>
      </c>
      <c r="AQ2378" t="s">
        <v>803</v>
      </c>
      <c r="AT2378" s="94">
        <v>51</v>
      </c>
      <c r="AU2378" s="96">
        <v>660</v>
      </c>
      <c r="AV2378" s="100">
        <f t="shared" si="811"/>
        <v>51660</v>
      </c>
      <c r="AX2378" s="7" t="s">
        <v>527</v>
      </c>
    </row>
    <row r="2379" spans="1:50" ht="13" hidden="1" customHeight="1" outlineLevel="1">
      <c r="A2379" t="s">
        <v>1255</v>
      </c>
      <c r="B2379" t="s">
        <v>803</v>
      </c>
      <c r="C2379" s="1">
        <f t="shared" si="823"/>
        <v>2942</v>
      </c>
      <c r="D2379" s="7">
        <f>IF(N2379&gt;0, RANK(N2379,(N2379:P2379,Q2379:AE2379)),0)</f>
        <v>0</v>
      </c>
      <c r="E2379" s="7">
        <f>IF(O2379&gt;0,RANK(O2379,(N2379:P2379,Q2379:AE2379)),0)</f>
        <v>1</v>
      </c>
      <c r="F2379" s="7">
        <f>IF(P2379&gt;0,RANK(P2379,(N2379:P2379,Q2379:AE2379)),0)</f>
        <v>2</v>
      </c>
      <c r="G2379" s="1">
        <f t="shared" si="821"/>
        <v>1920</v>
      </c>
      <c r="H2379" s="2">
        <f t="shared" si="822"/>
        <v>0.65261726716519375</v>
      </c>
      <c r="I2379" s="2"/>
      <c r="J2379" s="2">
        <f t="shared" si="824"/>
        <v>0</v>
      </c>
      <c r="K2379" s="2">
        <f t="shared" si="825"/>
        <v>0.82290958531611147</v>
      </c>
      <c r="L2379" s="2">
        <f t="shared" si="826"/>
        <v>0.17029231815091775</v>
      </c>
      <c r="M2379" s="2">
        <f t="shared" si="827"/>
        <v>6.7980965329707821E-3</v>
      </c>
      <c r="N2379" s="58"/>
      <c r="O2379" s="58">
        <v>2421</v>
      </c>
      <c r="P2379" s="58">
        <v>501</v>
      </c>
      <c r="Q2379" s="58"/>
      <c r="R2379" s="58"/>
      <c r="S2379" s="58"/>
      <c r="T2379" s="58"/>
      <c r="U2379" s="58">
        <v>20</v>
      </c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G2379" s="7">
        <f>IF(Q2379&gt;0,RANK(Q2379,(N2379:P2379,Q2379:AE2379)),0)</f>
        <v>0</v>
      </c>
      <c r="AH2379" s="7">
        <f>IF(R2379&gt;0,RANK(R2379,(N2379:P2379,Q2379:AE2379)),0)</f>
        <v>0</v>
      </c>
      <c r="AI2379" s="7">
        <f>IF(T2379&gt;0,RANK(T2379,(N2379:P2379,Q2379:AE2379)),0)</f>
        <v>0</v>
      </c>
      <c r="AJ2379" s="7">
        <f>IF(S2379&gt;0,RANK(S2379,(N2379:P2379,Q2379:AE2379)),0)</f>
        <v>0</v>
      </c>
      <c r="AK2379" s="2">
        <f t="shared" si="828"/>
        <v>0</v>
      </c>
      <c r="AL2379" s="2">
        <f t="shared" si="829"/>
        <v>0</v>
      </c>
      <c r="AM2379" s="2">
        <f t="shared" si="830"/>
        <v>0</v>
      </c>
      <c r="AN2379" s="2">
        <f t="shared" si="831"/>
        <v>0</v>
      </c>
      <c r="AP2379" t="s">
        <v>1255</v>
      </c>
      <c r="AQ2379" t="s">
        <v>803</v>
      </c>
      <c r="AT2379" s="94">
        <v>51</v>
      </c>
      <c r="AU2379" s="96">
        <v>670</v>
      </c>
      <c r="AV2379" s="100">
        <f t="shared" si="811"/>
        <v>51670</v>
      </c>
      <c r="AX2379" s="7" t="s">
        <v>527</v>
      </c>
    </row>
    <row r="2380" spans="1:50" ht="13" hidden="1" customHeight="1" outlineLevel="1">
      <c r="A2380" t="s">
        <v>1686</v>
      </c>
      <c r="B2380" t="s">
        <v>803</v>
      </c>
      <c r="C2380" s="1">
        <f t="shared" si="823"/>
        <v>894</v>
      </c>
      <c r="D2380" s="7">
        <f>IF(N2380&gt;0, RANK(N2380,(N2380:P2380,Q2380:AE2380)),0)</f>
        <v>0</v>
      </c>
      <c r="E2380" s="7">
        <f>IF(O2380&gt;0,RANK(O2380,(N2380:P2380,Q2380:AE2380)),0)</f>
        <v>1</v>
      </c>
      <c r="F2380" s="7">
        <f>IF(P2380&gt;0,RANK(P2380,(N2380:P2380,Q2380:AE2380)),0)</f>
        <v>2</v>
      </c>
      <c r="G2380" s="1">
        <f t="shared" si="821"/>
        <v>688</v>
      </c>
      <c r="H2380" s="2">
        <f t="shared" si="822"/>
        <v>0.76957494407158833</v>
      </c>
      <c r="I2380" s="2"/>
      <c r="J2380" s="2">
        <f t="shared" si="824"/>
        <v>0</v>
      </c>
      <c r="K2380" s="2">
        <f t="shared" si="825"/>
        <v>0.88143176733780759</v>
      </c>
      <c r="L2380" s="2">
        <f t="shared" si="826"/>
        <v>0.11185682326621924</v>
      </c>
      <c r="M2380" s="2">
        <f t="shared" si="827"/>
        <v>6.7114093959731724E-3</v>
      </c>
      <c r="N2380" s="58"/>
      <c r="O2380" s="58">
        <v>788</v>
      </c>
      <c r="P2380" s="58">
        <v>100</v>
      </c>
      <c r="Q2380" s="58"/>
      <c r="R2380" s="58"/>
      <c r="S2380" s="58"/>
      <c r="T2380" s="58"/>
      <c r="U2380" s="58">
        <v>6</v>
      </c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G2380" s="7">
        <f>IF(Q2380&gt;0,RANK(Q2380,(N2380:P2380,Q2380:AE2380)),0)</f>
        <v>0</v>
      </c>
      <c r="AH2380" s="7">
        <f>IF(R2380&gt;0,RANK(R2380,(N2380:P2380,Q2380:AE2380)),0)</f>
        <v>0</v>
      </c>
      <c r="AI2380" s="7">
        <f>IF(T2380&gt;0,RANK(T2380,(N2380:P2380,Q2380:AE2380)),0)</f>
        <v>0</v>
      </c>
      <c r="AJ2380" s="7">
        <f>IF(S2380&gt;0,RANK(S2380,(N2380:P2380,Q2380:AE2380)),0)</f>
        <v>0</v>
      </c>
      <c r="AK2380" s="2">
        <f t="shared" si="828"/>
        <v>0</v>
      </c>
      <c r="AL2380" s="2">
        <f t="shared" si="829"/>
        <v>0</v>
      </c>
      <c r="AM2380" s="2">
        <f t="shared" si="830"/>
        <v>0</v>
      </c>
      <c r="AN2380" s="2">
        <f t="shared" si="831"/>
        <v>0</v>
      </c>
      <c r="AP2380" t="s">
        <v>1686</v>
      </c>
      <c r="AQ2380" t="s">
        <v>803</v>
      </c>
      <c r="AT2380" s="94">
        <v>51</v>
      </c>
      <c r="AU2380" s="96">
        <v>678</v>
      </c>
      <c r="AV2380" s="100">
        <f t="shared" si="811"/>
        <v>51678</v>
      </c>
      <c r="AX2380" s="7" t="s">
        <v>527</v>
      </c>
    </row>
    <row r="2381" spans="1:50" ht="13" hidden="1" customHeight="1" outlineLevel="1">
      <c r="A2381" t="s">
        <v>1240</v>
      </c>
      <c r="B2381" t="s">
        <v>803</v>
      </c>
      <c r="C2381" s="1">
        <f t="shared" si="823"/>
        <v>9448</v>
      </c>
      <c r="D2381" s="7">
        <f>IF(N2381&gt;0, RANK(N2381,(N2381:P2381,Q2381:AE2381)),0)</f>
        <v>0</v>
      </c>
      <c r="E2381" s="7">
        <f>IF(O2381&gt;0,RANK(O2381,(N2381:P2381,Q2381:AE2381)),0)</f>
        <v>1</v>
      </c>
      <c r="F2381" s="7">
        <f>IF(P2381&gt;0,RANK(P2381,(N2381:P2381,Q2381:AE2381)),0)</f>
        <v>2</v>
      </c>
      <c r="G2381" s="1">
        <f t="shared" si="821"/>
        <v>7131</v>
      </c>
      <c r="H2381" s="2">
        <f t="shared" si="822"/>
        <v>0.75476291278577479</v>
      </c>
      <c r="I2381" s="2"/>
      <c r="J2381" s="2">
        <f t="shared" si="824"/>
        <v>0</v>
      </c>
      <c r="K2381" s="2">
        <f t="shared" si="825"/>
        <v>0.87563505503810335</v>
      </c>
      <c r="L2381" s="2">
        <f t="shared" si="826"/>
        <v>0.12087214225232853</v>
      </c>
      <c r="M2381" s="2">
        <f t="shared" si="827"/>
        <v>3.4928027095681158E-3</v>
      </c>
      <c r="N2381" s="58"/>
      <c r="O2381" s="58">
        <v>8273</v>
      </c>
      <c r="P2381" s="58">
        <v>1142</v>
      </c>
      <c r="Q2381" s="58"/>
      <c r="R2381" s="58"/>
      <c r="S2381" s="58"/>
      <c r="T2381" s="58"/>
      <c r="U2381" s="58">
        <v>33</v>
      </c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G2381" s="7">
        <f>IF(Q2381&gt;0,RANK(Q2381,(N2381:P2381,Q2381:AE2381)),0)</f>
        <v>0</v>
      </c>
      <c r="AH2381" s="7">
        <f>IF(R2381&gt;0,RANK(R2381,(N2381:P2381,Q2381:AE2381)),0)</f>
        <v>0</v>
      </c>
      <c r="AI2381" s="7">
        <f>IF(T2381&gt;0,RANK(T2381,(N2381:P2381,Q2381:AE2381)),0)</f>
        <v>0</v>
      </c>
      <c r="AJ2381" s="7">
        <f>IF(S2381&gt;0,RANK(S2381,(N2381:P2381,Q2381:AE2381)),0)</f>
        <v>0</v>
      </c>
      <c r="AK2381" s="2">
        <f t="shared" si="828"/>
        <v>0</v>
      </c>
      <c r="AL2381" s="2">
        <f t="shared" si="829"/>
        <v>0</v>
      </c>
      <c r="AM2381" s="2">
        <f t="shared" si="830"/>
        <v>0</v>
      </c>
      <c r="AN2381" s="2">
        <f t="shared" si="831"/>
        <v>0</v>
      </c>
      <c r="AP2381" t="s">
        <v>1240</v>
      </c>
      <c r="AQ2381" t="s">
        <v>803</v>
      </c>
      <c r="AT2381" s="94">
        <v>51</v>
      </c>
      <c r="AU2381" s="96">
        <v>680</v>
      </c>
      <c r="AV2381" s="100">
        <f t="shared" si="811"/>
        <v>51680</v>
      </c>
      <c r="AX2381" s="7" t="s">
        <v>527</v>
      </c>
    </row>
    <row r="2382" spans="1:50" ht="13" hidden="1" customHeight="1" outlineLevel="1">
      <c r="A2382" t="s">
        <v>1790</v>
      </c>
      <c r="B2382" t="s">
        <v>803</v>
      </c>
      <c r="C2382" s="1">
        <f t="shared" si="823"/>
        <v>4359</v>
      </c>
      <c r="D2382" s="7">
        <f>IF(N2382&gt;0, RANK(N2382,(N2382:P2382,Q2382:AE2382)),0)</f>
        <v>0</v>
      </c>
      <c r="E2382" s="7">
        <f>IF(O2382&gt;0,RANK(O2382,(N2382:P2382,Q2382:AE2382)),0)</f>
        <v>1</v>
      </c>
      <c r="F2382" s="7">
        <f>IF(P2382&gt;0,RANK(P2382,(N2382:P2382,Q2382:AE2382)),0)</f>
        <v>2</v>
      </c>
      <c r="G2382" s="1">
        <f t="shared" si="821"/>
        <v>2586</v>
      </c>
      <c r="H2382" s="2">
        <f t="shared" si="822"/>
        <v>0.59325533379215412</v>
      </c>
      <c r="I2382" s="2"/>
      <c r="J2382" s="2">
        <f t="shared" si="824"/>
        <v>0</v>
      </c>
      <c r="K2382" s="2">
        <f t="shared" si="825"/>
        <v>0.79284239504473508</v>
      </c>
      <c r="L2382" s="2">
        <f t="shared" si="826"/>
        <v>0.19958706125258086</v>
      </c>
      <c r="M2382" s="2">
        <f t="shared" si="827"/>
        <v>7.5705437026840627E-3</v>
      </c>
      <c r="N2382" s="58"/>
      <c r="O2382" s="58">
        <v>3456</v>
      </c>
      <c r="P2382" s="58">
        <v>870</v>
      </c>
      <c r="Q2382" s="58"/>
      <c r="R2382" s="58"/>
      <c r="S2382" s="58"/>
      <c r="T2382" s="58"/>
      <c r="U2382" s="58">
        <v>33</v>
      </c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G2382" s="7">
        <f>IF(Q2382&gt;0,RANK(Q2382,(N2382:P2382,Q2382:AE2382)),0)</f>
        <v>0</v>
      </c>
      <c r="AH2382" s="7">
        <f>IF(R2382&gt;0,RANK(R2382,(N2382:P2382,Q2382:AE2382)),0)</f>
        <v>0</v>
      </c>
      <c r="AI2382" s="7">
        <f>IF(T2382&gt;0,RANK(T2382,(N2382:P2382,Q2382:AE2382)),0)</f>
        <v>0</v>
      </c>
      <c r="AJ2382" s="7">
        <f>IF(S2382&gt;0,RANK(S2382,(N2382:P2382,Q2382:AE2382)),0)</f>
        <v>0</v>
      </c>
      <c r="AK2382" s="2">
        <f t="shared" si="828"/>
        <v>0</v>
      </c>
      <c r="AL2382" s="2">
        <f t="shared" si="829"/>
        <v>0</v>
      </c>
      <c r="AM2382" s="2">
        <f t="shared" si="830"/>
        <v>0</v>
      </c>
      <c r="AN2382" s="2">
        <f t="shared" si="831"/>
        <v>0</v>
      </c>
      <c r="AP2382" t="s">
        <v>1790</v>
      </c>
      <c r="AQ2382" t="s">
        <v>803</v>
      </c>
      <c r="AT2382" s="94">
        <v>51</v>
      </c>
      <c r="AU2382" s="96">
        <v>683</v>
      </c>
      <c r="AV2382" s="100">
        <f t="shared" si="811"/>
        <v>51683</v>
      </c>
      <c r="AX2382" s="7" t="s">
        <v>527</v>
      </c>
    </row>
    <row r="2383" spans="1:50" ht="13" hidden="1" customHeight="1" outlineLevel="1">
      <c r="A2383" t="s">
        <v>518</v>
      </c>
      <c r="B2383" t="s">
        <v>803</v>
      </c>
      <c r="C2383" s="1">
        <f t="shared" si="823"/>
        <v>594</v>
      </c>
      <c r="D2383" s="7">
        <f>IF(N2383&gt;0, RANK(N2383,(N2383:P2383,Q2383:AE2383)),0)</f>
        <v>0</v>
      </c>
      <c r="E2383" s="7">
        <f>IF(O2383&gt;0,RANK(O2383,(N2383:P2383,Q2383:AE2383)),0)</f>
        <v>1</v>
      </c>
      <c r="F2383" s="7">
        <f>IF(P2383&gt;0,RANK(P2383,(N2383:P2383,Q2383:AE2383)),0)</f>
        <v>2</v>
      </c>
      <c r="G2383" s="1">
        <f t="shared" si="821"/>
        <v>305</v>
      </c>
      <c r="H2383" s="2">
        <f t="shared" si="822"/>
        <v>0.51346801346801352</v>
      </c>
      <c r="I2383" s="2"/>
      <c r="J2383" s="2">
        <f t="shared" si="824"/>
        <v>0</v>
      </c>
      <c r="K2383" s="2">
        <f t="shared" si="825"/>
        <v>0.75420875420875422</v>
      </c>
      <c r="L2383" s="2">
        <f t="shared" si="826"/>
        <v>0.24074074074074073</v>
      </c>
      <c r="M2383" s="2">
        <f t="shared" si="827"/>
        <v>5.0505050505050553E-3</v>
      </c>
      <c r="N2383" s="58"/>
      <c r="O2383" s="58">
        <v>448</v>
      </c>
      <c r="P2383" s="58">
        <v>143</v>
      </c>
      <c r="Q2383" s="58"/>
      <c r="R2383" s="58"/>
      <c r="S2383" s="58"/>
      <c r="T2383" s="58"/>
      <c r="U2383" s="58">
        <v>3</v>
      </c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G2383" s="7">
        <f>IF(Q2383&gt;0,RANK(Q2383,(N2383:P2383,Q2383:AE2383)),0)</f>
        <v>0</v>
      </c>
      <c r="AH2383" s="7">
        <f>IF(R2383&gt;0,RANK(R2383,(N2383:P2383,Q2383:AE2383)),0)</f>
        <v>0</v>
      </c>
      <c r="AI2383" s="7">
        <f>IF(T2383&gt;0,RANK(T2383,(N2383:P2383,Q2383:AE2383)),0)</f>
        <v>0</v>
      </c>
      <c r="AJ2383" s="7">
        <f>IF(S2383&gt;0,RANK(S2383,(N2383:P2383,Q2383:AE2383)),0)</f>
        <v>0</v>
      </c>
      <c r="AK2383" s="2">
        <f t="shared" si="828"/>
        <v>0</v>
      </c>
      <c r="AL2383" s="2">
        <f t="shared" si="829"/>
        <v>0</v>
      </c>
      <c r="AM2383" s="2">
        <f t="shared" si="830"/>
        <v>0</v>
      </c>
      <c r="AN2383" s="2">
        <f t="shared" si="831"/>
        <v>0</v>
      </c>
      <c r="AP2383" t="s">
        <v>518</v>
      </c>
      <c r="AQ2383" t="s">
        <v>803</v>
      </c>
      <c r="AT2383" s="94">
        <v>51</v>
      </c>
      <c r="AU2383" s="96">
        <v>685</v>
      </c>
      <c r="AV2383" s="100">
        <f t="shared" si="811"/>
        <v>51685</v>
      </c>
      <c r="AX2383" s="7" t="s">
        <v>527</v>
      </c>
    </row>
    <row r="2384" spans="1:50" ht="13" hidden="1" customHeight="1" outlineLevel="1">
      <c r="A2384" t="s">
        <v>924</v>
      </c>
      <c r="B2384" t="s">
        <v>803</v>
      </c>
      <c r="C2384" s="1">
        <f t="shared" si="823"/>
        <v>2331</v>
      </c>
      <c r="D2384" s="7">
        <f>IF(N2384&gt;0, RANK(N2384,(N2384:P2384,Q2384:AE2384)),0)</f>
        <v>0</v>
      </c>
      <c r="E2384" s="7">
        <f>IF(O2384&gt;0,RANK(O2384,(N2384:P2384,Q2384:AE2384)),0)</f>
        <v>1</v>
      </c>
      <c r="F2384" s="7">
        <f>IF(P2384&gt;0,RANK(P2384,(N2384:P2384,Q2384:AE2384)),0)</f>
        <v>2</v>
      </c>
      <c r="G2384" s="1">
        <f t="shared" si="821"/>
        <v>1793</v>
      </c>
      <c r="H2384" s="2">
        <f t="shared" si="822"/>
        <v>0.76919776919776917</v>
      </c>
      <c r="I2384" s="2"/>
      <c r="J2384" s="2">
        <f t="shared" si="824"/>
        <v>0</v>
      </c>
      <c r="K2384" s="2">
        <f t="shared" si="825"/>
        <v>0.88331188331188326</v>
      </c>
      <c r="L2384" s="2">
        <f t="shared" si="826"/>
        <v>0.11411411411411411</v>
      </c>
      <c r="M2384" s="2">
        <f t="shared" si="827"/>
        <v>2.574002574002629E-3</v>
      </c>
      <c r="N2384" s="58"/>
      <c r="O2384" s="58">
        <v>2059</v>
      </c>
      <c r="P2384" s="58">
        <v>266</v>
      </c>
      <c r="Q2384" s="58"/>
      <c r="R2384" s="58"/>
      <c r="S2384" s="58"/>
      <c r="T2384" s="58"/>
      <c r="U2384" s="58">
        <v>6</v>
      </c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G2384" s="7">
        <f>IF(Q2384&gt;0,RANK(Q2384,(N2384:P2384,Q2384:AE2384)),0)</f>
        <v>0</v>
      </c>
      <c r="AH2384" s="7">
        <f>IF(R2384&gt;0,RANK(R2384,(N2384:P2384,Q2384:AE2384)),0)</f>
        <v>0</v>
      </c>
      <c r="AI2384" s="7">
        <f>IF(T2384&gt;0,RANK(T2384,(N2384:P2384,Q2384:AE2384)),0)</f>
        <v>0</v>
      </c>
      <c r="AJ2384" s="7">
        <f>IF(S2384&gt;0,RANK(S2384,(N2384:P2384,Q2384:AE2384)),0)</f>
        <v>0</v>
      </c>
      <c r="AK2384" s="2">
        <f t="shared" si="828"/>
        <v>0</v>
      </c>
      <c r="AL2384" s="2">
        <f t="shared" si="829"/>
        <v>0</v>
      </c>
      <c r="AM2384" s="2">
        <f t="shared" si="830"/>
        <v>0</v>
      </c>
      <c r="AN2384" s="2">
        <f t="shared" si="831"/>
        <v>0</v>
      </c>
      <c r="AP2384" t="s">
        <v>924</v>
      </c>
      <c r="AQ2384" t="s">
        <v>803</v>
      </c>
      <c r="AT2384" s="94">
        <v>51</v>
      </c>
      <c r="AU2384" s="96">
        <v>690</v>
      </c>
      <c r="AV2384" s="100">
        <f t="shared" si="811"/>
        <v>51690</v>
      </c>
      <c r="AX2384" s="7" t="s">
        <v>527</v>
      </c>
    </row>
    <row r="2385" spans="1:50" ht="13" hidden="1" customHeight="1" outlineLevel="1">
      <c r="A2385" t="s">
        <v>584</v>
      </c>
      <c r="B2385" t="s">
        <v>803</v>
      </c>
      <c r="C2385" s="1">
        <f t="shared" si="823"/>
        <v>31815</v>
      </c>
      <c r="D2385" s="7">
        <f>IF(N2385&gt;0, RANK(N2385,(N2385:P2385,Q2385:AE2385)),0)</f>
        <v>0</v>
      </c>
      <c r="E2385" s="7">
        <f>IF(O2385&gt;0,RANK(O2385,(N2385:P2385,Q2385:AE2385)),0)</f>
        <v>1</v>
      </c>
      <c r="F2385" s="7">
        <f>IF(P2385&gt;0,RANK(P2385,(N2385:P2385,Q2385:AE2385)),0)</f>
        <v>2</v>
      </c>
      <c r="G2385" s="1">
        <f t="shared" si="821"/>
        <v>20843</v>
      </c>
      <c r="H2385" s="2">
        <f t="shared" si="822"/>
        <v>0.65513122740845509</v>
      </c>
      <c r="I2385" s="2"/>
      <c r="J2385" s="2">
        <f t="shared" si="824"/>
        <v>0</v>
      </c>
      <c r="K2385" s="2">
        <f t="shared" si="825"/>
        <v>0.82699984284142702</v>
      </c>
      <c r="L2385" s="2">
        <f t="shared" si="826"/>
        <v>0.17186861543297186</v>
      </c>
      <c r="M2385" s="2">
        <f t="shared" si="827"/>
        <v>1.1315417256011207E-3</v>
      </c>
      <c r="N2385" s="58"/>
      <c r="O2385" s="58">
        <v>26311</v>
      </c>
      <c r="P2385" s="58">
        <v>5468</v>
      </c>
      <c r="Q2385" s="58"/>
      <c r="R2385" s="58"/>
      <c r="S2385" s="58"/>
      <c r="T2385" s="58"/>
      <c r="U2385" s="58">
        <v>36</v>
      </c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G2385" s="7">
        <f>IF(Q2385&gt;0,RANK(Q2385,(N2385:P2385,Q2385:AE2385)),0)</f>
        <v>0</v>
      </c>
      <c r="AH2385" s="7">
        <f>IF(R2385&gt;0,RANK(R2385,(N2385:P2385,Q2385:AE2385)),0)</f>
        <v>0</v>
      </c>
      <c r="AI2385" s="7">
        <f>IF(T2385&gt;0,RANK(T2385,(N2385:P2385,Q2385:AE2385)),0)</f>
        <v>0</v>
      </c>
      <c r="AJ2385" s="7">
        <f>IF(S2385&gt;0,RANK(S2385,(N2385:P2385,Q2385:AE2385)),0)</f>
        <v>0</v>
      </c>
      <c r="AK2385" s="2">
        <f t="shared" si="828"/>
        <v>0</v>
      </c>
      <c r="AL2385" s="2">
        <f t="shared" si="829"/>
        <v>0</v>
      </c>
      <c r="AM2385" s="2">
        <f t="shared" si="830"/>
        <v>0</v>
      </c>
      <c r="AN2385" s="2">
        <f t="shared" si="831"/>
        <v>0</v>
      </c>
      <c r="AP2385" t="s">
        <v>584</v>
      </c>
      <c r="AQ2385" t="s">
        <v>803</v>
      </c>
      <c r="AT2385" s="94">
        <v>51</v>
      </c>
      <c r="AU2385" s="96">
        <v>700</v>
      </c>
      <c r="AV2385" s="100">
        <f t="shared" si="811"/>
        <v>51700</v>
      </c>
      <c r="AX2385" s="7" t="s">
        <v>527</v>
      </c>
    </row>
    <row r="2386" spans="1:50" ht="13" hidden="1" customHeight="1" outlineLevel="1">
      <c r="A2386" t="s">
        <v>393</v>
      </c>
      <c r="B2386" t="s">
        <v>803</v>
      </c>
      <c r="C2386" s="1">
        <f t="shared" si="823"/>
        <v>23975</v>
      </c>
      <c r="D2386" s="7">
        <f>IF(N2386&gt;0, RANK(N2386,(N2386:P2386,Q2386:AE2386)),0)</f>
        <v>0</v>
      </c>
      <c r="E2386" s="7">
        <f>IF(O2386&gt;0,RANK(O2386,(N2386:P2386,Q2386:AE2386)),0)</f>
        <v>1</v>
      </c>
      <c r="F2386" s="7">
        <f>IF(P2386&gt;0,RANK(P2386,(N2386:P2386,Q2386:AE2386)),0)</f>
        <v>2</v>
      </c>
      <c r="G2386" s="1">
        <f t="shared" si="821"/>
        <v>13420</v>
      </c>
      <c r="H2386" s="2">
        <f t="shared" si="822"/>
        <v>0.55974973931178307</v>
      </c>
      <c r="I2386" s="2"/>
      <c r="J2386" s="2">
        <f t="shared" si="824"/>
        <v>0</v>
      </c>
      <c r="K2386" s="2">
        <f t="shared" si="825"/>
        <v>0.76633993743482798</v>
      </c>
      <c r="L2386" s="2">
        <f t="shared" si="826"/>
        <v>0.20659019812304483</v>
      </c>
      <c r="M2386" s="2">
        <f t="shared" si="827"/>
        <v>2.7069864442127195E-2</v>
      </c>
      <c r="N2386" s="58"/>
      <c r="O2386" s="58">
        <v>18373</v>
      </c>
      <c r="P2386" s="58">
        <v>4953</v>
      </c>
      <c r="Q2386" s="58"/>
      <c r="R2386" s="58"/>
      <c r="S2386" s="58"/>
      <c r="T2386" s="58"/>
      <c r="U2386" s="58">
        <v>649</v>
      </c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G2386" s="7">
        <f>IF(Q2386&gt;0,RANK(Q2386,(N2386:P2386,Q2386:AE2386)),0)</f>
        <v>0</v>
      </c>
      <c r="AH2386" s="7">
        <f>IF(R2386&gt;0,RANK(R2386,(N2386:P2386,Q2386:AE2386)),0)</f>
        <v>0</v>
      </c>
      <c r="AI2386" s="7">
        <f>IF(T2386&gt;0,RANK(T2386,(N2386:P2386,Q2386:AE2386)),0)</f>
        <v>0</v>
      </c>
      <c r="AJ2386" s="7">
        <f>IF(S2386&gt;0,RANK(S2386,(N2386:P2386,Q2386:AE2386)),0)</f>
        <v>0</v>
      </c>
      <c r="AK2386" s="2">
        <f t="shared" si="828"/>
        <v>0</v>
      </c>
      <c r="AL2386" s="2">
        <f t="shared" si="829"/>
        <v>0</v>
      </c>
      <c r="AM2386" s="2">
        <f t="shared" si="830"/>
        <v>0</v>
      </c>
      <c r="AN2386" s="2">
        <f t="shared" si="831"/>
        <v>0</v>
      </c>
      <c r="AP2386" t="s">
        <v>393</v>
      </c>
      <c r="AQ2386" t="s">
        <v>803</v>
      </c>
      <c r="AT2386" s="94">
        <v>51</v>
      </c>
      <c r="AU2386" s="96">
        <v>710</v>
      </c>
      <c r="AV2386" s="100">
        <f t="shared" si="811"/>
        <v>51710</v>
      </c>
      <c r="AX2386" s="7" t="s">
        <v>527</v>
      </c>
    </row>
    <row r="2387" spans="1:50" ht="13" hidden="1" customHeight="1" outlineLevel="1">
      <c r="A2387" t="s">
        <v>2087</v>
      </c>
      <c r="B2387" t="s">
        <v>803</v>
      </c>
      <c r="C2387" s="1">
        <f t="shared" si="823"/>
        <v>485</v>
      </c>
      <c r="D2387" s="7">
        <f>IF(N2387&gt;0, RANK(N2387,(N2387:P2387,Q2387:AE2387)),0)</f>
        <v>0</v>
      </c>
      <c r="E2387" s="7">
        <f>IF(O2387&gt;0,RANK(O2387,(N2387:P2387,Q2387:AE2387)),0)</f>
        <v>1</v>
      </c>
      <c r="F2387" s="7">
        <f>IF(P2387&gt;0,RANK(P2387,(N2387:P2387,Q2387:AE2387)),0)</f>
        <v>2</v>
      </c>
      <c r="G2387" s="1">
        <f t="shared" si="821"/>
        <v>308</v>
      </c>
      <c r="H2387" s="2">
        <f t="shared" si="822"/>
        <v>0.63505154639175254</v>
      </c>
      <c r="I2387" s="2"/>
      <c r="J2387" s="2">
        <f t="shared" si="824"/>
        <v>0</v>
      </c>
      <c r="K2387" s="2">
        <f t="shared" si="825"/>
        <v>0.81237113402061856</v>
      </c>
      <c r="L2387" s="2">
        <f t="shared" si="826"/>
        <v>0.17731958762886599</v>
      </c>
      <c r="M2387" s="2">
        <f t="shared" si="827"/>
        <v>1.0309278350515455E-2</v>
      </c>
      <c r="N2387" s="58"/>
      <c r="O2387" s="58">
        <v>394</v>
      </c>
      <c r="P2387" s="58">
        <v>86</v>
      </c>
      <c r="Q2387" s="58"/>
      <c r="R2387" s="58"/>
      <c r="S2387" s="58"/>
      <c r="T2387" s="58"/>
      <c r="U2387" s="58">
        <v>5</v>
      </c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G2387" s="7">
        <f>IF(Q2387&gt;0,RANK(Q2387,(N2387:P2387,Q2387:AE2387)),0)</f>
        <v>0</v>
      </c>
      <c r="AH2387" s="7">
        <f>IF(R2387&gt;0,RANK(R2387,(N2387:P2387,Q2387:AE2387)),0)</f>
        <v>0</v>
      </c>
      <c r="AI2387" s="7">
        <f>IF(T2387&gt;0,RANK(T2387,(N2387:P2387,Q2387:AE2387)),0)</f>
        <v>0</v>
      </c>
      <c r="AJ2387" s="7">
        <f>IF(S2387&gt;0,RANK(S2387,(N2387:P2387,Q2387:AE2387)),0)</f>
        <v>0</v>
      </c>
      <c r="AK2387" s="2">
        <f t="shared" si="828"/>
        <v>0</v>
      </c>
      <c r="AL2387" s="2">
        <f t="shared" si="829"/>
        <v>0</v>
      </c>
      <c r="AM2387" s="2">
        <f t="shared" si="830"/>
        <v>0</v>
      </c>
      <c r="AN2387" s="2">
        <f t="shared" si="831"/>
        <v>0</v>
      </c>
      <c r="AP2387" t="s">
        <v>2087</v>
      </c>
      <c r="AQ2387" t="s">
        <v>803</v>
      </c>
      <c r="AT2387" s="94">
        <v>51</v>
      </c>
      <c r="AU2387" s="96">
        <v>720</v>
      </c>
      <c r="AV2387" s="100">
        <f t="shared" si="811"/>
        <v>51720</v>
      </c>
      <c r="AX2387" s="7" t="s">
        <v>527</v>
      </c>
    </row>
    <row r="2388" spans="1:50" ht="13" hidden="1" customHeight="1" outlineLevel="1">
      <c r="A2388" t="s">
        <v>585</v>
      </c>
      <c r="B2388" t="s">
        <v>803</v>
      </c>
      <c r="C2388" s="1">
        <f t="shared" si="823"/>
        <v>5368</v>
      </c>
      <c r="D2388" s="7">
        <f>IF(N2388&gt;0, RANK(N2388,(N2388:P2388,Q2388:AE2388)),0)</f>
        <v>0</v>
      </c>
      <c r="E2388" s="7">
        <f>IF(O2388&gt;0,RANK(O2388,(N2388:P2388,Q2388:AE2388)),0)</f>
        <v>1</v>
      </c>
      <c r="F2388" s="7">
        <f>IF(P2388&gt;0,RANK(P2388,(N2388:P2388,Q2388:AE2388)),0)</f>
        <v>2</v>
      </c>
      <c r="G2388" s="1">
        <f t="shared" si="821"/>
        <v>2406</v>
      </c>
      <c r="H2388" s="2">
        <f t="shared" si="822"/>
        <v>0.44821162444113266</v>
      </c>
      <c r="I2388" s="2"/>
      <c r="J2388" s="2">
        <f t="shared" si="824"/>
        <v>0</v>
      </c>
      <c r="K2388" s="2">
        <f t="shared" si="825"/>
        <v>0.7224292101341282</v>
      </c>
      <c r="L2388" s="2">
        <f t="shared" si="826"/>
        <v>0.27421758569299554</v>
      </c>
      <c r="M2388" s="2">
        <f t="shared" si="827"/>
        <v>3.3532041728762674E-3</v>
      </c>
      <c r="N2388" s="58"/>
      <c r="O2388" s="58">
        <v>3878</v>
      </c>
      <c r="P2388" s="58">
        <v>1472</v>
      </c>
      <c r="Q2388" s="58"/>
      <c r="R2388" s="58"/>
      <c r="S2388" s="58"/>
      <c r="T2388" s="58"/>
      <c r="U2388" s="58">
        <v>18</v>
      </c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G2388" s="7">
        <f>IF(Q2388&gt;0,RANK(Q2388,(N2388:P2388,Q2388:AE2388)),0)</f>
        <v>0</v>
      </c>
      <c r="AH2388" s="7">
        <f>IF(R2388&gt;0,RANK(R2388,(N2388:P2388,Q2388:AE2388)),0)</f>
        <v>0</v>
      </c>
      <c r="AI2388" s="7">
        <f>IF(T2388&gt;0,RANK(T2388,(N2388:P2388,Q2388:AE2388)),0)</f>
        <v>0</v>
      </c>
      <c r="AJ2388" s="7">
        <f>IF(S2388&gt;0,RANK(S2388,(N2388:P2388,Q2388:AE2388)),0)</f>
        <v>0</v>
      </c>
      <c r="AK2388" s="2">
        <f t="shared" si="828"/>
        <v>0</v>
      </c>
      <c r="AL2388" s="2">
        <f t="shared" si="829"/>
        <v>0</v>
      </c>
      <c r="AM2388" s="2">
        <f t="shared" si="830"/>
        <v>0</v>
      </c>
      <c r="AN2388" s="2">
        <f t="shared" si="831"/>
        <v>0</v>
      </c>
      <c r="AP2388" t="s">
        <v>585</v>
      </c>
      <c r="AQ2388" t="s">
        <v>803</v>
      </c>
      <c r="AT2388" s="94">
        <v>51</v>
      </c>
      <c r="AU2388" s="96">
        <v>730</v>
      </c>
      <c r="AV2388" s="100">
        <f t="shared" si="811"/>
        <v>51730</v>
      </c>
      <c r="AX2388" s="7" t="s">
        <v>527</v>
      </c>
    </row>
    <row r="2389" spans="1:50" ht="13" hidden="1" customHeight="1" outlineLevel="1">
      <c r="A2389" t="s">
        <v>1908</v>
      </c>
      <c r="B2389" t="s">
        <v>803</v>
      </c>
      <c r="C2389" s="1">
        <f t="shared" si="823"/>
        <v>3175</v>
      </c>
      <c r="D2389" s="7">
        <f>IF(N2389&gt;0, RANK(N2389,(N2389:P2389,Q2389:AE2389)),0)</f>
        <v>0</v>
      </c>
      <c r="E2389" s="7">
        <f>IF(O2389&gt;0,RANK(O2389,(N2389:P2389,Q2389:AE2389)),0)</f>
        <v>1</v>
      </c>
      <c r="F2389" s="7">
        <f>IF(P2389&gt;0,RANK(P2389,(N2389:P2389,Q2389:AE2389)),0)</f>
        <v>2</v>
      </c>
      <c r="G2389" s="1">
        <f t="shared" si="821"/>
        <v>2078</v>
      </c>
      <c r="H2389" s="2">
        <f t="shared" si="822"/>
        <v>0.65448818897637795</v>
      </c>
      <c r="I2389" s="2"/>
      <c r="J2389" s="2">
        <f t="shared" si="824"/>
        <v>0</v>
      </c>
      <c r="K2389" s="2">
        <f t="shared" si="825"/>
        <v>0.82677165354330706</v>
      </c>
      <c r="L2389" s="2">
        <f t="shared" si="826"/>
        <v>0.17228346456692914</v>
      </c>
      <c r="M2389" s="2">
        <f t="shared" si="827"/>
        <v>9.4488188976379894E-4</v>
      </c>
      <c r="N2389" s="58"/>
      <c r="O2389" s="58">
        <v>2625</v>
      </c>
      <c r="P2389" s="58">
        <v>547</v>
      </c>
      <c r="Q2389" s="58"/>
      <c r="R2389" s="58"/>
      <c r="S2389" s="58"/>
      <c r="T2389" s="58"/>
      <c r="U2389" s="58">
        <v>3</v>
      </c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G2389" s="7">
        <f>IF(Q2389&gt;0,RANK(Q2389,(N2389:P2389,Q2389:AE2389)),0)</f>
        <v>0</v>
      </c>
      <c r="AH2389" s="7">
        <f>IF(R2389&gt;0,RANK(R2389,(N2389:P2389,Q2389:AE2389)),0)</f>
        <v>0</v>
      </c>
      <c r="AI2389" s="7">
        <f>IF(T2389&gt;0,RANK(T2389,(N2389:P2389,Q2389:AE2389)),0)</f>
        <v>0</v>
      </c>
      <c r="AJ2389" s="7">
        <f>IF(S2389&gt;0,RANK(S2389,(N2389:P2389,Q2389:AE2389)),0)</f>
        <v>0</v>
      </c>
      <c r="AK2389" s="2">
        <f t="shared" si="828"/>
        <v>0</v>
      </c>
      <c r="AL2389" s="2">
        <f t="shared" si="829"/>
        <v>0</v>
      </c>
      <c r="AM2389" s="2">
        <f t="shared" si="830"/>
        <v>0</v>
      </c>
      <c r="AN2389" s="2">
        <f t="shared" si="831"/>
        <v>0</v>
      </c>
      <c r="AP2389" t="s">
        <v>1908</v>
      </c>
      <c r="AQ2389" t="s">
        <v>803</v>
      </c>
      <c r="AT2389" s="94">
        <v>51</v>
      </c>
      <c r="AU2389" s="96">
        <v>735</v>
      </c>
      <c r="AV2389" s="100">
        <f t="shared" ref="AV2389:AV2412" si="832">1000*AT2389+AU2389</f>
        <v>51735</v>
      </c>
      <c r="AX2389" s="7" t="s">
        <v>527</v>
      </c>
    </row>
    <row r="2390" spans="1:50" ht="13" hidden="1" customHeight="1" outlineLevel="1">
      <c r="A2390" t="s">
        <v>304</v>
      </c>
      <c r="B2390" t="s">
        <v>803</v>
      </c>
      <c r="C2390" s="1">
        <f t="shared" si="823"/>
        <v>12441</v>
      </c>
      <c r="D2390" s="7">
        <f>IF(N2390&gt;0, RANK(N2390,(N2390:P2390,Q2390:AE2390)),0)</f>
        <v>0</v>
      </c>
      <c r="E2390" s="7">
        <f>IF(O2390&gt;0,RANK(O2390,(N2390:P2390,Q2390:AE2390)),0)</f>
        <v>1</v>
      </c>
      <c r="F2390" s="7">
        <f>IF(P2390&gt;0,RANK(P2390,(N2390:P2390,Q2390:AE2390)),0)</f>
        <v>2</v>
      </c>
      <c r="G2390" s="1">
        <f t="shared" si="821"/>
        <v>7226</v>
      </c>
      <c r="H2390" s="2">
        <f t="shared" si="822"/>
        <v>0.58082147737320156</v>
      </c>
      <c r="I2390" s="2"/>
      <c r="J2390" s="2">
        <f t="shared" si="824"/>
        <v>0</v>
      </c>
      <c r="K2390" s="2">
        <f t="shared" si="825"/>
        <v>0.7879591672695121</v>
      </c>
      <c r="L2390" s="2">
        <f t="shared" si="826"/>
        <v>0.2071376898963106</v>
      </c>
      <c r="M2390" s="2">
        <f t="shared" si="827"/>
        <v>4.9031428341773098E-3</v>
      </c>
      <c r="N2390" s="58"/>
      <c r="O2390" s="58">
        <v>9803</v>
      </c>
      <c r="P2390" s="58">
        <v>2577</v>
      </c>
      <c r="Q2390" s="58"/>
      <c r="R2390" s="58"/>
      <c r="S2390" s="58"/>
      <c r="T2390" s="58"/>
      <c r="U2390" s="58">
        <v>61</v>
      </c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G2390" s="7">
        <f>IF(Q2390&gt;0,RANK(Q2390,(N2390:P2390,Q2390:AE2390)),0)</f>
        <v>0</v>
      </c>
      <c r="AH2390" s="7">
        <f>IF(R2390&gt;0,RANK(R2390,(N2390:P2390,Q2390:AE2390)),0)</f>
        <v>0</v>
      </c>
      <c r="AI2390" s="7">
        <f>IF(T2390&gt;0,RANK(T2390,(N2390:P2390,Q2390:AE2390)),0)</f>
        <v>0</v>
      </c>
      <c r="AJ2390" s="7">
        <f>IF(S2390&gt;0,RANK(S2390,(N2390:P2390,Q2390:AE2390)),0)</f>
        <v>0</v>
      </c>
      <c r="AK2390" s="2">
        <f t="shared" si="828"/>
        <v>0</v>
      </c>
      <c r="AL2390" s="2">
        <f t="shared" si="829"/>
        <v>0</v>
      </c>
      <c r="AM2390" s="2">
        <f t="shared" si="830"/>
        <v>0</v>
      </c>
      <c r="AN2390" s="2">
        <f t="shared" si="831"/>
        <v>0</v>
      </c>
      <c r="AP2390" t="s">
        <v>304</v>
      </c>
      <c r="AQ2390" t="s">
        <v>803</v>
      </c>
      <c r="AT2390" s="94">
        <v>51</v>
      </c>
      <c r="AU2390" s="96">
        <v>740</v>
      </c>
      <c r="AV2390" s="100">
        <f t="shared" si="832"/>
        <v>51740</v>
      </c>
      <c r="AX2390" s="7" t="s">
        <v>527</v>
      </c>
    </row>
    <row r="2391" spans="1:50" ht="13" hidden="1" customHeight="1" outlineLevel="1">
      <c r="A2391" t="s">
        <v>1693</v>
      </c>
      <c r="B2391" t="s">
        <v>803</v>
      </c>
      <c r="C2391" s="1">
        <f t="shared" si="823"/>
        <v>1760</v>
      </c>
      <c r="D2391" s="7">
        <f>IF(N2391&gt;0, RANK(N2391,(N2391:P2391,Q2391:AE2391)),0)</f>
        <v>0</v>
      </c>
      <c r="E2391" s="7">
        <f>IF(O2391&gt;0,RANK(O2391,(N2391:P2391,Q2391:AE2391)),0)</f>
        <v>1</v>
      </c>
      <c r="F2391" s="7">
        <f>IF(P2391&gt;0,RANK(P2391,(N2391:P2391,Q2391:AE2391)),0)</f>
        <v>2</v>
      </c>
      <c r="G2391" s="1">
        <f t="shared" si="821"/>
        <v>1144</v>
      </c>
      <c r="H2391" s="2">
        <f t="shared" si="822"/>
        <v>0.65</v>
      </c>
      <c r="I2391" s="2"/>
      <c r="J2391" s="2">
        <f t="shared" si="824"/>
        <v>0</v>
      </c>
      <c r="K2391" s="2">
        <f t="shared" si="825"/>
        <v>0.81420454545454546</v>
      </c>
      <c r="L2391" s="2">
        <f t="shared" si="826"/>
        <v>0.16420454545454546</v>
      </c>
      <c r="M2391" s="2">
        <f t="shared" si="827"/>
        <v>2.1590909090909077E-2</v>
      </c>
      <c r="N2391" s="58"/>
      <c r="O2391" s="58">
        <v>1433</v>
      </c>
      <c r="P2391" s="58">
        <v>289</v>
      </c>
      <c r="Q2391" s="58"/>
      <c r="R2391" s="58"/>
      <c r="S2391" s="58"/>
      <c r="T2391" s="58"/>
      <c r="U2391" s="58">
        <v>38</v>
      </c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G2391" s="7">
        <f>IF(Q2391&gt;0,RANK(Q2391,(N2391:P2391,Q2391:AE2391)),0)</f>
        <v>0</v>
      </c>
      <c r="AH2391" s="7">
        <f>IF(R2391&gt;0,RANK(R2391,(N2391:P2391,Q2391:AE2391)),0)</f>
        <v>0</v>
      </c>
      <c r="AI2391" s="7">
        <f>IF(T2391&gt;0,RANK(T2391,(N2391:P2391,Q2391:AE2391)),0)</f>
        <v>0</v>
      </c>
      <c r="AJ2391" s="7">
        <f>IF(S2391&gt;0,RANK(S2391,(N2391:P2391,Q2391:AE2391)),0)</f>
        <v>0</v>
      </c>
      <c r="AK2391" s="2">
        <f t="shared" si="828"/>
        <v>0</v>
      </c>
      <c r="AL2391" s="2">
        <f t="shared" si="829"/>
        <v>0</v>
      </c>
      <c r="AM2391" s="2">
        <f t="shared" si="830"/>
        <v>0</v>
      </c>
      <c r="AN2391" s="2">
        <f t="shared" si="831"/>
        <v>0</v>
      </c>
      <c r="AP2391" t="s">
        <v>1693</v>
      </c>
      <c r="AQ2391" t="s">
        <v>803</v>
      </c>
      <c r="AT2391" s="94">
        <v>51</v>
      </c>
      <c r="AU2391" s="96">
        <v>750</v>
      </c>
      <c r="AV2391" s="100">
        <f t="shared" si="832"/>
        <v>51750</v>
      </c>
      <c r="AX2391" s="7" t="s">
        <v>527</v>
      </c>
    </row>
    <row r="2392" spans="1:50" ht="13" hidden="1" customHeight="1" outlineLevel="1">
      <c r="A2392" t="s">
        <v>1619</v>
      </c>
      <c r="B2392" t="s">
        <v>803</v>
      </c>
      <c r="C2392" s="1">
        <f t="shared" si="823"/>
        <v>28176</v>
      </c>
      <c r="D2392" s="7">
        <f>IF(N2392&gt;0, RANK(N2392,(N2392:P2392,Q2392:AE2392)),0)</f>
        <v>0</v>
      </c>
      <c r="E2392" s="7">
        <f>IF(O2392&gt;0,RANK(O2392,(N2392:P2392,Q2392:AE2392)),0)</f>
        <v>1</v>
      </c>
      <c r="F2392" s="7">
        <f>IF(P2392&gt;0,RANK(P2392,(N2392:P2392,Q2392:AE2392)),0)</f>
        <v>2</v>
      </c>
      <c r="G2392" s="1">
        <f t="shared" si="821"/>
        <v>15032</v>
      </c>
      <c r="H2392" s="2">
        <f t="shared" si="822"/>
        <v>0.53350369108461104</v>
      </c>
      <c r="I2392" s="2"/>
      <c r="J2392" s="2">
        <f t="shared" si="824"/>
        <v>0</v>
      </c>
      <c r="K2392" s="2">
        <f t="shared" si="825"/>
        <v>0.76199602498580354</v>
      </c>
      <c r="L2392" s="2">
        <f t="shared" si="826"/>
        <v>0.2284923339011925</v>
      </c>
      <c r="M2392" s="2">
        <f t="shared" si="827"/>
        <v>9.5116411130039547E-3</v>
      </c>
      <c r="N2392" s="58"/>
      <c r="O2392" s="58">
        <v>21470</v>
      </c>
      <c r="P2392" s="58">
        <v>6438</v>
      </c>
      <c r="Q2392" s="58"/>
      <c r="R2392" s="58"/>
      <c r="S2392" s="58"/>
      <c r="T2392" s="58"/>
      <c r="U2392" s="58">
        <v>268</v>
      </c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G2392" s="7">
        <f>IF(Q2392&gt;0,RANK(Q2392,(N2392:P2392,Q2392:AE2392)),0)</f>
        <v>0</v>
      </c>
      <c r="AH2392" s="7">
        <f>IF(R2392&gt;0,RANK(R2392,(N2392:P2392,Q2392:AE2392)),0)</f>
        <v>0</v>
      </c>
      <c r="AI2392" s="7">
        <f>IF(T2392&gt;0,RANK(T2392,(N2392:P2392,Q2392:AE2392)),0)</f>
        <v>0</v>
      </c>
      <c r="AJ2392" s="7">
        <f>IF(S2392&gt;0,RANK(S2392,(N2392:P2392,Q2392:AE2392)),0)</f>
        <v>0</v>
      </c>
      <c r="AK2392" s="2">
        <f t="shared" si="828"/>
        <v>0</v>
      </c>
      <c r="AL2392" s="2">
        <f t="shared" si="829"/>
        <v>0</v>
      </c>
      <c r="AM2392" s="2">
        <f t="shared" si="830"/>
        <v>0</v>
      </c>
      <c r="AN2392" s="2">
        <f t="shared" si="831"/>
        <v>0</v>
      </c>
      <c r="AP2392" t="s">
        <v>1619</v>
      </c>
      <c r="AQ2392" t="s">
        <v>803</v>
      </c>
      <c r="AT2392" s="94">
        <v>51</v>
      </c>
      <c r="AU2392" s="96">
        <v>760</v>
      </c>
      <c r="AV2392" s="100">
        <f t="shared" si="832"/>
        <v>51760</v>
      </c>
      <c r="AX2392" s="7" t="s">
        <v>527</v>
      </c>
    </row>
    <row r="2393" spans="1:50" ht="13" hidden="1" customHeight="1" outlineLevel="1">
      <c r="A2393" t="s">
        <v>2254</v>
      </c>
      <c r="B2393" t="s">
        <v>803</v>
      </c>
      <c r="C2393" s="1">
        <f t="shared" si="823"/>
        <v>22142</v>
      </c>
      <c r="D2393" s="7">
        <f>IF(N2393&gt;0, RANK(N2393,(N2393:P2393,Q2393:AE2393)),0)</f>
        <v>0</v>
      </c>
      <c r="E2393" s="7">
        <f>IF(O2393&gt;0,RANK(O2393,(N2393:P2393,Q2393:AE2393)),0)</f>
        <v>1</v>
      </c>
      <c r="F2393" s="7">
        <f>IF(P2393&gt;0,RANK(P2393,(N2393:P2393,Q2393:AE2393)),0)</f>
        <v>2</v>
      </c>
      <c r="G2393" s="1">
        <f t="shared" si="821"/>
        <v>14355</v>
      </c>
      <c r="H2393" s="2">
        <f t="shared" si="822"/>
        <v>0.64831541866136755</v>
      </c>
      <c r="I2393" s="2"/>
      <c r="J2393" s="2">
        <f t="shared" si="824"/>
        <v>0</v>
      </c>
      <c r="K2393" s="2">
        <f t="shared" si="825"/>
        <v>0.82345768223286064</v>
      </c>
      <c r="L2393" s="2">
        <f t="shared" si="826"/>
        <v>0.1751422635714931</v>
      </c>
      <c r="M2393" s="2">
        <f t="shared" si="827"/>
        <v>1.4000541956462609E-3</v>
      </c>
      <c r="N2393" s="58"/>
      <c r="O2393" s="58">
        <v>18233</v>
      </c>
      <c r="P2393" s="58">
        <v>3878</v>
      </c>
      <c r="Q2393" s="58"/>
      <c r="R2393" s="58"/>
      <c r="S2393" s="58"/>
      <c r="T2393" s="58"/>
      <c r="U2393" s="58">
        <v>31</v>
      </c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G2393" s="7">
        <f>IF(Q2393&gt;0,RANK(Q2393,(N2393:P2393,Q2393:AE2393)),0)</f>
        <v>0</v>
      </c>
      <c r="AH2393" s="7">
        <f>IF(R2393&gt;0,RANK(R2393,(N2393:P2393,Q2393:AE2393)),0)</f>
        <v>0</v>
      </c>
      <c r="AI2393" s="7">
        <f>IF(T2393&gt;0,RANK(T2393,(N2393:P2393,Q2393:AE2393)),0)</f>
        <v>0</v>
      </c>
      <c r="AJ2393" s="7">
        <f>IF(S2393&gt;0,RANK(S2393,(N2393:P2393,Q2393:AE2393)),0)</f>
        <v>0</v>
      </c>
      <c r="AK2393" s="2">
        <f t="shared" si="828"/>
        <v>0</v>
      </c>
      <c r="AL2393" s="2">
        <f t="shared" si="829"/>
        <v>0</v>
      </c>
      <c r="AM2393" s="2">
        <f t="shared" si="830"/>
        <v>0</v>
      </c>
      <c r="AN2393" s="2">
        <f t="shared" si="831"/>
        <v>0</v>
      </c>
      <c r="AP2393" t="s">
        <v>2254</v>
      </c>
      <c r="AQ2393" t="s">
        <v>803</v>
      </c>
      <c r="AT2393" s="94">
        <v>51</v>
      </c>
      <c r="AU2393" s="96">
        <v>770</v>
      </c>
      <c r="AV2393" s="100">
        <f t="shared" si="832"/>
        <v>51770</v>
      </c>
      <c r="AX2393" s="7" t="s">
        <v>527</v>
      </c>
    </row>
    <row r="2394" spans="1:50" ht="13" hidden="1" customHeight="1" outlineLevel="1">
      <c r="A2394" t="s">
        <v>1717</v>
      </c>
      <c r="B2394" t="s">
        <v>803</v>
      </c>
      <c r="C2394" s="1">
        <f t="shared" ref="C2394:C2402" si="833">SUM(N2394:AE2394)</f>
        <v>6829</v>
      </c>
      <c r="D2394" s="7">
        <f>IF(N2394&gt;0, RANK(N2394,(N2394:P2394,Q2394:AE2394)),0)</f>
        <v>0</v>
      </c>
      <c r="E2394" s="7">
        <f>IF(O2394&gt;0,RANK(O2394,(N2394:P2394,Q2394:AE2394)),0)</f>
        <v>1</v>
      </c>
      <c r="F2394" s="7">
        <f>IF(P2394&gt;0,RANK(P2394,(N2394:P2394,Q2394:AE2394)),0)</f>
        <v>2</v>
      </c>
      <c r="G2394" s="1">
        <f t="shared" si="821"/>
        <v>4810</v>
      </c>
      <c r="H2394" s="2">
        <f t="shared" si="822"/>
        <v>0.70434909942890611</v>
      </c>
      <c r="I2394" s="2"/>
      <c r="J2394" s="2">
        <f t="shared" ref="J2394:J2402" si="834">IF($C2394=0,"-",N2394/$C2394)</f>
        <v>0</v>
      </c>
      <c r="K2394" s="2">
        <f t="shared" ref="K2394:K2402" si="835">IF($C2394=0,"-",O2394/$C2394)</f>
        <v>0.85107629228291115</v>
      </c>
      <c r="L2394" s="2">
        <f t="shared" ref="L2394:L2402" si="836">IF($C2394=0,"-",P2394/$C2394)</f>
        <v>0.14672719285400498</v>
      </c>
      <c r="M2394" s="2">
        <f t="shared" ref="M2394:M2402" si="837">IF(C2394=0,"-",(1-J2394-K2394-L2394))</f>
        <v>2.1965148630838649E-3</v>
      </c>
      <c r="N2394" s="58"/>
      <c r="O2394" s="58">
        <v>5812</v>
      </c>
      <c r="P2394" s="58">
        <v>1002</v>
      </c>
      <c r="Q2394" s="58"/>
      <c r="R2394" s="58"/>
      <c r="S2394" s="58"/>
      <c r="T2394" s="58"/>
      <c r="U2394" s="58">
        <v>15</v>
      </c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G2394" s="7">
        <f>IF(Q2394&gt;0,RANK(Q2394,(N2394:P2394,Q2394:AE2394)),0)</f>
        <v>0</v>
      </c>
      <c r="AH2394" s="7">
        <f>IF(R2394&gt;0,RANK(R2394,(N2394:P2394,Q2394:AE2394)),0)</f>
        <v>0</v>
      </c>
      <c r="AI2394" s="7">
        <f>IF(T2394&gt;0,RANK(T2394,(N2394:P2394,Q2394:AE2394)),0)</f>
        <v>0</v>
      </c>
      <c r="AJ2394" s="7">
        <f>IF(S2394&gt;0,RANK(S2394,(N2394:P2394,Q2394:AE2394)),0)</f>
        <v>0</v>
      </c>
      <c r="AK2394" s="2">
        <f t="shared" ref="AK2394:AK2402" si="838">IF($C2394=0,"-",Q2394/$C2394)</f>
        <v>0</v>
      </c>
      <c r="AL2394" s="2">
        <f t="shared" ref="AL2394:AL2402" si="839">IF($C2394=0,"-",R2394/$C2394)</f>
        <v>0</v>
      </c>
      <c r="AM2394" s="2">
        <f t="shared" ref="AM2394:AM2402" si="840">IF($C2394=0,"-",T2394/$C2394)</f>
        <v>0</v>
      </c>
      <c r="AN2394" s="2">
        <f t="shared" ref="AN2394:AN2402" si="841">IF($C2394=0,"-",S2394/$C2394)</f>
        <v>0</v>
      </c>
      <c r="AP2394" t="s">
        <v>1717</v>
      </c>
      <c r="AQ2394" t="s">
        <v>803</v>
      </c>
      <c r="AT2394" s="94">
        <v>51</v>
      </c>
      <c r="AU2394" s="96">
        <v>775</v>
      </c>
      <c r="AV2394" s="100">
        <f t="shared" si="832"/>
        <v>51775</v>
      </c>
      <c r="AX2394" s="7" t="s">
        <v>527</v>
      </c>
    </row>
    <row r="2395" spans="1:50" ht="13" hidden="1" customHeight="1" outlineLevel="1">
      <c r="A2395" t="s">
        <v>1</v>
      </c>
      <c r="B2395" t="s">
        <v>803</v>
      </c>
      <c r="C2395" s="1">
        <f>SUM(N2395:AE2395)</f>
        <v>950</v>
      </c>
      <c r="D2395" s="7">
        <f>IF(N2395&gt;0, RANK(N2395,(N2395:P2395,Q2395:AE2395)),0)</f>
        <v>0</v>
      </c>
      <c r="E2395" s="7">
        <f>IF(O2395&gt;0,RANK(O2395,(N2395:P2395,Q2395:AE2395)),0)</f>
        <v>1</v>
      </c>
      <c r="F2395" s="7">
        <f>IF(P2395&gt;0,RANK(P2395,(N2395:P2395,Q2395:AE2395)),0)</f>
        <v>2</v>
      </c>
      <c r="G2395" s="1">
        <f>IF(C2395&gt;0,MAX(N2395:P2395)-LARGE(N2395:P2395,2),0)</f>
        <v>665</v>
      </c>
      <c r="H2395" s="2">
        <f>IF(C2395&gt;0,G2395/C2395,0)</f>
        <v>0.7</v>
      </c>
      <c r="I2395" s="2"/>
      <c r="J2395" s="2">
        <f>IF($C2395=0,"-",N2395/$C2395)</f>
        <v>0</v>
      </c>
      <c r="K2395" s="2">
        <f>IF($C2395=0,"-",O2395/$C2395)</f>
        <v>0.84842105263157896</v>
      </c>
      <c r="L2395" s="2">
        <f>IF($C2395=0,"-",P2395/$C2395)</f>
        <v>0.14842105263157895</v>
      </c>
      <c r="M2395" s="2">
        <f>IF(C2395=0,"-",(1-J2395-K2395-L2395))</f>
        <v>3.1578947368420818E-3</v>
      </c>
      <c r="N2395" s="58"/>
      <c r="O2395" s="58">
        <v>806</v>
      </c>
      <c r="P2395" s="58">
        <v>141</v>
      </c>
      <c r="Q2395" s="58"/>
      <c r="R2395" s="58"/>
      <c r="S2395" s="58"/>
      <c r="T2395" s="58"/>
      <c r="U2395" s="58">
        <v>3</v>
      </c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G2395" s="7">
        <f>IF(Q2395&gt;0,RANK(Q2395,(N2395:P2395,Q2395:AE2395)),0)</f>
        <v>0</v>
      </c>
      <c r="AH2395" s="7">
        <f>IF(R2395&gt;0,RANK(R2395,(N2395:P2395,Q2395:AE2395)),0)</f>
        <v>0</v>
      </c>
      <c r="AI2395" s="7">
        <f>IF(T2395&gt;0,RANK(T2395,(N2395:P2395,Q2395:AE2395)),0)</f>
        <v>0</v>
      </c>
      <c r="AJ2395" s="7">
        <f>IF(S2395&gt;0,RANK(S2395,(N2395:P2395,Q2395:AE2395)),0)</f>
        <v>0</v>
      </c>
      <c r="AK2395" s="2">
        <f>IF($C2395=0,"-",Q2395/$C2395)</f>
        <v>0</v>
      </c>
      <c r="AL2395" s="2">
        <f>IF($C2395=0,"-",R2395/$C2395)</f>
        <v>0</v>
      </c>
      <c r="AM2395" s="2">
        <f>IF($C2395=0,"-",T2395/$C2395)</f>
        <v>0</v>
      </c>
      <c r="AN2395" s="2">
        <f>IF($C2395=0,"-",S2395/$C2395)</f>
        <v>0</v>
      </c>
      <c r="AP2395" t="s">
        <v>1</v>
      </c>
      <c r="AQ2395" t="s">
        <v>803</v>
      </c>
      <c r="AT2395" s="94">
        <v>51</v>
      </c>
      <c r="AU2395" s="96">
        <v>780</v>
      </c>
      <c r="AV2395" s="100">
        <f t="shared" si="832"/>
        <v>51780</v>
      </c>
      <c r="AX2395" s="7" t="s">
        <v>527</v>
      </c>
    </row>
    <row r="2396" spans="1:50" ht="13" hidden="1" customHeight="1" outlineLevel="1">
      <c r="A2396" t="s">
        <v>470</v>
      </c>
      <c r="B2396" t="s">
        <v>803</v>
      </c>
      <c r="C2396" s="1">
        <f t="shared" si="833"/>
        <v>3481</v>
      </c>
      <c r="D2396" s="7">
        <f>IF(N2396&gt;0, RANK(N2396,(N2396:P2396,Q2396:AE2396)),0)</f>
        <v>0</v>
      </c>
      <c r="E2396" s="7">
        <f>IF(O2396&gt;0,RANK(O2396,(N2396:P2396,Q2396:AE2396)),0)</f>
        <v>1</v>
      </c>
      <c r="F2396" s="7">
        <f>IF(P2396&gt;0,RANK(P2396,(N2396:P2396,Q2396:AE2396)),0)</f>
        <v>2</v>
      </c>
      <c r="G2396" s="1">
        <f t="shared" si="821"/>
        <v>2515</v>
      </c>
      <c r="H2396" s="2">
        <f t="shared" si="822"/>
        <v>0.72249353634013214</v>
      </c>
      <c r="I2396" s="2"/>
      <c r="J2396" s="2">
        <f t="shared" si="834"/>
        <v>0</v>
      </c>
      <c r="K2396" s="2">
        <f t="shared" si="835"/>
        <v>0.85033036483769031</v>
      </c>
      <c r="L2396" s="2">
        <f t="shared" si="836"/>
        <v>0.12783682849755817</v>
      </c>
      <c r="M2396" s="2">
        <f t="shared" si="837"/>
        <v>2.1832806664751514E-2</v>
      </c>
      <c r="N2396" s="58"/>
      <c r="O2396" s="58">
        <v>2960</v>
      </c>
      <c r="P2396" s="58">
        <v>445</v>
      </c>
      <c r="Q2396" s="58"/>
      <c r="R2396" s="58"/>
      <c r="S2396" s="58"/>
      <c r="T2396" s="58"/>
      <c r="U2396" s="58">
        <v>76</v>
      </c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G2396" s="7">
        <f>IF(Q2396&gt;0,RANK(Q2396,(N2396:P2396,Q2396:AE2396)),0)</f>
        <v>0</v>
      </c>
      <c r="AH2396" s="7">
        <f>IF(R2396&gt;0,RANK(R2396,(N2396:P2396,Q2396:AE2396)),0)</f>
        <v>0</v>
      </c>
      <c r="AI2396" s="7">
        <f>IF(T2396&gt;0,RANK(T2396,(N2396:P2396,Q2396:AE2396)),0)</f>
        <v>0</v>
      </c>
      <c r="AJ2396" s="7">
        <f>IF(S2396&gt;0,RANK(S2396,(N2396:P2396,Q2396:AE2396)),0)</f>
        <v>0</v>
      </c>
      <c r="AK2396" s="2">
        <f t="shared" si="838"/>
        <v>0</v>
      </c>
      <c r="AL2396" s="2">
        <f t="shared" si="839"/>
        <v>0</v>
      </c>
      <c r="AM2396" s="2">
        <f t="shared" si="840"/>
        <v>0</v>
      </c>
      <c r="AN2396" s="2">
        <f t="shared" si="841"/>
        <v>0</v>
      </c>
      <c r="AP2396" t="s">
        <v>470</v>
      </c>
      <c r="AQ2396" t="s">
        <v>803</v>
      </c>
      <c r="AT2396" s="94">
        <v>51</v>
      </c>
      <c r="AU2396" s="96">
        <v>790</v>
      </c>
      <c r="AV2396" s="100">
        <f t="shared" si="832"/>
        <v>51790</v>
      </c>
      <c r="AX2396" s="7" t="s">
        <v>527</v>
      </c>
    </row>
    <row r="2397" spans="1:50" ht="13" hidden="1" customHeight="1" outlineLevel="1">
      <c r="A2397" t="s">
        <v>2265</v>
      </c>
      <c r="B2397" t="s">
        <v>803</v>
      </c>
      <c r="C2397" s="1">
        <f t="shared" si="833"/>
        <v>7675</v>
      </c>
      <c r="D2397" s="7">
        <f>IF(N2397&gt;0, RANK(N2397,(N2397:P2397,Q2397:AE2397)),0)</f>
        <v>0</v>
      </c>
      <c r="E2397" s="7">
        <f>IF(O2397&gt;0,RANK(O2397,(N2397:P2397,Q2397:AE2397)),0)</f>
        <v>1</v>
      </c>
      <c r="F2397" s="7">
        <f>IF(P2397&gt;0,RANK(P2397,(N2397:P2397,Q2397:AE2397)),0)</f>
        <v>2</v>
      </c>
      <c r="G2397" s="1">
        <f t="shared" si="821"/>
        <v>4902</v>
      </c>
      <c r="H2397" s="2">
        <f t="shared" si="822"/>
        <v>0.63869706840390883</v>
      </c>
      <c r="I2397" s="2"/>
      <c r="J2397" s="2">
        <f t="shared" si="834"/>
        <v>0</v>
      </c>
      <c r="K2397" s="2">
        <f t="shared" si="835"/>
        <v>0.81837133550488594</v>
      </c>
      <c r="L2397" s="2">
        <f t="shared" si="836"/>
        <v>0.1796742671009772</v>
      </c>
      <c r="M2397" s="2">
        <f t="shared" si="837"/>
        <v>1.9543973941368586E-3</v>
      </c>
      <c r="N2397" s="58"/>
      <c r="O2397" s="58">
        <v>6281</v>
      </c>
      <c r="P2397" s="58">
        <v>1379</v>
      </c>
      <c r="Q2397" s="58"/>
      <c r="R2397" s="58"/>
      <c r="S2397" s="58"/>
      <c r="T2397" s="58"/>
      <c r="U2397" s="58">
        <v>15</v>
      </c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G2397" s="7">
        <f>IF(Q2397&gt;0,RANK(Q2397,(N2397:P2397,Q2397:AE2397)),0)</f>
        <v>0</v>
      </c>
      <c r="AH2397" s="7">
        <f>IF(R2397&gt;0,RANK(R2397,(N2397:P2397,Q2397:AE2397)),0)</f>
        <v>0</v>
      </c>
      <c r="AI2397" s="7">
        <f>IF(T2397&gt;0,RANK(T2397,(N2397:P2397,Q2397:AE2397)),0)</f>
        <v>0</v>
      </c>
      <c r="AJ2397" s="7">
        <f>IF(S2397&gt;0,RANK(S2397,(N2397:P2397,Q2397:AE2397)),0)</f>
        <v>0</v>
      </c>
      <c r="AK2397" s="2">
        <f t="shared" si="838"/>
        <v>0</v>
      </c>
      <c r="AL2397" s="2">
        <f t="shared" si="839"/>
        <v>0</v>
      </c>
      <c r="AM2397" s="2">
        <f t="shared" si="840"/>
        <v>0</v>
      </c>
      <c r="AN2397" s="2">
        <f t="shared" si="841"/>
        <v>0</v>
      </c>
      <c r="AP2397" t="s">
        <v>2265</v>
      </c>
      <c r="AQ2397" t="s">
        <v>803</v>
      </c>
      <c r="AT2397" s="94">
        <v>51</v>
      </c>
      <c r="AU2397" s="96">
        <v>800</v>
      </c>
      <c r="AV2397" s="100">
        <f t="shared" si="832"/>
        <v>51800</v>
      </c>
      <c r="AX2397" s="7" t="s">
        <v>527</v>
      </c>
    </row>
    <row r="2398" spans="1:50" ht="13" hidden="1" customHeight="1" outlineLevel="1">
      <c r="A2398" t="s">
        <v>510</v>
      </c>
      <c r="B2398" t="s">
        <v>803</v>
      </c>
      <c r="C2398" s="1">
        <f t="shared" si="833"/>
        <v>47986</v>
      </c>
      <c r="D2398" s="7">
        <f>IF(N2398&gt;0, RANK(N2398,(N2398:P2398,Q2398:AE2398)),0)</f>
        <v>0</v>
      </c>
      <c r="E2398" s="7">
        <f>IF(O2398&gt;0,RANK(O2398,(N2398:P2398,Q2398:AE2398)),0)</f>
        <v>1</v>
      </c>
      <c r="F2398" s="7">
        <f>IF(P2398&gt;0,RANK(P2398,(N2398:P2398,Q2398:AE2398)),0)</f>
        <v>2</v>
      </c>
      <c r="G2398" s="1">
        <f t="shared" si="821"/>
        <v>27834</v>
      </c>
      <c r="H2398" s="2">
        <f t="shared" si="822"/>
        <v>0.58004417955236942</v>
      </c>
      <c r="I2398" s="2"/>
      <c r="J2398" s="2">
        <f t="shared" si="834"/>
        <v>0</v>
      </c>
      <c r="K2398" s="2">
        <f t="shared" si="835"/>
        <v>0.77624723877797686</v>
      </c>
      <c r="L2398" s="2">
        <f t="shared" si="836"/>
        <v>0.19620305922560746</v>
      </c>
      <c r="M2398" s="2">
        <f t="shared" si="837"/>
        <v>2.7549701996415682E-2</v>
      </c>
      <c r="N2398" s="58"/>
      <c r="O2398" s="58">
        <v>37249</v>
      </c>
      <c r="P2398" s="58">
        <v>9415</v>
      </c>
      <c r="Q2398" s="58"/>
      <c r="R2398" s="58"/>
      <c r="S2398" s="58"/>
      <c r="T2398" s="58"/>
      <c r="U2398" s="58">
        <v>1322</v>
      </c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G2398" s="7">
        <f>IF(Q2398&gt;0,RANK(Q2398,(N2398:P2398,Q2398:AE2398)),0)</f>
        <v>0</v>
      </c>
      <c r="AH2398" s="7">
        <f>IF(R2398&gt;0,RANK(R2398,(N2398:P2398,Q2398:AE2398)),0)</f>
        <v>0</v>
      </c>
      <c r="AI2398" s="7">
        <f>IF(T2398&gt;0,RANK(T2398,(N2398:P2398,Q2398:AE2398)),0)</f>
        <v>0</v>
      </c>
      <c r="AJ2398" s="7">
        <f>IF(S2398&gt;0,RANK(S2398,(N2398:P2398,Q2398:AE2398)),0)</f>
        <v>0</v>
      </c>
      <c r="AK2398" s="2">
        <f t="shared" si="838"/>
        <v>0</v>
      </c>
      <c r="AL2398" s="2">
        <f t="shared" si="839"/>
        <v>0</v>
      </c>
      <c r="AM2398" s="2">
        <f t="shared" si="840"/>
        <v>0</v>
      </c>
      <c r="AN2398" s="2">
        <f t="shared" si="841"/>
        <v>0</v>
      </c>
      <c r="AP2398" t="s">
        <v>510</v>
      </c>
      <c r="AQ2398" t="s">
        <v>803</v>
      </c>
      <c r="AT2398" s="94">
        <v>51</v>
      </c>
      <c r="AU2398" s="96">
        <v>810</v>
      </c>
      <c r="AV2398" s="100">
        <f t="shared" si="832"/>
        <v>51810</v>
      </c>
      <c r="AX2398" s="7" t="s">
        <v>527</v>
      </c>
    </row>
    <row r="2399" spans="1:50" ht="13" hidden="1" customHeight="1" outlineLevel="1">
      <c r="A2399" t="s">
        <v>907</v>
      </c>
      <c r="B2399" t="s">
        <v>803</v>
      </c>
      <c r="C2399" s="1">
        <f t="shared" si="833"/>
        <v>3202</v>
      </c>
      <c r="D2399" s="7">
        <f>IF(N2399&gt;0, RANK(N2399,(N2399:P2399,Q2399:AE2399)),0)</f>
        <v>0</v>
      </c>
      <c r="E2399" s="7">
        <f>IF(O2399&gt;0,RANK(O2399,(N2399:P2399,Q2399:AE2399)),0)</f>
        <v>1</v>
      </c>
      <c r="F2399" s="7">
        <f>IF(P2399&gt;0,RANK(P2399,(N2399:P2399,Q2399:AE2399)),0)</f>
        <v>2</v>
      </c>
      <c r="G2399" s="1">
        <f t="shared" si="821"/>
        <v>2307</v>
      </c>
      <c r="H2399" s="2">
        <f t="shared" si="822"/>
        <v>0.72048719550281071</v>
      </c>
      <c r="I2399" s="2"/>
      <c r="J2399" s="2">
        <f t="shared" si="834"/>
        <v>0</v>
      </c>
      <c r="K2399" s="2">
        <f t="shared" si="835"/>
        <v>0.85352904434728294</v>
      </c>
      <c r="L2399" s="2">
        <f t="shared" si="836"/>
        <v>0.1330418488444722</v>
      </c>
      <c r="M2399" s="2">
        <f t="shared" si="837"/>
        <v>1.3429106808244856E-2</v>
      </c>
      <c r="N2399" s="58"/>
      <c r="O2399" s="58">
        <v>2733</v>
      </c>
      <c r="P2399" s="58">
        <v>426</v>
      </c>
      <c r="Q2399" s="58"/>
      <c r="R2399" s="58"/>
      <c r="S2399" s="58"/>
      <c r="T2399" s="58"/>
      <c r="U2399" s="58">
        <v>43</v>
      </c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G2399" s="7">
        <f>IF(Q2399&gt;0,RANK(Q2399,(N2399:P2399,Q2399:AE2399)),0)</f>
        <v>0</v>
      </c>
      <c r="AH2399" s="7">
        <f>IF(R2399&gt;0,RANK(R2399,(N2399:P2399,Q2399:AE2399)),0)</f>
        <v>0</v>
      </c>
      <c r="AI2399" s="7">
        <f>IF(T2399&gt;0,RANK(T2399,(N2399:P2399,Q2399:AE2399)),0)</f>
        <v>0</v>
      </c>
      <c r="AJ2399" s="7">
        <f>IF(S2399&gt;0,RANK(S2399,(N2399:P2399,Q2399:AE2399)),0)</f>
        <v>0</v>
      </c>
      <c r="AK2399" s="2">
        <f t="shared" si="838"/>
        <v>0</v>
      </c>
      <c r="AL2399" s="2">
        <f t="shared" si="839"/>
        <v>0</v>
      </c>
      <c r="AM2399" s="2">
        <f t="shared" si="840"/>
        <v>0</v>
      </c>
      <c r="AN2399" s="2">
        <f t="shared" si="841"/>
        <v>0</v>
      </c>
      <c r="AP2399" t="s">
        <v>907</v>
      </c>
      <c r="AQ2399" t="s">
        <v>803</v>
      </c>
      <c r="AT2399" s="94">
        <v>51</v>
      </c>
      <c r="AU2399" s="96">
        <v>820</v>
      </c>
      <c r="AV2399" s="100">
        <f t="shared" si="832"/>
        <v>51820</v>
      </c>
      <c r="AX2399" s="7" t="s">
        <v>527</v>
      </c>
    </row>
    <row r="2400" spans="1:50" ht="13" hidden="1" customHeight="1" outlineLevel="1">
      <c r="A2400" t="s">
        <v>630</v>
      </c>
      <c r="B2400" t="s">
        <v>803</v>
      </c>
      <c r="C2400" s="1">
        <f t="shared" si="833"/>
        <v>1627</v>
      </c>
      <c r="D2400" s="7">
        <f>IF(N2400&gt;0, RANK(N2400,(N2400:P2400,Q2400:AE2400)),0)</f>
        <v>0</v>
      </c>
      <c r="E2400" s="7">
        <f>IF(O2400&gt;0,RANK(O2400,(N2400:P2400,Q2400:AE2400)),0)</f>
        <v>1</v>
      </c>
      <c r="F2400" s="7">
        <f>IF(P2400&gt;0,RANK(P2400,(N2400:P2400,Q2400:AE2400)),0)</f>
        <v>2</v>
      </c>
      <c r="G2400" s="1">
        <f t="shared" si="821"/>
        <v>1037</v>
      </c>
      <c r="H2400" s="2">
        <f t="shared" si="822"/>
        <v>0.63736939151813155</v>
      </c>
      <c r="I2400" s="2"/>
      <c r="J2400" s="2">
        <f t="shared" si="834"/>
        <v>0</v>
      </c>
      <c r="K2400" s="2">
        <f t="shared" si="835"/>
        <v>0.81192378610940386</v>
      </c>
      <c r="L2400" s="2">
        <f t="shared" si="836"/>
        <v>0.17455439459127228</v>
      </c>
      <c r="M2400" s="2">
        <f t="shared" si="837"/>
        <v>1.3521819299323862E-2</v>
      </c>
      <c r="N2400" s="58"/>
      <c r="O2400" s="58">
        <v>1321</v>
      </c>
      <c r="P2400" s="58">
        <v>284</v>
      </c>
      <c r="Q2400" s="58"/>
      <c r="R2400" s="58"/>
      <c r="S2400" s="58"/>
      <c r="T2400" s="58"/>
      <c r="U2400" s="58">
        <v>22</v>
      </c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G2400" s="7">
        <f>IF(Q2400&gt;0,RANK(Q2400,(N2400:P2400,Q2400:AE2400)),0)</f>
        <v>0</v>
      </c>
      <c r="AH2400" s="7">
        <f>IF(R2400&gt;0,RANK(R2400,(N2400:P2400,Q2400:AE2400)),0)</f>
        <v>0</v>
      </c>
      <c r="AI2400" s="7">
        <f>IF(T2400&gt;0,RANK(T2400,(N2400:P2400,Q2400:AE2400)),0)</f>
        <v>0</v>
      </c>
      <c r="AJ2400" s="7">
        <f>IF(S2400&gt;0,RANK(S2400,(N2400:P2400,Q2400:AE2400)),0)</f>
        <v>0</v>
      </c>
      <c r="AK2400" s="2">
        <f t="shared" si="838"/>
        <v>0</v>
      </c>
      <c r="AL2400" s="2">
        <f t="shared" si="839"/>
        <v>0</v>
      </c>
      <c r="AM2400" s="2">
        <f t="shared" si="840"/>
        <v>0</v>
      </c>
      <c r="AN2400" s="2">
        <f t="shared" si="841"/>
        <v>0</v>
      </c>
      <c r="AP2400" t="s">
        <v>630</v>
      </c>
      <c r="AQ2400" t="s">
        <v>803</v>
      </c>
      <c r="AT2400" s="94">
        <v>51</v>
      </c>
      <c r="AU2400" s="96">
        <v>830</v>
      </c>
      <c r="AV2400" s="100">
        <f t="shared" si="832"/>
        <v>51830</v>
      </c>
      <c r="AX2400" s="7" t="s">
        <v>527</v>
      </c>
    </row>
    <row r="2401" spans="1:50" ht="13" hidden="1" customHeight="1" outlineLevel="1">
      <c r="A2401" t="s">
        <v>963</v>
      </c>
      <c r="B2401" t="s">
        <v>803</v>
      </c>
      <c r="C2401" s="1">
        <f t="shared" si="833"/>
        <v>4511</v>
      </c>
      <c r="D2401" s="7">
        <f>IF(N2401&gt;0, RANK(N2401,(N2401:P2401,Q2401:AE2401)),0)</f>
        <v>0</v>
      </c>
      <c r="E2401" s="7">
        <f>IF(O2401&gt;0,RANK(O2401,(N2401:P2401,Q2401:AE2401)),0)</f>
        <v>1</v>
      </c>
      <c r="F2401" s="7">
        <f>IF(P2401&gt;0,RANK(P2401,(N2401:P2401,Q2401:AE2401)),0)</f>
        <v>2</v>
      </c>
      <c r="G2401" s="1">
        <f t="shared" si="821"/>
        <v>3304</v>
      </c>
      <c r="H2401" s="2">
        <f t="shared" si="822"/>
        <v>0.73243183329638661</v>
      </c>
      <c r="I2401" s="2"/>
      <c r="J2401" s="2">
        <f t="shared" si="834"/>
        <v>0</v>
      </c>
      <c r="K2401" s="2">
        <f t="shared" si="835"/>
        <v>0.86566171580580797</v>
      </c>
      <c r="L2401" s="2">
        <f t="shared" si="836"/>
        <v>0.13322988250942142</v>
      </c>
      <c r="M2401" s="2">
        <f t="shared" si="837"/>
        <v>1.1084016847706102E-3</v>
      </c>
      <c r="N2401" s="58"/>
      <c r="O2401" s="58">
        <v>3905</v>
      </c>
      <c r="P2401" s="58">
        <v>601</v>
      </c>
      <c r="Q2401" s="58"/>
      <c r="R2401" s="58"/>
      <c r="S2401" s="58"/>
      <c r="T2401" s="58"/>
      <c r="U2401" s="58">
        <v>5</v>
      </c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G2401" s="7">
        <f>IF(Q2401&gt;0,RANK(Q2401,(N2401:P2401,Q2401:AE2401)),0)</f>
        <v>0</v>
      </c>
      <c r="AH2401" s="7">
        <f>IF(R2401&gt;0,RANK(R2401,(N2401:P2401,Q2401:AE2401)),0)</f>
        <v>0</v>
      </c>
      <c r="AI2401" s="7">
        <f>IF(T2401&gt;0,RANK(T2401,(N2401:P2401,Q2401:AE2401)),0)</f>
        <v>0</v>
      </c>
      <c r="AJ2401" s="7">
        <f>IF(S2401&gt;0,RANK(S2401,(N2401:P2401,Q2401:AE2401)),0)</f>
        <v>0</v>
      </c>
      <c r="AK2401" s="2">
        <f t="shared" si="838"/>
        <v>0</v>
      </c>
      <c r="AL2401" s="2">
        <f t="shared" si="839"/>
        <v>0</v>
      </c>
      <c r="AM2401" s="2">
        <f t="shared" si="840"/>
        <v>0</v>
      </c>
      <c r="AN2401" s="2">
        <f t="shared" si="841"/>
        <v>0</v>
      </c>
      <c r="AP2401" t="s">
        <v>963</v>
      </c>
      <c r="AQ2401" t="s">
        <v>803</v>
      </c>
      <c r="AT2401" s="94">
        <v>51</v>
      </c>
      <c r="AU2401" s="96">
        <v>840</v>
      </c>
      <c r="AV2401" s="100">
        <f t="shared" si="832"/>
        <v>51840</v>
      </c>
      <c r="AX2401" s="7" t="s">
        <v>527</v>
      </c>
    </row>
    <row r="2402" spans="1:50" ht="13" customHeight="1" collapsed="1">
      <c r="A2402" t="s">
        <v>2046</v>
      </c>
      <c r="B2402" t="s">
        <v>15</v>
      </c>
      <c r="C2402" s="1">
        <f t="shared" si="833"/>
        <v>1083690</v>
      </c>
      <c r="D2402" s="7">
        <f>IF(N2402&gt;0, RANK(N2402,(N2402:P2402,Q2402:AE2402)),0)</f>
        <v>0</v>
      </c>
      <c r="E2402" s="7">
        <f>IF(O2402&gt;0,RANK(O2402,(N2402:P2402,Q2402:AE2402)),0)</f>
        <v>1</v>
      </c>
      <c r="F2402" s="7">
        <f>IF(P2402&gt;0,RANK(P2402,(N2402:P2402,Q2402:AE2402)),0)</f>
        <v>2</v>
      </c>
      <c r="G2402" s="1">
        <f t="shared" si="821"/>
        <v>680027</v>
      </c>
      <c r="H2402" s="2">
        <f t="shared" si="822"/>
        <v>0.62751063496018233</v>
      </c>
      <c r="I2402" s="2"/>
      <c r="J2402" s="2">
        <f t="shared" si="834"/>
        <v>0</v>
      </c>
      <c r="K2402" s="2">
        <f t="shared" si="835"/>
        <v>0.80907085974771387</v>
      </c>
      <c r="L2402" s="2">
        <f t="shared" si="836"/>
        <v>0.18156022478753148</v>
      </c>
      <c r="M2402" s="2">
        <f t="shared" si="837"/>
        <v>9.3689154647546569E-3</v>
      </c>
      <c r="N2402" s="58">
        <f>SUM(N2266:N2401)</f>
        <v>0</v>
      </c>
      <c r="O2402" s="58">
        <f>SUM(O2266:O2401)</f>
        <v>876782</v>
      </c>
      <c r="P2402" s="58">
        <f>SUM(P2266:P2401)</f>
        <v>196755</v>
      </c>
      <c r="Q2402" s="58"/>
      <c r="R2402" s="58"/>
      <c r="S2402" s="58"/>
      <c r="T2402" s="58"/>
      <c r="U2402" s="58">
        <f>SUM(U2266:U2401)</f>
        <v>10153</v>
      </c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>
        <f>SUM(AE2266:AE2401)</f>
        <v>0</v>
      </c>
      <c r="AG2402" s="7">
        <f>IF(Q2402&gt;0,RANK(Q2402,(N2402:P2402,Q2402:AE2402)),0)</f>
        <v>0</v>
      </c>
      <c r="AH2402" s="7">
        <f>IF(R2402&gt;0,RANK(R2402,(N2402:P2402,Q2402:AE2402)),0)</f>
        <v>0</v>
      </c>
      <c r="AI2402" s="7">
        <f>IF(T2402&gt;0,RANK(T2402,(N2402:P2402,Q2402:AE2402)),0)</f>
        <v>0</v>
      </c>
      <c r="AJ2402" s="7">
        <f>IF(S2402&gt;0,RANK(S2402,(N2402:P2402,Q2402:AE2402)),0)</f>
        <v>0</v>
      </c>
      <c r="AK2402" s="2">
        <f t="shared" si="838"/>
        <v>0</v>
      </c>
      <c r="AL2402" s="2">
        <f t="shared" si="839"/>
        <v>0</v>
      </c>
      <c r="AM2402" s="2">
        <f t="shared" si="840"/>
        <v>0</v>
      </c>
      <c r="AN2402" s="2">
        <f t="shared" si="841"/>
        <v>0</v>
      </c>
      <c r="AP2402" t="s">
        <v>2046</v>
      </c>
      <c r="AQ2402" t="s">
        <v>15</v>
      </c>
      <c r="AT2402" s="94">
        <v>51</v>
      </c>
      <c r="AU2402" s="96"/>
      <c r="AV2402" s="94">
        <v>51</v>
      </c>
      <c r="AX2402" s="7" t="s">
        <v>775</v>
      </c>
    </row>
    <row r="2403" spans="1:50" ht="13" customHeight="1">
      <c r="C2403" s="1"/>
      <c r="E2403" s="7"/>
      <c r="F2403" s="7"/>
      <c r="I2403" s="2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G2403" s="7"/>
      <c r="AH2403" s="7"/>
      <c r="AI2403" s="7"/>
      <c r="AJ2403" s="7"/>
      <c r="AT2403" s="94"/>
      <c r="AU2403" s="96"/>
      <c r="AV2403" s="100"/>
    </row>
    <row r="2404" spans="1:50" ht="13" hidden="1" customHeight="1" outlineLevel="1">
      <c r="A2404" t="s">
        <v>2198</v>
      </c>
      <c r="B2404" t="s">
        <v>2774</v>
      </c>
      <c r="C2404" s="1">
        <f t="shared" ref="C2404:C2435" si="842">SUM(N2404:AE2404)</f>
        <v>6506</v>
      </c>
      <c r="D2404" s="7">
        <f>IF(N2404&gt;0, RANK(N2404,(N2404:P2404,Q2404:AE2404)),0)</f>
        <v>1</v>
      </c>
      <c r="E2404" s="7">
        <f>IF(O2404&gt;0,RANK(O2404,(N2404:P2404,Q2404:AE2404)),0)</f>
        <v>2</v>
      </c>
      <c r="F2404" s="7">
        <f>IF(P2404&gt;0,RANK(P2404,(N2404:P2404,Q2404:AE2404)),0)</f>
        <v>0</v>
      </c>
      <c r="G2404" s="1">
        <f t="shared" ref="G2404:G2443" si="843">IF(C2404&gt;0,MAX(N2404:P2404)-LARGE(N2404:P2404,2),0)</f>
        <v>2744</v>
      </c>
      <c r="H2404" s="2">
        <f t="shared" ref="H2404:H2443" si="844">IF(C2404&gt;0,G2404/C2404,0)</f>
        <v>0.42176452505379647</v>
      </c>
      <c r="I2404" s="2"/>
      <c r="J2404" s="2">
        <f t="shared" ref="J2404:J2435" si="845">IF($C2404=0,"-",N2404/$C2404)</f>
        <v>0.71088226252689823</v>
      </c>
      <c r="K2404" s="2">
        <f t="shared" ref="K2404:K2435" si="846">IF($C2404=0,"-",O2404/$C2404)</f>
        <v>0.28911773747310177</v>
      </c>
      <c r="L2404" s="2">
        <f t="shared" ref="L2404:L2435" si="847">IF($C2404=0,"-",P2404/$C2404)</f>
        <v>0</v>
      </c>
      <c r="M2404" s="2">
        <f t="shared" ref="M2404:M2435" si="848">IF(C2404=0,"-",(1-J2404-K2404-L2404))</f>
        <v>0</v>
      </c>
      <c r="N2404" s="58">
        <v>4625</v>
      </c>
      <c r="O2404" s="58">
        <v>1881</v>
      </c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G2404" s="7">
        <f>IF(Q2404&gt;0,RANK(Q2404,(N2404:P2404,Q2404:AE2404)),0)</f>
        <v>0</v>
      </c>
      <c r="AH2404" s="7">
        <f>IF(R2404&gt;0,RANK(R2404,(N2404:P2404,Q2404:AE2404)),0)</f>
        <v>0</v>
      </c>
      <c r="AI2404" s="7">
        <f>IF(T2404&gt;0,RANK(T2404,(N2404:P2404,Q2404:AE2404)),0)</f>
        <v>0</v>
      </c>
      <c r="AJ2404" s="7">
        <f>IF(S2404&gt;0,RANK(S2404,(N2404:P2404,Q2404:AE2404)),0)</f>
        <v>0</v>
      </c>
      <c r="AK2404" s="2">
        <f t="shared" ref="AK2404:AK2435" si="849">IF($C2404=0,"-",Q2404/$C2404)</f>
        <v>0</v>
      </c>
      <c r="AL2404" s="2">
        <f t="shared" ref="AL2404:AL2435" si="850">IF($C2404=0,"-",R2404/$C2404)</f>
        <v>0</v>
      </c>
      <c r="AM2404" s="2">
        <f t="shared" ref="AM2404:AM2435" si="851">IF($C2404=0,"-",T2404/$C2404)</f>
        <v>0</v>
      </c>
      <c r="AN2404" s="2">
        <f t="shared" ref="AN2404:AN2435" si="852">IF($C2404=0,"-",S2404/$C2404)</f>
        <v>0</v>
      </c>
      <c r="AP2404" t="s">
        <v>2198</v>
      </c>
      <c r="AQ2404" t="s">
        <v>2774</v>
      </c>
      <c r="AT2404" s="94">
        <v>54</v>
      </c>
      <c r="AU2404" s="96">
        <v>1</v>
      </c>
      <c r="AV2404" s="100">
        <f t="shared" si="832"/>
        <v>54001</v>
      </c>
      <c r="AX2404" s="7" t="s">
        <v>996</v>
      </c>
    </row>
    <row r="2405" spans="1:50" ht="13" hidden="1" customHeight="1" outlineLevel="1">
      <c r="A2405" t="s">
        <v>2588</v>
      </c>
      <c r="B2405" t="s">
        <v>2774</v>
      </c>
      <c r="C2405" s="1">
        <f t="shared" si="842"/>
        <v>10620</v>
      </c>
      <c r="D2405" s="7">
        <f>IF(N2405&gt;0, RANK(N2405,(N2405:P2405,Q2405:AE2405)),0)</f>
        <v>1</v>
      </c>
      <c r="E2405" s="7">
        <f>IF(O2405&gt;0,RANK(O2405,(N2405:P2405,Q2405:AE2405)),0)</f>
        <v>2</v>
      </c>
      <c r="F2405" s="7">
        <f>IF(P2405&gt;0,RANK(P2405,(N2405:P2405,Q2405:AE2405)),0)</f>
        <v>0</v>
      </c>
      <c r="G2405" s="1">
        <f t="shared" si="843"/>
        <v>532</v>
      </c>
      <c r="H2405" s="2">
        <f t="shared" si="844"/>
        <v>5.0094161958568736E-2</v>
      </c>
      <c r="I2405" s="2"/>
      <c r="J2405" s="2">
        <f t="shared" si="845"/>
        <v>0.52504708097928432</v>
      </c>
      <c r="K2405" s="2">
        <f t="shared" si="846"/>
        <v>0.47495291902071562</v>
      </c>
      <c r="L2405" s="2">
        <f t="shared" si="847"/>
        <v>0</v>
      </c>
      <c r="M2405" s="2">
        <f t="shared" si="848"/>
        <v>5.5511151231257827E-17</v>
      </c>
      <c r="N2405" s="58">
        <v>5576</v>
      </c>
      <c r="O2405" s="58">
        <v>5044</v>
      </c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G2405" s="7">
        <f>IF(Q2405&gt;0,RANK(Q2405,(N2405:P2405,Q2405:AE2405)),0)</f>
        <v>0</v>
      </c>
      <c r="AH2405" s="7">
        <f>IF(R2405&gt;0,RANK(R2405,(N2405:P2405,Q2405:AE2405)),0)</f>
        <v>0</v>
      </c>
      <c r="AI2405" s="7">
        <f>IF(T2405&gt;0,RANK(T2405,(N2405:P2405,Q2405:AE2405)),0)</f>
        <v>0</v>
      </c>
      <c r="AJ2405" s="7">
        <f>IF(S2405&gt;0,RANK(S2405,(N2405:P2405,Q2405:AE2405)),0)</f>
        <v>0</v>
      </c>
      <c r="AK2405" s="2">
        <f t="shared" si="849"/>
        <v>0</v>
      </c>
      <c r="AL2405" s="2">
        <f t="shared" si="850"/>
        <v>0</v>
      </c>
      <c r="AM2405" s="2">
        <f t="shared" si="851"/>
        <v>0</v>
      </c>
      <c r="AN2405" s="2">
        <f t="shared" si="852"/>
        <v>0</v>
      </c>
      <c r="AP2405" t="s">
        <v>2588</v>
      </c>
      <c r="AQ2405" t="s">
        <v>2774</v>
      </c>
      <c r="AT2405" s="94">
        <v>54</v>
      </c>
      <c r="AU2405" s="96">
        <v>3</v>
      </c>
      <c r="AV2405" s="100">
        <f t="shared" si="832"/>
        <v>54003</v>
      </c>
      <c r="AX2405" s="7" t="s">
        <v>996</v>
      </c>
    </row>
    <row r="2406" spans="1:50" ht="13" hidden="1" customHeight="1" outlineLevel="1">
      <c r="A2406" t="s">
        <v>829</v>
      </c>
      <c r="B2406" t="s">
        <v>2774</v>
      </c>
      <c r="C2406" s="1">
        <f t="shared" si="842"/>
        <v>4354</v>
      </c>
      <c r="D2406" s="7">
        <f>IF(N2406&gt;0, RANK(N2406,(N2406:P2406,Q2406:AE2406)),0)</f>
        <v>1</v>
      </c>
      <c r="E2406" s="7">
        <f>IF(O2406&gt;0,RANK(O2406,(N2406:P2406,Q2406:AE2406)),0)</f>
        <v>2</v>
      </c>
      <c r="F2406" s="7">
        <f>IF(P2406&gt;0,RANK(P2406,(N2406:P2406,Q2406:AE2406)),0)</f>
        <v>0</v>
      </c>
      <c r="G2406" s="1">
        <f t="shared" si="843"/>
        <v>2622</v>
      </c>
      <c r="H2406" s="2">
        <f t="shared" si="844"/>
        <v>0.60220486908589799</v>
      </c>
      <c r="I2406" s="2"/>
      <c r="J2406" s="2">
        <f t="shared" si="845"/>
        <v>0.80110243454294905</v>
      </c>
      <c r="K2406" s="2">
        <f t="shared" si="846"/>
        <v>0.19889756545705098</v>
      </c>
      <c r="L2406" s="2">
        <f t="shared" si="847"/>
        <v>0</v>
      </c>
      <c r="M2406" s="2">
        <f t="shared" si="848"/>
        <v>-2.7755575615628914E-17</v>
      </c>
      <c r="N2406" s="58">
        <v>3488</v>
      </c>
      <c r="O2406" s="58">
        <v>866</v>
      </c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G2406" s="7">
        <f>IF(Q2406&gt;0,RANK(Q2406,(N2406:P2406,Q2406:AE2406)),0)</f>
        <v>0</v>
      </c>
      <c r="AH2406" s="7">
        <f>IF(R2406&gt;0,RANK(R2406,(N2406:P2406,Q2406:AE2406)),0)</f>
        <v>0</v>
      </c>
      <c r="AI2406" s="7">
        <f>IF(T2406&gt;0,RANK(T2406,(N2406:P2406,Q2406:AE2406)),0)</f>
        <v>0</v>
      </c>
      <c r="AJ2406" s="7">
        <f>IF(S2406&gt;0,RANK(S2406,(N2406:P2406,Q2406:AE2406)),0)</f>
        <v>0</v>
      </c>
      <c r="AK2406" s="2">
        <f t="shared" si="849"/>
        <v>0</v>
      </c>
      <c r="AL2406" s="2">
        <f t="shared" si="850"/>
        <v>0</v>
      </c>
      <c r="AM2406" s="2">
        <f t="shared" si="851"/>
        <v>0</v>
      </c>
      <c r="AN2406" s="2">
        <f t="shared" si="852"/>
        <v>0</v>
      </c>
      <c r="AP2406" t="s">
        <v>829</v>
      </c>
      <c r="AQ2406" t="s">
        <v>2774</v>
      </c>
      <c r="AT2406" s="94">
        <v>54</v>
      </c>
      <c r="AU2406" s="96">
        <v>5</v>
      </c>
      <c r="AV2406" s="100">
        <f t="shared" si="832"/>
        <v>54005</v>
      </c>
      <c r="AX2406" s="7" t="s">
        <v>996</v>
      </c>
    </row>
    <row r="2407" spans="1:50" ht="13" hidden="1" customHeight="1" outlineLevel="1">
      <c r="A2407" t="s">
        <v>1099</v>
      </c>
      <c r="B2407" t="s">
        <v>2774</v>
      </c>
      <c r="C2407" s="1">
        <f t="shared" si="842"/>
        <v>3124</v>
      </c>
      <c r="D2407" s="7">
        <f>IF(N2407&gt;0, RANK(N2407,(N2407:P2407,Q2407:AE2407)),0)</f>
        <v>1</v>
      </c>
      <c r="E2407" s="7">
        <f>IF(O2407&gt;0,RANK(O2407,(N2407:P2407,Q2407:AE2407)),0)</f>
        <v>2</v>
      </c>
      <c r="F2407" s="7">
        <f>IF(P2407&gt;0,RANK(P2407,(N2407:P2407,Q2407:AE2407)),0)</f>
        <v>0</v>
      </c>
      <c r="G2407" s="1">
        <f t="shared" si="843"/>
        <v>1542</v>
      </c>
      <c r="H2407" s="2">
        <f t="shared" si="844"/>
        <v>0.49359795134443024</v>
      </c>
      <c r="I2407" s="2"/>
      <c r="J2407" s="2">
        <f t="shared" si="845"/>
        <v>0.74679897567221509</v>
      </c>
      <c r="K2407" s="2">
        <f t="shared" si="846"/>
        <v>0.25320102432778491</v>
      </c>
      <c r="L2407" s="2">
        <f t="shared" si="847"/>
        <v>0</v>
      </c>
      <c r="M2407" s="2">
        <f t="shared" si="848"/>
        <v>0</v>
      </c>
      <c r="N2407" s="58">
        <v>2333</v>
      </c>
      <c r="O2407" s="58">
        <v>791</v>
      </c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G2407" s="7">
        <f>IF(Q2407&gt;0,RANK(Q2407,(N2407:P2407,Q2407:AE2407)),0)</f>
        <v>0</v>
      </c>
      <c r="AH2407" s="7">
        <f>IF(R2407&gt;0,RANK(R2407,(N2407:P2407,Q2407:AE2407)),0)</f>
        <v>0</v>
      </c>
      <c r="AI2407" s="7">
        <f>IF(T2407&gt;0,RANK(T2407,(N2407:P2407,Q2407:AE2407)),0)</f>
        <v>0</v>
      </c>
      <c r="AJ2407" s="7">
        <f>IF(S2407&gt;0,RANK(S2407,(N2407:P2407,Q2407:AE2407)),0)</f>
        <v>0</v>
      </c>
      <c r="AK2407" s="2">
        <f t="shared" si="849"/>
        <v>0</v>
      </c>
      <c r="AL2407" s="2">
        <f t="shared" si="850"/>
        <v>0</v>
      </c>
      <c r="AM2407" s="2">
        <f t="shared" si="851"/>
        <v>0</v>
      </c>
      <c r="AN2407" s="2">
        <f t="shared" si="852"/>
        <v>0</v>
      </c>
      <c r="AP2407" t="s">
        <v>1099</v>
      </c>
      <c r="AQ2407" t="s">
        <v>2774</v>
      </c>
      <c r="AT2407" s="94">
        <v>54</v>
      </c>
      <c r="AU2407" s="96">
        <v>7</v>
      </c>
      <c r="AV2407" s="100">
        <f t="shared" si="832"/>
        <v>54007</v>
      </c>
      <c r="AX2407" s="7" t="s">
        <v>996</v>
      </c>
    </row>
    <row r="2408" spans="1:50" ht="13" hidden="1" customHeight="1" outlineLevel="1">
      <c r="A2408" t="s">
        <v>2758</v>
      </c>
      <c r="B2408" t="s">
        <v>2774</v>
      </c>
      <c r="C2408" s="1">
        <f t="shared" si="842"/>
        <v>5877</v>
      </c>
      <c r="D2408" s="7">
        <f>IF(N2408&gt;0, RANK(N2408,(N2408:P2408,Q2408:AE2408)),0)</f>
        <v>1</v>
      </c>
      <c r="E2408" s="7">
        <f>IF(O2408&gt;0,RANK(O2408,(N2408:P2408,Q2408:AE2408)),0)</f>
        <v>2</v>
      </c>
      <c r="F2408" s="7">
        <f>IF(P2408&gt;0,RANK(P2408,(N2408:P2408,Q2408:AE2408)),0)</f>
        <v>0</v>
      </c>
      <c r="G2408" s="1">
        <f t="shared" si="843"/>
        <v>3417</v>
      </c>
      <c r="H2408" s="2">
        <f t="shared" si="844"/>
        <v>0.58141909137314962</v>
      </c>
      <c r="I2408" s="2"/>
      <c r="J2408" s="2">
        <f t="shared" si="845"/>
        <v>0.79070954568657481</v>
      </c>
      <c r="K2408" s="2">
        <f t="shared" si="846"/>
        <v>0.20929045431342522</v>
      </c>
      <c r="L2408" s="2">
        <f t="shared" si="847"/>
        <v>0</v>
      </c>
      <c r="M2408" s="2">
        <f t="shared" si="848"/>
        <v>-2.7755575615628914E-17</v>
      </c>
      <c r="N2408" s="58">
        <v>4647</v>
      </c>
      <c r="O2408" s="58">
        <v>1230</v>
      </c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G2408" s="7">
        <f>IF(Q2408&gt;0,RANK(Q2408,(N2408:P2408,Q2408:AE2408)),0)</f>
        <v>0</v>
      </c>
      <c r="AH2408" s="7">
        <f>IF(R2408&gt;0,RANK(R2408,(N2408:P2408,Q2408:AE2408)),0)</f>
        <v>0</v>
      </c>
      <c r="AI2408" s="7">
        <f>IF(T2408&gt;0,RANK(T2408,(N2408:P2408,Q2408:AE2408)),0)</f>
        <v>0</v>
      </c>
      <c r="AJ2408" s="7">
        <f>IF(S2408&gt;0,RANK(S2408,(N2408:P2408,Q2408:AE2408)),0)</f>
        <v>0</v>
      </c>
      <c r="AK2408" s="2">
        <f t="shared" si="849"/>
        <v>0</v>
      </c>
      <c r="AL2408" s="2">
        <f t="shared" si="850"/>
        <v>0</v>
      </c>
      <c r="AM2408" s="2">
        <f t="shared" si="851"/>
        <v>0</v>
      </c>
      <c r="AN2408" s="2">
        <f t="shared" si="852"/>
        <v>0</v>
      </c>
      <c r="AP2408" t="s">
        <v>2758</v>
      </c>
      <c r="AQ2408" t="s">
        <v>2774</v>
      </c>
      <c r="AT2408" s="94">
        <v>54</v>
      </c>
      <c r="AU2408" s="96">
        <v>9</v>
      </c>
      <c r="AV2408" s="100">
        <f t="shared" si="832"/>
        <v>54009</v>
      </c>
      <c r="AX2408" s="7" t="s">
        <v>996</v>
      </c>
    </row>
    <row r="2409" spans="1:50" ht="13" hidden="1" customHeight="1" outlineLevel="1">
      <c r="A2409" t="s">
        <v>516</v>
      </c>
      <c r="B2409" t="s">
        <v>2774</v>
      </c>
      <c r="C2409" s="1">
        <f t="shared" si="842"/>
        <v>19788</v>
      </c>
      <c r="D2409" s="7">
        <f>IF(N2409&gt;0, RANK(N2409,(N2409:P2409,Q2409:AE2409)),0)</f>
        <v>1</v>
      </c>
      <c r="E2409" s="7">
        <f>IF(O2409&gt;0,RANK(O2409,(N2409:P2409,Q2409:AE2409)),0)</f>
        <v>2</v>
      </c>
      <c r="F2409" s="7">
        <f>IF(P2409&gt;0,RANK(P2409,(N2409:P2409,Q2409:AE2409)),0)</f>
        <v>0</v>
      </c>
      <c r="G2409" s="1">
        <f t="shared" si="843"/>
        <v>5988</v>
      </c>
      <c r="H2409" s="2">
        <f t="shared" si="844"/>
        <v>0.30260764099454213</v>
      </c>
      <c r="I2409" s="2"/>
      <c r="J2409" s="2">
        <f t="shared" si="845"/>
        <v>0.65130382049727109</v>
      </c>
      <c r="K2409" s="2">
        <f t="shared" si="846"/>
        <v>0.34869617950272891</v>
      </c>
      <c r="L2409" s="2">
        <f t="shared" si="847"/>
        <v>0</v>
      </c>
      <c r="M2409" s="2">
        <f t="shared" si="848"/>
        <v>0</v>
      </c>
      <c r="N2409" s="58">
        <v>12888</v>
      </c>
      <c r="O2409" s="58">
        <v>6900</v>
      </c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G2409" s="7">
        <f>IF(Q2409&gt;0,RANK(Q2409,(N2409:P2409,Q2409:AE2409)),0)</f>
        <v>0</v>
      </c>
      <c r="AH2409" s="7">
        <f>IF(R2409&gt;0,RANK(R2409,(N2409:P2409,Q2409:AE2409)),0)</f>
        <v>0</v>
      </c>
      <c r="AI2409" s="7">
        <f>IF(T2409&gt;0,RANK(T2409,(N2409:P2409,Q2409:AE2409)),0)</f>
        <v>0</v>
      </c>
      <c r="AJ2409" s="7">
        <f>IF(S2409&gt;0,RANK(S2409,(N2409:P2409,Q2409:AE2409)),0)</f>
        <v>0</v>
      </c>
      <c r="AK2409" s="2">
        <f t="shared" si="849"/>
        <v>0</v>
      </c>
      <c r="AL2409" s="2">
        <f t="shared" si="850"/>
        <v>0</v>
      </c>
      <c r="AM2409" s="2">
        <f t="shared" si="851"/>
        <v>0</v>
      </c>
      <c r="AN2409" s="2">
        <f t="shared" si="852"/>
        <v>0</v>
      </c>
      <c r="AP2409" t="s">
        <v>516</v>
      </c>
      <c r="AQ2409" t="s">
        <v>2774</v>
      </c>
      <c r="AT2409" s="94">
        <v>54</v>
      </c>
      <c r="AU2409" s="96">
        <v>11</v>
      </c>
      <c r="AV2409" s="100">
        <f t="shared" si="832"/>
        <v>54011</v>
      </c>
      <c r="AX2409" s="7" t="s">
        <v>996</v>
      </c>
    </row>
    <row r="2410" spans="1:50" ht="13" hidden="1" customHeight="1" outlineLevel="1">
      <c r="A2410" t="s">
        <v>2334</v>
      </c>
      <c r="B2410" t="s">
        <v>2774</v>
      </c>
      <c r="C2410" s="1">
        <f t="shared" si="842"/>
        <v>2718</v>
      </c>
      <c r="D2410" s="7">
        <f>IF(N2410&gt;0, RANK(N2410,(N2410:P2410,Q2410:AE2410)),0)</f>
        <v>1</v>
      </c>
      <c r="E2410" s="7">
        <f>IF(O2410&gt;0,RANK(O2410,(N2410:P2410,Q2410:AE2410)),0)</f>
        <v>2</v>
      </c>
      <c r="F2410" s="7">
        <f>IF(P2410&gt;0,RANK(P2410,(N2410:P2410,Q2410:AE2410)),0)</f>
        <v>0</v>
      </c>
      <c r="G2410" s="1">
        <f t="shared" si="843"/>
        <v>1046</v>
      </c>
      <c r="H2410" s="2">
        <f t="shared" si="844"/>
        <v>0.38484179543782193</v>
      </c>
      <c r="I2410" s="2"/>
      <c r="J2410" s="2">
        <f t="shared" si="845"/>
        <v>0.69242089771891091</v>
      </c>
      <c r="K2410" s="2">
        <f t="shared" si="846"/>
        <v>0.30757910228108903</v>
      </c>
      <c r="L2410" s="2">
        <f t="shared" si="847"/>
        <v>0</v>
      </c>
      <c r="M2410" s="2">
        <f t="shared" si="848"/>
        <v>5.5511151231257827E-17</v>
      </c>
      <c r="N2410" s="58">
        <v>1882</v>
      </c>
      <c r="O2410" s="58">
        <v>836</v>
      </c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G2410" s="7">
        <f>IF(Q2410&gt;0,RANK(Q2410,(N2410:P2410,Q2410:AE2410)),0)</f>
        <v>0</v>
      </c>
      <c r="AH2410" s="7">
        <f>IF(R2410&gt;0,RANK(R2410,(N2410:P2410,Q2410:AE2410)),0)</f>
        <v>0</v>
      </c>
      <c r="AI2410" s="7">
        <f>IF(T2410&gt;0,RANK(T2410,(N2410:P2410,Q2410:AE2410)),0)</f>
        <v>0</v>
      </c>
      <c r="AJ2410" s="7">
        <f>IF(S2410&gt;0,RANK(S2410,(N2410:P2410,Q2410:AE2410)),0)</f>
        <v>0</v>
      </c>
      <c r="AK2410" s="2">
        <f t="shared" si="849"/>
        <v>0</v>
      </c>
      <c r="AL2410" s="2">
        <f t="shared" si="850"/>
        <v>0</v>
      </c>
      <c r="AM2410" s="2">
        <f t="shared" si="851"/>
        <v>0</v>
      </c>
      <c r="AN2410" s="2">
        <f t="shared" si="852"/>
        <v>0</v>
      </c>
      <c r="AP2410" t="s">
        <v>2334</v>
      </c>
      <c r="AQ2410" t="s">
        <v>2774</v>
      </c>
      <c r="AT2410" s="94">
        <v>54</v>
      </c>
      <c r="AU2410" s="96">
        <v>13</v>
      </c>
      <c r="AV2410" s="100">
        <f t="shared" si="832"/>
        <v>54013</v>
      </c>
      <c r="AX2410" s="7" t="s">
        <v>996</v>
      </c>
    </row>
    <row r="2411" spans="1:50" ht="13" hidden="1" customHeight="1" outlineLevel="1">
      <c r="A2411" t="s">
        <v>2540</v>
      </c>
      <c r="B2411" t="s">
        <v>2774</v>
      </c>
      <c r="C2411" s="1">
        <f t="shared" si="842"/>
        <v>2392</v>
      </c>
      <c r="D2411" s="7">
        <f>IF(N2411&gt;0, RANK(N2411,(N2411:P2411,Q2411:AE2411)),0)</f>
        <v>1</v>
      </c>
      <c r="E2411" s="7">
        <f>IF(O2411&gt;0,RANK(O2411,(N2411:P2411,Q2411:AE2411)),0)</f>
        <v>2</v>
      </c>
      <c r="F2411" s="7">
        <f>IF(P2411&gt;0,RANK(P2411,(N2411:P2411,Q2411:AE2411)),0)</f>
        <v>0</v>
      </c>
      <c r="G2411" s="1">
        <f t="shared" si="843"/>
        <v>1010</v>
      </c>
      <c r="H2411" s="2">
        <f t="shared" si="844"/>
        <v>0.42224080267558528</v>
      </c>
      <c r="I2411" s="2"/>
      <c r="J2411" s="2">
        <f t="shared" si="845"/>
        <v>0.71112040133779264</v>
      </c>
      <c r="K2411" s="2">
        <f t="shared" si="846"/>
        <v>0.28887959866220736</v>
      </c>
      <c r="L2411" s="2">
        <f t="shared" si="847"/>
        <v>0</v>
      </c>
      <c r="M2411" s="2">
        <f t="shared" si="848"/>
        <v>0</v>
      </c>
      <c r="N2411" s="58">
        <v>1701</v>
      </c>
      <c r="O2411" s="58">
        <v>691</v>
      </c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G2411" s="7">
        <f>IF(Q2411&gt;0,RANK(Q2411,(N2411:P2411,Q2411:AE2411)),0)</f>
        <v>0</v>
      </c>
      <c r="AH2411" s="7">
        <f>IF(R2411&gt;0,RANK(R2411,(N2411:P2411,Q2411:AE2411)),0)</f>
        <v>0</v>
      </c>
      <c r="AI2411" s="7">
        <f>IF(T2411&gt;0,RANK(T2411,(N2411:P2411,Q2411:AE2411)),0)</f>
        <v>0</v>
      </c>
      <c r="AJ2411" s="7">
        <f>IF(S2411&gt;0,RANK(S2411,(N2411:P2411,Q2411:AE2411)),0)</f>
        <v>0</v>
      </c>
      <c r="AK2411" s="2">
        <f t="shared" si="849"/>
        <v>0</v>
      </c>
      <c r="AL2411" s="2">
        <f t="shared" si="850"/>
        <v>0</v>
      </c>
      <c r="AM2411" s="2">
        <f t="shared" si="851"/>
        <v>0</v>
      </c>
      <c r="AN2411" s="2">
        <f t="shared" si="852"/>
        <v>0</v>
      </c>
      <c r="AP2411" t="s">
        <v>2540</v>
      </c>
      <c r="AQ2411" t="s">
        <v>2774</v>
      </c>
      <c r="AT2411" s="94">
        <v>54</v>
      </c>
      <c r="AU2411" s="96">
        <v>15</v>
      </c>
      <c r="AV2411" s="100">
        <f t="shared" si="832"/>
        <v>54015</v>
      </c>
      <c r="AX2411" s="7" t="s">
        <v>996</v>
      </c>
    </row>
    <row r="2412" spans="1:50" ht="13" hidden="1" customHeight="1" outlineLevel="1">
      <c r="A2412" t="s">
        <v>1949</v>
      </c>
      <c r="B2412" t="s">
        <v>2774</v>
      </c>
      <c r="C2412" s="1">
        <f t="shared" si="842"/>
        <v>1971</v>
      </c>
      <c r="D2412" s="7">
        <f>IF(N2412&gt;0, RANK(N2412,(N2412:P2412,Q2412:AE2412)),0)</f>
        <v>2</v>
      </c>
      <c r="E2412" s="7">
        <f>IF(O2412&gt;0,RANK(O2412,(N2412:P2412,Q2412:AE2412)),0)</f>
        <v>1</v>
      </c>
      <c r="F2412" s="7">
        <f>IF(P2412&gt;0,RANK(P2412,(N2412:P2412,Q2412:AE2412)),0)</f>
        <v>0</v>
      </c>
      <c r="G2412" s="1">
        <f t="shared" si="843"/>
        <v>61</v>
      </c>
      <c r="H2412" s="2">
        <f t="shared" si="844"/>
        <v>3.0948756976154235E-2</v>
      </c>
      <c r="I2412" s="2"/>
      <c r="J2412" s="2">
        <f t="shared" si="845"/>
        <v>0.48452562151192285</v>
      </c>
      <c r="K2412" s="2">
        <f t="shared" si="846"/>
        <v>0.51547437848807709</v>
      </c>
      <c r="L2412" s="2">
        <f t="shared" si="847"/>
        <v>0</v>
      </c>
      <c r="M2412" s="2">
        <f t="shared" si="848"/>
        <v>0</v>
      </c>
      <c r="N2412" s="58">
        <v>955</v>
      </c>
      <c r="O2412" s="58">
        <v>1016</v>
      </c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G2412" s="7">
        <f>IF(Q2412&gt;0,RANK(Q2412,(N2412:P2412,Q2412:AE2412)),0)</f>
        <v>0</v>
      </c>
      <c r="AH2412" s="7">
        <f>IF(R2412&gt;0,RANK(R2412,(N2412:P2412,Q2412:AE2412)),0)</f>
        <v>0</v>
      </c>
      <c r="AI2412" s="7">
        <f>IF(T2412&gt;0,RANK(T2412,(N2412:P2412,Q2412:AE2412)),0)</f>
        <v>0</v>
      </c>
      <c r="AJ2412" s="7">
        <f>IF(S2412&gt;0,RANK(S2412,(N2412:P2412,Q2412:AE2412)),0)</f>
        <v>0</v>
      </c>
      <c r="AK2412" s="2">
        <f t="shared" si="849"/>
        <v>0</v>
      </c>
      <c r="AL2412" s="2">
        <f t="shared" si="850"/>
        <v>0</v>
      </c>
      <c r="AM2412" s="2">
        <f t="shared" si="851"/>
        <v>0</v>
      </c>
      <c r="AN2412" s="2">
        <f t="shared" si="852"/>
        <v>0</v>
      </c>
      <c r="AP2412" t="s">
        <v>1949</v>
      </c>
      <c r="AQ2412" t="s">
        <v>2774</v>
      </c>
      <c r="AT2412" s="94">
        <v>54</v>
      </c>
      <c r="AU2412" s="96">
        <v>17</v>
      </c>
      <c r="AV2412" s="100">
        <f t="shared" si="832"/>
        <v>54017</v>
      </c>
      <c r="AX2412" s="7" t="s">
        <v>996</v>
      </c>
    </row>
    <row r="2413" spans="1:50" ht="13" hidden="1" customHeight="1" outlineLevel="1">
      <c r="A2413" t="s">
        <v>800</v>
      </c>
      <c r="B2413" t="s">
        <v>2774</v>
      </c>
      <c r="C2413" s="1">
        <f t="shared" si="842"/>
        <v>9610</v>
      </c>
      <c r="D2413" s="7">
        <f>IF(N2413&gt;0, RANK(N2413,(N2413:P2413,Q2413:AE2413)),0)</f>
        <v>1</v>
      </c>
      <c r="E2413" s="7">
        <f>IF(O2413&gt;0,RANK(O2413,(N2413:P2413,Q2413:AE2413)),0)</f>
        <v>2</v>
      </c>
      <c r="F2413" s="7">
        <f>IF(P2413&gt;0,RANK(P2413,(N2413:P2413,Q2413:AE2413)),0)</f>
        <v>0</v>
      </c>
      <c r="G2413" s="1">
        <f t="shared" si="843"/>
        <v>5844</v>
      </c>
      <c r="H2413" s="2">
        <f t="shared" si="844"/>
        <v>0.60811654526534864</v>
      </c>
      <c r="I2413" s="2"/>
      <c r="J2413" s="2">
        <f t="shared" si="845"/>
        <v>0.80405827263267426</v>
      </c>
      <c r="K2413" s="2">
        <f t="shared" si="846"/>
        <v>0.19594172736732571</v>
      </c>
      <c r="L2413" s="2">
        <f t="shared" si="847"/>
        <v>0</v>
      </c>
      <c r="M2413" s="2">
        <f t="shared" si="848"/>
        <v>2.7755575615628914E-17</v>
      </c>
      <c r="N2413" s="58">
        <v>7727</v>
      </c>
      <c r="O2413" s="58">
        <v>1883</v>
      </c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G2413" s="7">
        <f>IF(Q2413&gt;0,RANK(Q2413,(N2413:P2413,Q2413:AE2413)),0)</f>
        <v>0</v>
      </c>
      <c r="AH2413" s="7">
        <f>IF(R2413&gt;0,RANK(R2413,(N2413:P2413,Q2413:AE2413)),0)</f>
        <v>0</v>
      </c>
      <c r="AI2413" s="7">
        <f>IF(T2413&gt;0,RANK(T2413,(N2413:P2413,Q2413:AE2413)),0)</f>
        <v>0</v>
      </c>
      <c r="AJ2413" s="7">
        <f>IF(S2413&gt;0,RANK(S2413,(N2413:P2413,Q2413:AE2413)),0)</f>
        <v>0</v>
      </c>
      <c r="AK2413" s="2">
        <f t="shared" si="849"/>
        <v>0</v>
      </c>
      <c r="AL2413" s="2">
        <f t="shared" si="850"/>
        <v>0</v>
      </c>
      <c r="AM2413" s="2">
        <f t="shared" si="851"/>
        <v>0</v>
      </c>
      <c r="AN2413" s="2">
        <f t="shared" si="852"/>
        <v>0</v>
      </c>
      <c r="AP2413" t="s">
        <v>800</v>
      </c>
      <c r="AQ2413" t="s">
        <v>2774</v>
      </c>
      <c r="AT2413" s="94">
        <v>54</v>
      </c>
      <c r="AU2413" s="96">
        <v>19</v>
      </c>
      <c r="AV2413" s="100">
        <f t="shared" ref="AV2413:AV2458" si="853">1000*AT2413+AU2413</f>
        <v>54019</v>
      </c>
      <c r="AX2413" s="7" t="s">
        <v>996</v>
      </c>
    </row>
    <row r="2414" spans="1:50" ht="13" hidden="1" customHeight="1" outlineLevel="1">
      <c r="A2414" t="s">
        <v>1359</v>
      </c>
      <c r="B2414" t="s">
        <v>2774</v>
      </c>
      <c r="C2414" s="1">
        <f t="shared" si="842"/>
        <v>2091</v>
      </c>
      <c r="D2414" s="7">
        <f>IF(N2414&gt;0, RANK(N2414,(N2414:P2414,Q2414:AE2414)),0)</f>
        <v>1</v>
      </c>
      <c r="E2414" s="7">
        <f>IF(O2414&gt;0,RANK(O2414,(N2414:P2414,Q2414:AE2414)),0)</f>
        <v>2</v>
      </c>
      <c r="F2414" s="7">
        <f>IF(P2414&gt;0,RANK(P2414,(N2414:P2414,Q2414:AE2414)),0)</f>
        <v>0</v>
      </c>
      <c r="G2414" s="1">
        <f t="shared" si="843"/>
        <v>853</v>
      </c>
      <c r="H2414" s="2">
        <f t="shared" si="844"/>
        <v>0.40793878527020566</v>
      </c>
      <c r="I2414" s="2"/>
      <c r="J2414" s="2">
        <f t="shared" si="845"/>
        <v>0.70396939263510283</v>
      </c>
      <c r="K2414" s="2">
        <f t="shared" si="846"/>
        <v>0.29603060736489717</v>
      </c>
      <c r="L2414" s="2">
        <f t="shared" si="847"/>
        <v>0</v>
      </c>
      <c r="M2414" s="2">
        <f t="shared" si="848"/>
        <v>0</v>
      </c>
      <c r="N2414" s="58">
        <v>1472</v>
      </c>
      <c r="O2414" s="58">
        <v>619</v>
      </c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G2414" s="7">
        <f>IF(Q2414&gt;0,RANK(Q2414,(N2414:P2414,Q2414:AE2414)),0)</f>
        <v>0</v>
      </c>
      <c r="AH2414" s="7">
        <f>IF(R2414&gt;0,RANK(R2414,(N2414:P2414,Q2414:AE2414)),0)</f>
        <v>0</v>
      </c>
      <c r="AI2414" s="7">
        <f>IF(T2414&gt;0,RANK(T2414,(N2414:P2414,Q2414:AE2414)),0)</f>
        <v>0</v>
      </c>
      <c r="AJ2414" s="7">
        <f>IF(S2414&gt;0,RANK(S2414,(N2414:P2414,Q2414:AE2414)),0)</f>
        <v>0</v>
      </c>
      <c r="AK2414" s="2">
        <f t="shared" si="849"/>
        <v>0</v>
      </c>
      <c r="AL2414" s="2">
        <f t="shared" si="850"/>
        <v>0</v>
      </c>
      <c r="AM2414" s="2">
        <f t="shared" si="851"/>
        <v>0</v>
      </c>
      <c r="AN2414" s="2">
        <f t="shared" si="852"/>
        <v>0</v>
      </c>
      <c r="AP2414" t="s">
        <v>1359</v>
      </c>
      <c r="AQ2414" t="s">
        <v>2774</v>
      </c>
      <c r="AT2414" s="94">
        <v>54</v>
      </c>
      <c r="AU2414" s="96">
        <v>21</v>
      </c>
      <c r="AV2414" s="100">
        <f t="shared" si="853"/>
        <v>54021</v>
      </c>
      <c r="AX2414" s="7" t="s">
        <v>996</v>
      </c>
    </row>
    <row r="2415" spans="1:50" ht="13" hidden="1" customHeight="1" outlineLevel="1">
      <c r="A2415" t="s">
        <v>562</v>
      </c>
      <c r="B2415" t="s">
        <v>2774</v>
      </c>
      <c r="C2415" s="1">
        <f t="shared" si="842"/>
        <v>2358</v>
      </c>
      <c r="D2415" s="7">
        <f>IF(N2415&gt;0, RANK(N2415,(N2415:P2415,Q2415:AE2415)),0)</f>
        <v>2</v>
      </c>
      <c r="E2415" s="7">
        <f>IF(O2415&gt;0,RANK(O2415,(N2415:P2415,Q2415:AE2415)),0)</f>
        <v>1</v>
      </c>
      <c r="F2415" s="7">
        <f>IF(P2415&gt;0,RANK(P2415,(N2415:P2415,Q2415:AE2415)),0)</f>
        <v>0</v>
      </c>
      <c r="G2415" s="1">
        <f t="shared" si="843"/>
        <v>174</v>
      </c>
      <c r="H2415" s="2">
        <f t="shared" si="844"/>
        <v>7.3791348600508899E-2</v>
      </c>
      <c r="I2415" s="2"/>
      <c r="J2415" s="2">
        <f t="shared" si="845"/>
        <v>0.46310432569974552</v>
      </c>
      <c r="K2415" s="2">
        <f t="shared" si="846"/>
        <v>0.53689567430025442</v>
      </c>
      <c r="L2415" s="2">
        <f t="shared" si="847"/>
        <v>0</v>
      </c>
      <c r="M2415" s="2">
        <f t="shared" si="848"/>
        <v>0</v>
      </c>
      <c r="N2415" s="58">
        <v>1092</v>
      </c>
      <c r="O2415" s="58">
        <v>1266</v>
      </c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G2415" s="7">
        <f>IF(Q2415&gt;0,RANK(Q2415,(N2415:P2415,Q2415:AE2415)),0)</f>
        <v>0</v>
      </c>
      <c r="AH2415" s="7">
        <f>IF(R2415&gt;0,RANK(R2415,(N2415:P2415,Q2415:AE2415)),0)</f>
        <v>0</v>
      </c>
      <c r="AI2415" s="7">
        <f>IF(T2415&gt;0,RANK(T2415,(N2415:P2415,Q2415:AE2415)),0)</f>
        <v>0</v>
      </c>
      <c r="AJ2415" s="7">
        <f>IF(S2415&gt;0,RANK(S2415,(N2415:P2415,Q2415:AE2415)),0)</f>
        <v>0</v>
      </c>
      <c r="AK2415" s="2">
        <f t="shared" si="849"/>
        <v>0</v>
      </c>
      <c r="AL2415" s="2">
        <f t="shared" si="850"/>
        <v>0</v>
      </c>
      <c r="AM2415" s="2">
        <f t="shared" si="851"/>
        <v>0</v>
      </c>
      <c r="AN2415" s="2">
        <f t="shared" si="852"/>
        <v>0</v>
      </c>
      <c r="AP2415" t="s">
        <v>562</v>
      </c>
      <c r="AQ2415" t="s">
        <v>2774</v>
      </c>
      <c r="AT2415" s="94">
        <v>54</v>
      </c>
      <c r="AU2415" s="96">
        <v>23</v>
      </c>
      <c r="AV2415" s="100">
        <f t="shared" si="853"/>
        <v>54023</v>
      </c>
      <c r="AX2415" s="7" t="s">
        <v>996</v>
      </c>
    </row>
    <row r="2416" spans="1:50" ht="13" hidden="1" customHeight="1" outlineLevel="1">
      <c r="A2416" t="s">
        <v>85</v>
      </c>
      <c r="B2416" t="s">
        <v>2774</v>
      </c>
      <c r="C2416" s="1">
        <f t="shared" si="842"/>
        <v>7695</v>
      </c>
      <c r="D2416" s="7">
        <f>IF(N2416&gt;0, RANK(N2416,(N2416:P2416,Q2416:AE2416)),0)</f>
        <v>1</v>
      </c>
      <c r="E2416" s="7">
        <f>IF(O2416&gt;0,RANK(O2416,(N2416:P2416,Q2416:AE2416)),0)</f>
        <v>2</v>
      </c>
      <c r="F2416" s="7">
        <f>IF(P2416&gt;0,RANK(P2416,(N2416:P2416,Q2416:AE2416)),0)</f>
        <v>0</v>
      </c>
      <c r="G2416" s="1">
        <f t="shared" si="843"/>
        <v>2445</v>
      </c>
      <c r="H2416" s="2">
        <f t="shared" si="844"/>
        <v>0.31773879142300193</v>
      </c>
      <c r="I2416" s="2"/>
      <c r="J2416" s="2">
        <f t="shared" si="845"/>
        <v>0.65886939571150094</v>
      </c>
      <c r="K2416" s="2">
        <f t="shared" si="846"/>
        <v>0.34113060428849901</v>
      </c>
      <c r="L2416" s="2">
        <f t="shared" si="847"/>
        <v>0</v>
      </c>
      <c r="M2416" s="2">
        <f t="shared" si="848"/>
        <v>5.5511151231257827E-17</v>
      </c>
      <c r="N2416" s="58">
        <v>5070</v>
      </c>
      <c r="O2416" s="58">
        <v>2625</v>
      </c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G2416" s="7">
        <f>IF(Q2416&gt;0,RANK(Q2416,(N2416:P2416,Q2416:AE2416)),0)</f>
        <v>0</v>
      </c>
      <c r="AH2416" s="7">
        <f>IF(R2416&gt;0,RANK(R2416,(N2416:P2416,Q2416:AE2416)),0)</f>
        <v>0</v>
      </c>
      <c r="AI2416" s="7">
        <f>IF(T2416&gt;0,RANK(T2416,(N2416:P2416,Q2416:AE2416)),0)</f>
        <v>0</v>
      </c>
      <c r="AJ2416" s="7">
        <f>IF(S2416&gt;0,RANK(S2416,(N2416:P2416,Q2416:AE2416)),0)</f>
        <v>0</v>
      </c>
      <c r="AK2416" s="2">
        <f t="shared" si="849"/>
        <v>0</v>
      </c>
      <c r="AL2416" s="2">
        <f t="shared" si="850"/>
        <v>0</v>
      </c>
      <c r="AM2416" s="2">
        <f t="shared" si="851"/>
        <v>0</v>
      </c>
      <c r="AN2416" s="2">
        <f t="shared" si="852"/>
        <v>0</v>
      </c>
      <c r="AP2416" t="s">
        <v>85</v>
      </c>
      <c r="AQ2416" t="s">
        <v>2774</v>
      </c>
      <c r="AT2416" s="94">
        <v>54</v>
      </c>
      <c r="AU2416" s="96">
        <v>25</v>
      </c>
      <c r="AV2416" s="100">
        <f t="shared" si="853"/>
        <v>54025</v>
      </c>
      <c r="AX2416" s="7" t="s">
        <v>996</v>
      </c>
    </row>
    <row r="2417" spans="1:50" ht="13" hidden="1" customHeight="1" outlineLevel="1">
      <c r="A2417" t="s">
        <v>1818</v>
      </c>
      <c r="B2417" t="s">
        <v>2774</v>
      </c>
      <c r="C2417" s="1">
        <f t="shared" si="842"/>
        <v>3499</v>
      </c>
      <c r="D2417" s="7">
        <f>IF(N2417&gt;0, RANK(N2417,(N2417:P2417,Q2417:AE2417)),0)</f>
        <v>1</v>
      </c>
      <c r="E2417" s="7">
        <f>IF(O2417&gt;0,RANK(O2417,(N2417:P2417,Q2417:AE2417)),0)</f>
        <v>2</v>
      </c>
      <c r="F2417" s="7">
        <f>IF(P2417&gt;0,RANK(P2417,(N2417:P2417,Q2417:AE2417)),0)</f>
        <v>0</v>
      </c>
      <c r="G2417" s="1">
        <f t="shared" si="843"/>
        <v>263</v>
      </c>
      <c r="H2417" s="2">
        <f t="shared" si="844"/>
        <v>7.5164332666476139E-2</v>
      </c>
      <c r="I2417" s="2"/>
      <c r="J2417" s="2">
        <f t="shared" si="845"/>
        <v>0.53758216633323808</v>
      </c>
      <c r="K2417" s="2">
        <f t="shared" si="846"/>
        <v>0.46241783366676192</v>
      </c>
      <c r="L2417" s="2">
        <f t="shared" si="847"/>
        <v>0</v>
      </c>
      <c r="M2417" s="2">
        <f t="shared" si="848"/>
        <v>0</v>
      </c>
      <c r="N2417" s="58">
        <v>1881</v>
      </c>
      <c r="O2417" s="58">
        <v>1618</v>
      </c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G2417" s="7">
        <f>IF(Q2417&gt;0,RANK(Q2417,(N2417:P2417,Q2417:AE2417)),0)</f>
        <v>0</v>
      </c>
      <c r="AH2417" s="7">
        <f>IF(R2417&gt;0,RANK(R2417,(N2417:P2417,Q2417:AE2417)),0)</f>
        <v>0</v>
      </c>
      <c r="AI2417" s="7">
        <f>IF(T2417&gt;0,RANK(T2417,(N2417:P2417,Q2417:AE2417)),0)</f>
        <v>0</v>
      </c>
      <c r="AJ2417" s="7">
        <f>IF(S2417&gt;0,RANK(S2417,(N2417:P2417,Q2417:AE2417)),0)</f>
        <v>0</v>
      </c>
      <c r="AK2417" s="2">
        <f t="shared" si="849"/>
        <v>0</v>
      </c>
      <c r="AL2417" s="2">
        <f t="shared" si="850"/>
        <v>0</v>
      </c>
      <c r="AM2417" s="2">
        <f t="shared" si="851"/>
        <v>0</v>
      </c>
      <c r="AN2417" s="2">
        <f t="shared" si="852"/>
        <v>0</v>
      </c>
      <c r="AP2417" t="s">
        <v>1818</v>
      </c>
      <c r="AQ2417" t="s">
        <v>2774</v>
      </c>
      <c r="AT2417" s="94">
        <v>54</v>
      </c>
      <c r="AU2417" s="96">
        <v>27</v>
      </c>
      <c r="AV2417" s="100">
        <f t="shared" si="853"/>
        <v>54027</v>
      </c>
      <c r="AX2417" s="7" t="s">
        <v>996</v>
      </c>
    </row>
    <row r="2418" spans="1:50" ht="13" hidden="1" customHeight="1" outlineLevel="1">
      <c r="A2418" t="s">
        <v>2274</v>
      </c>
      <c r="B2418" t="s">
        <v>2774</v>
      </c>
      <c r="C2418" s="1">
        <f t="shared" si="842"/>
        <v>9015</v>
      </c>
      <c r="D2418" s="7">
        <f>IF(N2418&gt;0, RANK(N2418,(N2418:P2418,Q2418:AE2418)),0)</f>
        <v>1</v>
      </c>
      <c r="E2418" s="7">
        <f>IF(O2418&gt;0,RANK(O2418,(N2418:P2418,Q2418:AE2418)),0)</f>
        <v>2</v>
      </c>
      <c r="F2418" s="7">
        <f>IF(P2418&gt;0,RANK(P2418,(N2418:P2418,Q2418:AE2418)),0)</f>
        <v>0</v>
      </c>
      <c r="G2418" s="1">
        <f t="shared" si="843"/>
        <v>4805</v>
      </c>
      <c r="H2418" s="2">
        <f t="shared" si="844"/>
        <v>0.53300055463117024</v>
      </c>
      <c r="I2418" s="2"/>
      <c r="J2418" s="2">
        <f t="shared" si="845"/>
        <v>0.76650027731558512</v>
      </c>
      <c r="K2418" s="2">
        <f t="shared" si="846"/>
        <v>0.23349972268441485</v>
      </c>
      <c r="L2418" s="2">
        <f t="shared" si="847"/>
        <v>0</v>
      </c>
      <c r="M2418" s="2">
        <f t="shared" si="848"/>
        <v>2.7755575615628914E-17</v>
      </c>
      <c r="N2418" s="58">
        <v>6910</v>
      </c>
      <c r="O2418" s="58">
        <v>2105</v>
      </c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G2418" s="7">
        <f>IF(Q2418&gt;0,RANK(Q2418,(N2418:P2418,Q2418:AE2418)),0)</f>
        <v>0</v>
      </c>
      <c r="AH2418" s="7">
        <f>IF(R2418&gt;0,RANK(R2418,(N2418:P2418,Q2418:AE2418)),0)</f>
        <v>0</v>
      </c>
      <c r="AI2418" s="7">
        <f>IF(T2418&gt;0,RANK(T2418,(N2418:P2418,Q2418:AE2418)),0)</f>
        <v>0</v>
      </c>
      <c r="AJ2418" s="7">
        <f>IF(S2418&gt;0,RANK(S2418,(N2418:P2418,Q2418:AE2418)),0)</f>
        <v>0</v>
      </c>
      <c r="AK2418" s="2">
        <f t="shared" si="849"/>
        <v>0</v>
      </c>
      <c r="AL2418" s="2">
        <f t="shared" si="850"/>
        <v>0</v>
      </c>
      <c r="AM2418" s="2">
        <f t="shared" si="851"/>
        <v>0</v>
      </c>
      <c r="AN2418" s="2">
        <f t="shared" si="852"/>
        <v>0</v>
      </c>
      <c r="AP2418" t="s">
        <v>2274</v>
      </c>
      <c r="AQ2418" t="s">
        <v>2774</v>
      </c>
      <c r="AT2418" s="94">
        <v>54</v>
      </c>
      <c r="AU2418" s="96">
        <v>29</v>
      </c>
      <c r="AV2418" s="100">
        <f t="shared" si="853"/>
        <v>54029</v>
      </c>
      <c r="AX2418" s="7" t="s">
        <v>996</v>
      </c>
    </row>
    <row r="2419" spans="1:50" ht="13" hidden="1" customHeight="1" outlineLevel="1">
      <c r="A2419" t="s">
        <v>1646</v>
      </c>
      <c r="B2419" t="s">
        <v>2774</v>
      </c>
      <c r="C2419" s="1">
        <f t="shared" si="842"/>
        <v>2640</v>
      </c>
      <c r="D2419" s="7">
        <f>IF(N2419&gt;0, RANK(N2419,(N2419:P2419,Q2419:AE2419)),0)</f>
        <v>1</v>
      </c>
      <c r="E2419" s="7">
        <f>IF(O2419&gt;0,RANK(O2419,(N2419:P2419,Q2419:AE2419)),0)</f>
        <v>2</v>
      </c>
      <c r="F2419" s="7">
        <f>IF(P2419&gt;0,RANK(P2419,(N2419:P2419,Q2419:AE2419)),0)</f>
        <v>0</v>
      </c>
      <c r="G2419" s="1">
        <f t="shared" si="843"/>
        <v>746</v>
      </c>
      <c r="H2419" s="2">
        <f t="shared" si="844"/>
        <v>0.28257575757575759</v>
      </c>
      <c r="I2419" s="2"/>
      <c r="J2419" s="2">
        <f t="shared" si="845"/>
        <v>0.64128787878787874</v>
      </c>
      <c r="K2419" s="2">
        <f t="shared" si="846"/>
        <v>0.3587121212121212</v>
      </c>
      <c r="L2419" s="2">
        <f t="shared" si="847"/>
        <v>0</v>
      </c>
      <c r="M2419" s="2">
        <f t="shared" si="848"/>
        <v>5.5511151231257827E-17</v>
      </c>
      <c r="N2419" s="58">
        <v>1693</v>
      </c>
      <c r="O2419" s="58">
        <v>947</v>
      </c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G2419" s="7">
        <f>IF(Q2419&gt;0,RANK(Q2419,(N2419:P2419,Q2419:AE2419)),0)</f>
        <v>0</v>
      </c>
      <c r="AH2419" s="7">
        <f>IF(R2419&gt;0,RANK(R2419,(N2419:P2419,Q2419:AE2419)),0)</f>
        <v>0</v>
      </c>
      <c r="AI2419" s="7">
        <f>IF(T2419&gt;0,RANK(T2419,(N2419:P2419,Q2419:AE2419)),0)</f>
        <v>0</v>
      </c>
      <c r="AJ2419" s="7">
        <f>IF(S2419&gt;0,RANK(S2419,(N2419:P2419,Q2419:AE2419)),0)</f>
        <v>0</v>
      </c>
      <c r="AK2419" s="2">
        <f t="shared" si="849"/>
        <v>0</v>
      </c>
      <c r="AL2419" s="2">
        <f t="shared" si="850"/>
        <v>0</v>
      </c>
      <c r="AM2419" s="2">
        <f t="shared" si="851"/>
        <v>0</v>
      </c>
      <c r="AN2419" s="2">
        <f t="shared" si="852"/>
        <v>0</v>
      </c>
      <c r="AP2419" t="s">
        <v>1646</v>
      </c>
      <c r="AQ2419" t="s">
        <v>2774</v>
      </c>
      <c r="AT2419" s="94">
        <v>54</v>
      </c>
      <c r="AU2419" s="96">
        <v>31</v>
      </c>
      <c r="AV2419" s="100">
        <f t="shared" si="853"/>
        <v>54031</v>
      </c>
      <c r="AX2419" s="7" t="s">
        <v>996</v>
      </c>
    </row>
    <row r="2420" spans="1:50" ht="13" hidden="1" customHeight="1" outlineLevel="1">
      <c r="A2420" t="s">
        <v>1167</v>
      </c>
      <c r="B2420" t="s">
        <v>2774</v>
      </c>
      <c r="C2420" s="1">
        <f t="shared" si="842"/>
        <v>20730</v>
      </c>
      <c r="D2420" s="7">
        <f>IF(N2420&gt;0, RANK(N2420,(N2420:P2420,Q2420:AE2420)),0)</f>
        <v>1</v>
      </c>
      <c r="E2420" s="7">
        <f>IF(O2420&gt;0,RANK(O2420,(N2420:P2420,Q2420:AE2420)),0)</f>
        <v>2</v>
      </c>
      <c r="F2420" s="7">
        <f>IF(P2420&gt;0,RANK(P2420,(N2420:P2420,Q2420:AE2420)),0)</f>
        <v>0</v>
      </c>
      <c r="G2420" s="1">
        <f t="shared" si="843"/>
        <v>9298</v>
      </c>
      <c r="H2420" s="2">
        <f t="shared" si="844"/>
        <v>0.44852870236372405</v>
      </c>
      <c r="I2420" s="2"/>
      <c r="J2420" s="2">
        <f t="shared" si="845"/>
        <v>0.72426435118186205</v>
      </c>
      <c r="K2420" s="2">
        <f t="shared" si="846"/>
        <v>0.27573564881813795</v>
      </c>
      <c r="L2420" s="2">
        <f t="shared" si="847"/>
        <v>0</v>
      </c>
      <c r="M2420" s="2">
        <f t="shared" si="848"/>
        <v>0</v>
      </c>
      <c r="N2420" s="58">
        <v>15014</v>
      </c>
      <c r="O2420" s="58">
        <v>5716</v>
      </c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G2420" s="7">
        <f>IF(Q2420&gt;0,RANK(Q2420,(N2420:P2420,Q2420:AE2420)),0)</f>
        <v>0</v>
      </c>
      <c r="AH2420" s="7">
        <f>IF(R2420&gt;0,RANK(R2420,(N2420:P2420,Q2420:AE2420)),0)</f>
        <v>0</v>
      </c>
      <c r="AI2420" s="7">
        <f>IF(T2420&gt;0,RANK(T2420,(N2420:P2420,Q2420:AE2420)),0)</f>
        <v>0</v>
      </c>
      <c r="AJ2420" s="7">
        <f>IF(S2420&gt;0,RANK(S2420,(N2420:P2420,Q2420:AE2420)),0)</f>
        <v>0</v>
      </c>
      <c r="AK2420" s="2">
        <f t="shared" si="849"/>
        <v>0</v>
      </c>
      <c r="AL2420" s="2">
        <f t="shared" si="850"/>
        <v>0</v>
      </c>
      <c r="AM2420" s="2">
        <f t="shared" si="851"/>
        <v>0</v>
      </c>
      <c r="AN2420" s="2">
        <f t="shared" si="852"/>
        <v>0</v>
      </c>
      <c r="AP2420" t="s">
        <v>1167</v>
      </c>
      <c r="AQ2420" t="s">
        <v>2774</v>
      </c>
      <c r="AT2420" s="94">
        <v>54</v>
      </c>
      <c r="AU2420" s="96">
        <v>33</v>
      </c>
      <c r="AV2420" s="100">
        <f t="shared" si="853"/>
        <v>54033</v>
      </c>
      <c r="AX2420" s="7" t="s">
        <v>996</v>
      </c>
    </row>
    <row r="2421" spans="1:50" ht="13" hidden="1" customHeight="1" outlineLevel="1">
      <c r="A2421" t="s">
        <v>934</v>
      </c>
      <c r="B2421" t="s">
        <v>2774</v>
      </c>
      <c r="C2421" s="1">
        <f t="shared" si="842"/>
        <v>6319</v>
      </c>
      <c r="D2421" s="7">
        <f>IF(N2421&gt;0, RANK(N2421,(N2421:P2421,Q2421:AE2421)),0)</f>
        <v>1</v>
      </c>
      <c r="E2421" s="7">
        <f>IF(O2421&gt;0,RANK(O2421,(N2421:P2421,Q2421:AE2421)),0)</f>
        <v>2</v>
      </c>
      <c r="F2421" s="7">
        <f>IF(P2421&gt;0,RANK(P2421,(N2421:P2421,Q2421:AE2421)),0)</f>
        <v>0</v>
      </c>
      <c r="G2421" s="1">
        <f t="shared" si="843"/>
        <v>1119</v>
      </c>
      <c r="H2421" s="2">
        <f t="shared" si="844"/>
        <v>0.17708498180091786</v>
      </c>
      <c r="I2421" s="2"/>
      <c r="J2421" s="2">
        <f t="shared" si="845"/>
        <v>0.58854249090045896</v>
      </c>
      <c r="K2421" s="2">
        <f t="shared" si="846"/>
        <v>0.41145750909954104</v>
      </c>
      <c r="L2421" s="2">
        <f t="shared" si="847"/>
        <v>0</v>
      </c>
      <c r="M2421" s="2">
        <f t="shared" si="848"/>
        <v>0</v>
      </c>
      <c r="N2421" s="58">
        <v>3719</v>
      </c>
      <c r="O2421" s="58">
        <v>2600</v>
      </c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G2421" s="7">
        <f>IF(Q2421&gt;0,RANK(Q2421,(N2421:P2421,Q2421:AE2421)),0)</f>
        <v>0</v>
      </c>
      <c r="AH2421" s="7">
        <f>IF(R2421&gt;0,RANK(R2421,(N2421:P2421,Q2421:AE2421)),0)</f>
        <v>0</v>
      </c>
      <c r="AI2421" s="7">
        <f>IF(T2421&gt;0,RANK(T2421,(N2421:P2421,Q2421:AE2421)),0)</f>
        <v>0</v>
      </c>
      <c r="AJ2421" s="7">
        <f>IF(S2421&gt;0,RANK(S2421,(N2421:P2421,Q2421:AE2421)),0)</f>
        <v>0</v>
      </c>
      <c r="AK2421" s="2">
        <f t="shared" si="849"/>
        <v>0</v>
      </c>
      <c r="AL2421" s="2">
        <f t="shared" si="850"/>
        <v>0</v>
      </c>
      <c r="AM2421" s="2">
        <f t="shared" si="851"/>
        <v>0</v>
      </c>
      <c r="AN2421" s="2">
        <f t="shared" si="852"/>
        <v>0</v>
      </c>
      <c r="AP2421" t="s">
        <v>934</v>
      </c>
      <c r="AQ2421" t="s">
        <v>2774</v>
      </c>
      <c r="AT2421" s="94">
        <v>54</v>
      </c>
      <c r="AU2421" s="96">
        <v>35</v>
      </c>
      <c r="AV2421" s="100">
        <f t="shared" si="853"/>
        <v>54035</v>
      </c>
      <c r="AX2421" s="7" t="s">
        <v>996</v>
      </c>
    </row>
    <row r="2422" spans="1:50" ht="13" hidden="1" customHeight="1" outlineLevel="1">
      <c r="A2422" t="s">
        <v>1625</v>
      </c>
      <c r="B2422" t="s">
        <v>2774</v>
      </c>
      <c r="C2422" s="1">
        <f t="shared" si="842"/>
        <v>6384</v>
      </c>
      <c r="D2422" s="7">
        <f>IF(N2422&gt;0, RANK(N2422,(N2422:P2422,Q2422:AE2422)),0)</f>
        <v>1</v>
      </c>
      <c r="E2422" s="7">
        <f>IF(O2422&gt;0,RANK(O2422,(N2422:P2422,Q2422:AE2422)),0)</f>
        <v>2</v>
      </c>
      <c r="F2422" s="7">
        <f>IF(P2422&gt;0,RANK(P2422,(N2422:P2422,Q2422:AE2422)),0)</f>
        <v>0</v>
      </c>
      <c r="G2422" s="1">
        <f t="shared" si="843"/>
        <v>860</v>
      </c>
      <c r="H2422" s="2">
        <f t="shared" si="844"/>
        <v>0.13471177944862156</v>
      </c>
      <c r="I2422" s="2"/>
      <c r="J2422" s="2">
        <f t="shared" si="845"/>
        <v>0.56735588972431072</v>
      </c>
      <c r="K2422" s="2">
        <f t="shared" si="846"/>
        <v>0.43264411027568922</v>
      </c>
      <c r="L2422" s="2">
        <f t="shared" si="847"/>
        <v>0</v>
      </c>
      <c r="M2422" s="2">
        <f t="shared" si="848"/>
        <v>5.5511151231257827E-17</v>
      </c>
      <c r="N2422" s="58">
        <v>3622</v>
      </c>
      <c r="O2422" s="58">
        <v>2762</v>
      </c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G2422" s="7">
        <f>IF(Q2422&gt;0,RANK(Q2422,(N2422:P2422,Q2422:AE2422)),0)</f>
        <v>0</v>
      </c>
      <c r="AH2422" s="7">
        <f>IF(R2422&gt;0,RANK(R2422,(N2422:P2422,Q2422:AE2422)),0)</f>
        <v>0</v>
      </c>
      <c r="AI2422" s="7">
        <f>IF(T2422&gt;0,RANK(T2422,(N2422:P2422,Q2422:AE2422)),0)</f>
        <v>0</v>
      </c>
      <c r="AJ2422" s="7">
        <f>IF(S2422&gt;0,RANK(S2422,(N2422:P2422,Q2422:AE2422)),0)</f>
        <v>0</v>
      </c>
      <c r="AK2422" s="2">
        <f t="shared" si="849"/>
        <v>0</v>
      </c>
      <c r="AL2422" s="2">
        <f t="shared" si="850"/>
        <v>0</v>
      </c>
      <c r="AM2422" s="2">
        <f t="shared" si="851"/>
        <v>0</v>
      </c>
      <c r="AN2422" s="2">
        <f t="shared" si="852"/>
        <v>0</v>
      </c>
      <c r="AP2422" t="s">
        <v>1625</v>
      </c>
      <c r="AQ2422" t="s">
        <v>2774</v>
      </c>
      <c r="AT2422" s="94">
        <v>54</v>
      </c>
      <c r="AU2422" s="96">
        <v>37</v>
      </c>
      <c r="AV2422" s="100">
        <f t="shared" si="853"/>
        <v>54037</v>
      </c>
      <c r="AX2422" s="7" t="s">
        <v>996</v>
      </c>
    </row>
    <row r="2423" spans="1:50" ht="13" hidden="1" customHeight="1" outlineLevel="1">
      <c r="A2423" t="s">
        <v>531</v>
      </c>
      <c r="B2423" t="s">
        <v>2774</v>
      </c>
      <c r="C2423" s="1">
        <f t="shared" si="842"/>
        <v>45053</v>
      </c>
      <c r="D2423" s="7">
        <f>IF(N2423&gt;0, RANK(N2423,(N2423:P2423,Q2423:AE2423)),0)</f>
        <v>1</v>
      </c>
      <c r="E2423" s="7">
        <f>IF(O2423&gt;0,RANK(O2423,(N2423:P2423,Q2423:AE2423)),0)</f>
        <v>2</v>
      </c>
      <c r="F2423" s="7">
        <f>IF(P2423&gt;0,RANK(P2423,(N2423:P2423,Q2423:AE2423)),0)</f>
        <v>0</v>
      </c>
      <c r="G2423" s="1">
        <f t="shared" si="843"/>
        <v>12819</v>
      </c>
      <c r="H2423" s="2">
        <f t="shared" si="844"/>
        <v>0.28453155172796485</v>
      </c>
      <c r="I2423" s="2"/>
      <c r="J2423" s="2">
        <f t="shared" si="845"/>
        <v>0.64226577586398237</v>
      </c>
      <c r="K2423" s="2">
        <f t="shared" si="846"/>
        <v>0.35773422413601758</v>
      </c>
      <c r="L2423" s="2">
        <f t="shared" si="847"/>
        <v>0</v>
      </c>
      <c r="M2423" s="2">
        <f t="shared" si="848"/>
        <v>5.5511151231257827E-17</v>
      </c>
      <c r="N2423" s="58">
        <v>28936</v>
      </c>
      <c r="O2423" s="58">
        <v>16117</v>
      </c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G2423" s="7">
        <f>IF(Q2423&gt;0,RANK(Q2423,(N2423:P2423,Q2423:AE2423)),0)</f>
        <v>0</v>
      </c>
      <c r="AH2423" s="7">
        <f>IF(R2423&gt;0,RANK(R2423,(N2423:P2423,Q2423:AE2423)),0)</f>
        <v>0</v>
      </c>
      <c r="AI2423" s="7">
        <f>IF(T2423&gt;0,RANK(T2423,(N2423:P2423,Q2423:AE2423)),0)</f>
        <v>0</v>
      </c>
      <c r="AJ2423" s="7">
        <f>IF(S2423&gt;0,RANK(S2423,(N2423:P2423,Q2423:AE2423)),0)</f>
        <v>0</v>
      </c>
      <c r="AK2423" s="2">
        <f t="shared" si="849"/>
        <v>0</v>
      </c>
      <c r="AL2423" s="2">
        <f t="shared" si="850"/>
        <v>0</v>
      </c>
      <c r="AM2423" s="2">
        <f t="shared" si="851"/>
        <v>0</v>
      </c>
      <c r="AN2423" s="2">
        <f t="shared" si="852"/>
        <v>0</v>
      </c>
      <c r="AP2423" t="s">
        <v>531</v>
      </c>
      <c r="AQ2423" t="s">
        <v>2774</v>
      </c>
      <c r="AT2423" s="94">
        <v>54</v>
      </c>
      <c r="AU2423" s="96">
        <v>39</v>
      </c>
      <c r="AV2423" s="100">
        <f t="shared" si="853"/>
        <v>54039</v>
      </c>
      <c r="AX2423" s="7" t="s">
        <v>996</v>
      </c>
    </row>
    <row r="2424" spans="1:50" ht="13" hidden="1" customHeight="1" outlineLevel="1">
      <c r="A2424" t="s">
        <v>1799</v>
      </c>
      <c r="B2424" t="s">
        <v>2774</v>
      </c>
      <c r="C2424" s="1">
        <f t="shared" si="842"/>
        <v>4733</v>
      </c>
      <c r="D2424" s="7">
        <f>IF(N2424&gt;0, RANK(N2424,(N2424:P2424,Q2424:AE2424)),0)</f>
        <v>1</v>
      </c>
      <c r="E2424" s="7">
        <f>IF(O2424&gt;0,RANK(O2424,(N2424:P2424,Q2424:AE2424)),0)</f>
        <v>2</v>
      </c>
      <c r="F2424" s="7">
        <f>IF(P2424&gt;0,RANK(P2424,(N2424:P2424,Q2424:AE2424)),0)</f>
        <v>0</v>
      </c>
      <c r="G2424" s="1">
        <f t="shared" si="843"/>
        <v>1807</v>
      </c>
      <c r="H2424" s="2">
        <f t="shared" si="844"/>
        <v>0.38178744982040991</v>
      </c>
      <c r="I2424" s="2"/>
      <c r="J2424" s="2">
        <f t="shared" si="845"/>
        <v>0.69089372491020495</v>
      </c>
      <c r="K2424" s="2">
        <f t="shared" si="846"/>
        <v>0.30910627508979505</v>
      </c>
      <c r="L2424" s="2">
        <f t="shared" si="847"/>
        <v>0</v>
      </c>
      <c r="M2424" s="2">
        <f t="shared" si="848"/>
        <v>0</v>
      </c>
      <c r="N2424" s="58">
        <v>3270</v>
      </c>
      <c r="O2424" s="58">
        <v>1463</v>
      </c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G2424" s="7">
        <f>IF(Q2424&gt;0,RANK(Q2424,(N2424:P2424,Q2424:AE2424)),0)</f>
        <v>0</v>
      </c>
      <c r="AH2424" s="7">
        <f>IF(R2424&gt;0,RANK(R2424,(N2424:P2424,Q2424:AE2424)),0)</f>
        <v>0</v>
      </c>
      <c r="AI2424" s="7">
        <f>IF(T2424&gt;0,RANK(T2424,(N2424:P2424,Q2424:AE2424)),0)</f>
        <v>0</v>
      </c>
      <c r="AJ2424" s="7">
        <f>IF(S2424&gt;0,RANK(S2424,(N2424:P2424,Q2424:AE2424)),0)</f>
        <v>0</v>
      </c>
      <c r="AK2424" s="2">
        <f t="shared" si="849"/>
        <v>0</v>
      </c>
      <c r="AL2424" s="2">
        <f t="shared" si="850"/>
        <v>0</v>
      </c>
      <c r="AM2424" s="2">
        <f t="shared" si="851"/>
        <v>0</v>
      </c>
      <c r="AN2424" s="2">
        <f t="shared" si="852"/>
        <v>0</v>
      </c>
      <c r="AP2424" t="s">
        <v>1799</v>
      </c>
      <c r="AQ2424" t="s">
        <v>2774</v>
      </c>
      <c r="AT2424" s="94">
        <v>54</v>
      </c>
      <c r="AU2424" s="96">
        <v>41</v>
      </c>
      <c r="AV2424" s="100">
        <f t="shared" si="853"/>
        <v>54041</v>
      </c>
      <c r="AX2424" s="7" t="s">
        <v>996</v>
      </c>
    </row>
    <row r="2425" spans="1:50" ht="13" hidden="1" customHeight="1" outlineLevel="1">
      <c r="A2425" t="s">
        <v>1794</v>
      </c>
      <c r="B2425" t="s">
        <v>2774</v>
      </c>
      <c r="C2425" s="1">
        <f t="shared" si="842"/>
        <v>3320</v>
      </c>
      <c r="D2425" s="7">
        <f>IF(N2425&gt;0, RANK(N2425,(N2425:P2425,Q2425:AE2425)),0)</f>
        <v>1</v>
      </c>
      <c r="E2425" s="7">
        <f>IF(O2425&gt;0,RANK(O2425,(N2425:P2425,Q2425:AE2425)),0)</f>
        <v>2</v>
      </c>
      <c r="F2425" s="7">
        <f>IF(P2425&gt;0,RANK(P2425,(N2425:P2425,Q2425:AE2425)),0)</f>
        <v>0</v>
      </c>
      <c r="G2425" s="1">
        <f t="shared" si="843"/>
        <v>1340</v>
      </c>
      <c r="H2425" s="2">
        <f t="shared" si="844"/>
        <v>0.40361445783132532</v>
      </c>
      <c r="I2425" s="2"/>
      <c r="J2425" s="2">
        <f t="shared" si="845"/>
        <v>0.70180722891566261</v>
      </c>
      <c r="K2425" s="2">
        <f t="shared" si="846"/>
        <v>0.29819277108433734</v>
      </c>
      <c r="L2425" s="2">
        <f t="shared" si="847"/>
        <v>0</v>
      </c>
      <c r="M2425" s="2">
        <f t="shared" si="848"/>
        <v>5.5511151231257827E-17</v>
      </c>
      <c r="N2425" s="58">
        <v>2330</v>
      </c>
      <c r="O2425" s="58">
        <v>990</v>
      </c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G2425" s="7">
        <f>IF(Q2425&gt;0,RANK(Q2425,(N2425:P2425,Q2425:AE2425)),0)</f>
        <v>0</v>
      </c>
      <c r="AH2425" s="7">
        <f>IF(R2425&gt;0,RANK(R2425,(N2425:P2425,Q2425:AE2425)),0)</f>
        <v>0</v>
      </c>
      <c r="AI2425" s="7">
        <f>IF(T2425&gt;0,RANK(T2425,(N2425:P2425,Q2425:AE2425)),0)</f>
        <v>0</v>
      </c>
      <c r="AJ2425" s="7">
        <f>IF(S2425&gt;0,RANK(S2425,(N2425:P2425,Q2425:AE2425)),0)</f>
        <v>0</v>
      </c>
      <c r="AK2425" s="2">
        <f t="shared" si="849"/>
        <v>0</v>
      </c>
      <c r="AL2425" s="2">
        <f t="shared" si="850"/>
        <v>0</v>
      </c>
      <c r="AM2425" s="2">
        <f t="shared" si="851"/>
        <v>0</v>
      </c>
      <c r="AN2425" s="2">
        <f t="shared" si="852"/>
        <v>0</v>
      </c>
      <c r="AP2425" t="s">
        <v>1794</v>
      </c>
      <c r="AQ2425" t="s">
        <v>2774</v>
      </c>
      <c r="AT2425" s="94">
        <v>54</v>
      </c>
      <c r="AU2425" s="96">
        <v>43</v>
      </c>
      <c r="AV2425" s="100">
        <f t="shared" si="853"/>
        <v>54043</v>
      </c>
      <c r="AX2425" s="7" t="s">
        <v>996</v>
      </c>
    </row>
    <row r="2426" spans="1:50" ht="13" hidden="1" customHeight="1" outlineLevel="1">
      <c r="A2426" t="s">
        <v>503</v>
      </c>
      <c r="B2426" t="s">
        <v>2774</v>
      </c>
      <c r="C2426" s="1">
        <f t="shared" si="842"/>
        <v>6358</v>
      </c>
      <c r="D2426" s="7">
        <f>IF(N2426&gt;0, RANK(N2426,(N2426:P2426,Q2426:AE2426)),0)</f>
        <v>1</v>
      </c>
      <c r="E2426" s="7">
        <f>IF(O2426&gt;0,RANK(O2426,(N2426:P2426,Q2426:AE2426)),0)</f>
        <v>2</v>
      </c>
      <c r="F2426" s="7">
        <f>IF(P2426&gt;0,RANK(P2426,(N2426:P2426,Q2426:AE2426)),0)</f>
        <v>0</v>
      </c>
      <c r="G2426" s="1">
        <f t="shared" si="843"/>
        <v>4090</v>
      </c>
      <c r="H2426" s="2">
        <f t="shared" si="844"/>
        <v>0.64328405158854984</v>
      </c>
      <c r="I2426" s="2"/>
      <c r="J2426" s="2">
        <f t="shared" si="845"/>
        <v>0.82164202579427492</v>
      </c>
      <c r="K2426" s="2">
        <f t="shared" si="846"/>
        <v>0.17835797420572508</v>
      </c>
      <c r="L2426" s="2">
        <f t="shared" si="847"/>
        <v>0</v>
      </c>
      <c r="M2426" s="2">
        <f t="shared" si="848"/>
        <v>0</v>
      </c>
      <c r="N2426" s="58">
        <v>5224</v>
      </c>
      <c r="O2426" s="58">
        <v>1134</v>
      </c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G2426" s="7">
        <f>IF(Q2426&gt;0,RANK(Q2426,(N2426:P2426,Q2426:AE2426)),0)</f>
        <v>0</v>
      </c>
      <c r="AH2426" s="7">
        <f>IF(R2426&gt;0,RANK(R2426,(N2426:P2426,Q2426:AE2426)),0)</f>
        <v>0</v>
      </c>
      <c r="AI2426" s="7">
        <f>IF(T2426&gt;0,RANK(T2426,(N2426:P2426,Q2426:AE2426)),0)</f>
        <v>0</v>
      </c>
      <c r="AJ2426" s="7">
        <f>IF(S2426&gt;0,RANK(S2426,(N2426:P2426,Q2426:AE2426)),0)</f>
        <v>0</v>
      </c>
      <c r="AK2426" s="2">
        <f t="shared" si="849"/>
        <v>0</v>
      </c>
      <c r="AL2426" s="2">
        <f t="shared" si="850"/>
        <v>0</v>
      </c>
      <c r="AM2426" s="2">
        <f t="shared" si="851"/>
        <v>0</v>
      </c>
      <c r="AN2426" s="2">
        <f t="shared" si="852"/>
        <v>0</v>
      </c>
      <c r="AP2426" t="s">
        <v>503</v>
      </c>
      <c r="AQ2426" t="s">
        <v>2774</v>
      </c>
      <c r="AT2426" s="94">
        <v>54</v>
      </c>
      <c r="AU2426" s="96">
        <v>45</v>
      </c>
      <c r="AV2426" s="100">
        <f t="shared" si="853"/>
        <v>54045</v>
      </c>
      <c r="AX2426" s="7" t="s">
        <v>996</v>
      </c>
    </row>
    <row r="2427" spans="1:50" ht="13" hidden="1" customHeight="1" outlineLevel="1">
      <c r="A2427" t="s">
        <v>434</v>
      </c>
      <c r="B2427" t="s">
        <v>2774</v>
      </c>
      <c r="C2427" s="1">
        <f>SUM(N2427:AE2427)</f>
        <v>5626</v>
      </c>
      <c r="D2427" s="7">
        <f>IF(N2427&gt;0, RANK(N2427,(N2427:P2427,Q2427:AE2427)),0)</f>
        <v>1</v>
      </c>
      <c r="E2427" s="7">
        <f>IF(O2427&gt;0,RANK(O2427,(N2427:P2427,Q2427:AE2427)),0)</f>
        <v>2</v>
      </c>
      <c r="F2427" s="7">
        <f>IF(P2427&gt;0,RANK(P2427,(N2427:P2427,Q2427:AE2427)),0)</f>
        <v>0</v>
      </c>
      <c r="G2427" s="1">
        <f>IF(C2427&gt;0,MAX(N2427:P2427)-LARGE(N2427:P2427,2),0)</f>
        <v>4122</v>
      </c>
      <c r="H2427" s="2">
        <f>IF(C2427&gt;0,G2427/C2427,0)</f>
        <v>0.73266974760042658</v>
      </c>
      <c r="I2427" s="2"/>
      <c r="J2427" s="2">
        <f>IF($C2427=0,"-",N2427/$C2427)</f>
        <v>0.86633487380021335</v>
      </c>
      <c r="K2427" s="2">
        <f>IF($C2427=0,"-",O2427/$C2427)</f>
        <v>0.13366512619978671</v>
      </c>
      <c r="L2427" s="2">
        <f>IF($C2427=0,"-",P2427/$C2427)</f>
        <v>0</v>
      </c>
      <c r="M2427" s="2">
        <f>IF(C2427=0,"-",(1-J2427-K2427-L2427))</f>
        <v>-5.5511151231257827E-17</v>
      </c>
      <c r="N2427" s="58">
        <v>4874</v>
      </c>
      <c r="O2427" s="58">
        <v>752</v>
      </c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G2427" s="7">
        <f>IF(Q2427&gt;0,RANK(Q2427,(N2427:P2427,Q2427:AE2427)),0)</f>
        <v>0</v>
      </c>
      <c r="AH2427" s="7">
        <f>IF(R2427&gt;0,RANK(R2427,(N2427:P2427,Q2427:AE2427)),0)</f>
        <v>0</v>
      </c>
      <c r="AI2427" s="7">
        <f>IF(T2427&gt;0,RANK(T2427,(N2427:P2427,Q2427:AE2427)),0)</f>
        <v>0</v>
      </c>
      <c r="AJ2427" s="7">
        <f>IF(S2427&gt;0,RANK(S2427,(N2427:P2427,Q2427:AE2427)),0)</f>
        <v>0</v>
      </c>
      <c r="AK2427" s="2">
        <f>IF($C2427=0,"-",Q2427/$C2427)</f>
        <v>0</v>
      </c>
      <c r="AL2427" s="2">
        <f>IF($C2427=0,"-",R2427/$C2427)</f>
        <v>0</v>
      </c>
      <c r="AM2427" s="2">
        <f>IF($C2427=0,"-",T2427/$C2427)</f>
        <v>0</v>
      </c>
      <c r="AN2427" s="2">
        <f>IF($C2427=0,"-",S2427/$C2427)</f>
        <v>0</v>
      </c>
      <c r="AP2427" t="s">
        <v>434</v>
      </c>
      <c r="AQ2427" t="s">
        <v>2774</v>
      </c>
      <c r="AT2427" s="94">
        <v>54</v>
      </c>
      <c r="AU2427" s="96">
        <v>47</v>
      </c>
      <c r="AV2427" s="100">
        <f>1000*AT2427+AU2427</f>
        <v>54047</v>
      </c>
      <c r="AX2427" s="7" t="s">
        <v>996</v>
      </c>
    </row>
    <row r="2428" spans="1:50" ht="13" hidden="1" customHeight="1" outlineLevel="1">
      <c r="A2428" t="s">
        <v>827</v>
      </c>
      <c r="B2428" t="s">
        <v>2774</v>
      </c>
      <c r="C2428" s="1">
        <f t="shared" si="842"/>
        <v>15961</v>
      </c>
      <c r="D2428" s="7">
        <f>IF(N2428&gt;0, RANK(N2428,(N2428:P2428,Q2428:AE2428)),0)</f>
        <v>1</v>
      </c>
      <c r="E2428" s="7">
        <f>IF(O2428&gt;0,RANK(O2428,(N2428:P2428,Q2428:AE2428)),0)</f>
        <v>2</v>
      </c>
      <c r="F2428" s="7">
        <f>IF(P2428&gt;0,RANK(P2428,(N2428:P2428,Q2428:AE2428)),0)</f>
        <v>0</v>
      </c>
      <c r="G2428" s="1">
        <f t="shared" si="843"/>
        <v>7315</v>
      </c>
      <c r="H2428" s="2">
        <f t="shared" si="844"/>
        <v>0.45830461750516888</v>
      </c>
      <c r="I2428" s="2"/>
      <c r="J2428" s="2">
        <f t="shared" si="845"/>
        <v>0.72915230875258441</v>
      </c>
      <c r="K2428" s="2">
        <f t="shared" si="846"/>
        <v>0.27084769124741559</v>
      </c>
      <c r="L2428" s="2">
        <f t="shared" si="847"/>
        <v>0</v>
      </c>
      <c r="M2428" s="2">
        <f t="shared" si="848"/>
        <v>0</v>
      </c>
      <c r="N2428" s="58">
        <v>11638</v>
      </c>
      <c r="O2428" s="58">
        <v>4323</v>
      </c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G2428" s="7">
        <f>IF(Q2428&gt;0,RANK(Q2428,(N2428:P2428,Q2428:AE2428)),0)</f>
        <v>0</v>
      </c>
      <c r="AH2428" s="7">
        <f>IF(R2428&gt;0,RANK(R2428,(N2428:P2428,Q2428:AE2428)),0)</f>
        <v>0</v>
      </c>
      <c r="AI2428" s="7">
        <f>IF(T2428&gt;0,RANK(T2428,(N2428:P2428,Q2428:AE2428)),0)</f>
        <v>0</v>
      </c>
      <c r="AJ2428" s="7">
        <f>IF(S2428&gt;0,RANK(S2428,(N2428:P2428,Q2428:AE2428)),0)</f>
        <v>0</v>
      </c>
      <c r="AK2428" s="2">
        <f t="shared" si="849"/>
        <v>0</v>
      </c>
      <c r="AL2428" s="2">
        <f t="shared" si="850"/>
        <v>0</v>
      </c>
      <c r="AM2428" s="2">
        <f t="shared" si="851"/>
        <v>0</v>
      </c>
      <c r="AN2428" s="2">
        <f t="shared" si="852"/>
        <v>0</v>
      </c>
      <c r="AP2428" t="s">
        <v>827</v>
      </c>
      <c r="AQ2428" t="s">
        <v>2774</v>
      </c>
      <c r="AT2428" s="94">
        <v>54</v>
      </c>
      <c r="AU2428" s="96">
        <v>49</v>
      </c>
      <c r="AV2428" s="100">
        <f t="shared" si="853"/>
        <v>54049</v>
      </c>
      <c r="AX2428" s="7" t="s">
        <v>996</v>
      </c>
    </row>
    <row r="2429" spans="1:50" ht="13" hidden="1" customHeight="1" outlineLevel="1">
      <c r="A2429" t="s">
        <v>980</v>
      </c>
      <c r="B2429" t="s">
        <v>2774</v>
      </c>
      <c r="C2429" s="1">
        <f t="shared" si="842"/>
        <v>9293</v>
      </c>
      <c r="D2429" s="7">
        <f>IF(N2429&gt;0, RANK(N2429,(N2429:P2429,Q2429:AE2429)),0)</f>
        <v>1</v>
      </c>
      <c r="E2429" s="7">
        <f>IF(O2429&gt;0,RANK(O2429,(N2429:P2429,Q2429:AE2429)),0)</f>
        <v>2</v>
      </c>
      <c r="F2429" s="7">
        <f>IF(P2429&gt;0,RANK(P2429,(N2429:P2429,Q2429:AE2429)),0)</f>
        <v>0</v>
      </c>
      <c r="G2429" s="1">
        <f t="shared" si="843"/>
        <v>4157</v>
      </c>
      <c r="H2429" s="2">
        <f t="shared" si="844"/>
        <v>0.44732594425911976</v>
      </c>
      <c r="I2429" s="2"/>
      <c r="J2429" s="2">
        <f t="shared" si="845"/>
        <v>0.72366297212955988</v>
      </c>
      <c r="K2429" s="2">
        <f t="shared" si="846"/>
        <v>0.27633702787044012</v>
      </c>
      <c r="L2429" s="2">
        <f t="shared" si="847"/>
        <v>0</v>
      </c>
      <c r="M2429" s="2">
        <f t="shared" si="848"/>
        <v>0</v>
      </c>
      <c r="N2429" s="58">
        <v>6725</v>
      </c>
      <c r="O2429" s="58">
        <v>2568</v>
      </c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G2429" s="7">
        <f>IF(Q2429&gt;0,RANK(Q2429,(N2429:P2429,Q2429:AE2429)),0)</f>
        <v>0</v>
      </c>
      <c r="AH2429" s="7">
        <f>IF(R2429&gt;0,RANK(R2429,(N2429:P2429,Q2429:AE2429)),0)</f>
        <v>0</v>
      </c>
      <c r="AI2429" s="7">
        <f>IF(T2429&gt;0,RANK(T2429,(N2429:P2429,Q2429:AE2429)),0)</f>
        <v>0</v>
      </c>
      <c r="AJ2429" s="7">
        <f>IF(S2429&gt;0,RANK(S2429,(N2429:P2429,Q2429:AE2429)),0)</f>
        <v>0</v>
      </c>
      <c r="AK2429" s="2">
        <f t="shared" si="849"/>
        <v>0</v>
      </c>
      <c r="AL2429" s="2">
        <f t="shared" si="850"/>
        <v>0</v>
      </c>
      <c r="AM2429" s="2">
        <f t="shared" si="851"/>
        <v>0</v>
      </c>
      <c r="AN2429" s="2">
        <f t="shared" si="852"/>
        <v>0</v>
      </c>
      <c r="AP2429" t="s">
        <v>980</v>
      </c>
      <c r="AQ2429" t="s">
        <v>2774</v>
      </c>
      <c r="AT2429" s="94">
        <v>54</v>
      </c>
      <c r="AU2429" s="96">
        <v>51</v>
      </c>
      <c r="AV2429" s="100">
        <f t="shared" si="853"/>
        <v>54051</v>
      </c>
      <c r="AX2429" s="7" t="s">
        <v>996</v>
      </c>
    </row>
    <row r="2430" spans="1:50" ht="13" hidden="1" customHeight="1" outlineLevel="1">
      <c r="A2430" t="s">
        <v>2171</v>
      </c>
      <c r="B2430" t="s">
        <v>2774</v>
      </c>
      <c r="C2430" s="1">
        <f t="shared" si="842"/>
        <v>7992</v>
      </c>
      <c r="D2430" s="7">
        <f>IF(N2430&gt;0, RANK(N2430,(N2430:P2430,Q2430:AE2430)),0)</f>
        <v>1</v>
      </c>
      <c r="E2430" s="7">
        <f>IF(O2430&gt;0,RANK(O2430,(N2430:P2430,Q2430:AE2430)),0)</f>
        <v>2</v>
      </c>
      <c r="F2430" s="7">
        <f>IF(P2430&gt;0,RANK(P2430,(N2430:P2430,Q2430:AE2430)),0)</f>
        <v>0</v>
      </c>
      <c r="G2430" s="1">
        <f t="shared" si="843"/>
        <v>3058</v>
      </c>
      <c r="H2430" s="2">
        <f t="shared" si="844"/>
        <v>0.38263263263263264</v>
      </c>
      <c r="I2430" s="2"/>
      <c r="J2430" s="2">
        <f t="shared" si="845"/>
        <v>0.69131631631631629</v>
      </c>
      <c r="K2430" s="2">
        <f t="shared" si="846"/>
        <v>0.30868368368368371</v>
      </c>
      <c r="L2430" s="2">
        <f t="shared" si="847"/>
        <v>0</v>
      </c>
      <c r="M2430" s="2">
        <f t="shared" si="848"/>
        <v>0</v>
      </c>
      <c r="N2430" s="58">
        <v>5525</v>
      </c>
      <c r="O2430" s="58">
        <v>2467</v>
      </c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G2430" s="7">
        <f>IF(Q2430&gt;0,RANK(Q2430,(N2430:P2430,Q2430:AE2430)),0)</f>
        <v>0</v>
      </c>
      <c r="AH2430" s="7">
        <f>IF(R2430&gt;0,RANK(R2430,(N2430:P2430,Q2430:AE2430)),0)</f>
        <v>0</v>
      </c>
      <c r="AI2430" s="7">
        <f>IF(T2430&gt;0,RANK(T2430,(N2430:P2430,Q2430:AE2430)),0)</f>
        <v>0</v>
      </c>
      <c r="AJ2430" s="7">
        <f>IF(S2430&gt;0,RANK(S2430,(N2430:P2430,Q2430:AE2430)),0)</f>
        <v>0</v>
      </c>
      <c r="AK2430" s="2">
        <f t="shared" si="849"/>
        <v>0</v>
      </c>
      <c r="AL2430" s="2">
        <f t="shared" si="850"/>
        <v>0</v>
      </c>
      <c r="AM2430" s="2">
        <f t="shared" si="851"/>
        <v>0</v>
      </c>
      <c r="AN2430" s="2">
        <f t="shared" si="852"/>
        <v>0</v>
      </c>
      <c r="AP2430" t="s">
        <v>2171</v>
      </c>
      <c r="AQ2430" t="s">
        <v>2774</v>
      </c>
      <c r="AT2430" s="94">
        <v>54</v>
      </c>
      <c r="AU2430" s="96">
        <v>53</v>
      </c>
      <c r="AV2430" s="100">
        <f t="shared" si="853"/>
        <v>54053</v>
      </c>
      <c r="AX2430" s="7" t="s">
        <v>996</v>
      </c>
    </row>
    <row r="2431" spans="1:50" ht="13" hidden="1" customHeight="1" outlineLevel="1">
      <c r="A2431" t="s">
        <v>1389</v>
      </c>
      <c r="B2431" t="s">
        <v>2774</v>
      </c>
      <c r="C2431" s="1">
        <f t="shared" si="842"/>
        <v>12222</v>
      </c>
      <c r="D2431" s="7">
        <f>IF(N2431&gt;0, RANK(N2431,(N2431:P2431,Q2431:AE2431)),0)</f>
        <v>1</v>
      </c>
      <c r="E2431" s="7">
        <f>IF(O2431&gt;0,RANK(O2431,(N2431:P2431,Q2431:AE2431)),0)</f>
        <v>2</v>
      </c>
      <c r="F2431" s="7">
        <f>IF(P2431&gt;0,RANK(P2431,(N2431:P2431,Q2431:AE2431)),0)</f>
        <v>0</v>
      </c>
      <c r="G2431" s="1">
        <f t="shared" si="843"/>
        <v>4506</v>
      </c>
      <c r="H2431" s="2">
        <f t="shared" si="844"/>
        <v>0.36867943053510066</v>
      </c>
      <c r="I2431" s="2"/>
      <c r="J2431" s="2">
        <f t="shared" si="845"/>
        <v>0.68433971526755033</v>
      </c>
      <c r="K2431" s="2">
        <f t="shared" si="846"/>
        <v>0.31566028473244967</v>
      </c>
      <c r="L2431" s="2">
        <f t="shared" si="847"/>
        <v>0</v>
      </c>
      <c r="M2431" s="2">
        <f t="shared" si="848"/>
        <v>0</v>
      </c>
      <c r="N2431" s="58">
        <v>8364</v>
      </c>
      <c r="O2431" s="58">
        <v>3858</v>
      </c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G2431" s="7">
        <f>IF(Q2431&gt;0,RANK(Q2431,(N2431:P2431,Q2431:AE2431)),0)</f>
        <v>0</v>
      </c>
      <c r="AH2431" s="7">
        <f>IF(R2431&gt;0,RANK(R2431,(N2431:P2431,Q2431:AE2431)),0)</f>
        <v>0</v>
      </c>
      <c r="AI2431" s="7">
        <f>IF(T2431&gt;0,RANK(T2431,(N2431:P2431,Q2431:AE2431)),0)</f>
        <v>0</v>
      </c>
      <c r="AJ2431" s="7">
        <f>IF(S2431&gt;0,RANK(S2431,(N2431:P2431,Q2431:AE2431)),0)</f>
        <v>0</v>
      </c>
      <c r="AK2431" s="2">
        <f t="shared" si="849"/>
        <v>0</v>
      </c>
      <c r="AL2431" s="2">
        <f t="shared" si="850"/>
        <v>0</v>
      </c>
      <c r="AM2431" s="2">
        <f t="shared" si="851"/>
        <v>0</v>
      </c>
      <c r="AN2431" s="2">
        <f t="shared" si="852"/>
        <v>0</v>
      </c>
      <c r="AP2431" t="s">
        <v>1389</v>
      </c>
      <c r="AQ2431" t="s">
        <v>2774</v>
      </c>
      <c r="AT2431" s="94">
        <v>54</v>
      </c>
      <c r="AU2431" s="96">
        <v>55</v>
      </c>
      <c r="AV2431" s="100">
        <f t="shared" si="853"/>
        <v>54055</v>
      </c>
      <c r="AX2431" s="7" t="s">
        <v>996</v>
      </c>
    </row>
    <row r="2432" spans="1:50" ht="13" hidden="1" customHeight="1" outlineLevel="1">
      <c r="A2432" t="s">
        <v>1165</v>
      </c>
      <c r="B2432" t="s">
        <v>2774</v>
      </c>
      <c r="C2432" s="1">
        <f t="shared" si="842"/>
        <v>7102</v>
      </c>
      <c r="D2432" s="7">
        <f>IF(N2432&gt;0, RANK(N2432,(N2432:P2432,Q2432:AE2432)),0)</f>
        <v>1</v>
      </c>
      <c r="E2432" s="7">
        <f>IF(O2432&gt;0,RANK(O2432,(N2432:P2432,Q2432:AE2432)),0)</f>
        <v>2</v>
      </c>
      <c r="F2432" s="7">
        <f>IF(P2432&gt;0,RANK(P2432,(N2432:P2432,Q2432:AE2432)),0)</f>
        <v>0</v>
      </c>
      <c r="G2432" s="1">
        <f t="shared" si="843"/>
        <v>1810</v>
      </c>
      <c r="H2432" s="2">
        <f t="shared" si="844"/>
        <v>0.25485778653900309</v>
      </c>
      <c r="I2432" s="2"/>
      <c r="J2432" s="2">
        <f t="shared" si="845"/>
        <v>0.62742889326950158</v>
      </c>
      <c r="K2432" s="2">
        <f t="shared" si="846"/>
        <v>0.37257110673049842</v>
      </c>
      <c r="L2432" s="2">
        <f t="shared" si="847"/>
        <v>0</v>
      </c>
      <c r="M2432" s="2">
        <f t="shared" si="848"/>
        <v>0</v>
      </c>
      <c r="N2432" s="58">
        <v>4456</v>
      </c>
      <c r="O2432" s="58">
        <v>2646</v>
      </c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G2432" s="7">
        <f>IF(Q2432&gt;0,RANK(Q2432,(N2432:P2432,Q2432:AE2432)),0)</f>
        <v>0</v>
      </c>
      <c r="AH2432" s="7">
        <f>IF(R2432&gt;0,RANK(R2432,(N2432:P2432,Q2432:AE2432)),0)</f>
        <v>0</v>
      </c>
      <c r="AI2432" s="7">
        <f>IF(T2432&gt;0,RANK(T2432,(N2432:P2432,Q2432:AE2432)),0)</f>
        <v>0</v>
      </c>
      <c r="AJ2432" s="7">
        <f>IF(S2432&gt;0,RANK(S2432,(N2432:P2432,Q2432:AE2432)),0)</f>
        <v>0</v>
      </c>
      <c r="AK2432" s="2">
        <f t="shared" si="849"/>
        <v>0</v>
      </c>
      <c r="AL2432" s="2">
        <f t="shared" si="850"/>
        <v>0</v>
      </c>
      <c r="AM2432" s="2">
        <f t="shared" si="851"/>
        <v>0</v>
      </c>
      <c r="AN2432" s="2">
        <f t="shared" si="852"/>
        <v>0</v>
      </c>
      <c r="AP2432" t="s">
        <v>1165</v>
      </c>
      <c r="AQ2432" t="s">
        <v>2774</v>
      </c>
      <c r="AT2432" s="94">
        <v>54</v>
      </c>
      <c r="AU2432" s="96">
        <v>57</v>
      </c>
      <c r="AV2432" s="100">
        <f t="shared" si="853"/>
        <v>54057</v>
      </c>
      <c r="AX2432" s="7" t="s">
        <v>996</v>
      </c>
    </row>
    <row r="2433" spans="1:50" ht="13" hidden="1" customHeight="1" outlineLevel="1">
      <c r="A2433" t="s">
        <v>655</v>
      </c>
      <c r="B2433" t="s">
        <v>2774</v>
      </c>
      <c r="C2433" s="1">
        <f t="shared" si="842"/>
        <v>5246</v>
      </c>
      <c r="D2433" s="7">
        <f>IF(N2433&gt;0, RANK(N2433,(N2433:P2433,Q2433:AE2433)),0)</f>
        <v>1</v>
      </c>
      <c r="E2433" s="7">
        <f>IF(O2433&gt;0,RANK(O2433,(N2433:P2433,Q2433:AE2433)),0)</f>
        <v>2</v>
      </c>
      <c r="F2433" s="7">
        <f>IF(P2433&gt;0,RANK(P2433,(N2433:P2433,Q2433:AE2433)),0)</f>
        <v>0</v>
      </c>
      <c r="G2433" s="1">
        <f t="shared" si="843"/>
        <v>3630</v>
      </c>
      <c r="H2433" s="2">
        <f t="shared" si="844"/>
        <v>0.6919557758292032</v>
      </c>
      <c r="I2433" s="2"/>
      <c r="J2433" s="2">
        <f t="shared" si="845"/>
        <v>0.8459778879146016</v>
      </c>
      <c r="K2433" s="2">
        <f t="shared" si="846"/>
        <v>0.1540221120853984</v>
      </c>
      <c r="L2433" s="2">
        <f t="shared" si="847"/>
        <v>0</v>
      </c>
      <c r="M2433" s="2">
        <f t="shared" si="848"/>
        <v>0</v>
      </c>
      <c r="N2433" s="58">
        <v>4438</v>
      </c>
      <c r="O2433" s="58">
        <v>808</v>
      </c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G2433" s="7">
        <f>IF(Q2433&gt;0,RANK(Q2433,(N2433:P2433,Q2433:AE2433)),0)</f>
        <v>0</v>
      </c>
      <c r="AH2433" s="7">
        <f>IF(R2433&gt;0,RANK(R2433,(N2433:P2433,Q2433:AE2433)),0)</f>
        <v>0</v>
      </c>
      <c r="AI2433" s="7">
        <f>IF(T2433&gt;0,RANK(T2433,(N2433:P2433,Q2433:AE2433)),0)</f>
        <v>0</v>
      </c>
      <c r="AJ2433" s="7">
        <f>IF(S2433&gt;0,RANK(S2433,(N2433:P2433,Q2433:AE2433)),0)</f>
        <v>0</v>
      </c>
      <c r="AK2433" s="2">
        <f t="shared" si="849"/>
        <v>0</v>
      </c>
      <c r="AL2433" s="2">
        <f t="shared" si="850"/>
        <v>0</v>
      </c>
      <c r="AM2433" s="2">
        <f t="shared" si="851"/>
        <v>0</v>
      </c>
      <c r="AN2433" s="2">
        <f t="shared" si="852"/>
        <v>0</v>
      </c>
      <c r="AP2433" t="s">
        <v>655</v>
      </c>
      <c r="AQ2433" t="s">
        <v>2774</v>
      </c>
      <c r="AT2433" s="94">
        <v>54</v>
      </c>
      <c r="AU2433" s="96">
        <v>59</v>
      </c>
      <c r="AV2433" s="100">
        <f t="shared" si="853"/>
        <v>54059</v>
      </c>
      <c r="AX2433" s="7" t="s">
        <v>996</v>
      </c>
    </row>
    <row r="2434" spans="1:50" ht="13" hidden="1" customHeight="1" outlineLevel="1">
      <c r="A2434" t="s">
        <v>817</v>
      </c>
      <c r="B2434" t="s">
        <v>2774</v>
      </c>
      <c r="C2434" s="1">
        <f t="shared" si="842"/>
        <v>17365</v>
      </c>
      <c r="D2434" s="7">
        <f>IF(N2434&gt;0, RANK(N2434,(N2434:P2434,Q2434:AE2434)),0)</f>
        <v>1</v>
      </c>
      <c r="E2434" s="7">
        <f>IF(O2434&gt;0,RANK(O2434,(N2434:P2434,Q2434:AE2434)),0)</f>
        <v>2</v>
      </c>
      <c r="F2434" s="7">
        <f>IF(P2434&gt;0,RANK(P2434,(N2434:P2434,Q2434:AE2434)),0)</f>
        <v>0</v>
      </c>
      <c r="G2434" s="1">
        <f t="shared" si="843"/>
        <v>8063</v>
      </c>
      <c r="H2434" s="2">
        <f t="shared" si="844"/>
        <v>0.46432479124676074</v>
      </c>
      <c r="I2434" s="2"/>
      <c r="J2434" s="2">
        <f t="shared" si="845"/>
        <v>0.73216239562338037</v>
      </c>
      <c r="K2434" s="2">
        <f t="shared" si="846"/>
        <v>0.26783760437661963</v>
      </c>
      <c r="L2434" s="2">
        <f t="shared" si="847"/>
        <v>0</v>
      </c>
      <c r="M2434" s="2">
        <f t="shared" si="848"/>
        <v>0</v>
      </c>
      <c r="N2434" s="58">
        <v>12714</v>
      </c>
      <c r="O2434" s="58">
        <v>4651</v>
      </c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G2434" s="7">
        <f>IF(Q2434&gt;0,RANK(Q2434,(N2434:P2434,Q2434:AE2434)),0)</f>
        <v>0</v>
      </c>
      <c r="AH2434" s="7">
        <f>IF(R2434&gt;0,RANK(R2434,(N2434:P2434,Q2434:AE2434)),0)</f>
        <v>0</v>
      </c>
      <c r="AI2434" s="7">
        <f>IF(T2434&gt;0,RANK(T2434,(N2434:P2434,Q2434:AE2434)),0)</f>
        <v>0</v>
      </c>
      <c r="AJ2434" s="7">
        <f>IF(S2434&gt;0,RANK(S2434,(N2434:P2434,Q2434:AE2434)),0)</f>
        <v>0</v>
      </c>
      <c r="AK2434" s="2">
        <f t="shared" si="849"/>
        <v>0</v>
      </c>
      <c r="AL2434" s="2">
        <f t="shared" si="850"/>
        <v>0</v>
      </c>
      <c r="AM2434" s="2">
        <f t="shared" si="851"/>
        <v>0</v>
      </c>
      <c r="AN2434" s="2">
        <f t="shared" si="852"/>
        <v>0</v>
      </c>
      <c r="AP2434" t="s">
        <v>817</v>
      </c>
      <c r="AQ2434" t="s">
        <v>2774</v>
      </c>
      <c r="AT2434" s="94">
        <v>54</v>
      </c>
      <c r="AU2434" s="96">
        <v>61</v>
      </c>
      <c r="AV2434" s="100">
        <f t="shared" si="853"/>
        <v>54061</v>
      </c>
      <c r="AX2434" s="7" t="s">
        <v>996</v>
      </c>
    </row>
    <row r="2435" spans="1:50" ht="13" hidden="1" customHeight="1" outlineLevel="1">
      <c r="A2435" t="s">
        <v>298</v>
      </c>
      <c r="B2435" t="s">
        <v>2774</v>
      </c>
      <c r="C2435" s="1">
        <f t="shared" si="842"/>
        <v>3187</v>
      </c>
      <c r="D2435" s="7">
        <f>IF(N2435&gt;0, RANK(N2435,(N2435:P2435,Q2435:AE2435)),0)</f>
        <v>1</v>
      </c>
      <c r="E2435" s="7">
        <f>IF(O2435&gt;0,RANK(O2435,(N2435:P2435,Q2435:AE2435)),0)</f>
        <v>2</v>
      </c>
      <c r="F2435" s="7">
        <f>IF(P2435&gt;0,RANK(P2435,(N2435:P2435,Q2435:AE2435)),0)</f>
        <v>0</v>
      </c>
      <c r="G2435" s="1">
        <f t="shared" si="843"/>
        <v>955</v>
      </c>
      <c r="H2435" s="2">
        <f t="shared" si="844"/>
        <v>0.29965484781926577</v>
      </c>
      <c r="I2435" s="2"/>
      <c r="J2435" s="2">
        <f t="shared" si="845"/>
        <v>0.64982742390963288</v>
      </c>
      <c r="K2435" s="2">
        <f t="shared" si="846"/>
        <v>0.35017257609036712</v>
      </c>
      <c r="L2435" s="2">
        <f t="shared" si="847"/>
        <v>0</v>
      </c>
      <c r="M2435" s="2">
        <f t="shared" si="848"/>
        <v>0</v>
      </c>
      <c r="N2435" s="58">
        <v>2071</v>
      </c>
      <c r="O2435" s="58">
        <v>1116</v>
      </c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G2435" s="7">
        <f>IF(Q2435&gt;0,RANK(Q2435,(N2435:P2435,Q2435:AE2435)),0)</f>
        <v>0</v>
      </c>
      <c r="AH2435" s="7">
        <f>IF(R2435&gt;0,RANK(R2435,(N2435:P2435,Q2435:AE2435)),0)</f>
        <v>0</v>
      </c>
      <c r="AI2435" s="7">
        <f>IF(T2435&gt;0,RANK(T2435,(N2435:P2435,Q2435:AE2435)),0)</f>
        <v>0</v>
      </c>
      <c r="AJ2435" s="7">
        <f>IF(S2435&gt;0,RANK(S2435,(N2435:P2435,Q2435:AE2435)),0)</f>
        <v>0</v>
      </c>
      <c r="AK2435" s="2">
        <f t="shared" si="849"/>
        <v>0</v>
      </c>
      <c r="AL2435" s="2">
        <f t="shared" si="850"/>
        <v>0</v>
      </c>
      <c r="AM2435" s="2">
        <f t="shared" si="851"/>
        <v>0</v>
      </c>
      <c r="AN2435" s="2">
        <f t="shared" si="852"/>
        <v>0</v>
      </c>
      <c r="AP2435" t="s">
        <v>298</v>
      </c>
      <c r="AQ2435" t="s">
        <v>2774</v>
      </c>
      <c r="AT2435" s="94">
        <v>54</v>
      </c>
      <c r="AU2435" s="96">
        <v>63</v>
      </c>
      <c r="AV2435" s="100">
        <f t="shared" si="853"/>
        <v>54063</v>
      </c>
      <c r="AX2435" s="7" t="s">
        <v>996</v>
      </c>
    </row>
    <row r="2436" spans="1:50" ht="13" hidden="1" customHeight="1" outlineLevel="1">
      <c r="A2436" t="s">
        <v>83</v>
      </c>
      <c r="B2436" t="s">
        <v>2774</v>
      </c>
      <c r="C2436" s="1">
        <f t="shared" ref="C2436:C2459" si="854">SUM(N2436:AE2436)</f>
        <v>2885</v>
      </c>
      <c r="D2436" s="7">
        <f>IF(N2436&gt;0, RANK(N2436,(N2436:P2436,Q2436:AE2436)),0)</f>
        <v>2</v>
      </c>
      <c r="E2436" s="7">
        <f>IF(O2436&gt;0,RANK(O2436,(N2436:P2436,Q2436:AE2436)),0)</f>
        <v>1</v>
      </c>
      <c r="F2436" s="7">
        <f>IF(P2436&gt;0,RANK(P2436,(N2436:P2436,Q2436:AE2436)),0)</f>
        <v>0</v>
      </c>
      <c r="G2436" s="1">
        <f t="shared" si="843"/>
        <v>85</v>
      </c>
      <c r="H2436" s="2">
        <f t="shared" si="844"/>
        <v>2.9462738301559793E-2</v>
      </c>
      <c r="I2436" s="2"/>
      <c r="J2436" s="2">
        <f t="shared" ref="J2436:J2459" si="855">IF($C2436=0,"-",N2436/$C2436)</f>
        <v>0.48526863084922012</v>
      </c>
      <c r="K2436" s="2">
        <f t="shared" ref="K2436:K2459" si="856">IF($C2436=0,"-",O2436/$C2436)</f>
        <v>0.51473136915077988</v>
      </c>
      <c r="L2436" s="2">
        <f t="shared" ref="L2436:L2459" si="857">IF($C2436=0,"-",P2436/$C2436)</f>
        <v>0</v>
      </c>
      <c r="M2436" s="2">
        <f t="shared" ref="M2436:M2459" si="858">IF(C2436=0,"-",(1-J2436-K2436-L2436))</f>
        <v>0</v>
      </c>
      <c r="N2436" s="58">
        <v>1400</v>
      </c>
      <c r="O2436" s="58">
        <v>1485</v>
      </c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G2436" s="7">
        <f>IF(Q2436&gt;0,RANK(Q2436,(N2436:P2436,Q2436:AE2436)),0)</f>
        <v>0</v>
      </c>
      <c r="AH2436" s="7">
        <f>IF(R2436&gt;0,RANK(R2436,(N2436:P2436,Q2436:AE2436)),0)</f>
        <v>0</v>
      </c>
      <c r="AI2436" s="7">
        <f>IF(T2436&gt;0,RANK(T2436,(N2436:P2436,Q2436:AE2436)),0)</f>
        <v>0</v>
      </c>
      <c r="AJ2436" s="7">
        <f>IF(S2436&gt;0,RANK(S2436,(N2436:P2436,Q2436:AE2436)),0)</f>
        <v>0</v>
      </c>
      <c r="AK2436" s="2">
        <f t="shared" ref="AK2436:AK2459" si="859">IF($C2436=0,"-",Q2436/$C2436)</f>
        <v>0</v>
      </c>
      <c r="AL2436" s="2">
        <f t="shared" ref="AL2436:AL2459" si="860">IF($C2436=0,"-",R2436/$C2436)</f>
        <v>0</v>
      </c>
      <c r="AM2436" s="2">
        <f t="shared" ref="AM2436:AM2459" si="861">IF($C2436=0,"-",T2436/$C2436)</f>
        <v>0</v>
      </c>
      <c r="AN2436" s="2">
        <f t="shared" ref="AN2436:AN2459" si="862">IF($C2436=0,"-",S2436/$C2436)</f>
        <v>0</v>
      </c>
      <c r="AP2436" t="s">
        <v>83</v>
      </c>
      <c r="AQ2436" t="s">
        <v>2774</v>
      </c>
      <c r="AT2436" s="94">
        <v>54</v>
      </c>
      <c r="AU2436" s="96">
        <v>65</v>
      </c>
      <c r="AV2436" s="100">
        <f t="shared" si="853"/>
        <v>54065</v>
      </c>
      <c r="AX2436" s="7" t="s">
        <v>996</v>
      </c>
    </row>
    <row r="2437" spans="1:50" ht="13" hidden="1" customHeight="1" outlineLevel="1">
      <c r="A2437" t="s">
        <v>2719</v>
      </c>
      <c r="B2437" t="s">
        <v>2774</v>
      </c>
      <c r="C2437" s="1">
        <f t="shared" si="854"/>
        <v>5603</v>
      </c>
      <c r="D2437" s="7">
        <f>IF(N2437&gt;0, RANK(N2437,(N2437:P2437,Q2437:AE2437)),0)</f>
        <v>1</v>
      </c>
      <c r="E2437" s="7">
        <f>IF(O2437&gt;0,RANK(O2437,(N2437:P2437,Q2437:AE2437)),0)</f>
        <v>2</v>
      </c>
      <c r="F2437" s="7">
        <f>IF(P2437&gt;0,RANK(P2437,(N2437:P2437,Q2437:AE2437)),0)</f>
        <v>0</v>
      </c>
      <c r="G2437" s="1">
        <f t="shared" si="843"/>
        <v>2433</v>
      </c>
      <c r="H2437" s="2">
        <f t="shared" si="844"/>
        <v>0.43423166160985188</v>
      </c>
      <c r="I2437" s="2"/>
      <c r="J2437" s="2">
        <f t="shared" si="855"/>
        <v>0.71711583080492591</v>
      </c>
      <c r="K2437" s="2">
        <f t="shared" si="856"/>
        <v>0.28288416919507409</v>
      </c>
      <c r="L2437" s="2">
        <f t="shared" si="857"/>
        <v>0</v>
      </c>
      <c r="M2437" s="2">
        <f t="shared" si="858"/>
        <v>0</v>
      </c>
      <c r="N2437" s="58">
        <v>4018</v>
      </c>
      <c r="O2437" s="58">
        <v>1585</v>
      </c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G2437" s="7">
        <f>IF(Q2437&gt;0,RANK(Q2437,(N2437:P2437,Q2437:AE2437)),0)</f>
        <v>0</v>
      </c>
      <c r="AH2437" s="7">
        <f>IF(R2437&gt;0,RANK(R2437,(N2437:P2437,Q2437:AE2437)),0)</f>
        <v>0</v>
      </c>
      <c r="AI2437" s="7">
        <f>IF(T2437&gt;0,RANK(T2437,(N2437:P2437,Q2437:AE2437)),0)</f>
        <v>0</v>
      </c>
      <c r="AJ2437" s="7">
        <f>IF(S2437&gt;0,RANK(S2437,(N2437:P2437,Q2437:AE2437)),0)</f>
        <v>0</v>
      </c>
      <c r="AK2437" s="2">
        <f t="shared" si="859"/>
        <v>0</v>
      </c>
      <c r="AL2437" s="2">
        <f t="shared" si="860"/>
        <v>0</v>
      </c>
      <c r="AM2437" s="2">
        <f t="shared" si="861"/>
        <v>0</v>
      </c>
      <c r="AN2437" s="2">
        <f t="shared" si="862"/>
        <v>0</v>
      </c>
      <c r="AP2437" t="s">
        <v>2719</v>
      </c>
      <c r="AQ2437" t="s">
        <v>2774</v>
      </c>
      <c r="AT2437" s="94">
        <v>54</v>
      </c>
      <c r="AU2437" s="96">
        <v>67</v>
      </c>
      <c r="AV2437" s="100">
        <f t="shared" si="853"/>
        <v>54067</v>
      </c>
      <c r="AX2437" s="7" t="s">
        <v>996</v>
      </c>
    </row>
    <row r="2438" spans="1:50" ht="13" hidden="1" customHeight="1" outlineLevel="1">
      <c r="A2438" t="s">
        <v>697</v>
      </c>
      <c r="B2438" t="s">
        <v>2774</v>
      </c>
      <c r="C2438" s="1">
        <f t="shared" si="854"/>
        <v>12410</v>
      </c>
      <c r="D2438" s="7">
        <f>IF(N2438&gt;0, RANK(N2438,(N2438:P2438,Q2438:AE2438)),0)</f>
        <v>1</v>
      </c>
      <c r="E2438" s="7">
        <f>IF(O2438&gt;0,RANK(O2438,(N2438:P2438,Q2438:AE2438)),0)</f>
        <v>2</v>
      </c>
      <c r="F2438" s="7">
        <f>IF(P2438&gt;0,RANK(P2438,(N2438:P2438,Q2438:AE2438)),0)</f>
        <v>0</v>
      </c>
      <c r="G2438" s="1">
        <f t="shared" si="843"/>
        <v>6024</v>
      </c>
      <c r="H2438" s="2">
        <f t="shared" si="844"/>
        <v>0.48541498791297338</v>
      </c>
      <c r="I2438" s="2"/>
      <c r="J2438" s="2">
        <f t="shared" si="855"/>
        <v>0.74270749395648672</v>
      </c>
      <c r="K2438" s="2">
        <f t="shared" si="856"/>
        <v>0.25729250604351328</v>
      </c>
      <c r="L2438" s="2">
        <f t="shared" si="857"/>
        <v>0</v>
      </c>
      <c r="M2438" s="2">
        <f t="shared" si="858"/>
        <v>0</v>
      </c>
      <c r="N2438" s="58">
        <v>9217</v>
      </c>
      <c r="O2438" s="58">
        <v>3193</v>
      </c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G2438" s="7">
        <f>IF(Q2438&gt;0,RANK(Q2438,(N2438:P2438,Q2438:AE2438)),0)</f>
        <v>0</v>
      </c>
      <c r="AH2438" s="7">
        <f>IF(R2438&gt;0,RANK(R2438,(N2438:P2438,Q2438:AE2438)),0)</f>
        <v>0</v>
      </c>
      <c r="AI2438" s="7">
        <f>IF(T2438&gt;0,RANK(T2438,(N2438:P2438,Q2438:AE2438)),0)</f>
        <v>0</v>
      </c>
      <c r="AJ2438" s="7">
        <f>IF(S2438&gt;0,RANK(S2438,(N2438:P2438,Q2438:AE2438)),0)</f>
        <v>0</v>
      </c>
      <c r="AK2438" s="2">
        <f t="shared" si="859"/>
        <v>0</v>
      </c>
      <c r="AL2438" s="2">
        <f t="shared" si="860"/>
        <v>0</v>
      </c>
      <c r="AM2438" s="2">
        <f t="shared" si="861"/>
        <v>0</v>
      </c>
      <c r="AN2438" s="2">
        <f t="shared" si="862"/>
        <v>0</v>
      </c>
      <c r="AP2438" t="s">
        <v>697</v>
      </c>
      <c r="AQ2438" t="s">
        <v>2774</v>
      </c>
      <c r="AT2438" s="94">
        <v>54</v>
      </c>
      <c r="AU2438" s="96">
        <v>69</v>
      </c>
      <c r="AV2438" s="100">
        <f t="shared" si="853"/>
        <v>54069</v>
      </c>
      <c r="AX2438" s="7" t="s">
        <v>996</v>
      </c>
    </row>
    <row r="2439" spans="1:50" ht="13" hidden="1" customHeight="1" outlineLevel="1">
      <c r="A2439" t="s">
        <v>854</v>
      </c>
      <c r="B2439" t="s">
        <v>2774</v>
      </c>
      <c r="C2439" s="1">
        <f t="shared" si="854"/>
        <v>2161</v>
      </c>
      <c r="D2439" s="7">
        <f>IF(N2439&gt;0, RANK(N2439,(N2439:P2439,Q2439:AE2439)),0)</f>
        <v>1</v>
      </c>
      <c r="E2439" s="7">
        <f>IF(O2439&gt;0,RANK(O2439,(N2439:P2439,Q2439:AE2439)),0)</f>
        <v>2</v>
      </c>
      <c r="F2439" s="7">
        <f>IF(P2439&gt;0,RANK(P2439,(N2439:P2439,Q2439:AE2439)),0)</f>
        <v>0</v>
      </c>
      <c r="G2439" s="1">
        <f t="shared" si="843"/>
        <v>723</v>
      </c>
      <c r="H2439" s="2">
        <f t="shared" si="844"/>
        <v>0.33456732993984267</v>
      </c>
      <c r="I2439" s="2"/>
      <c r="J2439" s="2">
        <f t="shared" si="855"/>
        <v>0.66728366496992131</v>
      </c>
      <c r="K2439" s="2">
        <f t="shared" si="856"/>
        <v>0.33271633503007869</v>
      </c>
      <c r="L2439" s="2">
        <f t="shared" si="857"/>
        <v>0</v>
      </c>
      <c r="M2439" s="2">
        <f t="shared" si="858"/>
        <v>0</v>
      </c>
      <c r="N2439" s="58">
        <v>1442</v>
      </c>
      <c r="O2439" s="58">
        <v>719</v>
      </c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G2439" s="7">
        <f>IF(Q2439&gt;0,RANK(Q2439,(N2439:P2439,Q2439:AE2439)),0)</f>
        <v>0</v>
      </c>
      <c r="AH2439" s="7">
        <f>IF(R2439&gt;0,RANK(R2439,(N2439:P2439,Q2439:AE2439)),0)</f>
        <v>0</v>
      </c>
      <c r="AI2439" s="7">
        <f>IF(T2439&gt;0,RANK(T2439,(N2439:P2439,Q2439:AE2439)),0)</f>
        <v>0</v>
      </c>
      <c r="AJ2439" s="7">
        <f>IF(S2439&gt;0,RANK(S2439,(N2439:P2439,Q2439:AE2439)),0)</f>
        <v>0</v>
      </c>
      <c r="AK2439" s="2">
        <f t="shared" si="859"/>
        <v>0</v>
      </c>
      <c r="AL2439" s="2">
        <f t="shared" si="860"/>
        <v>0</v>
      </c>
      <c r="AM2439" s="2">
        <f t="shared" si="861"/>
        <v>0</v>
      </c>
      <c r="AN2439" s="2">
        <f t="shared" si="862"/>
        <v>0</v>
      </c>
      <c r="AP2439" t="s">
        <v>854</v>
      </c>
      <c r="AQ2439" t="s">
        <v>2774</v>
      </c>
      <c r="AT2439" s="94">
        <v>54</v>
      </c>
      <c r="AU2439" s="96">
        <v>71</v>
      </c>
      <c r="AV2439" s="100">
        <f t="shared" si="853"/>
        <v>54071</v>
      </c>
      <c r="AX2439" s="7" t="s">
        <v>996</v>
      </c>
    </row>
    <row r="2440" spans="1:50" ht="13" hidden="1" customHeight="1" outlineLevel="1">
      <c r="A2440" t="s">
        <v>1929</v>
      </c>
      <c r="B2440" t="s">
        <v>2774</v>
      </c>
      <c r="C2440" s="1">
        <f t="shared" si="854"/>
        <v>1899</v>
      </c>
      <c r="D2440" s="7">
        <f>IF(N2440&gt;0, RANK(N2440,(N2440:P2440,Q2440:AE2440)),0)</f>
        <v>1</v>
      </c>
      <c r="E2440" s="7">
        <f>IF(O2440&gt;0,RANK(O2440,(N2440:P2440,Q2440:AE2440)),0)</f>
        <v>2</v>
      </c>
      <c r="F2440" s="7">
        <f>IF(P2440&gt;0,RANK(P2440,(N2440:P2440,Q2440:AE2440)),0)</f>
        <v>0</v>
      </c>
      <c r="G2440" s="1">
        <f t="shared" si="843"/>
        <v>599</v>
      </c>
      <c r="H2440" s="2">
        <f t="shared" si="844"/>
        <v>0.31542917324907849</v>
      </c>
      <c r="I2440" s="2"/>
      <c r="J2440" s="2">
        <f t="shared" si="855"/>
        <v>0.65771458662453919</v>
      </c>
      <c r="K2440" s="2">
        <f t="shared" si="856"/>
        <v>0.34228541337546076</v>
      </c>
      <c r="L2440" s="2">
        <f t="shared" si="857"/>
        <v>0</v>
      </c>
      <c r="M2440" s="2">
        <f t="shared" si="858"/>
        <v>5.5511151231257827E-17</v>
      </c>
      <c r="N2440" s="58">
        <v>1249</v>
      </c>
      <c r="O2440" s="58">
        <v>650</v>
      </c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G2440" s="7">
        <f>IF(Q2440&gt;0,RANK(Q2440,(N2440:P2440,Q2440:AE2440)),0)</f>
        <v>0</v>
      </c>
      <c r="AH2440" s="7">
        <f>IF(R2440&gt;0,RANK(R2440,(N2440:P2440,Q2440:AE2440)),0)</f>
        <v>0</v>
      </c>
      <c r="AI2440" s="7">
        <f>IF(T2440&gt;0,RANK(T2440,(N2440:P2440,Q2440:AE2440)),0)</f>
        <v>0</v>
      </c>
      <c r="AJ2440" s="7">
        <f>IF(S2440&gt;0,RANK(S2440,(N2440:P2440,Q2440:AE2440)),0)</f>
        <v>0</v>
      </c>
      <c r="AK2440" s="2">
        <f t="shared" si="859"/>
        <v>0</v>
      </c>
      <c r="AL2440" s="2">
        <f t="shared" si="860"/>
        <v>0</v>
      </c>
      <c r="AM2440" s="2">
        <f t="shared" si="861"/>
        <v>0</v>
      </c>
      <c r="AN2440" s="2">
        <f t="shared" si="862"/>
        <v>0</v>
      </c>
      <c r="AP2440" t="s">
        <v>1929</v>
      </c>
      <c r="AQ2440" t="s">
        <v>2774</v>
      </c>
      <c r="AT2440" s="94">
        <v>54</v>
      </c>
      <c r="AU2440" s="96">
        <v>73</v>
      </c>
      <c r="AV2440" s="100">
        <f t="shared" si="853"/>
        <v>54073</v>
      </c>
      <c r="AX2440" s="7" t="s">
        <v>996</v>
      </c>
    </row>
    <row r="2441" spans="1:50" ht="13" hidden="1" customHeight="1" outlineLevel="1">
      <c r="A2441" t="s">
        <v>1734</v>
      </c>
      <c r="B2441" t="s">
        <v>2774</v>
      </c>
      <c r="C2441" s="1">
        <f t="shared" si="854"/>
        <v>2892</v>
      </c>
      <c r="D2441" s="7">
        <f>IF(N2441&gt;0, RANK(N2441,(N2441:P2441,Q2441:AE2441)),0)</f>
        <v>1</v>
      </c>
      <c r="E2441" s="7">
        <f>IF(O2441&gt;0,RANK(O2441,(N2441:P2441,Q2441:AE2441)),0)</f>
        <v>2</v>
      </c>
      <c r="F2441" s="7">
        <f>IF(P2441&gt;0,RANK(P2441,(N2441:P2441,Q2441:AE2441)),0)</f>
        <v>0</v>
      </c>
      <c r="G2441" s="1">
        <f t="shared" si="843"/>
        <v>1064</v>
      </c>
      <c r="H2441" s="2">
        <f t="shared" si="844"/>
        <v>0.36791147994467499</v>
      </c>
      <c r="I2441" s="2"/>
      <c r="J2441" s="2">
        <f t="shared" si="855"/>
        <v>0.6839557399723375</v>
      </c>
      <c r="K2441" s="2">
        <f t="shared" si="856"/>
        <v>0.3160442600276625</v>
      </c>
      <c r="L2441" s="2">
        <f t="shared" si="857"/>
        <v>0</v>
      </c>
      <c r="M2441" s="2">
        <f t="shared" si="858"/>
        <v>0</v>
      </c>
      <c r="N2441" s="58">
        <v>1978</v>
      </c>
      <c r="O2441" s="58">
        <v>914</v>
      </c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G2441" s="7">
        <f>IF(Q2441&gt;0,RANK(Q2441,(N2441:P2441,Q2441:AE2441)),0)</f>
        <v>0</v>
      </c>
      <c r="AH2441" s="7">
        <f>IF(R2441&gt;0,RANK(R2441,(N2441:P2441,Q2441:AE2441)),0)</f>
        <v>0</v>
      </c>
      <c r="AI2441" s="7">
        <f>IF(T2441&gt;0,RANK(T2441,(N2441:P2441,Q2441:AE2441)),0)</f>
        <v>0</v>
      </c>
      <c r="AJ2441" s="7">
        <f>IF(S2441&gt;0,RANK(S2441,(N2441:P2441,Q2441:AE2441)),0)</f>
        <v>0</v>
      </c>
      <c r="AK2441" s="2">
        <f t="shared" si="859"/>
        <v>0</v>
      </c>
      <c r="AL2441" s="2">
        <f t="shared" si="860"/>
        <v>0</v>
      </c>
      <c r="AM2441" s="2">
        <f t="shared" si="861"/>
        <v>0</v>
      </c>
      <c r="AN2441" s="2">
        <f t="shared" si="862"/>
        <v>0</v>
      </c>
      <c r="AP2441" t="s">
        <v>1734</v>
      </c>
      <c r="AQ2441" t="s">
        <v>2774</v>
      </c>
      <c r="AT2441" s="94">
        <v>54</v>
      </c>
      <c r="AU2441" s="96">
        <v>75</v>
      </c>
      <c r="AV2441" s="100">
        <f t="shared" si="853"/>
        <v>54075</v>
      </c>
      <c r="AX2441" s="7" t="s">
        <v>996</v>
      </c>
    </row>
    <row r="2442" spans="1:50" ht="13" hidden="1" customHeight="1" outlineLevel="1">
      <c r="A2442" t="s">
        <v>536</v>
      </c>
      <c r="B2442" t="s">
        <v>2774</v>
      </c>
      <c r="C2442" s="1">
        <f t="shared" si="854"/>
        <v>6830</v>
      </c>
      <c r="D2442" s="7">
        <f>IF(N2442&gt;0, RANK(N2442,(N2442:P2442,Q2442:AE2442)),0)</f>
        <v>1</v>
      </c>
      <c r="E2442" s="7">
        <f>IF(O2442&gt;0,RANK(O2442,(N2442:P2442,Q2442:AE2442)),0)</f>
        <v>2</v>
      </c>
      <c r="F2442" s="7">
        <f>IF(P2442&gt;0,RANK(P2442,(N2442:P2442,Q2442:AE2442)),0)</f>
        <v>0</v>
      </c>
      <c r="G2442" s="1">
        <f t="shared" si="843"/>
        <v>1804</v>
      </c>
      <c r="H2442" s="2">
        <f t="shared" si="844"/>
        <v>0.26412884333821374</v>
      </c>
      <c r="I2442" s="2"/>
      <c r="J2442" s="2">
        <f t="shared" si="855"/>
        <v>0.63206442166910692</v>
      </c>
      <c r="K2442" s="2">
        <f t="shared" si="856"/>
        <v>0.36793557833089313</v>
      </c>
      <c r="L2442" s="2">
        <f t="shared" si="857"/>
        <v>0</v>
      </c>
      <c r="M2442" s="2">
        <f t="shared" si="858"/>
        <v>-5.5511151231257827E-17</v>
      </c>
      <c r="N2442" s="58">
        <v>4317</v>
      </c>
      <c r="O2442" s="58">
        <v>2513</v>
      </c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G2442" s="7">
        <f>IF(Q2442&gt;0,RANK(Q2442,(N2442:P2442,Q2442:AE2442)),0)</f>
        <v>0</v>
      </c>
      <c r="AH2442" s="7">
        <f>IF(R2442&gt;0,RANK(R2442,(N2442:P2442,Q2442:AE2442)),0)</f>
        <v>0</v>
      </c>
      <c r="AI2442" s="7">
        <f>IF(T2442&gt;0,RANK(T2442,(N2442:P2442,Q2442:AE2442)),0)</f>
        <v>0</v>
      </c>
      <c r="AJ2442" s="7">
        <f>IF(S2442&gt;0,RANK(S2442,(N2442:P2442,Q2442:AE2442)),0)</f>
        <v>0</v>
      </c>
      <c r="AK2442" s="2">
        <f t="shared" si="859"/>
        <v>0</v>
      </c>
      <c r="AL2442" s="2">
        <f t="shared" si="860"/>
        <v>0</v>
      </c>
      <c r="AM2442" s="2">
        <f t="shared" si="861"/>
        <v>0</v>
      </c>
      <c r="AN2442" s="2">
        <f t="shared" si="862"/>
        <v>0</v>
      </c>
      <c r="AP2442" t="s">
        <v>536</v>
      </c>
      <c r="AQ2442" t="s">
        <v>2774</v>
      </c>
      <c r="AT2442" s="94">
        <v>54</v>
      </c>
      <c r="AU2442" s="96">
        <v>77</v>
      </c>
      <c r="AV2442" s="100">
        <f t="shared" si="853"/>
        <v>54077</v>
      </c>
      <c r="AX2442" s="7" t="s">
        <v>996</v>
      </c>
    </row>
    <row r="2443" spans="1:50" ht="13" hidden="1" customHeight="1" outlineLevel="1">
      <c r="A2443" t="s">
        <v>107</v>
      </c>
      <c r="B2443" t="s">
        <v>2774</v>
      </c>
      <c r="C2443" s="1">
        <f t="shared" si="854"/>
        <v>9022</v>
      </c>
      <c r="D2443" s="7">
        <f>IF(N2443&gt;0, RANK(N2443,(N2443:P2443,Q2443:AE2443)),0)</f>
        <v>1</v>
      </c>
      <c r="E2443" s="7">
        <f>IF(O2443&gt;0,RANK(O2443,(N2443:P2443,Q2443:AE2443)),0)</f>
        <v>2</v>
      </c>
      <c r="F2443" s="7">
        <f>IF(P2443&gt;0,RANK(P2443,(N2443:P2443,Q2443:AE2443)),0)</f>
        <v>0</v>
      </c>
      <c r="G2443" s="1">
        <f t="shared" si="843"/>
        <v>1272</v>
      </c>
      <c r="H2443" s="2">
        <f t="shared" si="844"/>
        <v>0.14098869430281535</v>
      </c>
      <c r="I2443" s="2"/>
      <c r="J2443" s="2">
        <f t="shared" si="855"/>
        <v>0.57049434715140768</v>
      </c>
      <c r="K2443" s="2">
        <f t="shared" si="856"/>
        <v>0.42950565284859232</v>
      </c>
      <c r="L2443" s="2">
        <f t="shared" si="857"/>
        <v>0</v>
      </c>
      <c r="M2443" s="2">
        <f t="shared" si="858"/>
        <v>0</v>
      </c>
      <c r="N2443" s="58">
        <v>5147</v>
      </c>
      <c r="O2443" s="58">
        <v>3875</v>
      </c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G2443" s="7">
        <f>IF(Q2443&gt;0,RANK(Q2443,(N2443:P2443,Q2443:AE2443)),0)</f>
        <v>0</v>
      </c>
      <c r="AH2443" s="7">
        <f>IF(R2443&gt;0,RANK(R2443,(N2443:P2443,Q2443:AE2443)),0)</f>
        <v>0</v>
      </c>
      <c r="AI2443" s="7">
        <f>IF(T2443&gt;0,RANK(T2443,(N2443:P2443,Q2443:AE2443)),0)</f>
        <v>0</v>
      </c>
      <c r="AJ2443" s="7">
        <f>IF(S2443&gt;0,RANK(S2443,(N2443:P2443,Q2443:AE2443)),0)</f>
        <v>0</v>
      </c>
      <c r="AK2443" s="2">
        <f t="shared" si="859"/>
        <v>0</v>
      </c>
      <c r="AL2443" s="2">
        <f t="shared" si="860"/>
        <v>0</v>
      </c>
      <c r="AM2443" s="2">
        <f t="shared" si="861"/>
        <v>0</v>
      </c>
      <c r="AN2443" s="2">
        <f t="shared" si="862"/>
        <v>0</v>
      </c>
      <c r="AP2443" t="s">
        <v>107</v>
      </c>
      <c r="AQ2443" t="s">
        <v>2774</v>
      </c>
      <c r="AT2443" s="94">
        <v>54</v>
      </c>
      <c r="AU2443" s="96">
        <v>79</v>
      </c>
      <c r="AV2443" s="100">
        <f t="shared" si="853"/>
        <v>54079</v>
      </c>
      <c r="AX2443" s="7" t="s">
        <v>996</v>
      </c>
    </row>
    <row r="2444" spans="1:50" ht="13" hidden="1" customHeight="1" outlineLevel="1">
      <c r="A2444" t="s">
        <v>1566</v>
      </c>
      <c r="B2444" t="s">
        <v>2774</v>
      </c>
      <c r="C2444" s="1">
        <f t="shared" si="854"/>
        <v>14902</v>
      </c>
      <c r="D2444" s="7">
        <f>IF(N2444&gt;0, RANK(N2444,(N2444:P2444,Q2444:AE2444)),0)</f>
        <v>1</v>
      </c>
      <c r="E2444" s="7">
        <f>IF(O2444&gt;0,RANK(O2444,(N2444:P2444,Q2444:AE2444)),0)</f>
        <v>2</v>
      </c>
      <c r="F2444" s="7">
        <f>IF(P2444&gt;0,RANK(P2444,(N2444:P2444,Q2444:AE2444)),0)</f>
        <v>0</v>
      </c>
      <c r="G2444" s="1">
        <f t="shared" ref="G2444:G2459" si="863">IF(C2444&gt;0,MAX(N2444:P2444)-LARGE(N2444:P2444,2),0)</f>
        <v>7132</v>
      </c>
      <c r="H2444" s="2">
        <f t="shared" ref="H2444:H2459" si="864">IF(C2444&gt;0,G2444/C2444,0)</f>
        <v>0.47859347738558583</v>
      </c>
      <c r="I2444" s="2"/>
      <c r="J2444" s="2">
        <f t="shared" si="855"/>
        <v>0.73929673869279289</v>
      </c>
      <c r="K2444" s="2">
        <f t="shared" si="856"/>
        <v>0.26070326130720711</v>
      </c>
      <c r="L2444" s="2">
        <f t="shared" si="857"/>
        <v>0</v>
      </c>
      <c r="M2444" s="2">
        <f t="shared" si="858"/>
        <v>0</v>
      </c>
      <c r="N2444" s="58">
        <v>11017</v>
      </c>
      <c r="O2444" s="58">
        <v>3885</v>
      </c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G2444" s="7">
        <f>IF(Q2444&gt;0,RANK(Q2444,(N2444:P2444,Q2444:AE2444)),0)</f>
        <v>0</v>
      </c>
      <c r="AH2444" s="7">
        <f>IF(R2444&gt;0,RANK(R2444,(N2444:P2444,Q2444:AE2444)),0)</f>
        <v>0</v>
      </c>
      <c r="AI2444" s="7">
        <f>IF(T2444&gt;0,RANK(T2444,(N2444:P2444,Q2444:AE2444)),0)</f>
        <v>0</v>
      </c>
      <c r="AJ2444" s="7">
        <f>IF(S2444&gt;0,RANK(S2444,(N2444:P2444,Q2444:AE2444)),0)</f>
        <v>0</v>
      </c>
      <c r="AK2444" s="2">
        <f t="shared" si="859"/>
        <v>0</v>
      </c>
      <c r="AL2444" s="2">
        <f t="shared" si="860"/>
        <v>0</v>
      </c>
      <c r="AM2444" s="2">
        <f t="shared" si="861"/>
        <v>0</v>
      </c>
      <c r="AN2444" s="2">
        <f t="shared" si="862"/>
        <v>0</v>
      </c>
      <c r="AP2444" t="s">
        <v>1566</v>
      </c>
      <c r="AQ2444" t="s">
        <v>2774</v>
      </c>
      <c r="AT2444" s="94">
        <v>54</v>
      </c>
      <c r="AU2444" s="96">
        <v>81</v>
      </c>
      <c r="AV2444" s="100">
        <f t="shared" si="853"/>
        <v>54081</v>
      </c>
      <c r="AX2444" s="7" t="s">
        <v>996</v>
      </c>
    </row>
    <row r="2445" spans="1:50" ht="13" hidden="1" customHeight="1" outlineLevel="1">
      <c r="A2445" t="s">
        <v>1809</v>
      </c>
      <c r="B2445" t="s">
        <v>2774</v>
      </c>
      <c r="C2445" s="1">
        <f t="shared" si="854"/>
        <v>7110</v>
      </c>
      <c r="D2445" s="7">
        <f>IF(N2445&gt;0, RANK(N2445,(N2445:P2445,Q2445:AE2445)),0)</f>
        <v>1</v>
      </c>
      <c r="E2445" s="7">
        <f>IF(O2445&gt;0,RANK(O2445,(N2445:P2445,Q2445:AE2445)),0)</f>
        <v>2</v>
      </c>
      <c r="F2445" s="7">
        <f>IF(P2445&gt;0,RANK(P2445,(N2445:P2445,Q2445:AE2445)),0)</f>
        <v>0</v>
      </c>
      <c r="G2445" s="1">
        <f t="shared" si="863"/>
        <v>3030</v>
      </c>
      <c r="H2445" s="2">
        <f t="shared" si="864"/>
        <v>0.42616033755274263</v>
      </c>
      <c r="I2445" s="2"/>
      <c r="J2445" s="2">
        <f t="shared" si="855"/>
        <v>0.71308016877637126</v>
      </c>
      <c r="K2445" s="2">
        <f t="shared" si="856"/>
        <v>0.28691983122362869</v>
      </c>
      <c r="L2445" s="2">
        <f t="shared" si="857"/>
        <v>0</v>
      </c>
      <c r="M2445" s="2">
        <f t="shared" si="858"/>
        <v>5.5511151231257827E-17</v>
      </c>
      <c r="N2445" s="58">
        <v>5070</v>
      </c>
      <c r="O2445" s="58">
        <v>2040</v>
      </c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G2445" s="7">
        <f>IF(Q2445&gt;0,RANK(Q2445,(N2445:P2445,Q2445:AE2445)),0)</f>
        <v>0</v>
      </c>
      <c r="AH2445" s="7">
        <f>IF(R2445&gt;0,RANK(R2445,(N2445:P2445,Q2445:AE2445)),0)</f>
        <v>0</v>
      </c>
      <c r="AI2445" s="7">
        <f>IF(T2445&gt;0,RANK(T2445,(N2445:P2445,Q2445:AE2445)),0)</f>
        <v>0</v>
      </c>
      <c r="AJ2445" s="7">
        <f>IF(S2445&gt;0,RANK(S2445,(N2445:P2445,Q2445:AE2445)),0)</f>
        <v>0</v>
      </c>
      <c r="AK2445" s="2">
        <f t="shared" si="859"/>
        <v>0</v>
      </c>
      <c r="AL2445" s="2">
        <f t="shared" si="860"/>
        <v>0</v>
      </c>
      <c r="AM2445" s="2">
        <f t="shared" si="861"/>
        <v>0</v>
      </c>
      <c r="AN2445" s="2">
        <f t="shared" si="862"/>
        <v>0</v>
      </c>
      <c r="AP2445" t="s">
        <v>1809</v>
      </c>
      <c r="AQ2445" t="s">
        <v>2774</v>
      </c>
      <c r="AT2445" s="94">
        <v>54</v>
      </c>
      <c r="AU2445" s="96">
        <v>83</v>
      </c>
      <c r="AV2445" s="100">
        <f t="shared" si="853"/>
        <v>54083</v>
      </c>
      <c r="AX2445" s="7" t="s">
        <v>996</v>
      </c>
    </row>
    <row r="2446" spans="1:50" ht="13" hidden="1" customHeight="1" outlineLevel="1">
      <c r="A2446" t="s">
        <v>2190</v>
      </c>
      <c r="B2446" t="s">
        <v>2774</v>
      </c>
      <c r="C2446" s="1">
        <f t="shared" si="854"/>
        <v>2469</v>
      </c>
      <c r="D2446" s="7">
        <f>IF(N2446&gt;0, RANK(N2446,(N2446:P2446,Q2446:AE2446)),0)</f>
        <v>1</v>
      </c>
      <c r="E2446" s="7">
        <f>IF(O2446&gt;0,RANK(O2446,(N2446:P2446,Q2446:AE2446)),0)</f>
        <v>2</v>
      </c>
      <c r="F2446" s="7">
        <f>IF(P2446&gt;0,RANK(P2446,(N2446:P2446,Q2446:AE2446)),0)</f>
        <v>0</v>
      </c>
      <c r="G2446" s="1">
        <f t="shared" si="863"/>
        <v>111</v>
      </c>
      <c r="H2446" s="2">
        <f t="shared" si="864"/>
        <v>4.4957472660996353E-2</v>
      </c>
      <c r="I2446" s="2"/>
      <c r="J2446" s="2">
        <f t="shared" si="855"/>
        <v>0.52247873633049813</v>
      </c>
      <c r="K2446" s="2">
        <f t="shared" si="856"/>
        <v>0.47752126366950182</v>
      </c>
      <c r="L2446" s="2">
        <f t="shared" si="857"/>
        <v>0</v>
      </c>
      <c r="M2446" s="2">
        <f t="shared" si="858"/>
        <v>5.5511151231257827E-17</v>
      </c>
      <c r="N2446" s="58">
        <v>1290</v>
      </c>
      <c r="O2446" s="58">
        <v>1179</v>
      </c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G2446" s="7">
        <f>IF(Q2446&gt;0,RANK(Q2446,(N2446:P2446,Q2446:AE2446)),0)</f>
        <v>0</v>
      </c>
      <c r="AH2446" s="7">
        <f>IF(R2446&gt;0,RANK(R2446,(N2446:P2446,Q2446:AE2446)),0)</f>
        <v>0</v>
      </c>
      <c r="AI2446" s="7">
        <f>IF(T2446&gt;0,RANK(T2446,(N2446:P2446,Q2446:AE2446)),0)</f>
        <v>0</v>
      </c>
      <c r="AJ2446" s="7">
        <f>IF(S2446&gt;0,RANK(S2446,(N2446:P2446,Q2446:AE2446)),0)</f>
        <v>0</v>
      </c>
      <c r="AK2446" s="2">
        <f t="shared" si="859"/>
        <v>0</v>
      </c>
      <c r="AL2446" s="2">
        <f t="shared" si="860"/>
        <v>0</v>
      </c>
      <c r="AM2446" s="2">
        <f t="shared" si="861"/>
        <v>0</v>
      </c>
      <c r="AN2446" s="2">
        <f t="shared" si="862"/>
        <v>0</v>
      </c>
      <c r="AP2446" t="s">
        <v>2190</v>
      </c>
      <c r="AQ2446" t="s">
        <v>2774</v>
      </c>
      <c r="AT2446" s="94">
        <v>54</v>
      </c>
      <c r="AU2446" s="96">
        <v>85</v>
      </c>
      <c r="AV2446" s="100">
        <f t="shared" si="853"/>
        <v>54085</v>
      </c>
      <c r="AX2446" s="7" t="s">
        <v>996</v>
      </c>
    </row>
    <row r="2447" spans="1:50" ht="13" hidden="1" customHeight="1" outlineLevel="1">
      <c r="A2447" t="s">
        <v>519</v>
      </c>
      <c r="B2447" t="s">
        <v>2774</v>
      </c>
      <c r="C2447" s="1">
        <f t="shared" si="854"/>
        <v>3881</v>
      </c>
      <c r="D2447" s="7">
        <f>IF(N2447&gt;0, RANK(N2447,(N2447:P2447,Q2447:AE2447)),0)</f>
        <v>1</v>
      </c>
      <c r="E2447" s="7">
        <f>IF(O2447&gt;0,RANK(O2447,(N2447:P2447,Q2447:AE2447)),0)</f>
        <v>2</v>
      </c>
      <c r="F2447" s="7">
        <f>IF(P2447&gt;0,RANK(P2447,(N2447:P2447,Q2447:AE2447)),0)</f>
        <v>0</v>
      </c>
      <c r="G2447" s="1">
        <f t="shared" si="863"/>
        <v>425</v>
      </c>
      <c r="H2447" s="2">
        <f t="shared" si="864"/>
        <v>0.10950785879927853</v>
      </c>
      <c r="I2447" s="2"/>
      <c r="J2447" s="2">
        <f t="shared" si="855"/>
        <v>0.5547539293996393</v>
      </c>
      <c r="K2447" s="2">
        <f t="shared" si="856"/>
        <v>0.44524607060036075</v>
      </c>
      <c r="L2447" s="2">
        <f t="shared" si="857"/>
        <v>0</v>
      </c>
      <c r="M2447" s="2">
        <f t="shared" si="858"/>
        <v>-5.5511151231257827E-17</v>
      </c>
      <c r="N2447" s="58">
        <v>2153</v>
      </c>
      <c r="O2447" s="58">
        <v>1728</v>
      </c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G2447" s="7">
        <f>IF(Q2447&gt;0,RANK(Q2447,(N2447:P2447,Q2447:AE2447)),0)</f>
        <v>0</v>
      </c>
      <c r="AH2447" s="7">
        <f>IF(R2447&gt;0,RANK(R2447,(N2447:P2447,Q2447:AE2447)),0)</f>
        <v>0</v>
      </c>
      <c r="AI2447" s="7">
        <f>IF(T2447&gt;0,RANK(T2447,(N2447:P2447,Q2447:AE2447)),0)</f>
        <v>0</v>
      </c>
      <c r="AJ2447" s="7">
        <f>IF(S2447&gt;0,RANK(S2447,(N2447:P2447,Q2447:AE2447)),0)</f>
        <v>0</v>
      </c>
      <c r="AK2447" s="2">
        <f t="shared" si="859"/>
        <v>0</v>
      </c>
      <c r="AL2447" s="2">
        <f t="shared" si="860"/>
        <v>0</v>
      </c>
      <c r="AM2447" s="2">
        <f t="shared" si="861"/>
        <v>0</v>
      </c>
      <c r="AN2447" s="2">
        <f t="shared" si="862"/>
        <v>0</v>
      </c>
      <c r="AP2447" t="s">
        <v>519</v>
      </c>
      <c r="AQ2447" t="s">
        <v>2774</v>
      </c>
      <c r="AT2447" s="94">
        <v>54</v>
      </c>
      <c r="AU2447" s="96">
        <v>87</v>
      </c>
      <c r="AV2447" s="100">
        <f t="shared" si="853"/>
        <v>54087</v>
      </c>
      <c r="AX2447" s="7" t="s">
        <v>996</v>
      </c>
    </row>
    <row r="2448" spans="1:50" ht="13" hidden="1" customHeight="1" outlineLevel="1">
      <c r="A2448" t="s">
        <v>0</v>
      </c>
      <c r="B2448" t="s">
        <v>2774</v>
      </c>
      <c r="C2448" s="1">
        <f t="shared" si="854"/>
        <v>3173</v>
      </c>
      <c r="D2448" s="7">
        <f>IF(N2448&gt;0, RANK(N2448,(N2448:P2448,Q2448:AE2448)),0)</f>
        <v>1</v>
      </c>
      <c r="E2448" s="7">
        <f>IF(O2448&gt;0,RANK(O2448,(N2448:P2448,Q2448:AE2448)),0)</f>
        <v>2</v>
      </c>
      <c r="F2448" s="7">
        <f>IF(P2448&gt;0,RANK(P2448,(N2448:P2448,Q2448:AE2448)),0)</f>
        <v>0</v>
      </c>
      <c r="G2448" s="1">
        <f t="shared" si="863"/>
        <v>1515</v>
      </c>
      <c r="H2448" s="2">
        <f t="shared" si="864"/>
        <v>0.47746612039079733</v>
      </c>
      <c r="I2448" s="2"/>
      <c r="J2448" s="2">
        <f t="shared" si="855"/>
        <v>0.73873306019539864</v>
      </c>
      <c r="K2448" s="2">
        <f t="shared" si="856"/>
        <v>0.26126693980460131</v>
      </c>
      <c r="L2448" s="2">
        <f t="shared" si="857"/>
        <v>0</v>
      </c>
      <c r="M2448" s="2">
        <f t="shared" si="858"/>
        <v>5.5511151231257827E-17</v>
      </c>
      <c r="N2448" s="58">
        <v>2344</v>
      </c>
      <c r="O2448" s="58">
        <v>829</v>
      </c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G2448" s="7">
        <f>IF(Q2448&gt;0,RANK(Q2448,(N2448:P2448,Q2448:AE2448)),0)</f>
        <v>0</v>
      </c>
      <c r="AH2448" s="7">
        <f>IF(R2448&gt;0,RANK(R2448,(N2448:P2448,Q2448:AE2448)),0)</f>
        <v>0</v>
      </c>
      <c r="AI2448" s="7">
        <f>IF(T2448&gt;0,RANK(T2448,(N2448:P2448,Q2448:AE2448)),0)</f>
        <v>0</v>
      </c>
      <c r="AJ2448" s="7">
        <f>IF(S2448&gt;0,RANK(S2448,(N2448:P2448,Q2448:AE2448)),0)</f>
        <v>0</v>
      </c>
      <c r="AK2448" s="2">
        <f t="shared" si="859"/>
        <v>0</v>
      </c>
      <c r="AL2448" s="2">
        <f t="shared" si="860"/>
        <v>0</v>
      </c>
      <c r="AM2448" s="2">
        <f t="shared" si="861"/>
        <v>0</v>
      </c>
      <c r="AN2448" s="2">
        <f t="shared" si="862"/>
        <v>0</v>
      </c>
      <c r="AP2448" t="s">
        <v>0</v>
      </c>
      <c r="AQ2448" t="s">
        <v>2774</v>
      </c>
      <c r="AT2448" s="94">
        <v>54</v>
      </c>
      <c r="AU2448" s="96">
        <v>89</v>
      </c>
      <c r="AV2448" s="100">
        <f t="shared" si="853"/>
        <v>54089</v>
      </c>
      <c r="AX2448" s="7" t="s">
        <v>996</v>
      </c>
    </row>
    <row r="2449" spans="1:57" ht="13" hidden="1" customHeight="1" outlineLevel="1">
      <c r="A2449" t="s">
        <v>1180</v>
      </c>
      <c r="B2449" t="s">
        <v>2774</v>
      </c>
      <c r="C2449" s="1">
        <f t="shared" si="854"/>
        <v>4077</v>
      </c>
      <c r="D2449" s="7">
        <f>IF(N2449&gt;0, RANK(N2449,(N2449:P2449,Q2449:AE2449)),0)</f>
        <v>1</v>
      </c>
      <c r="E2449" s="7">
        <f>IF(O2449&gt;0,RANK(O2449,(N2449:P2449,Q2449:AE2449)),0)</f>
        <v>2</v>
      </c>
      <c r="F2449" s="7">
        <f>IF(P2449&gt;0,RANK(P2449,(N2449:P2449,Q2449:AE2449)),0)</f>
        <v>0</v>
      </c>
      <c r="G2449" s="1">
        <f t="shared" si="863"/>
        <v>1483</v>
      </c>
      <c r="H2449" s="2">
        <f t="shared" si="864"/>
        <v>0.36374785381407898</v>
      </c>
      <c r="I2449" s="2"/>
      <c r="J2449" s="2">
        <f t="shared" si="855"/>
        <v>0.68187392690703952</v>
      </c>
      <c r="K2449" s="2">
        <f t="shared" si="856"/>
        <v>0.31812607309296054</v>
      </c>
      <c r="L2449" s="2">
        <f t="shared" si="857"/>
        <v>0</v>
      </c>
      <c r="M2449" s="2">
        <f t="shared" si="858"/>
        <v>-5.5511151231257827E-17</v>
      </c>
      <c r="N2449" s="58">
        <v>2780</v>
      </c>
      <c r="O2449" s="58">
        <v>1297</v>
      </c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G2449" s="7">
        <f>IF(Q2449&gt;0,RANK(Q2449,(N2449:P2449,Q2449:AE2449)),0)</f>
        <v>0</v>
      </c>
      <c r="AH2449" s="7">
        <f>IF(R2449&gt;0,RANK(R2449,(N2449:P2449,Q2449:AE2449)),0)</f>
        <v>0</v>
      </c>
      <c r="AI2449" s="7">
        <f>IF(T2449&gt;0,RANK(T2449,(N2449:P2449,Q2449:AE2449)),0)</f>
        <v>0</v>
      </c>
      <c r="AJ2449" s="7">
        <f>IF(S2449&gt;0,RANK(S2449,(N2449:P2449,Q2449:AE2449)),0)</f>
        <v>0</v>
      </c>
      <c r="AK2449" s="2">
        <f t="shared" si="859"/>
        <v>0</v>
      </c>
      <c r="AL2449" s="2">
        <f t="shared" si="860"/>
        <v>0</v>
      </c>
      <c r="AM2449" s="2">
        <f t="shared" si="861"/>
        <v>0</v>
      </c>
      <c r="AN2449" s="2">
        <f t="shared" si="862"/>
        <v>0</v>
      </c>
      <c r="AP2449" t="s">
        <v>1180</v>
      </c>
      <c r="AQ2449" t="s">
        <v>2774</v>
      </c>
      <c r="AT2449" s="94">
        <v>54</v>
      </c>
      <c r="AU2449" s="96">
        <v>91</v>
      </c>
      <c r="AV2449" s="100">
        <f t="shared" si="853"/>
        <v>54091</v>
      </c>
      <c r="AX2449" s="7" t="s">
        <v>996</v>
      </c>
    </row>
    <row r="2450" spans="1:57" ht="13" hidden="1" customHeight="1" outlineLevel="1">
      <c r="A2450" t="s">
        <v>2604</v>
      </c>
      <c r="B2450" t="s">
        <v>2774</v>
      </c>
      <c r="C2450" s="1">
        <f t="shared" si="854"/>
        <v>2364</v>
      </c>
      <c r="D2450" s="7">
        <f>IF(N2450&gt;0, RANK(N2450,(N2450:P2450,Q2450:AE2450)),0)</f>
        <v>1</v>
      </c>
      <c r="E2450" s="7">
        <f>IF(O2450&gt;0,RANK(O2450,(N2450:P2450,Q2450:AE2450)),0)</f>
        <v>2</v>
      </c>
      <c r="F2450" s="7">
        <f>IF(P2450&gt;0,RANK(P2450,(N2450:P2450,Q2450:AE2450)),0)</f>
        <v>0</v>
      </c>
      <c r="G2450" s="1">
        <f t="shared" si="863"/>
        <v>1112</v>
      </c>
      <c r="H2450" s="2">
        <f t="shared" si="864"/>
        <v>0.47038917089678511</v>
      </c>
      <c r="I2450" s="2"/>
      <c r="J2450" s="2">
        <f t="shared" si="855"/>
        <v>0.73519458544839256</v>
      </c>
      <c r="K2450" s="2">
        <f t="shared" si="856"/>
        <v>0.26480541455160744</v>
      </c>
      <c r="L2450" s="2">
        <f t="shared" si="857"/>
        <v>0</v>
      </c>
      <c r="M2450" s="2">
        <f t="shared" si="858"/>
        <v>0</v>
      </c>
      <c r="N2450" s="58">
        <v>1738</v>
      </c>
      <c r="O2450" s="58">
        <v>626</v>
      </c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G2450" s="7">
        <f>IF(Q2450&gt;0,RANK(Q2450,(N2450:P2450,Q2450:AE2450)),0)</f>
        <v>0</v>
      </c>
      <c r="AH2450" s="7">
        <f>IF(R2450&gt;0,RANK(R2450,(N2450:P2450,Q2450:AE2450)),0)</f>
        <v>0</v>
      </c>
      <c r="AI2450" s="7">
        <f>IF(T2450&gt;0,RANK(T2450,(N2450:P2450,Q2450:AE2450)),0)</f>
        <v>0</v>
      </c>
      <c r="AJ2450" s="7">
        <f>IF(S2450&gt;0,RANK(S2450,(N2450:P2450,Q2450:AE2450)),0)</f>
        <v>0</v>
      </c>
      <c r="AK2450" s="2">
        <f t="shared" si="859"/>
        <v>0</v>
      </c>
      <c r="AL2450" s="2">
        <f t="shared" si="860"/>
        <v>0</v>
      </c>
      <c r="AM2450" s="2">
        <f t="shared" si="861"/>
        <v>0</v>
      </c>
      <c r="AN2450" s="2">
        <f t="shared" si="862"/>
        <v>0</v>
      </c>
      <c r="AP2450" t="s">
        <v>2604</v>
      </c>
      <c r="AQ2450" t="s">
        <v>2774</v>
      </c>
      <c r="AT2450" s="94">
        <v>54</v>
      </c>
      <c r="AU2450" s="96">
        <v>93</v>
      </c>
      <c r="AV2450" s="100">
        <f t="shared" si="853"/>
        <v>54093</v>
      </c>
      <c r="AX2450" s="7" t="s">
        <v>996</v>
      </c>
    </row>
    <row r="2451" spans="1:57" ht="13" hidden="1" customHeight="1" outlineLevel="1">
      <c r="A2451" t="s">
        <v>2605</v>
      </c>
      <c r="B2451" t="s">
        <v>2774</v>
      </c>
      <c r="C2451" s="1">
        <f t="shared" si="854"/>
        <v>2526</v>
      </c>
      <c r="D2451" s="7">
        <f>IF(N2451&gt;0, RANK(N2451,(N2451:P2451,Q2451:AE2451)),0)</f>
        <v>1</v>
      </c>
      <c r="E2451" s="7">
        <f>IF(O2451&gt;0,RANK(O2451,(N2451:P2451,Q2451:AE2451)),0)</f>
        <v>2</v>
      </c>
      <c r="F2451" s="7">
        <f>IF(P2451&gt;0,RANK(P2451,(N2451:P2451,Q2451:AE2451)),0)</f>
        <v>0</v>
      </c>
      <c r="G2451" s="1">
        <f t="shared" si="863"/>
        <v>762</v>
      </c>
      <c r="H2451" s="2">
        <f t="shared" si="864"/>
        <v>0.30166270783847982</v>
      </c>
      <c r="I2451" s="2"/>
      <c r="J2451" s="2">
        <f t="shared" si="855"/>
        <v>0.65083135391923985</v>
      </c>
      <c r="K2451" s="2">
        <f t="shared" si="856"/>
        <v>0.34916864608076009</v>
      </c>
      <c r="L2451" s="2">
        <f t="shared" si="857"/>
        <v>0</v>
      </c>
      <c r="M2451" s="2">
        <f t="shared" si="858"/>
        <v>5.5511151231257827E-17</v>
      </c>
      <c r="N2451" s="58">
        <v>1644</v>
      </c>
      <c r="O2451" s="58">
        <v>882</v>
      </c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G2451" s="7">
        <f>IF(Q2451&gt;0,RANK(Q2451,(N2451:P2451,Q2451:AE2451)),0)</f>
        <v>0</v>
      </c>
      <c r="AH2451" s="7">
        <f>IF(R2451&gt;0,RANK(R2451,(N2451:P2451,Q2451:AE2451)),0)</f>
        <v>0</v>
      </c>
      <c r="AI2451" s="7">
        <f>IF(T2451&gt;0,RANK(T2451,(N2451:P2451,Q2451:AE2451)),0)</f>
        <v>0</v>
      </c>
      <c r="AJ2451" s="7">
        <f>IF(S2451&gt;0,RANK(S2451,(N2451:P2451,Q2451:AE2451)),0)</f>
        <v>0</v>
      </c>
      <c r="AK2451" s="2">
        <f t="shared" si="859"/>
        <v>0</v>
      </c>
      <c r="AL2451" s="2">
        <f t="shared" si="860"/>
        <v>0</v>
      </c>
      <c r="AM2451" s="2">
        <f t="shared" si="861"/>
        <v>0</v>
      </c>
      <c r="AN2451" s="2">
        <f t="shared" si="862"/>
        <v>0</v>
      </c>
      <c r="AP2451" t="s">
        <v>2605</v>
      </c>
      <c r="AQ2451" t="s">
        <v>2774</v>
      </c>
      <c r="AT2451" s="94">
        <v>54</v>
      </c>
      <c r="AU2451" s="96">
        <v>95</v>
      </c>
      <c r="AV2451" s="100">
        <f t="shared" si="853"/>
        <v>54095</v>
      </c>
      <c r="AX2451" s="7" t="s">
        <v>996</v>
      </c>
    </row>
    <row r="2452" spans="1:57" ht="13" hidden="1" customHeight="1" outlineLevel="1">
      <c r="A2452" t="s">
        <v>1769</v>
      </c>
      <c r="B2452" t="s">
        <v>2774</v>
      </c>
      <c r="C2452" s="1">
        <f t="shared" si="854"/>
        <v>5483</v>
      </c>
      <c r="D2452" s="7">
        <f>IF(N2452&gt;0, RANK(N2452,(N2452:P2452,Q2452:AE2452)),0)</f>
        <v>1</v>
      </c>
      <c r="E2452" s="7">
        <f>IF(O2452&gt;0,RANK(O2452,(N2452:P2452,Q2452:AE2452)),0)</f>
        <v>2</v>
      </c>
      <c r="F2452" s="7">
        <f>IF(P2452&gt;0,RANK(P2452,(N2452:P2452,Q2452:AE2452)),0)</f>
        <v>0</v>
      </c>
      <c r="G2452" s="1">
        <f t="shared" si="863"/>
        <v>1465</v>
      </c>
      <c r="H2452" s="2">
        <f t="shared" si="864"/>
        <v>0.26718949480211562</v>
      </c>
      <c r="I2452" s="2"/>
      <c r="J2452" s="2">
        <f t="shared" si="855"/>
        <v>0.63359474740105781</v>
      </c>
      <c r="K2452" s="2">
        <f t="shared" si="856"/>
        <v>0.36640525259894219</v>
      </c>
      <c r="L2452" s="2">
        <f t="shared" si="857"/>
        <v>0</v>
      </c>
      <c r="M2452" s="2">
        <f t="shared" si="858"/>
        <v>0</v>
      </c>
      <c r="N2452" s="58">
        <v>3474</v>
      </c>
      <c r="O2452" s="58">
        <v>2009</v>
      </c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G2452" s="7">
        <f>IF(Q2452&gt;0,RANK(Q2452,(N2452:P2452,Q2452:AE2452)),0)</f>
        <v>0</v>
      </c>
      <c r="AH2452" s="7">
        <f>IF(R2452&gt;0,RANK(R2452,(N2452:P2452,Q2452:AE2452)),0)</f>
        <v>0</v>
      </c>
      <c r="AI2452" s="7">
        <f>IF(T2452&gt;0,RANK(T2452,(N2452:P2452,Q2452:AE2452)),0)</f>
        <v>0</v>
      </c>
      <c r="AJ2452" s="7">
        <f>IF(S2452&gt;0,RANK(S2452,(N2452:P2452,Q2452:AE2452)),0)</f>
        <v>0</v>
      </c>
      <c r="AK2452" s="2">
        <f t="shared" si="859"/>
        <v>0</v>
      </c>
      <c r="AL2452" s="2">
        <f t="shared" si="860"/>
        <v>0</v>
      </c>
      <c r="AM2452" s="2">
        <f t="shared" si="861"/>
        <v>0</v>
      </c>
      <c r="AN2452" s="2">
        <f t="shared" si="862"/>
        <v>0</v>
      </c>
      <c r="AP2452" t="s">
        <v>1769</v>
      </c>
      <c r="AQ2452" t="s">
        <v>2774</v>
      </c>
      <c r="AT2452" s="94">
        <v>54</v>
      </c>
      <c r="AU2452" s="96">
        <v>97</v>
      </c>
      <c r="AV2452" s="100">
        <f t="shared" si="853"/>
        <v>54097</v>
      </c>
      <c r="AX2452" s="7" t="s">
        <v>996</v>
      </c>
    </row>
    <row r="2453" spans="1:57" ht="13" hidden="1" customHeight="1" outlineLevel="1">
      <c r="A2453" t="s">
        <v>394</v>
      </c>
      <c r="B2453" t="s">
        <v>2774</v>
      </c>
      <c r="C2453" s="1">
        <f t="shared" si="854"/>
        <v>8269</v>
      </c>
      <c r="D2453" s="7">
        <f>IF(N2453&gt;0, RANK(N2453,(N2453:P2453,Q2453:AE2453)),0)</f>
        <v>1</v>
      </c>
      <c r="E2453" s="7">
        <f>IF(O2453&gt;0,RANK(O2453,(N2453:P2453,Q2453:AE2453)),0)</f>
        <v>2</v>
      </c>
      <c r="F2453" s="7">
        <f>IF(P2453&gt;0,RANK(P2453,(N2453:P2453,Q2453:AE2453)),0)</f>
        <v>0</v>
      </c>
      <c r="G2453" s="1">
        <f t="shared" si="863"/>
        <v>3113</v>
      </c>
      <c r="H2453" s="2">
        <f t="shared" si="864"/>
        <v>0.37646631999032532</v>
      </c>
      <c r="I2453" s="2"/>
      <c r="J2453" s="2">
        <f t="shared" si="855"/>
        <v>0.68823315999516266</v>
      </c>
      <c r="K2453" s="2">
        <f t="shared" si="856"/>
        <v>0.31176684000483734</v>
      </c>
      <c r="L2453" s="2">
        <f t="shared" si="857"/>
        <v>0</v>
      </c>
      <c r="M2453" s="2">
        <f t="shared" si="858"/>
        <v>0</v>
      </c>
      <c r="N2453" s="58">
        <v>5691</v>
      </c>
      <c r="O2453" s="58">
        <v>2578</v>
      </c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G2453" s="7">
        <f>IF(Q2453&gt;0,RANK(Q2453,(N2453:P2453,Q2453:AE2453)),0)</f>
        <v>0</v>
      </c>
      <c r="AH2453" s="7">
        <f>IF(R2453&gt;0,RANK(R2453,(N2453:P2453,Q2453:AE2453)),0)</f>
        <v>0</v>
      </c>
      <c r="AI2453" s="7">
        <f>IF(T2453&gt;0,RANK(T2453,(N2453:P2453,Q2453:AE2453)),0)</f>
        <v>0</v>
      </c>
      <c r="AJ2453" s="7">
        <f>IF(S2453&gt;0,RANK(S2453,(N2453:P2453,Q2453:AE2453)),0)</f>
        <v>0</v>
      </c>
      <c r="AK2453" s="2">
        <f t="shared" si="859"/>
        <v>0</v>
      </c>
      <c r="AL2453" s="2">
        <f t="shared" si="860"/>
        <v>0</v>
      </c>
      <c r="AM2453" s="2">
        <f t="shared" si="861"/>
        <v>0</v>
      </c>
      <c r="AN2453" s="2">
        <f t="shared" si="862"/>
        <v>0</v>
      </c>
      <c r="AP2453" t="s">
        <v>394</v>
      </c>
      <c r="AQ2453" t="s">
        <v>2774</v>
      </c>
      <c r="AT2453" s="94">
        <v>54</v>
      </c>
      <c r="AU2453" s="96">
        <v>99</v>
      </c>
      <c r="AV2453" s="100">
        <f t="shared" si="853"/>
        <v>54099</v>
      </c>
      <c r="AX2453" s="7" t="s">
        <v>996</v>
      </c>
    </row>
    <row r="2454" spans="1:57" ht="13" hidden="1" customHeight="1" outlineLevel="1">
      <c r="A2454" t="s">
        <v>42</v>
      </c>
      <c r="B2454" t="s">
        <v>2774</v>
      </c>
      <c r="C2454" s="1">
        <f t="shared" si="854"/>
        <v>2285</v>
      </c>
      <c r="D2454" s="7">
        <f>IF(N2454&gt;0, RANK(N2454,(N2454:P2454,Q2454:AE2454)),0)</f>
        <v>1</v>
      </c>
      <c r="E2454" s="7">
        <f>IF(O2454&gt;0,RANK(O2454,(N2454:P2454,Q2454:AE2454)),0)</f>
        <v>2</v>
      </c>
      <c r="F2454" s="7">
        <f>IF(P2454&gt;0,RANK(P2454,(N2454:P2454,Q2454:AE2454)),0)</f>
        <v>0</v>
      </c>
      <c r="G2454" s="1">
        <f t="shared" si="863"/>
        <v>1365</v>
      </c>
      <c r="H2454" s="2">
        <f t="shared" si="864"/>
        <v>0.59737417943107218</v>
      </c>
      <c r="I2454" s="2"/>
      <c r="J2454" s="2">
        <f t="shared" si="855"/>
        <v>0.79868708971553615</v>
      </c>
      <c r="K2454" s="2">
        <f t="shared" si="856"/>
        <v>0.20131291028446391</v>
      </c>
      <c r="L2454" s="2">
        <f t="shared" si="857"/>
        <v>0</v>
      </c>
      <c r="M2454" s="2">
        <f t="shared" si="858"/>
        <v>-5.5511151231257827E-17</v>
      </c>
      <c r="N2454" s="58">
        <v>1825</v>
      </c>
      <c r="O2454" s="58">
        <v>460</v>
      </c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G2454" s="7">
        <f>IF(Q2454&gt;0,RANK(Q2454,(N2454:P2454,Q2454:AE2454)),0)</f>
        <v>0</v>
      </c>
      <c r="AH2454" s="7">
        <f>IF(R2454&gt;0,RANK(R2454,(N2454:P2454,Q2454:AE2454)),0)</f>
        <v>0</v>
      </c>
      <c r="AI2454" s="7">
        <f>IF(T2454&gt;0,RANK(T2454,(N2454:P2454,Q2454:AE2454)),0)</f>
        <v>0</v>
      </c>
      <c r="AJ2454" s="7">
        <f>IF(S2454&gt;0,RANK(S2454,(N2454:P2454,Q2454:AE2454)),0)</f>
        <v>0</v>
      </c>
      <c r="AK2454" s="2">
        <f t="shared" si="859"/>
        <v>0</v>
      </c>
      <c r="AL2454" s="2">
        <f t="shared" si="860"/>
        <v>0</v>
      </c>
      <c r="AM2454" s="2">
        <f t="shared" si="861"/>
        <v>0</v>
      </c>
      <c r="AN2454" s="2">
        <f t="shared" si="862"/>
        <v>0</v>
      </c>
      <c r="AP2454" t="s">
        <v>42</v>
      </c>
      <c r="AQ2454" t="s">
        <v>2774</v>
      </c>
      <c r="AT2454" s="94">
        <v>54</v>
      </c>
      <c r="AU2454" s="96">
        <v>101</v>
      </c>
      <c r="AV2454" s="100">
        <f t="shared" si="853"/>
        <v>54101</v>
      </c>
      <c r="AX2454" s="7" t="s">
        <v>996</v>
      </c>
    </row>
    <row r="2455" spans="1:57" ht="13" hidden="1" customHeight="1" outlineLevel="1">
      <c r="A2455" t="s">
        <v>2278</v>
      </c>
      <c r="B2455" t="s">
        <v>2774</v>
      </c>
      <c r="C2455" s="1">
        <f t="shared" si="854"/>
        <v>4696</v>
      </c>
      <c r="D2455" s="7">
        <f>IF(N2455&gt;0, RANK(N2455,(N2455:P2455,Q2455:AE2455)),0)</f>
        <v>1</v>
      </c>
      <c r="E2455" s="7">
        <f>IF(O2455&gt;0,RANK(O2455,(N2455:P2455,Q2455:AE2455)),0)</f>
        <v>2</v>
      </c>
      <c r="F2455" s="7">
        <f>IF(P2455&gt;0,RANK(P2455,(N2455:P2455,Q2455:AE2455)),0)</f>
        <v>0</v>
      </c>
      <c r="G2455" s="1">
        <f t="shared" si="863"/>
        <v>2118</v>
      </c>
      <c r="H2455" s="2">
        <f t="shared" si="864"/>
        <v>0.45102214650766609</v>
      </c>
      <c r="I2455" s="2"/>
      <c r="J2455" s="2">
        <f t="shared" si="855"/>
        <v>0.72551107325383302</v>
      </c>
      <c r="K2455" s="2">
        <f t="shared" si="856"/>
        <v>0.27448892674616693</v>
      </c>
      <c r="L2455" s="2">
        <f t="shared" si="857"/>
        <v>0</v>
      </c>
      <c r="M2455" s="2">
        <f t="shared" si="858"/>
        <v>5.5511151231257827E-17</v>
      </c>
      <c r="N2455" s="58">
        <v>3407</v>
      </c>
      <c r="O2455" s="58">
        <v>1289</v>
      </c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G2455" s="7">
        <f>IF(Q2455&gt;0,RANK(Q2455,(N2455:P2455,Q2455:AE2455)),0)</f>
        <v>0</v>
      </c>
      <c r="AH2455" s="7">
        <f>IF(R2455&gt;0,RANK(R2455,(N2455:P2455,Q2455:AE2455)),0)</f>
        <v>0</v>
      </c>
      <c r="AI2455" s="7">
        <f>IF(T2455&gt;0,RANK(T2455,(N2455:P2455,Q2455:AE2455)),0)</f>
        <v>0</v>
      </c>
      <c r="AJ2455" s="7">
        <f>IF(S2455&gt;0,RANK(S2455,(N2455:P2455,Q2455:AE2455)),0)</f>
        <v>0</v>
      </c>
      <c r="AK2455" s="2">
        <f t="shared" si="859"/>
        <v>0</v>
      </c>
      <c r="AL2455" s="2">
        <f t="shared" si="860"/>
        <v>0</v>
      </c>
      <c r="AM2455" s="2">
        <f t="shared" si="861"/>
        <v>0</v>
      </c>
      <c r="AN2455" s="2">
        <f t="shared" si="862"/>
        <v>0</v>
      </c>
      <c r="AP2455" t="s">
        <v>2278</v>
      </c>
      <c r="AQ2455" t="s">
        <v>2774</v>
      </c>
      <c r="AT2455" s="94">
        <v>54</v>
      </c>
      <c r="AU2455" s="96">
        <v>103</v>
      </c>
      <c r="AV2455" s="100">
        <f t="shared" si="853"/>
        <v>54103</v>
      </c>
      <c r="AX2455" s="7" t="s">
        <v>996</v>
      </c>
    </row>
    <row r="2456" spans="1:57" ht="13" hidden="1" customHeight="1" outlineLevel="1">
      <c r="A2456" t="s">
        <v>2148</v>
      </c>
      <c r="B2456" t="s">
        <v>2774</v>
      </c>
      <c r="C2456" s="1">
        <f t="shared" si="854"/>
        <v>1301</v>
      </c>
      <c r="D2456" s="7">
        <f>IF(N2456&gt;0, RANK(N2456,(N2456:P2456,Q2456:AE2456)),0)</f>
        <v>1</v>
      </c>
      <c r="E2456" s="7">
        <f>IF(O2456&gt;0,RANK(O2456,(N2456:P2456,Q2456:AE2456)),0)</f>
        <v>2</v>
      </c>
      <c r="F2456" s="7">
        <f>IF(P2456&gt;0,RANK(P2456,(N2456:P2456,Q2456:AE2456)),0)</f>
        <v>0</v>
      </c>
      <c r="G2456" s="1">
        <f t="shared" si="863"/>
        <v>403</v>
      </c>
      <c r="H2456" s="2">
        <f t="shared" si="864"/>
        <v>0.30976172175249805</v>
      </c>
      <c r="I2456" s="2"/>
      <c r="J2456" s="2">
        <f t="shared" si="855"/>
        <v>0.65488086087624908</v>
      </c>
      <c r="K2456" s="2">
        <f t="shared" si="856"/>
        <v>0.34511913912375097</v>
      </c>
      <c r="L2456" s="2">
        <f t="shared" si="857"/>
        <v>0</v>
      </c>
      <c r="M2456" s="2">
        <f t="shared" si="858"/>
        <v>-5.5511151231257827E-17</v>
      </c>
      <c r="N2456" s="58">
        <v>852</v>
      </c>
      <c r="O2456" s="58">
        <v>449</v>
      </c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G2456" s="7">
        <f>IF(Q2456&gt;0,RANK(Q2456,(N2456:P2456,Q2456:AE2456)),0)</f>
        <v>0</v>
      </c>
      <c r="AH2456" s="7">
        <f>IF(R2456&gt;0,RANK(R2456,(N2456:P2456,Q2456:AE2456)),0)</f>
        <v>0</v>
      </c>
      <c r="AI2456" s="7">
        <f>IF(T2456&gt;0,RANK(T2456,(N2456:P2456,Q2456:AE2456)),0)</f>
        <v>0</v>
      </c>
      <c r="AJ2456" s="7">
        <f>IF(S2456&gt;0,RANK(S2456,(N2456:P2456,Q2456:AE2456)),0)</f>
        <v>0</v>
      </c>
      <c r="AK2456" s="2">
        <f t="shared" si="859"/>
        <v>0</v>
      </c>
      <c r="AL2456" s="2">
        <f t="shared" si="860"/>
        <v>0</v>
      </c>
      <c r="AM2456" s="2">
        <f t="shared" si="861"/>
        <v>0</v>
      </c>
      <c r="AN2456" s="2">
        <f t="shared" si="862"/>
        <v>0</v>
      </c>
      <c r="AP2456" t="s">
        <v>2148</v>
      </c>
      <c r="AQ2456" t="s">
        <v>2774</v>
      </c>
      <c r="AT2456" s="94">
        <v>54</v>
      </c>
      <c r="AU2456" s="96">
        <v>105</v>
      </c>
      <c r="AV2456" s="100">
        <f t="shared" si="853"/>
        <v>54105</v>
      </c>
      <c r="AX2456" s="7" t="s">
        <v>996</v>
      </c>
    </row>
    <row r="2457" spans="1:57" ht="13" hidden="1" customHeight="1" outlineLevel="1">
      <c r="A2457" t="s">
        <v>289</v>
      </c>
      <c r="B2457" t="s">
        <v>2774</v>
      </c>
      <c r="C2457" s="1">
        <f t="shared" si="854"/>
        <v>21705</v>
      </c>
      <c r="D2457" s="7">
        <f>IF(N2457&gt;0, RANK(N2457,(N2457:P2457,Q2457:AE2457)),0)</f>
        <v>1</v>
      </c>
      <c r="E2457" s="7">
        <f>IF(O2457&gt;0,RANK(O2457,(N2457:P2457,Q2457:AE2457)),0)</f>
        <v>2</v>
      </c>
      <c r="F2457" s="7">
        <f>IF(P2457&gt;0,RANK(P2457,(N2457:P2457,Q2457:AE2457)),0)</f>
        <v>0</v>
      </c>
      <c r="G2457" s="1">
        <f t="shared" si="863"/>
        <v>4787</v>
      </c>
      <c r="H2457" s="2">
        <f t="shared" si="864"/>
        <v>0.22054826076940798</v>
      </c>
      <c r="I2457" s="2"/>
      <c r="J2457" s="2">
        <f t="shared" si="855"/>
        <v>0.61027413038470402</v>
      </c>
      <c r="K2457" s="2">
        <f t="shared" si="856"/>
        <v>0.38972586961529604</v>
      </c>
      <c r="L2457" s="2">
        <f t="shared" si="857"/>
        <v>0</v>
      </c>
      <c r="M2457" s="2">
        <f t="shared" si="858"/>
        <v>-5.5511151231257827E-17</v>
      </c>
      <c r="N2457" s="58">
        <v>13246</v>
      </c>
      <c r="O2457" s="58">
        <v>8459</v>
      </c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G2457" s="7">
        <f>IF(Q2457&gt;0,RANK(Q2457,(N2457:P2457,Q2457:AE2457)),0)</f>
        <v>0</v>
      </c>
      <c r="AH2457" s="7">
        <f>IF(R2457&gt;0,RANK(R2457,(N2457:P2457,Q2457:AE2457)),0)</f>
        <v>0</v>
      </c>
      <c r="AI2457" s="7">
        <f>IF(T2457&gt;0,RANK(T2457,(N2457:P2457,Q2457:AE2457)),0)</f>
        <v>0</v>
      </c>
      <c r="AJ2457" s="7">
        <f>IF(S2457&gt;0,RANK(S2457,(N2457:P2457,Q2457:AE2457)),0)</f>
        <v>0</v>
      </c>
      <c r="AK2457" s="2">
        <f t="shared" si="859"/>
        <v>0</v>
      </c>
      <c r="AL2457" s="2">
        <f t="shared" si="860"/>
        <v>0</v>
      </c>
      <c r="AM2457" s="2">
        <f t="shared" si="861"/>
        <v>0</v>
      </c>
      <c r="AN2457" s="2">
        <f t="shared" si="862"/>
        <v>0</v>
      </c>
      <c r="AP2457" t="s">
        <v>289</v>
      </c>
      <c r="AQ2457" t="s">
        <v>2774</v>
      </c>
      <c r="AT2457" s="94">
        <v>54</v>
      </c>
      <c r="AU2457" s="96">
        <v>107</v>
      </c>
      <c r="AV2457" s="100">
        <f t="shared" si="853"/>
        <v>54107</v>
      </c>
      <c r="AX2457" s="7" t="s">
        <v>996</v>
      </c>
    </row>
    <row r="2458" spans="1:57" ht="13" hidden="1" customHeight="1" outlineLevel="1">
      <c r="A2458" t="s">
        <v>794</v>
      </c>
      <c r="B2458" t="s">
        <v>2774</v>
      </c>
      <c r="C2458" s="1">
        <f t="shared" si="854"/>
        <v>5213</v>
      </c>
      <c r="D2458" s="7">
        <f>IF(N2458&gt;0, RANK(N2458,(N2458:P2458,Q2458:AE2458)),0)</f>
        <v>1</v>
      </c>
      <c r="E2458" s="7">
        <f>IF(O2458&gt;0,RANK(O2458,(N2458:P2458,Q2458:AE2458)),0)</f>
        <v>2</v>
      </c>
      <c r="F2458" s="7">
        <f>IF(P2458&gt;0,RANK(P2458,(N2458:P2458,Q2458:AE2458)),0)</f>
        <v>0</v>
      </c>
      <c r="G2458" s="1">
        <f t="shared" si="863"/>
        <v>2937</v>
      </c>
      <c r="H2458" s="2">
        <f t="shared" si="864"/>
        <v>0.56339919432188756</v>
      </c>
      <c r="I2458" s="2"/>
      <c r="J2458" s="2">
        <f t="shared" si="855"/>
        <v>0.78169959716094384</v>
      </c>
      <c r="K2458" s="2">
        <f t="shared" si="856"/>
        <v>0.21830040283905622</v>
      </c>
      <c r="L2458" s="2">
        <f t="shared" si="857"/>
        <v>0</v>
      </c>
      <c r="M2458" s="2">
        <f t="shared" si="858"/>
        <v>-5.5511151231257827E-17</v>
      </c>
      <c r="N2458" s="58">
        <v>4075</v>
      </c>
      <c r="O2458" s="58">
        <v>1138</v>
      </c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G2458" s="7">
        <f>IF(Q2458&gt;0,RANK(Q2458,(N2458:P2458,Q2458:AE2458)),0)</f>
        <v>0</v>
      </c>
      <c r="AH2458" s="7">
        <f>IF(R2458&gt;0,RANK(R2458,(N2458:P2458,Q2458:AE2458)),0)</f>
        <v>0</v>
      </c>
      <c r="AI2458" s="7">
        <f>IF(T2458&gt;0,RANK(T2458,(N2458:P2458,Q2458:AE2458)),0)</f>
        <v>0</v>
      </c>
      <c r="AJ2458" s="7">
        <f>IF(S2458&gt;0,RANK(S2458,(N2458:P2458,Q2458:AE2458)),0)</f>
        <v>0</v>
      </c>
      <c r="AK2458" s="2">
        <f t="shared" si="859"/>
        <v>0</v>
      </c>
      <c r="AL2458" s="2">
        <f t="shared" si="860"/>
        <v>0</v>
      </c>
      <c r="AM2458" s="2">
        <f t="shared" si="861"/>
        <v>0</v>
      </c>
      <c r="AN2458" s="2">
        <f t="shared" si="862"/>
        <v>0</v>
      </c>
      <c r="AP2458" t="s">
        <v>794</v>
      </c>
      <c r="AQ2458" t="s">
        <v>2774</v>
      </c>
      <c r="AT2458" s="94">
        <v>54</v>
      </c>
      <c r="AU2458" s="96">
        <v>109</v>
      </c>
      <c r="AV2458" s="100">
        <f t="shared" si="853"/>
        <v>54109</v>
      </c>
      <c r="AX2458" s="7" t="s">
        <v>996</v>
      </c>
    </row>
    <row r="2459" spans="1:57" ht="13" customHeight="1" collapsed="1">
      <c r="A2459" t="s">
        <v>2773</v>
      </c>
      <c r="B2459" t="s">
        <v>15</v>
      </c>
      <c r="C2459" s="1">
        <f t="shared" si="854"/>
        <v>404305</v>
      </c>
      <c r="D2459" s="7">
        <f>IF(N2459&gt;0, RANK(N2459,(N2459:P2459,Q2459:AE2459)),0)</f>
        <v>1</v>
      </c>
      <c r="E2459" s="7">
        <f>IF(O2459&gt;0,RANK(O2459,(N2459:P2459,Q2459:AE2459)),0)</f>
        <v>2</v>
      </c>
      <c r="F2459" s="7">
        <f>IF(P2459&gt;0,RANK(P2459,(N2459:P2459,Q2459:AE2459)),0)</f>
        <v>0</v>
      </c>
      <c r="G2459" s="1">
        <f t="shared" si="863"/>
        <v>148163</v>
      </c>
      <c r="H2459" s="2">
        <f t="shared" si="864"/>
        <v>0.36646343725652664</v>
      </c>
      <c r="I2459" s="2"/>
      <c r="J2459" s="2">
        <f t="shared" si="855"/>
        <v>0.68323171862826326</v>
      </c>
      <c r="K2459" s="2">
        <f t="shared" si="856"/>
        <v>0.31676828137173668</v>
      </c>
      <c r="L2459" s="2">
        <f t="shared" si="857"/>
        <v>0</v>
      </c>
      <c r="M2459" s="2">
        <f t="shared" si="858"/>
        <v>5.5511151231257827E-17</v>
      </c>
      <c r="N2459" s="58">
        <f>SUM(N2404:N2458)</f>
        <v>276234</v>
      </c>
      <c r="O2459" s="58">
        <f>SUM(O2404:O2458)</f>
        <v>128071</v>
      </c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>
        <f>SUM(AE2404:AE2458)</f>
        <v>0</v>
      </c>
      <c r="AG2459" s="7">
        <f>IF(Q2459&gt;0,RANK(Q2459,(N2459:P2459,Q2459:AE2459)),0)</f>
        <v>0</v>
      </c>
      <c r="AH2459" s="7">
        <f>IF(R2459&gt;0,RANK(R2459,(N2459:P2459,Q2459:AE2459)),0)</f>
        <v>0</v>
      </c>
      <c r="AI2459" s="7">
        <f>IF(T2459&gt;0,RANK(T2459,(N2459:P2459,Q2459:AE2459)),0)</f>
        <v>0</v>
      </c>
      <c r="AJ2459" s="7">
        <f>IF(S2459&gt;0,RANK(S2459,(N2459:P2459,Q2459:AE2459)),0)</f>
        <v>0</v>
      </c>
      <c r="AK2459" s="2">
        <f t="shared" si="859"/>
        <v>0</v>
      </c>
      <c r="AL2459" s="2">
        <f t="shared" si="860"/>
        <v>0</v>
      </c>
      <c r="AM2459" s="2">
        <f t="shared" si="861"/>
        <v>0</v>
      </c>
      <c r="AN2459" s="2">
        <f t="shared" si="862"/>
        <v>0</v>
      </c>
      <c r="AP2459" t="s">
        <v>2773</v>
      </c>
      <c r="AQ2459" t="s">
        <v>15</v>
      </c>
      <c r="AT2459" s="94">
        <v>54</v>
      </c>
      <c r="AU2459" s="96"/>
      <c r="AV2459" s="94">
        <v>54</v>
      </c>
      <c r="AX2459" s="7" t="s">
        <v>775</v>
      </c>
    </row>
    <row r="2460" spans="1:57" ht="13" customHeight="1">
      <c r="C2460" s="1"/>
      <c r="E2460" s="7"/>
      <c r="F2460" s="7"/>
      <c r="I2460" s="2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G2460" s="7"/>
      <c r="AH2460" s="7"/>
      <c r="AI2460" s="7"/>
      <c r="AJ2460" s="7"/>
      <c r="AT2460" s="94"/>
      <c r="AU2460" s="96"/>
      <c r="AV2460" s="100"/>
    </row>
    <row r="2461" spans="1:57" ht="13" hidden="1" customHeight="1" outlineLevel="1">
      <c r="A2461" t="s">
        <v>873</v>
      </c>
      <c r="B2461" t="s">
        <v>2477</v>
      </c>
      <c r="C2461" s="1">
        <f t="shared" ref="C2461:C2484" si="865">SUM(N2461:AE2461)</f>
        <v>9063</v>
      </c>
      <c r="D2461" s="7">
        <f>IF(N2461&gt;0, RANK(N2461,(N2461:P2461,Q2461:AE2461)),0)</f>
        <v>2</v>
      </c>
      <c r="E2461" s="7">
        <f>IF(O2461&gt;0,RANK(O2461,(N2461:P2461,Q2461:AE2461)),0)</f>
        <v>1</v>
      </c>
      <c r="F2461" s="7">
        <f>IF(P2461&gt;0,RANK(P2461,(N2461:P2461,Q2461:AE2461)),0)</f>
        <v>0</v>
      </c>
      <c r="G2461" s="1">
        <f t="shared" ref="G2461:G2484" si="866">IF(C2461&gt;0,MAX(N2461:P2461)-LARGE(N2461:P2461,2),0)</f>
        <v>2779</v>
      </c>
      <c r="H2461" s="2">
        <f t="shared" ref="H2461:H2484" si="867">IF(C2461&gt;0,G2461/C2461,0)</f>
        <v>0.30663135826988858</v>
      </c>
      <c r="I2461" s="2"/>
      <c r="J2461" s="2">
        <f t="shared" ref="J2461:J2484" si="868">IF($C2461=0,"-",N2461/$C2461)</f>
        <v>0.34668432086505574</v>
      </c>
      <c r="K2461" s="2">
        <f t="shared" ref="K2461:K2484" si="869">IF($C2461=0,"-",O2461/$C2461)</f>
        <v>0.65331567913494426</v>
      </c>
      <c r="L2461" s="2">
        <f t="shared" ref="L2461:L2484" si="870">IF($C2461=0,"-",P2461/$C2461)</f>
        <v>0</v>
      </c>
      <c r="M2461" s="2">
        <f t="shared" ref="M2461:M2484" si="871">IF(C2461=0,"-",(1-J2461-K2461-L2461))</f>
        <v>0</v>
      </c>
      <c r="N2461" s="58">
        <v>3142</v>
      </c>
      <c r="O2461" s="58">
        <v>5921</v>
      </c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G2461" s="7">
        <f>IF(Q2461&gt;0,RANK(Q2461,(N2461:P2461,Q2461:AE2461)),0)</f>
        <v>0</v>
      </c>
      <c r="AH2461" s="7">
        <f>IF(R2461&gt;0,RANK(R2461,(N2461:P2461,Q2461:AE2461)),0)</f>
        <v>0</v>
      </c>
      <c r="AI2461" s="7">
        <f>IF(T2461&gt;0,RANK(T2461,(N2461:P2461,Q2461:AE2461)),0)</f>
        <v>0</v>
      </c>
      <c r="AJ2461" s="7">
        <f>IF(S2461&gt;0,RANK(S2461,(N2461:P2461,Q2461:AE2461)),0)</f>
        <v>0</v>
      </c>
      <c r="AK2461" s="2">
        <f t="shared" ref="AK2461:AK2484" si="872">IF($C2461=0,"-",Q2461/$C2461)</f>
        <v>0</v>
      </c>
      <c r="AL2461" s="2">
        <f t="shared" ref="AL2461:AL2484" si="873">IF($C2461=0,"-",R2461/$C2461)</f>
        <v>0</v>
      </c>
      <c r="AM2461" s="2">
        <f t="shared" ref="AM2461:AM2484" si="874">IF($C2461=0,"-",T2461/$C2461)</f>
        <v>0</v>
      </c>
      <c r="AN2461" s="2">
        <f t="shared" ref="AN2461:AN2484" si="875">IF($C2461=0,"-",S2461/$C2461)</f>
        <v>0</v>
      </c>
      <c r="AP2461" t="s">
        <v>873</v>
      </c>
      <c r="AQ2461" t="s">
        <v>2477</v>
      </c>
      <c r="AR2461" s="55"/>
      <c r="AT2461" s="94">
        <v>56</v>
      </c>
      <c r="AU2461" s="96">
        <v>1</v>
      </c>
      <c r="AV2461" s="100">
        <f t="shared" ref="AV2461:AV2466" si="876">1000*AT2461+AU2461</f>
        <v>56001</v>
      </c>
      <c r="AX2461" s="7" t="s">
        <v>996</v>
      </c>
      <c r="BE2461" t="s">
        <v>667</v>
      </c>
    </row>
    <row r="2462" spans="1:57" ht="13" hidden="1" customHeight="1" outlineLevel="1">
      <c r="A2462" t="s">
        <v>1804</v>
      </c>
      <c r="B2462" t="s">
        <v>2477</v>
      </c>
      <c r="C2462" s="1">
        <f t="shared" si="865"/>
        <v>4130</v>
      </c>
      <c r="D2462" s="7">
        <f>IF(N2462&gt;0, RANK(N2462,(N2462:P2462,Q2462:AE2462)),0)</f>
        <v>2</v>
      </c>
      <c r="E2462" s="7">
        <f>IF(O2462&gt;0,RANK(O2462,(N2462:P2462,Q2462:AE2462)),0)</f>
        <v>1</v>
      </c>
      <c r="F2462" s="7">
        <f>IF(P2462&gt;0,RANK(P2462,(N2462:P2462,Q2462:AE2462)),0)</f>
        <v>0</v>
      </c>
      <c r="G2462" s="1">
        <f t="shared" si="866"/>
        <v>1738</v>
      </c>
      <c r="H2462" s="2">
        <f t="shared" si="867"/>
        <v>0.42082324455205811</v>
      </c>
      <c r="I2462" s="2"/>
      <c r="J2462" s="2">
        <f t="shared" si="868"/>
        <v>0.28958837772397095</v>
      </c>
      <c r="K2462" s="2">
        <f t="shared" si="869"/>
        <v>0.71041162227602905</v>
      </c>
      <c r="L2462" s="2">
        <f t="shared" si="870"/>
        <v>0</v>
      </c>
      <c r="M2462" s="2">
        <f t="shared" si="871"/>
        <v>0</v>
      </c>
      <c r="N2462" s="58">
        <v>1196</v>
      </c>
      <c r="O2462" s="58">
        <v>2934</v>
      </c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G2462" s="7">
        <f>IF(Q2462&gt;0,RANK(Q2462,(N2462:P2462,Q2462:AE2462)),0)</f>
        <v>0</v>
      </c>
      <c r="AH2462" s="7">
        <f>IF(R2462&gt;0,RANK(R2462,(N2462:P2462,Q2462:AE2462)),0)</f>
        <v>0</v>
      </c>
      <c r="AI2462" s="7">
        <f>IF(T2462&gt;0,RANK(T2462,(N2462:P2462,Q2462:AE2462)),0)</f>
        <v>0</v>
      </c>
      <c r="AJ2462" s="7">
        <f>IF(S2462&gt;0,RANK(S2462,(N2462:P2462,Q2462:AE2462)),0)</f>
        <v>0</v>
      </c>
      <c r="AK2462" s="2">
        <f t="shared" si="872"/>
        <v>0</v>
      </c>
      <c r="AL2462" s="2">
        <f t="shared" si="873"/>
        <v>0</v>
      </c>
      <c r="AM2462" s="2">
        <f t="shared" si="874"/>
        <v>0</v>
      </c>
      <c r="AN2462" s="2">
        <f t="shared" si="875"/>
        <v>0</v>
      </c>
      <c r="AP2462" t="s">
        <v>1804</v>
      </c>
      <c r="AQ2462" t="s">
        <v>2477</v>
      </c>
      <c r="AR2462" s="55"/>
      <c r="AT2462" s="94">
        <v>56</v>
      </c>
      <c r="AU2462" s="96">
        <v>3</v>
      </c>
      <c r="AV2462" s="100">
        <f t="shared" si="876"/>
        <v>56003</v>
      </c>
      <c r="AX2462" s="7" t="s">
        <v>996</v>
      </c>
      <c r="BE2462" t="s">
        <v>1091</v>
      </c>
    </row>
    <row r="2463" spans="1:57" ht="13" hidden="1" customHeight="1" outlineLevel="1">
      <c r="A2463" t="s">
        <v>102</v>
      </c>
      <c r="B2463" t="s">
        <v>2477</v>
      </c>
      <c r="C2463" s="1">
        <f t="shared" si="865"/>
        <v>8299</v>
      </c>
      <c r="D2463" s="7">
        <f>IF(N2463&gt;0, RANK(N2463,(N2463:P2463,Q2463:AE2463)),0)</f>
        <v>2</v>
      </c>
      <c r="E2463" s="7">
        <f>IF(O2463&gt;0,RANK(O2463,(N2463:P2463,Q2463:AE2463)),0)</f>
        <v>1</v>
      </c>
      <c r="F2463" s="7">
        <f>IF(P2463&gt;0,RANK(P2463,(N2463:P2463,Q2463:AE2463)),0)</f>
        <v>0</v>
      </c>
      <c r="G2463" s="1">
        <f t="shared" si="866"/>
        <v>3093</v>
      </c>
      <c r="H2463" s="2">
        <f t="shared" si="867"/>
        <v>0.37269550548258829</v>
      </c>
      <c r="I2463" s="2"/>
      <c r="J2463" s="2">
        <f t="shared" si="868"/>
        <v>0.31365224725870589</v>
      </c>
      <c r="K2463" s="2">
        <f t="shared" si="869"/>
        <v>0.68634775274129411</v>
      </c>
      <c r="L2463" s="2">
        <f t="shared" si="870"/>
        <v>0</v>
      </c>
      <c r="M2463" s="2">
        <f t="shared" si="871"/>
        <v>0</v>
      </c>
      <c r="N2463" s="58">
        <v>2603</v>
      </c>
      <c r="O2463" s="58">
        <v>5696</v>
      </c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G2463" s="7">
        <f>IF(Q2463&gt;0,RANK(Q2463,(N2463:P2463,Q2463:AE2463)),0)</f>
        <v>0</v>
      </c>
      <c r="AH2463" s="7">
        <f>IF(R2463&gt;0,RANK(R2463,(N2463:P2463,Q2463:AE2463)),0)</f>
        <v>0</v>
      </c>
      <c r="AI2463" s="7">
        <f>IF(T2463&gt;0,RANK(T2463,(N2463:P2463,Q2463:AE2463)),0)</f>
        <v>0</v>
      </c>
      <c r="AJ2463" s="7">
        <f>IF(S2463&gt;0,RANK(S2463,(N2463:P2463,Q2463:AE2463)),0)</f>
        <v>0</v>
      </c>
      <c r="AK2463" s="2">
        <f t="shared" si="872"/>
        <v>0</v>
      </c>
      <c r="AL2463" s="2">
        <f t="shared" si="873"/>
        <v>0</v>
      </c>
      <c r="AM2463" s="2">
        <f t="shared" si="874"/>
        <v>0</v>
      </c>
      <c r="AN2463" s="2">
        <f t="shared" si="875"/>
        <v>0</v>
      </c>
      <c r="AP2463" t="s">
        <v>102</v>
      </c>
      <c r="AQ2463" t="s">
        <v>2477</v>
      </c>
      <c r="AR2463" s="55"/>
      <c r="AT2463" s="94">
        <v>56</v>
      </c>
      <c r="AU2463" s="96">
        <v>5</v>
      </c>
      <c r="AV2463" s="100">
        <f t="shared" si="876"/>
        <v>56005</v>
      </c>
      <c r="AX2463" s="7" t="s">
        <v>996</v>
      </c>
      <c r="BE2463" t="s">
        <v>588</v>
      </c>
    </row>
    <row r="2464" spans="1:57" ht="13" hidden="1" customHeight="1" outlineLevel="1">
      <c r="A2464" t="s">
        <v>332</v>
      </c>
      <c r="B2464" t="s">
        <v>2477</v>
      </c>
      <c r="C2464" s="1">
        <f t="shared" si="865"/>
        <v>5935</v>
      </c>
      <c r="D2464" s="7">
        <f>IF(N2464&gt;0, RANK(N2464,(N2464:P2464,Q2464:AE2464)),0)</f>
        <v>2</v>
      </c>
      <c r="E2464" s="7">
        <f>IF(O2464&gt;0,RANK(O2464,(N2464:P2464,Q2464:AE2464)),0)</f>
        <v>1</v>
      </c>
      <c r="F2464" s="7">
        <f>IF(P2464&gt;0,RANK(P2464,(N2464:P2464,Q2464:AE2464)),0)</f>
        <v>0</v>
      </c>
      <c r="G2464" s="1">
        <f t="shared" si="866"/>
        <v>1207</v>
      </c>
      <c r="H2464" s="2">
        <f t="shared" si="867"/>
        <v>0.20336983993260321</v>
      </c>
      <c r="I2464" s="2"/>
      <c r="J2464" s="2">
        <f t="shared" si="868"/>
        <v>0.39831508003369842</v>
      </c>
      <c r="K2464" s="2">
        <f t="shared" si="869"/>
        <v>0.60168491996630158</v>
      </c>
      <c r="L2464" s="2">
        <f t="shared" si="870"/>
        <v>0</v>
      </c>
      <c r="M2464" s="2">
        <f t="shared" si="871"/>
        <v>0</v>
      </c>
      <c r="N2464" s="58">
        <v>2364</v>
      </c>
      <c r="O2464" s="58">
        <v>3571</v>
      </c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G2464" s="7">
        <f>IF(Q2464&gt;0,RANK(Q2464,(N2464:P2464,Q2464:AE2464)),0)</f>
        <v>0</v>
      </c>
      <c r="AH2464" s="7">
        <f>IF(R2464&gt;0,RANK(R2464,(N2464:P2464,Q2464:AE2464)),0)</f>
        <v>0</v>
      </c>
      <c r="AI2464" s="7">
        <f>IF(T2464&gt;0,RANK(T2464,(N2464:P2464,Q2464:AE2464)),0)</f>
        <v>0</v>
      </c>
      <c r="AJ2464" s="7">
        <f>IF(S2464&gt;0,RANK(S2464,(N2464:P2464,Q2464:AE2464)),0)</f>
        <v>0</v>
      </c>
      <c r="AK2464" s="2">
        <f t="shared" si="872"/>
        <v>0</v>
      </c>
      <c r="AL2464" s="2">
        <f t="shared" si="873"/>
        <v>0</v>
      </c>
      <c r="AM2464" s="2">
        <f t="shared" si="874"/>
        <v>0</v>
      </c>
      <c r="AN2464" s="2">
        <f t="shared" si="875"/>
        <v>0</v>
      </c>
      <c r="AP2464" t="s">
        <v>332</v>
      </c>
      <c r="AQ2464" t="s">
        <v>2477</v>
      </c>
      <c r="AR2464" s="55"/>
      <c r="AT2464" s="94">
        <v>56</v>
      </c>
      <c r="AU2464" s="96">
        <v>7</v>
      </c>
      <c r="AV2464" s="100">
        <f t="shared" si="876"/>
        <v>56007</v>
      </c>
      <c r="AX2464" s="7" t="s">
        <v>996</v>
      </c>
      <c r="BE2464" t="s">
        <v>823</v>
      </c>
    </row>
    <row r="2465" spans="1:57" ht="13" hidden="1" customHeight="1" outlineLevel="1">
      <c r="A2465" t="s">
        <v>1169</v>
      </c>
      <c r="B2465" t="s">
        <v>2477</v>
      </c>
      <c r="C2465" s="1">
        <f t="shared" si="865"/>
        <v>3877</v>
      </c>
      <c r="D2465" s="7">
        <f>IF(N2465&gt;0, RANK(N2465,(N2465:P2465,Q2465:AE2465)),0)</f>
        <v>2</v>
      </c>
      <c r="E2465" s="7">
        <f>IF(O2465&gt;0,RANK(O2465,(N2465:P2465,Q2465:AE2465)),0)</f>
        <v>1</v>
      </c>
      <c r="F2465" s="7">
        <f>IF(P2465&gt;0,RANK(P2465,(N2465:P2465,Q2465:AE2465)),0)</f>
        <v>0</v>
      </c>
      <c r="G2465" s="1">
        <f t="shared" si="866"/>
        <v>1087</v>
      </c>
      <c r="H2465" s="2">
        <f t="shared" si="867"/>
        <v>0.28037142120196029</v>
      </c>
      <c r="I2465" s="2"/>
      <c r="J2465" s="2">
        <f t="shared" si="868"/>
        <v>0.35981428939901988</v>
      </c>
      <c r="K2465" s="2">
        <f t="shared" si="869"/>
        <v>0.64018571060098017</v>
      </c>
      <c r="L2465" s="2">
        <f t="shared" si="870"/>
        <v>0</v>
      </c>
      <c r="M2465" s="2">
        <f t="shared" si="871"/>
        <v>-1.1102230246251565E-16</v>
      </c>
      <c r="N2465" s="58">
        <v>1395</v>
      </c>
      <c r="O2465" s="58">
        <v>2482</v>
      </c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G2465" s="7">
        <f>IF(Q2465&gt;0,RANK(Q2465,(N2465:P2465,Q2465:AE2465)),0)</f>
        <v>0</v>
      </c>
      <c r="AH2465" s="7">
        <f>IF(R2465&gt;0,RANK(R2465,(N2465:P2465,Q2465:AE2465)),0)</f>
        <v>0</v>
      </c>
      <c r="AI2465" s="7">
        <f>IF(T2465&gt;0,RANK(T2465,(N2465:P2465,Q2465:AE2465)),0)</f>
        <v>0</v>
      </c>
      <c r="AJ2465" s="7">
        <f>IF(S2465&gt;0,RANK(S2465,(N2465:P2465,Q2465:AE2465)),0)</f>
        <v>0</v>
      </c>
      <c r="AK2465" s="2">
        <f t="shared" si="872"/>
        <v>0</v>
      </c>
      <c r="AL2465" s="2">
        <f t="shared" si="873"/>
        <v>0</v>
      </c>
      <c r="AM2465" s="2">
        <f t="shared" si="874"/>
        <v>0</v>
      </c>
      <c r="AN2465" s="2">
        <f t="shared" si="875"/>
        <v>0</v>
      </c>
      <c r="AP2465" t="s">
        <v>1169</v>
      </c>
      <c r="AQ2465" t="s">
        <v>2477</v>
      </c>
      <c r="AR2465" s="55"/>
      <c r="AT2465" s="94">
        <v>56</v>
      </c>
      <c r="AU2465" s="96">
        <v>9</v>
      </c>
      <c r="AV2465" s="100">
        <f t="shared" si="876"/>
        <v>56009</v>
      </c>
      <c r="AX2465" s="7" t="s">
        <v>996</v>
      </c>
      <c r="BE2465" t="s">
        <v>588</v>
      </c>
    </row>
    <row r="2466" spans="1:57" ht="13" hidden="1" customHeight="1" outlineLevel="1">
      <c r="A2466" t="s">
        <v>2286</v>
      </c>
      <c r="B2466" t="s">
        <v>2477</v>
      </c>
      <c r="C2466" s="1">
        <f t="shared" si="865"/>
        <v>2378</v>
      </c>
      <c r="D2466" s="7">
        <f>IF(N2466&gt;0, RANK(N2466,(N2466:P2466,Q2466:AE2466)),0)</f>
        <v>2</v>
      </c>
      <c r="E2466" s="7">
        <f>IF(O2466&gt;0,RANK(O2466,(N2466:P2466,Q2466:AE2466)),0)</f>
        <v>1</v>
      </c>
      <c r="F2466" s="7">
        <f>IF(P2466&gt;0,RANK(P2466,(N2466:P2466,Q2466:AE2466)),0)</f>
        <v>0</v>
      </c>
      <c r="G2466" s="1">
        <f t="shared" si="866"/>
        <v>1008</v>
      </c>
      <c r="H2466" s="2">
        <f t="shared" si="867"/>
        <v>0.42388561816652648</v>
      </c>
      <c r="I2466" s="2"/>
      <c r="J2466" s="2">
        <f t="shared" si="868"/>
        <v>0.28805719091673676</v>
      </c>
      <c r="K2466" s="2">
        <f t="shared" si="869"/>
        <v>0.71194280908326324</v>
      </c>
      <c r="L2466" s="2">
        <f t="shared" si="870"/>
        <v>0</v>
      </c>
      <c r="M2466" s="2">
        <f t="shared" si="871"/>
        <v>0</v>
      </c>
      <c r="N2466" s="58">
        <v>685</v>
      </c>
      <c r="O2466" s="58">
        <v>1693</v>
      </c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G2466" s="7">
        <f>IF(Q2466&gt;0,RANK(Q2466,(N2466:P2466,Q2466:AE2466)),0)</f>
        <v>0</v>
      </c>
      <c r="AH2466" s="7">
        <f>IF(R2466&gt;0,RANK(R2466,(N2466:P2466,Q2466:AE2466)),0)</f>
        <v>0</v>
      </c>
      <c r="AI2466" s="7">
        <f>IF(T2466&gt;0,RANK(T2466,(N2466:P2466,Q2466:AE2466)),0)</f>
        <v>0</v>
      </c>
      <c r="AJ2466" s="7">
        <f>IF(S2466&gt;0,RANK(S2466,(N2466:P2466,Q2466:AE2466)),0)</f>
        <v>0</v>
      </c>
      <c r="AK2466" s="2">
        <f t="shared" si="872"/>
        <v>0</v>
      </c>
      <c r="AL2466" s="2">
        <f t="shared" si="873"/>
        <v>0</v>
      </c>
      <c r="AM2466" s="2">
        <f t="shared" si="874"/>
        <v>0</v>
      </c>
      <c r="AN2466" s="2">
        <f t="shared" si="875"/>
        <v>0</v>
      </c>
      <c r="AP2466" t="s">
        <v>2286</v>
      </c>
      <c r="AQ2466" t="s">
        <v>2477</v>
      </c>
      <c r="AR2466" s="55"/>
      <c r="AT2466" s="94">
        <v>56</v>
      </c>
      <c r="AU2466" s="96">
        <v>11</v>
      </c>
      <c r="AV2466" s="100">
        <f t="shared" si="876"/>
        <v>56011</v>
      </c>
      <c r="AX2466" s="7" t="s">
        <v>996</v>
      </c>
      <c r="BE2466" t="s">
        <v>879</v>
      </c>
    </row>
    <row r="2467" spans="1:57" ht="13" hidden="1" customHeight="1" outlineLevel="1">
      <c r="A2467" t="s">
        <v>2194</v>
      </c>
      <c r="B2467" t="s">
        <v>2477</v>
      </c>
      <c r="C2467" s="1">
        <f t="shared" si="865"/>
        <v>11327</v>
      </c>
      <c r="D2467" s="7">
        <f>IF(N2467&gt;0, RANK(N2467,(N2467:P2467,Q2467:AE2467)),0)</f>
        <v>2</v>
      </c>
      <c r="E2467" s="7">
        <f>IF(O2467&gt;0,RANK(O2467,(N2467:P2467,Q2467:AE2467)),0)</f>
        <v>1</v>
      </c>
      <c r="F2467" s="7">
        <f>IF(P2467&gt;0,RANK(P2467,(N2467:P2467,Q2467:AE2467)),0)</f>
        <v>0</v>
      </c>
      <c r="G2467" s="1">
        <f t="shared" si="866"/>
        <v>2817</v>
      </c>
      <c r="H2467" s="2">
        <f t="shared" si="867"/>
        <v>0.24869780171272182</v>
      </c>
      <c r="I2467" s="2"/>
      <c r="J2467" s="2">
        <f t="shared" si="868"/>
        <v>0.37565109914363909</v>
      </c>
      <c r="K2467" s="2">
        <f t="shared" si="869"/>
        <v>0.62434890085636086</v>
      </c>
      <c r="L2467" s="2">
        <f t="shared" si="870"/>
        <v>0</v>
      </c>
      <c r="M2467" s="2">
        <f t="shared" si="871"/>
        <v>1.1102230246251565E-16</v>
      </c>
      <c r="N2467" s="58">
        <v>4255</v>
      </c>
      <c r="O2467" s="58">
        <v>7072</v>
      </c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G2467" s="7">
        <f>IF(Q2467&gt;0,RANK(Q2467,(N2467:P2467,Q2467:AE2467)),0)</f>
        <v>0</v>
      </c>
      <c r="AH2467" s="7">
        <f>IF(R2467&gt;0,RANK(R2467,(N2467:P2467,Q2467:AE2467)),0)</f>
        <v>0</v>
      </c>
      <c r="AI2467" s="7">
        <f>IF(T2467&gt;0,RANK(T2467,(N2467:P2467,Q2467:AE2467)),0)</f>
        <v>0</v>
      </c>
      <c r="AJ2467" s="7">
        <f>IF(S2467&gt;0,RANK(S2467,(N2467:P2467,Q2467:AE2467)),0)</f>
        <v>0</v>
      </c>
      <c r="AK2467" s="2">
        <f t="shared" si="872"/>
        <v>0</v>
      </c>
      <c r="AL2467" s="2">
        <f t="shared" si="873"/>
        <v>0</v>
      </c>
      <c r="AM2467" s="2">
        <f t="shared" si="874"/>
        <v>0</v>
      </c>
      <c r="AN2467" s="2">
        <f t="shared" si="875"/>
        <v>0</v>
      </c>
      <c r="AP2467" t="s">
        <v>2194</v>
      </c>
      <c r="AQ2467" t="s">
        <v>2477</v>
      </c>
      <c r="AR2467" s="55"/>
      <c r="AT2467" s="94">
        <v>56</v>
      </c>
      <c r="AU2467" s="96">
        <v>13</v>
      </c>
      <c r="AV2467" s="100">
        <f t="shared" ref="AV2467:AV2483" si="877">1000*AT2467+AU2467</f>
        <v>56013</v>
      </c>
      <c r="AX2467" s="7" t="s">
        <v>996</v>
      </c>
      <c r="BE2467" t="s">
        <v>1299</v>
      </c>
    </row>
    <row r="2468" spans="1:57" ht="13" hidden="1" customHeight="1" outlineLevel="1">
      <c r="A2468" t="s">
        <v>1532</v>
      </c>
      <c r="B2468" t="s">
        <v>2477</v>
      </c>
      <c r="C2468" s="1">
        <f t="shared" si="865"/>
        <v>4691</v>
      </c>
      <c r="D2468" s="7">
        <f>IF(N2468&gt;0, RANK(N2468,(N2468:P2468,Q2468:AE2468)),0)</f>
        <v>2</v>
      </c>
      <c r="E2468" s="7">
        <f>IF(O2468&gt;0,RANK(O2468,(N2468:P2468,Q2468:AE2468)),0)</f>
        <v>1</v>
      </c>
      <c r="F2468" s="7">
        <f>IF(P2468&gt;0,RANK(P2468,(N2468:P2468,Q2468:AE2468)),0)</f>
        <v>0</v>
      </c>
      <c r="G2468" s="1">
        <f t="shared" si="866"/>
        <v>1691</v>
      </c>
      <c r="H2468" s="2">
        <f t="shared" si="867"/>
        <v>0.36047751012577278</v>
      </c>
      <c r="I2468" s="2"/>
      <c r="J2468" s="2">
        <f t="shared" si="868"/>
        <v>0.31976124493711361</v>
      </c>
      <c r="K2468" s="2">
        <f t="shared" si="869"/>
        <v>0.68023875506288634</v>
      </c>
      <c r="L2468" s="2">
        <f t="shared" si="870"/>
        <v>0</v>
      </c>
      <c r="M2468" s="2">
        <f t="shared" si="871"/>
        <v>0</v>
      </c>
      <c r="N2468" s="58">
        <v>1500</v>
      </c>
      <c r="O2468" s="58">
        <v>3191</v>
      </c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G2468" s="7">
        <f>IF(Q2468&gt;0,RANK(Q2468,(N2468:P2468,Q2468:AE2468)),0)</f>
        <v>0</v>
      </c>
      <c r="AH2468" s="7">
        <f>IF(R2468&gt;0,RANK(R2468,(N2468:P2468,Q2468:AE2468)),0)</f>
        <v>0</v>
      </c>
      <c r="AI2468" s="7">
        <f>IF(T2468&gt;0,RANK(T2468,(N2468:P2468,Q2468:AE2468)),0)</f>
        <v>0</v>
      </c>
      <c r="AJ2468" s="7">
        <f>IF(S2468&gt;0,RANK(S2468,(N2468:P2468,Q2468:AE2468)),0)</f>
        <v>0</v>
      </c>
      <c r="AK2468" s="2">
        <f t="shared" si="872"/>
        <v>0</v>
      </c>
      <c r="AL2468" s="2">
        <f t="shared" si="873"/>
        <v>0</v>
      </c>
      <c r="AM2468" s="2">
        <f t="shared" si="874"/>
        <v>0</v>
      </c>
      <c r="AN2468" s="2">
        <f t="shared" si="875"/>
        <v>0</v>
      </c>
      <c r="AP2468" t="s">
        <v>1532</v>
      </c>
      <c r="AQ2468" t="s">
        <v>2477</v>
      </c>
      <c r="AR2468" s="55"/>
      <c r="AT2468" s="94">
        <v>56</v>
      </c>
      <c r="AU2468" s="96">
        <v>15</v>
      </c>
      <c r="AV2468" s="100">
        <f t="shared" si="877"/>
        <v>56015</v>
      </c>
      <c r="AX2468" s="7" t="s">
        <v>996</v>
      </c>
      <c r="BE2468" t="s">
        <v>962</v>
      </c>
    </row>
    <row r="2469" spans="1:57" ht="13" hidden="1" customHeight="1" outlineLevel="1">
      <c r="A2469" t="s">
        <v>2309</v>
      </c>
      <c r="B2469" t="s">
        <v>2477</v>
      </c>
      <c r="C2469" s="1">
        <f t="shared" si="865"/>
        <v>2067</v>
      </c>
      <c r="D2469" s="7">
        <f>IF(N2469&gt;0, RANK(N2469,(N2469:P2469,Q2469:AE2469)),0)</f>
        <v>2</v>
      </c>
      <c r="E2469" s="7">
        <f>IF(O2469&gt;0,RANK(O2469,(N2469:P2469,Q2469:AE2469)),0)</f>
        <v>1</v>
      </c>
      <c r="F2469" s="7">
        <f>IF(P2469&gt;0,RANK(P2469,(N2469:P2469,Q2469:AE2469)),0)</f>
        <v>0</v>
      </c>
      <c r="G2469" s="1">
        <f t="shared" si="866"/>
        <v>733</v>
      </c>
      <c r="H2469" s="2">
        <f t="shared" si="867"/>
        <v>0.35462022254475084</v>
      </c>
      <c r="I2469" s="2"/>
      <c r="J2469" s="2">
        <f t="shared" si="868"/>
        <v>0.32268988872762455</v>
      </c>
      <c r="K2469" s="2">
        <f t="shared" si="869"/>
        <v>0.67731011127237539</v>
      </c>
      <c r="L2469" s="2">
        <f t="shared" si="870"/>
        <v>0</v>
      </c>
      <c r="M2469" s="2">
        <f t="shared" si="871"/>
        <v>0</v>
      </c>
      <c r="N2469" s="58">
        <v>667</v>
      </c>
      <c r="O2469" s="58">
        <v>1400</v>
      </c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G2469" s="7">
        <f>IF(Q2469&gt;0,RANK(Q2469,(N2469:P2469,Q2469:AE2469)),0)</f>
        <v>0</v>
      </c>
      <c r="AH2469" s="7">
        <f>IF(R2469&gt;0,RANK(R2469,(N2469:P2469,Q2469:AE2469)),0)</f>
        <v>0</v>
      </c>
      <c r="AI2469" s="7">
        <f>IF(T2469&gt;0,RANK(T2469,(N2469:P2469,Q2469:AE2469)),0)</f>
        <v>0</v>
      </c>
      <c r="AJ2469" s="7">
        <f>IF(S2469&gt;0,RANK(S2469,(N2469:P2469,Q2469:AE2469)),0)</f>
        <v>0</v>
      </c>
      <c r="AK2469" s="2">
        <f t="shared" si="872"/>
        <v>0</v>
      </c>
      <c r="AL2469" s="2">
        <f t="shared" si="873"/>
        <v>0</v>
      </c>
      <c r="AM2469" s="2">
        <f t="shared" si="874"/>
        <v>0</v>
      </c>
      <c r="AN2469" s="2">
        <f t="shared" si="875"/>
        <v>0</v>
      </c>
      <c r="AP2469" t="s">
        <v>2309</v>
      </c>
      <c r="AQ2469" t="s">
        <v>2477</v>
      </c>
      <c r="AR2469" s="55"/>
      <c r="AT2469" s="94">
        <v>56</v>
      </c>
      <c r="AU2469" s="96">
        <v>17</v>
      </c>
      <c r="AV2469" s="100">
        <f t="shared" si="877"/>
        <v>56017</v>
      </c>
      <c r="AX2469" s="7" t="s">
        <v>996</v>
      </c>
      <c r="BE2469" t="s">
        <v>891</v>
      </c>
    </row>
    <row r="2470" spans="1:57" ht="13" hidden="1" customHeight="1" outlineLevel="1">
      <c r="A2470" t="s">
        <v>11</v>
      </c>
      <c r="B2470" t="s">
        <v>2477</v>
      </c>
      <c r="C2470" s="1">
        <f t="shared" si="865"/>
        <v>2440</v>
      </c>
      <c r="D2470" s="7">
        <f>IF(N2470&gt;0, RANK(N2470,(N2470:P2470,Q2470:AE2470)),0)</f>
        <v>2</v>
      </c>
      <c r="E2470" s="7">
        <f>IF(O2470&gt;0,RANK(O2470,(N2470:P2470,Q2470:AE2470)),0)</f>
        <v>1</v>
      </c>
      <c r="F2470" s="7">
        <f>IF(P2470&gt;0,RANK(P2470,(N2470:P2470,Q2470:AE2470)),0)</f>
        <v>0</v>
      </c>
      <c r="G2470" s="1">
        <f t="shared" si="866"/>
        <v>1228</v>
      </c>
      <c r="H2470" s="2">
        <f t="shared" si="867"/>
        <v>0.50327868852459012</v>
      </c>
      <c r="I2470" s="2"/>
      <c r="J2470" s="2">
        <f t="shared" si="868"/>
        <v>0.24836065573770491</v>
      </c>
      <c r="K2470" s="2">
        <f t="shared" si="869"/>
        <v>0.75163934426229506</v>
      </c>
      <c r="L2470" s="2">
        <f t="shared" si="870"/>
        <v>0</v>
      </c>
      <c r="M2470" s="2">
        <f t="shared" si="871"/>
        <v>0</v>
      </c>
      <c r="N2470" s="58">
        <v>606</v>
      </c>
      <c r="O2470" s="58">
        <v>1834</v>
      </c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G2470" s="7">
        <f>IF(Q2470&gt;0,RANK(Q2470,(N2470:P2470,Q2470:AE2470)),0)</f>
        <v>0</v>
      </c>
      <c r="AH2470" s="7">
        <f>IF(R2470&gt;0,RANK(R2470,(N2470:P2470,Q2470:AE2470)),0)</f>
        <v>0</v>
      </c>
      <c r="AI2470" s="7">
        <f>IF(T2470&gt;0,RANK(T2470,(N2470:P2470,Q2470:AE2470)),0)</f>
        <v>0</v>
      </c>
      <c r="AJ2470" s="7">
        <f>IF(S2470&gt;0,RANK(S2470,(N2470:P2470,Q2470:AE2470)),0)</f>
        <v>0</v>
      </c>
      <c r="AK2470" s="2">
        <f t="shared" si="872"/>
        <v>0</v>
      </c>
      <c r="AL2470" s="2">
        <f t="shared" si="873"/>
        <v>0</v>
      </c>
      <c r="AM2470" s="2">
        <f t="shared" si="874"/>
        <v>0</v>
      </c>
      <c r="AN2470" s="2">
        <f t="shared" si="875"/>
        <v>0</v>
      </c>
      <c r="AP2470" t="s">
        <v>11</v>
      </c>
      <c r="AQ2470" t="s">
        <v>2477</v>
      </c>
      <c r="AR2470" s="55"/>
      <c r="AT2470" s="94">
        <v>56</v>
      </c>
      <c r="AU2470" s="96">
        <v>19</v>
      </c>
      <c r="AV2470" s="100">
        <f t="shared" si="877"/>
        <v>56019</v>
      </c>
      <c r="AX2470" s="7" t="s">
        <v>996</v>
      </c>
      <c r="BE2470" t="s">
        <v>891</v>
      </c>
    </row>
    <row r="2471" spans="1:57" ht="13" hidden="1" customHeight="1" outlineLevel="1">
      <c r="A2471" t="s">
        <v>1936</v>
      </c>
      <c r="B2471" t="s">
        <v>2477</v>
      </c>
      <c r="C2471" s="1">
        <f t="shared" si="865"/>
        <v>23503</v>
      </c>
      <c r="D2471" s="7">
        <f>IF(N2471&gt;0, RANK(N2471,(N2471:P2471,Q2471:AE2471)),0)</f>
        <v>2</v>
      </c>
      <c r="E2471" s="7">
        <f>IF(O2471&gt;0,RANK(O2471,(N2471:P2471,Q2471:AE2471)),0)</f>
        <v>1</v>
      </c>
      <c r="F2471" s="7">
        <f>IF(P2471&gt;0,RANK(P2471,(N2471:P2471,Q2471:AE2471)),0)</f>
        <v>0</v>
      </c>
      <c r="G2471" s="1">
        <f t="shared" si="866"/>
        <v>6695</v>
      </c>
      <c r="H2471" s="2">
        <f t="shared" si="867"/>
        <v>0.28485725226566821</v>
      </c>
      <c r="I2471" s="2"/>
      <c r="J2471" s="2">
        <f t="shared" si="868"/>
        <v>0.35757137386716592</v>
      </c>
      <c r="K2471" s="2">
        <f t="shared" si="869"/>
        <v>0.64242862613283414</v>
      </c>
      <c r="L2471" s="2">
        <f t="shared" si="870"/>
        <v>0</v>
      </c>
      <c r="M2471" s="2">
        <f t="shared" si="871"/>
        <v>-1.1102230246251565E-16</v>
      </c>
      <c r="N2471" s="55">
        <v>8404</v>
      </c>
      <c r="O2471" s="55">
        <v>15099</v>
      </c>
      <c r="U2471" s="59"/>
      <c r="AG2471" s="7">
        <f>IF(Q2471&gt;0,RANK(Q2471,(N2471:P2471,Q2471:AE2471)),0)</f>
        <v>0</v>
      </c>
      <c r="AH2471" s="7">
        <f>IF(R2471&gt;0,RANK(R2471,(N2471:P2471,Q2471:AE2471)),0)</f>
        <v>0</v>
      </c>
      <c r="AI2471" s="7">
        <f>IF(T2471&gt;0,RANK(T2471,(N2471:P2471,Q2471:AE2471)),0)</f>
        <v>0</v>
      </c>
      <c r="AJ2471" s="7">
        <f>IF(S2471&gt;0,RANK(S2471,(N2471:P2471,Q2471:AE2471)),0)</f>
        <v>0</v>
      </c>
      <c r="AK2471" s="2">
        <f t="shared" si="872"/>
        <v>0</v>
      </c>
      <c r="AL2471" s="2">
        <f t="shared" si="873"/>
        <v>0</v>
      </c>
      <c r="AM2471" s="2">
        <f t="shared" si="874"/>
        <v>0</v>
      </c>
      <c r="AN2471" s="2">
        <f t="shared" si="875"/>
        <v>0</v>
      </c>
      <c r="AP2471" t="s">
        <v>1936</v>
      </c>
      <c r="AQ2471" t="s">
        <v>2477</v>
      </c>
      <c r="AR2471" s="55"/>
      <c r="AT2471" s="94">
        <v>56</v>
      </c>
      <c r="AU2471" s="96">
        <v>21</v>
      </c>
      <c r="AV2471" s="100">
        <f t="shared" si="877"/>
        <v>56021</v>
      </c>
      <c r="AX2471" s="7" t="s">
        <v>996</v>
      </c>
      <c r="BE2471" t="s">
        <v>171</v>
      </c>
    </row>
    <row r="2472" spans="1:57" ht="13" hidden="1" customHeight="1" outlineLevel="1">
      <c r="A2472" t="s">
        <v>1794</v>
      </c>
      <c r="B2472" t="s">
        <v>2477</v>
      </c>
      <c r="C2472" s="1">
        <f t="shared" si="865"/>
        <v>4690</v>
      </c>
      <c r="D2472" s="7">
        <f>IF(N2472&gt;0, RANK(N2472,(N2472:P2472,Q2472:AE2472)),0)</f>
        <v>2</v>
      </c>
      <c r="E2472" s="7">
        <f>IF(O2472&gt;0,RANK(O2472,(N2472:P2472,Q2472:AE2472)),0)</f>
        <v>1</v>
      </c>
      <c r="F2472" s="7">
        <f>IF(P2472&gt;0,RANK(P2472,(N2472:P2472,Q2472:AE2472)),0)</f>
        <v>0</v>
      </c>
      <c r="G2472" s="1">
        <f t="shared" si="866"/>
        <v>1596</v>
      </c>
      <c r="H2472" s="2">
        <f t="shared" si="867"/>
        <v>0.34029850746268658</v>
      </c>
      <c r="I2472" s="2"/>
      <c r="J2472" s="2">
        <f t="shared" si="868"/>
        <v>0.32985074626865674</v>
      </c>
      <c r="K2472" s="2">
        <f t="shared" si="869"/>
        <v>0.67014925373134326</v>
      </c>
      <c r="L2472" s="2">
        <f t="shared" si="870"/>
        <v>0</v>
      </c>
      <c r="M2472" s="2">
        <f t="shared" si="871"/>
        <v>0</v>
      </c>
      <c r="N2472" s="55">
        <v>1547</v>
      </c>
      <c r="O2472" s="55">
        <v>3143</v>
      </c>
      <c r="U2472" s="59"/>
      <c r="AG2472" s="7">
        <f>IF(Q2472&gt;0,RANK(Q2472,(N2472:P2472,Q2472:AE2472)),0)</f>
        <v>0</v>
      </c>
      <c r="AH2472" s="7">
        <f>IF(R2472&gt;0,RANK(R2472,(N2472:P2472,Q2472:AE2472)),0)</f>
        <v>0</v>
      </c>
      <c r="AI2472" s="7">
        <f>IF(T2472&gt;0,RANK(T2472,(N2472:P2472,Q2472:AE2472)),0)</f>
        <v>0</v>
      </c>
      <c r="AJ2472" s="7">
        <f>IF(S2472&gt;0,RANK(S2472,(N2472:P2472,Q2472:AE2472)),0)</f>
        <v>0</v>
      </c>
      <c r="AK2472" s="2">
        <f t="shared" si="872"/>
        <v>0</v>
      </c>
      <c r="AL2472" s="2">
        <f t="shared" si="873"/>
        <v>0</v>
      </c>
      <c r="AM2472" s="2">
        <f t="shared" si="874"/>
        <v>0</v>
      </c>
      <c r="AN2472" s="2">
        <f t="shared" si="875"/>
        <v>0</v>
      </c>
      <c r="AP2472" t="s">
        <v>1794</v>
      </c>
      <c r="AQ2472" t="s">
        <v>2477</v>
      </c>
      <c r="AR2472" s="55"/>
      <c r="AT2472" s="94">
        <v>56</v>
      </c>
      <c r="AU2472" s="96">
        <v>23</v>
      </c>
      <c r="AV2472" s="100">
        <f t="shared" si="877"/>
        <v>56023</v>
      </c>
      <c r="AX2472" s="7" t="s">
        <v>996</v>
      </c>
      <c r="BE2472" t="s">
        <v>879</v>
      </c>
    </row>
    <row r="2473" spans="1:57" ht="13" hidden="1" customHeight="1" outlineLevel="1">
      <c r="A2473" t="s">
        <v>520</v>
      </c>
      <c r="B2473" t="s">
        <v>2477</v>
      </c>
      <c r="C2473" s="1">
        <f t="shared" si="865"/>
        <v>21255</v>
      </c>
      <c r="D2473" s="7">
        <f>IF(N2473&gt;0, RANK(N2473,(N2473:P2473,Q2473:AE2473)),0)</f>
        <v>2</v>
      </c>
      <c r="E2473" s="7">
        <f>IF(O2473&gt;0,RANK(O2473,(N2473:P2473,Q2473:AE2473)),0)</f>
        <v>1</v>
      </c>
      <c r="F2473" s="7">
        <f>IF(P2473&gt;0,RANK(P2473,(N2473:P2473,Q2473:AE2473)),0)</f>
        <v>0</v>
      </c>
      <c r="G2473" s="1">
        <f t="shared" si="866"/>
        <v>2853</v>
      </c>
      <c r="H2473" s="2">
        <f t="shared" si="867"/>
        <v>0.13422724064925901</v>
      </c>
      <c r="I2473" s="2"/>
      <c r="J2473" s="2">
        <f t="shared" si="868"/>
        <v>0.43288637967537053</v>
      </c>
      <c r="K2473" s="2">
        <f t="shared" si="869"/>
        <v>0.56711362032462953</v>
      </c>
      <c r="L2473" s="2">
        <f t="shared" si="870"/>
        <v>0</v>
      </c>
      <c r="M2473" s="2">
        <f t="shared" si="871"/>
        <v>-1.1102230246251565E-16</v>
      </c>
      <c r="N2473" s="55">
        <v>9201</v>
      </c>
      <c r="O2473" s="55">
        <v>12054</v>
      </c>
      <c r="U2473" s="59"/>
      <c r="AG2473" s="7">
        <f>IF(Q2473&gt;0,RANK(Q2473,(N2473:P2473,Q2473:AE2473)),0)</f>
        <v>0</v>
      </c>
      <c r="AH2473" s="7">
        <f>IF(R2473&gt;0,RANK(R2473,(N2473:P2473,Q2473:AE2473)),0)</f>
        <v>0</v>
      </c>
      <c r="AI2473" s="7">
        <f>IF(T2473&gt;0,RANK(T2473,(N2473:P2473,Q2473:AE2473)),0)</f>
        <v>0</v>
      </c>
      <c r="AJ2473" s="7">
        <f>IF(S2473&gt;0,RANK(S2473,(N2473:P2473,Q2473:AE2473)),0)</f>
        <v>0</v>
      </c>
      <c r="AK2473" s="2">
        <f t="shared" si="872"/>
        <v>0</v>
      </c>
      <c r="AL2473" s="2">
        <f t="shared" si="873"/>
        <v>0</v>
      </c>
      <c r="AM2473" s="2">
        <f t="shared" si="874"/>
        <v>0</v>
      </c>
      <c r="AN2473" s="2">
        <f t="shared" si="875"/>
        <v>0</v>
      </c>
      <c r="AP2473" t="s">
        <v>520</v>
      </c>
      <c r="AQ2473" t="s">
        <v>2477</v>
      </c>
      <c r="AR2473" s="55"/>
      <c r="AT2473" s="94">
        <v>56</v>
      </c>
      <c r="AU2473" s="96">
        <v>25</v>
      </c>
      <c r="AV2473" s="100">
        <f t="shared" si="877"/>
        <v>56025</v>
      </c>
      <c r="AX2473" s="7" t="s">
        <v>996</v>
      </c>
      <c r="BE2473" t="s">
        <v>1299</v>
      </c>
    </row>
    <row r="2474" spans="1:57" ht="13" hidden="1" customHeight="1" outlineLevel="1">
      <c r="A2474" t="s">
        <v>1282</v>
      </c>
      <c r="B2474" t="s">
        <v>2477</v>
      </c>
      <c r="C2474" s="1">
        <f t="shared" si="865"/>
        <v>1199</v>
      </c>
      <c r="D2474" s="7">
        <f>IF(N2474&gt;0, RANK(N2474,(N2474:P2474,Q2474:AE2474)),0)</f>
        <v>2</v>
      </c>
      <c r="E2474" s="7">
        <f>IF(O2474&gt;0,RANK(O2474,(N2474:P2474,Q2474:AE2474)),0)</f>
        <v>1</v>
      </c>
      <c r="F2474" s="7">
        <f>IF(P2474&gt;0,RANK(P2474,(N2474:P2474,Q2474:AE2474)),0)</f>
        <v>0</v>
      </c>
      <c r="G2474" s="1">
        <f t="shared" si="866"/>
        <v>443</v>
      </c>
      <c r="H2474" s="2">
        <f t="shared" si="867"/>
        <v>0.36947456213511259</v>
      </c>
      <c r="I2474" s="2"/>
      <c r="J2474" s="2">
        <f t="shared" si="868"/>
        <v>0.31526271893244373</v>
      </c>
      <c r="K2474" s="2">
        <f t="shared" si="869"/>
        <v>0.68473728106755627</v>
      </c>
      <c r="L2474" s="2">
        <f t="shared" si="870"/>
        <v>0</v>
      </c>
      <c r="M2474" s="2">
        <f t="shared" si="871"/>
        <v>0</v>
      </c>
      <c r="N2474" s="55">
        <v>378</v>
      </c>
      <c r="O2474" s="55">
        <v>821</v>
      </c>
      <c r="U2474" s="59"/>
      <c r="AG2474" s="7">
        <f>IF(Q2474&gt;0,RANK(Q2474,(N2474:P2474,Q2474:AE2474)),0)</f>
        <v>0</v>
      </c>
      <c r="AH2474" s="7">
        <f>IF(R2474&gt;0,RANK(R2474,(N2474:P2474,Q2474:AE2474)),0)</f>
        <v>0</v>
      </c>
      <c r="AI2474" s="7">
        <f>IF(T2474&gt;0,RANK(T2474,(N2474:P2474,Q2474:AE2474)),0)</f>
        <v>0</v>
      </c>
      <c r="AJ2474" s="7">
        <f>IF(S2474&gt;0,RANK(S2474,(N2474:P2474,Q2474:AE2474)),0)</f>
        <v>0</v>
      </c>
      <c r="AK2474" s="2">
        <f t="shared" si="872"/>
        <v>0</v>
      </c>
      <c r="AL2474" s="2">
        <f t="shared" si="873"/>
        <v>0</v>
      </c>
      <c r="AM2474" s="2">
        <f t="shared" si="874"/>
        <v>0</v>
      </c>
      <c r="AN2474" s="2">
        <f t="shared" si="875"/>
        <v>0</v>
      </c>
      <c r="AP2474" t="s">
        <v>1282</v>
      </c>
      <c r="AQ2474" t="s">
        <v>2477</v>
      </c>
      <c r="AR2474" s="55"/>
      <c r="AT2474" s="94">
        <v>56</v>
      </c>
      <c r="AU2474" s="96">
        <v>27</v>
      </c>
      <c r="AV2474" s="100">
        <f t="shared" si="877"/>
        <v>56027</v>
      </c>
      <c r="AX2474" s="7" t="s">
        <v>996</v>
      </c>
      <c r="BE2474" t="s">
        <v>983</v>
      </c>
    </row>
    <row r="2475" spans="1:57" ht="13" hidden="1" customHeight="1" outlineLevel="1">
      <c r="A2475" t="s">
        <v>1125</v>
      </c>
      <c r="B2475" t="s">
        <v>2477</v>
      </c>
      <c r="C2475" s="1">
        <f t="shared" si="865"/>
        <v>8579</v>
      </c>
      <c r="D2475" s="7">
        <f>IF(N2475&gt;0, RANK(N2475,(N2475:P2475,Q2475:AE2475)),0)</f>
        <v>2</v>
      </c>
      <c r="E2475" s="7">
        <f>IF(O2475&gt;0,RANK(O2475,(N2475:P2475,Q2475:AE2475)),0)</f>
        <v>1</v>
      </c>
      <c r="F2475" s="7">
        <f>IF(P2475&gt;0,RANK(P2475,(N2475:P2475,Q2475:AE2475)),0)</f>
        <v>0</v>
      </c>
      <c r="G2475" s="1">
        <f t="shared" si="866"/>
        <v>4531</v>
      </c>
      <c r="H2475" s="2">
        <f t="shared" si="867"/>
        <v>0.52815013404825739</v>
      </c>
      <c r="I2475" s="2"/>
      <c r="J2475" s="2">
        <f t="shared" si="868"/>
        <v>0.2359249329758713</v>
      </c>
      <c r="K2475" s="2">
        <f t="shared" si="869"/>
        <v>0.76407506702412864</v>
      </c>
      <c r="L2475" s="2">
        <f t="shared" si="870"/>
        <v>0</v>
      </c>
      <c r="M2475" s="2">
        <f t="shared" si="871"/>
        <v>1.1102230246251565E-16</v>
      </c>
      <c r="N2475" s="55">
        <v>2024</v>
      </c>
      <c r="O2475" s="55">
        <v>6555</v>
      </c>
      <c r="U2475" s="59"/>
      <c r="AG2475" s="7">
        <f>IF(Q2475&gt;0,RANK(Q2475,(N2475:P2475,Q2475:AE2475)),0)</f>
        <v>0</v>
      </c>
      <c r="AH2475" s="7">
        <f>IF(R2475&gt;0,RANK(R2475,(N2475:P2475,Q2475:AE2475)),0)</f>
        <v>0</v>
      </c>
      <c r="AI2475" s="7">
        <f>IF(T2475&gt;0,RANK(T2475,(N2475:P2475,Q2475:AE2475)),0)</f>
        <v>0</v>
      </c>
      <c r="AJ2475" s="7">
        <f>IF(S2475&gt;0,RANK(S2475,(N2475:P2475,Q2475:AE2475)),0)</f>
        <v>0</v>
      </c>
      <c r="AK2475" s="2">
        <f t="shared" si="872"/>
        <v>0</v>
      </c>
      <c r="AL2475" s="2">
        <f t="shared" si="873"/>
        <v>0</v>
      </c>
      <c r="AM2475" s="2">
        <f t="shared" si="874"/>
        <v>0</v>
      </c>
      <c r="AN2475" s="2">
        <f t="shared" si="875"/>
        <v>0</v>
      </c>
      <c r="AP2475" t="s">
        <v>1125</v>
      </c>
      <c r="AQ2475" t="s">
        <v>2477</v>
      </c>
      <c r="AR2475" s="55"/>
      <c r="AT2475" s="94">
        <v>56</v>
      </c>
      <c r="AU2475" s="96">
        <v>29</v>
      </c>
      <c r="AV2475" s="100">
        <f t="shared" si="877"/>
        <v>56029</v>
      </c>
      <c r="AX2475" s="7" t="s">
        <v>996</v>
      </c>
      <c r="BE2475" t="s">
        <v>405</v>
      </c>
    </row>
    <row r="2476" spans="1:57" ht="13" hidden="1" customHeight="1" outlineLevel="1">
      <c r="A2476" t="s">
        <v>597</v>
      </c>
      <c r="B2476" t="s">
        <v>2477</v>
      </c>
      <c r="C2476" s="1">
        <f t="shared" si="865"/>
        <v>3661</v>
      </c>
      <c r="D2476" s="7">
        <f>IF(N2476&gt;0, RANK(N2476,(N2476:P2476,Q2476:AE2476)),0)</f>
        <v>2</v>
      </c>
      <c r="E2476" s="7">
        <f>IF(O2476&gt;0,RANK(O2476,(N2476:P2476,Q2476:AE2476)),0)</f>
        <v>1</v>
      </c>
      <c r="F2476" s="7">
        <f>IF(P2476&gt;0,RANK(P2476,(N2476:P2476,Q2476:AE2476)),0)</f>
        <v>0</v>
      </c>
      <c r="G2476" s="1">
        <f t="shared" si="866"/>
        <v>749</v>
      </c>
      <c r="H2476" s="2">
        <f t="shared" si="867"/>
        <v>0.2045889101338432</v>
      </c>
      <c r="I2476" s="2"/>
      <c r="J2476" s="2">
        <f t="shared" si="868"/>
        <v>0.39770554493307841</v>
      </c>
      <c r="K2476" s="2">
        <f t="shared" si="869"/>
        <v>0.60229445506692159</v>
      </c>
      <c r="L2476" s="2">
        <f t="shared" si="870"/>
        <v>0</v>
      </c>
      <c r="M2476" s="2">
        <f t="shared" si="871"/>
        <v>0</v>
      </c>
      <c r="N2476" s="55">
        <v>1456</v>
      </c>
      <c r="O2476" s="55">
        <v>2205</v>
      </c>
      <c r="U2476" s="59"/>
      <c r="AG2476" s="7">
        <f>IF(Q2476&gt;0,RANK(Q2476,(N2476:P2476,Q2476:AE2476)),0)</f>
        <v>0</v>
      </c>
      <c r="AH2476" s="7">
        <f>IF(R2476&gt;0,RANK(R2476,(N2476:P2476,Q2476:AE2476)),0)</f>
        <v>0</v>
      </c>
      <c r="AI2476" s="7">
        <f>IF(T2476&gt;0,RANK(T2476,(N2476:P2476,Q2476:AE2476)),0)</f>
        <v>0</v>
      </c>
      <c r="AJ2476" s="7">
        <f>IF(S2476&gt;0,RANK(S2476,(N2476:P2476,Q2476:AE2476)),0)</f>
        <v>0</v>
      </c>
      <c r="AK2476" s="2">
        <f t="shared" si="872"/>
        <v>0</v>
      </c>
      <c r="AL2476" s="2">
        <f t="shared" si="873"/>
        <v>0</v>
      </c>
      <c r="AM2476" s="2">
        <f t="shared" si="874"/>
        <v>0</v>
      </c>
      <c r="AN2476" s="2">
        <f t="shared" si="875"/>
        <v>0</v>
      </c>
      <c r="AP2476" t="s">
        <v>597</v>
      </c>
      <c r="AQ2476" t="s">
        <v>2477</v>
      </c>
      <c r="AR2476" s="55"/>
      <c r="AT2476" s="94">
        <v>56</v>
      </c>
      <c r="AU2476" s="96">
        <v>31</v>
      </c>
      <c r="AV2476" s="100">
        <f t="shared" si="877"/>
        <v>56031</v>
      </c>
      <c r="AX2476" s="7" t="s">
        <v>996</v>
      </c>
      <c r="BE2476" t="s">
        <v>405</v>
      </c>
    </row>
    <row r="2477" spans="1:57" ht="13" hidden="1" customHeight="1" outlineLevel="1">
      <c r="A2477" t="s">
        <v>1328</v>
      </c>
      <c r="B2477" t="s">
        <v>2477</v>
      </c>
      <c r="C2477" s="1">
        <f t="shared" si="865"/>
        <v>9360</v>
      </c>
      <c r="D2477" s="7">
        <f>IF(N2477&gt;0, RANK(N2477,(N2477:P2477,Q2477:AE2477)),0)</f>
        <v>2</v>
      </c>
      <c r="E2477" s="7">
        <f>IF(O2477&gt;0,RANK(O2477,(N2477:P2477,Q2477:AE2477)),0)</f>
        <v>1</v>
      </c>
      <c r="F2477" s="7">
        <f>IF(P2477&gt;0,RANK(P2477,(N2477:P2477,Q2477:AE2477)),0)</f>
        <v>0</v>
      </c>
      <c r="G2477" s="1">
        <f t="shared" si="866"/>
        <v>1690</v>
      </c>
      <c r="H2477" s="2">
        <f t="shared" si="867"/>
        <v>0.18055555555555555</v>
      </c>
      <c r="I2477" s="2"/>
      <c r="J2477" s="2">
        <f t="shared" si="868"/>
        <v>0.40972222222222221</v>
      </c>
      <c r="K2477" s="2">
        <f t="shared" si="869"/>
        <v>0.59027777777777779</v>
      </c>
      <c r="L2477" s="2">
        <f t="shared" si="870"/>
        <v>0</v>
      </c>
      <c r="M2477" s="2">
        <f t="shared" si="871"/>
        <v>0</v>
      </c>
      <c r="N2477" s="55">
        <v>3835</v>
      </c>
      <c r="O2477" s="55">
        <v>5525</v>
      </c>
      <c r="U2477" s="59"/>
      <c r="AG2477" s="7">
        <f>IF(Q2477&gt;0,RANK(Q2477,(N2477:P2477,Q2477:AE2477)),0)</f>
        <v>0</v>
      </c>
      <c r="AH2477" s="7">
        <f>IF(R2477&gt;0,RANK(R2477,(N2477:P2477,Q2477:AE2477)),0)</f>
        <v>0</v>
      </c>
      <c r="AI2477" s="7">
        <f>IF(T2477&gt;0,RANK(T2477,(N2477:P2477,Q2477:AE2477)),0)</f>
        <v>0</v>
      </c>
      <c r="AJ2477" s="7">
        <f>IF(S2477&gt;0,RANK(S2477,(N2477:P2477,Q2477:AE2477)),0)</f>
        <v>0</v>
      </c>
      <c r="AK2477" s="2">
        <f t="shared" si="872"/>
        <v>0</v>
      </c>
      <c r="AL2477" s="2">
        <f t="shared" si="873"/>
        <v>0</v>
      </c>
      <c r="AM2477" s="2">
        <f t="shared" si="874"/>
        <v>0</v>
      </c>
      <c r="AN2477" s="2">
        <f t="shared" si="875"/>
        <v>0</v>
      </c>
      <c r="AP2477" t="s">
        <v>1328</v>
      </c>
      <c r="AQ2477" t="s">
        <v>2477</v>
      </c>
      <c r="AR2477" s="55"/>
      <c r="AT2477" s="94">
        <v>56</v>
      </c>
      <c r="AU2477" s="96">
        <v>33</v>
      </c>
      <c r="AV2477" s="100">
        <f t="shared" si="877"/>
        <v>56033</v>
      </c>
      <c r="AX2477" s="7" t="s">
        <v>996</v>
      </c>
      <c r="BE2477" t="s">
        <v>405</v>
      </c>
    </row>
    <row r="2478" spans="1:57" ht="13" hidden="1" customHeight="1" outlineLevel="1">
      <c r="A2478" t="s">
        <v>2304</v>
      </c>
      <c r="B2478" t="s">
        <v>2477</v>
      </c>
      <c r="C2478" s="1">
        <f t="shared" si="865"/>
        <v>2206</v>
      </c>
      <c r="D2478" s="7">
        <f>IF(N2478&gt;0, RANK(N2478,(N2478:P2478,Q2478:AE2478)),0)</f>
        <v>2</v>
      </c>
      <c r="E2478" s="7">
        <f>IF(O2478&gt;0,RANK(O2478,(N2478:P2478,Q2478:AE2478)),0)</f>
        <v>1</v>
      </c>
      <c r="F2478" s="7">
        <f>IF(P2478&gt;0,RANK(P2478,(N2478:P2478,Q2478:AE2478)),0)</f>
        <v>0</v>
      </c>
      <c r="G2478" s="1">
        <f t="shared" si="866"/>
        <v>1076</v>
      </c>
      <c r="H2478" s="2">
        <f t="shared" si="867"/>
        <v>0.48776065276518588</v>
      </c>
      <c r="I2478" s="2"/>
      <c r="J2478" s="2">
        <f t="shared" si="868"/>
        <v>0.25611967361740706</v>
      </c>
      <c r="K2478" s="2">
        <f t="shared" si="869"/>
        <v>0.74388032638259294</v>
      </c>
      <c r="L2478" s="2">
        <f t="shared" si="870"/>
        <v>0</v>
      </c>
      <c r="M2478" s="2">
        <f t="shared" si="871"/>
        <v>0</v>
      </c>
      <c r="N2478" s="55">
        <v>565</v>
      </c>
      <c r="O2478" s="55">
        <v>1641</v>
      </c>
      <c r="U2478" s="59"/>
      <c r="AG2478" s="7">
        <f>IF(Q2478&gt;0,RANK(Q2478,(N2478:P2478,Q2478:AE2478)),0)</f>
        <v>0</v>
      </c>
      <c r="AH2478" s="7">
        <f>IF(R2478&gt;0,RANK(R2478,(N2478:P2478,Q2478:AE2478)),0)</f>
        <v>0</v>
      </c>
      <c r="AI2478" s="7">
        <f>IF(T2478&gt;0,RANK(T2478,(N2478:P2478,Q2478:AE2478)),0)</f>
        <v>0</v>
      </c>
      <c r="AJ2478" s="7">
        <f>IF(S2478&gt;0,RANK(S2478,(N2478:P2478,Q2478:AE2478)),0)</f>
        <v>0</v>
      </c>
      <c r="AK2478" s="2">
        <f t="shared" si="872"/>
        <v>0</v>
      </c>
      <c r="AL2478" s="2">
        <f t="shared" si="873"/>
        <v>0</v>
      </c>
      <c r="AM2478" s="2">
        <f t="shared" si="874"/>
        <v>0</v>
      </c>
      <c r="AN2478" s="2">
        <f t="shared" si="875"/>
        <v>0</v>
      </c>
      <c r="AP2478" t="s">
        <v>2304</v>
      </c>
      <c r="AQ2478" t="s">
        <v>2477</v>
      </c>
      <c r="AR2478" s="55"/>
      <c r="AT2478" s="94">
        <v>56</v>
      </c>
      <c r="AU2478" s="96">
        <v>35</v>
      </c>
      <c r="AV2478" s="100">
        <f t="shared" si="877"/>
        <v>56035</v>
      </c>
      <c r="AX2478" s="7" t="s">
        <v>996</v>
      </c>
      <c r="BE2478" t="s">
        <v>983</v>
      </c>
    </row>
    <row r="2479" spans="1:57" ht="13" hidden="1" customHeight="1" outlineLevel="1">
      <c r="A2479" t="s">
        <v>1555</v>
      </c>
      <c r="B2479" t="s">
        <v>2477</v>
      </c>
      <c r="C2479" s="1">
        <f t="shared" si="865"/>
        <v>12085</v>
      </c>
      <c r="D2479" s="7">
        <f>IF(N2479&gt;0, RANK(N2479,(N2479:P2479,Q2479:AE2479)),0)</f>
        <v>2</v>
      </c>
      <c r="E2479" s="7">
        <f>IF(O2479&gt;0,RANK(O2479,(N2479:P2479,Q2479:AE2479)),0)</f>
        <v>1</v>
      </c>
      <c r="F2479" s="7">
        <f>IF(P2479&gt;0,RANK(P2479,(N2479:P2479,Q2479:AE2479)),0)</f>
        <v>0</v>
      </c>
      <c r="G2479" s="1">
        <f t="shared" si="866"/>
        <v>1039</v>
      </c>
      <c r="H2479" s="2">
        <f t="shared" si="867"/>
        <v>8.597434836574265E-2</v>
      </c>
      <c r="I2479" s="2"/>
      <c r="J2479" s="2">
        <f t="shared" si="868"/>
        <v>0.45701282581712865</v>
      </c>
      <c r="K2479" s="2">
        <f t="shared" si="869"/>
        <v>0.54298717418287135</v>
      </c>
      <c r="L2479" s="2">
        <f t="shared" si="870"/>
        <v>0</v>
      </c>
      <c r="M2479" s="2">
        <f t="shared" si="871"/>
        <v>0</v>
      </c>
      <c r="N2479" s="55">
        <v>5523</v>
      </c>
      <c r="O2479" s="55">
        <v>6562</v>
      </c>
      <c r="U2479" s="59"/>
      <c r="AG2479" s="7">
        <f>IF(Q2479&gt;0,RANK(Q2479,(N2479:P2479,Q2479:AE2479)),0)</f>
        <v>0</v>
      </c>
      <c r="AH2479" s="7">
        <f>IF(R2479&gt;0,RANK(R2479,(N2479:P2479,Q2479:AE2479)),0)</f>
        <v>0</v>
      </c>
      <c r="AI2479" s="7">
        <f>IF(T2479&gt;0,RANK(T2479,(N2479:P2479,Q2479:AE2479)),0)</f>
        <v>0</v>
      </c>
      <c r="AJ2479" s="7">
        <f>IF(S2479&gt;0,RANK(S2479,(N2479:P2479,Q2479:AE2479)),0)</f>
        <v>0</v>
      </c>
      <c r="AK2479" s="2">
        <f t="shared" si="872"/>
        <v>0</v>
      </c>
      <c r="AL2479" s="2">
        <f t="shared" si="873"/>
        <v>0</v>
      </c>
      <c r="AM2479" s="2">
        <f t="shared" si="874"/>
        <v>0</v>
      </c>
      <c r="AN2479" s="2">
        <f t="shared" si="875"/>
        <v>0</v>
      </c>
      <c r="AP2479" t="s">
        <v>1555</v>
      </c>
      <c r="AQ2479" t="s">
        <v>2477</v>
      </c>
      <c r="AR2479" s="55"/>
      <c r="AT2479" s="94">
        <v>56</v>
      </c>
      <c r="AU2479" s="96">
        <v>37</v>
      </c>
      <c r="AV2479" s="100">
        <f t="shared" si="877"/>
        <v>56037</v>
      </c>
      <c r="AX2479" s="7" t="s">
        <v>996</v>
      </c>
      <c r="BE2479" t="s">
        <v>1676</v>
      </c>
    </row>
    <row r="2480" spans="1:57" ht="13" hidden="1" customHeight="1" outlineLevel="1">
      <c r="A2480" t="s">
        <v>1738</v>
      </c>
      <c r="B2480" t="s">
        <v>2477</v>
      </c>
      <c r="C2480" s="1">
        <f t="shared" si="865"/>
        <v>5466</v>
      </c>
      <c r="D2480" s="7">
        <f>IF(N2480&gt;0, RANK(N2480,(N2480:P2480,Q2480:AE2480)),0)</f>
        <v>2</v>
      </c>
      <c r="E2480" s="7">
        <f>IF(O2480&gt;0,RANK(O2480,(N2480:P2480,Q2480:AE2480)),0)</f>
        <v>1</v>
      </c>
      <c r="F2480" s="7">
        <f>IF(P2480&gt;0,RANK(P2480,(N2480:P2480,Q2480:AE2480)),0)</f>
        <v>0</v>
      </c>
      <c r="G2480" s="1">
        <f t="shared" si="866"/>
        <v>2428</v>
      </c>
      <c r="H2480" s="2">
        <f t="shared" si="867"/>
        <v>0.44420051225759238</v>
      </c>
      <c r="I2480" s="2"/>
      <c r="J2480" s="2">
        <f t="shared" si="868"/>
        <v>0.27789974387120381</v>
      </c>
      <c r="K2480" s="2">
        <f t="shared" si="869"/>
        <v>0.72210025612879625</v>
      </c>
      <c r="L2480" s="2">
        <f t="shared" si="870"/>
        <v>0</v>
      </c>
      <c r="M2480" s="2">
        <f t="shared" si="871"/>
        <v>-1.1102230246251565E-16</v>
      </c>
      <c r="N2480" s="55">
        <v>1519</v>
      </c>
      <c r="O2480" s="55">
        <v>3947</v>
      </c>
      <c r="AG2480" s="7">
        <f>IF(Q2480&gt;0,RANK(Q2480,(N2480:P2480,Q2480:AE2480)),0)</f>
        <v>0</v>
      </c>
      <c r="AH2480" s="7">
        <f>IF(R2480&gt;0,RANK(R2480,(N2480:P2480,Q2480:AE2480)),0)</f>
        <v>0</v>
      </c>
      <c r="AI2480" s="7">
        <f>IF(T2480&gt;0,RANK(T2480,(N2480:P2480,Q2480:AE2480)),0)</f>
        <v>0</v>
      </c>
      <c r="AJ2480" s="7">
        <f>IF(S2480&gt;0,RANK(S2480,(N2480:P2480,Q2480:AE2480)),0)</f>
        <v>0</v>
      </c>
      <c r="AK2480" s="2">
        <f t="shared" si="872"/>
        <v>0</v>
      </c>
      <c r="AL2480" s="2">
        <f t="shared" si="873"/>
        <v>0</v>
      </c>
      <c r="AM2480" s="2">
        <f t="shared" si="874"/>
        <v>0</v>
      </c>
      <c r="AN2480" s="2">
        <f t="shared" si="875"/>
        <v>0</v>
      </c>
      <c r="AP2480" t="s">
        <v>1738</v>
      </c>
      <c r="AQ2480" t="s">
        <v>2477</v>
      </c>
      <c r="AR2480" s="55"/>
      <c r="AT2480" s="94">
        <v>56</v>
      </c>
      <c r="AU2480" s="96">
        <v>39</v>
      </c>
      <c r="AV2480" s="100">
        <f t="shared" si="877"/>
        <v>56039</v>
      </c>
      <c r="AX2480" s="7" t="s">
        <v>996</v>
      </c>
      <c r="BE2480" t="s">
        <v>667</v>
      </c>
    </row>
    <row r="2481" spans="1:57" ht="13" hidden="1" customHeight="1" outlineLevel="1">
      <c r="A2481" t="s">
        <v>807</v>
      </c>
      <c r="B2481" t="s">
        <v>2477</v>
      </c>
      <c r="C2481" s="1">
        <f t="shared" si="865"/>
        <v>5445</v>
      </c>
      <c r="D2481" s="7">
        <f>IF(N2481&gt;0, RANK(N2481,(N2481:P2481,Q2481:AE2481)),0)</f>
        <v>2</v>
      </c>
      <c r="E2481" s="7">
        <f>IF(O2481&gt;0,RANK(O2481,(N2481:P2481,Q2481:AE2481)),0)</f>
        <v>1</v>
      </c>
      <c r="F2481" s="7">
        <f>IF(P2481&gt;0,RANK(P2481,(N2481:P2481,Q2481:AE2481)),0)</f>
        <v>0</v>
      </c>
      <c r="G2481" s="1">
        <f t="shared" si="866"/>
        <v>1601</v>
      </c>
      <c r="H2481" s="2">
        <f t="shared" si="867"/>
        <v>0.2940312213039486</v>
      </c>
      <c r="I2481" s="2"/>
      <c r="J2481" s="2">
        <f t="shared" si="868"/>
        <v>0.35298438934802573</v>
      </c>
      <c r="K2481" s="2">
        <f t="shared" si="869"/>
        <v>0.64701561065197433</v>
      </c>
      <c r="L2481" s="2">
        <f t="shared" si="870"/>
        <v>0</v>
      </c>
      <c r="M2481" s="2">
        <f t="shared" si="871"/>
        <v>-1.1102230246251565E-16</v>
      </c>
      <c r="N2481" s="55">
        <v>1922</v>
      </c>
      <c r="O2481" s="55">
        <v>3523</v>
      </c>
      <c r="AG2481" s="7">
        <f>IF(Q2481&gt;0,RANK(Q2481,(N2481:P2481,Q2481:AE2481)),0)</f>
        <v>0</v>
      </c>
      <c r="AH2481" s="7">
        <f>IF(R2481&gt;0,RANK(R2481,(N2481:P2481,Q2481:AE2481)),0)</f>
        <v>0</v>
      </c>
      <c r="AI2481" s="7">
        <f>IF(T2481&gt;0,RANK(T2481,(N2481:P2481,Q2481:AE2481)),0)</f>
        <v>0</v>
      </c>
      <c r="AJ2481" s="7">
        <f>IF(S2481&gt;0,RANK(S2481,(N2481:P2481,Q2481:AE2481)),0)</f>
        <v>0</v>
      </c>
      <c r="AK2481" s="2">
        <f t="shared" si="872"/>
        <v>0</v>
      </c>
      <c r="AL2481" s="2">
        <f t="shared" si="873"/>
        <v>0</v>
      </c>
      <c r="AM2481" s="2">
        <f t="shared" si="874"/>
        <v>0</v>
      </c>
      <c r="AN2481" s="2">
        <f t="shared" si="875"/>
        <v>0</v>
      </c>
      <c r="AP2481" t="s">
        <v>807</v>
      </c>
      <c r="AQ2481" t="s">
        <v>2477</v>
      </c>
      <c r="AR2481" s="55"/>
      <c r="AT2481" s="94">
        <v>56</v>
      </c>
      <c r="AU2481" s="96">
        <v>41</v>
      </c>
      <c r="AV2481" s="100">
        <f t="shared" si="877"/>
        <v>56041</v>
      </c>
      <c r="AX2481" s="7" t="s">
        <v>996</v>
      </c>
      <c r="BE2481" t="s">
        <v>667</v>
      </c>
    </row>
    <row r="2482" spans="1:57" ht="13" hidden="1" customHeight="1" outlineLevel="1">
      <c r="A2482" t="s">
        <v>2781</v>
      </c>
      <c r="B2482" t="s">
        <v>2477</v>
      </c>
      <c r="C2482" s="1">
        <f t="shared" si="865"/>
        <v>3413</v>
      </c>
      <c r="D2482" s="7">
        <f>IF(N2482&gt;0, RANK(N2482,(N2482:P2482,Q2482:AE2482)),0)</f>
        <v>2</v>
      </c>
      <c r="E2482" s="7">
        <f>IF(O2482&gt;0,RANK(O2482,(N2482:P2482,Q2482:AE2482)),0)</f>
        <v>1</v>
      </c>
      <c r="F2482" s="7">
        <f>IF(P2482&gt;0,RANK(P2482,(N2482:P2482,Q2482:AE2482)),0)</f>
        <v>0</v>
      </c>
      <c r="G2482" s="1">
        <f t="shared" si="866"/>
        <v>1057</v>
      </c>
      <c r="H2482" s="2">
        <f t="shared" si="867"/>
        <v>0.30969821271608555</v>
      </c>
      <c r="I2482" s="2"/>
      <c r="J2482" s="2">
        <f t="shared" si="868"/>
        <v>0.34515089364195722</v>
      </c>
      <c r="K2482" s="2">
        <f t="shared" si="869"/>
        <v>0.65484910635804283</v>
      </c>
      <c r="L2482" s="2">
        <f t="shared" si="870"/>
        <v>0</v>
      </c>
      <c r="M2482" s="2">
        <f t="shared" si="871"/>
        <v>0</v>
      </c>
      <c r="N2482" s="55">
        <v>1178</v>
      </c>
      <c r="O2482" s="55">
        <v>2235</v>
      </c>
      <c r="AG2482" s="7">
        <f>IF(Q2482&gt;0,RANK(Q2482,(N2482:P2482,Q2482:AE2482)),0)</f>
        <v>0</v>
      </c>
      <c r="AH2482" s="7">
        <f>IF(R2482&gt;0,RANK(R2482,(N2482:P2482,Q2482:AE2482)),0)</f>
        <v>0</v>
      </c>
      <c r="AI2482" s="7">
        <f>IF(T2482&gt;0,RANK(T2482,(N2482:P2482,Q2482:AE2482)),0)</f>
        <v>0</v>
      </c>
      <c r="AJ2482" s="7">
        <f>IF(S2482&gt;0,RANK(S2482,(N2482:P2482,Q2482:AE2482)),0)</f>
        <v>0</v>
      </c>
      <c r="AK2482" s="2">
        <f t="shared" si="872"/>
        <v>0</v>
      </c>
      <c r="AL2482" s="2">
        <f t="shared" si="873"/>
        <v>0</v>
      </c>
      <c r="AM2482" s="2">
        <f t="shared" si="874"/>
        <v>0</v>
      </c>
      <c r="AN2482" s="2">
        <f t="shared" si="875"/>
        <v>0</v>
      </c>
      <c r="AP2482" t="s">
        <v>2781</v>
      </c>
      <c r="AQ2482" t="s">
        <v>2477</v>
      </c>
      <c r="AR2482" s="55"/>
      <c r="AT2482" s="94">
        <v>56</v>
      </c>
      <c r="AU2482" s="96">
        <v>43</v>
      </c>
      <c r="AV2482" s="100">
        <f t="shared" si="877"/>
        <v>56043</v>
      </c>
      <c r="AX2482" s="7" t="s">
        <v>996</v>
      </c>
      <c r="BE2482" t="s">
        <v>110</v>
      </c>
    </row>
    <row r="2483" spans="1:57" ht="13" hidden="1" customHeight="1" outlineLevel="1">
      <c r="A2483" t="s">
        <v>372</v>
      </c>
      <c r="B2483" t="s">
        <v>2477</v>
      </c>
      <c r="C2483" s="1">
        <f t="shared" si="865"/>
        <v>2563</v>
      </c>
      <c r="D2483" s="7">
        <f>IF(N2483&gt;0, RANK(N2483,(N2483:P2483,Q2483:AE2483)),0)</f>
        <v>2</v>
      </c>
      <c r="E2483" s="7">
        <f>IF(O2483&gt;0,RANK(O2483,(N2483:P2483,Q2483:AE2483)),0)</f>
        <v>1</v>
      </c>
      <c r="F2483" s="7">
        <f>IF(P2483&gt;0,RANK(P2483,(N2483:P2483,Q2483:AE2483)),0)</f>
        <v>0</v>
      </c>
      <c r="G2483" s="1">
        <f t="shared" si="866"/>
        <v>797</v>
      </c>
      <c r="H2483" s="2">
        <f t="shared" si="867"/>
        <v>0.31096371439719078</v>
      </c>
      <c r="I2483" s="2"/>
      <c r="J2483" s="2">
        <f t="shared" si="868"/>
        <v>0.34451814280140458</v>
      </c>
      <c r="K2483" s="2">
        <f t="shared" si="869"/>
        <v>0.65548185719859542</v>
      </c>
      <c r="L2483" s="2">
        <f t="shared" si="870"/>
        <v>0</v>
      </c>
      <c r="M2483" s="2">
        <f t="shared" si="871"/>
        <v>0</v>
      </c>
      <c r="N2483" s="55">
        <v>883</v>
      </c>
      <c r="O2483" s="55">
        <v>1680</v>
      </c>
      <c r="AG2483" s="7">
        <f>IF(Q2483&gt;0,RANK(Q2483,(N2483:P2483,Q2483:AE2483)),0)</f>
        <v>0</v>
      </c>
      <c r="AH2483" s="7">
        <f>IF(R2483&gt;0,RANK(R2483,(N2483:P2483,Q2483:AE2483)),0)</f>
        <v>0</v>
      </c>
      <c r="AI2483" s="7">
        <f>IF(T2483&gt;0,RANK(T2483,(N2483:P2483,Q2483:AE2483)),0)</f>
        <v>0</v>
      </c>
      <c r="AJ2483" s="7">
        <f>IF(S2483&gt;0,RANK(S2483,(N2483:P2483,Q2483:AE2483)),0)</f>
        <v>0</v>
      </c>
      <c r="AK2483" s="2">
        <f t="shared" si="872"/>
        <v>0</v>
      </c>
      <c r="AL2483" s="2">
        <f t="shared" si="873"/>
        <v>0</v>
      </c>
      <c r="AM2483" s="2">
        <f t="shared" si="874"/>
        <v>0</v>
      </c>
      <c r="AN2483" s="2">
        <f t="shared" si="875"/>
        <v>0</v>
      </c>
      <c r="AP2483" t="s">
        <v>372</v>
      </c>
      <c r="AQ2483" t="s">
        <v>2477</v>
      </c>
      <c r="AR2483" s="55"/>
      <c r="AT2483" s="94">
        <v>56</v>
      </c>
      <c r="AU2483" s="96">
        <v>45</v>
      </c>
      <c r="AV2483" s="100">
        <f t="shared" si="877"/>
        <v>56045</v>
      </c>
      <c r="AX2483" s="7" t="s">
        <v>996</v>
      </c>
      <c r="BE2483" t="s">
        <v>93</v>
      </c>
    </row>
    <row r="2484" spans="1:57" ht="13" customHeight="1" collapsed="1">
      <c r="A2484" t="s">
        <v>794</v>
      </c>
      <c r="B2484" t="s">
        <v>15</v>
      </c>
      <c r="C2484" s="1">
        <f t="shared" si="865"/>
        <v>157632</v>
      </c>
      <c r="D2484" s="7">
        <f>IF(N2484&gt;0, RANK(N2484,(N2484:P2484,Q2484:AE2484)),0)</f>
        <v>2</v>
      </c>
      <c r="E2484" s="7">
        <f>IF(O2484&gt;0,RANK(O2484,(N2484:P2484,Q2484:AE2484)),0)</f>
        <v>1</v>
      </c>
      <c r="F2484" s="7">
        <f>IF(P2484&gt;0,RANK(P2484,(N2484:P2484,Q2484:AE2484)),0)</f>
        <v>0</v>
      </c>
      <c r="G2484" s="1">
        <f t="shared" si="866"/>
        <v>43936</v>
      </c>
      <c r="H2484" s="2">
        <f t="shared" si="867"/>
        <v>0.27872513195290294</v>
      </c>
      <c r="I2484" s="2"/>
      <c r="J2484" s="2">
        <f t="shared" si="868"/>
        <v>0.36063743402354853</v>
      </c>
      <c r="K2484" s="2">
        <f t="shared" si="869"/>
        <v>0.63936256597645147</v>
      </c>
      <c r="L2484" s="2">
        <f t="shared" si="870"/>
        <v>0</v>
      </c>
      <c r="M2484" s="2">
        <f t="shared" si="871"/>
        <v>0</v>
      </c>
      <c r="N2484" s="55">
        <f>SUM(N2461:N2483)</f>
        <v>56848</v>
      </c>
      <c r="O2484" s="55">
        <f>SUM(O2461:O2483)</f>
        <v>100784</v>
      </c>
      <c r="AE2484" s="55">
        <f>SUM(AE2461:AE2483)</f>
        <v>0</v>
      </c>
      <c r="AG2484" s="7">
        <f>IF(Q2484&gt;0,RANK(Q2484,(N2484:P2484,Q2484:AE2484)),0)</f>
        <v>0</v>
      </c>
      <c r="AH2484" s="7">
        <f>IF(R2484&gt;0,RANK(R2484,(N2484:P2484,Q2484:AE2484)),0)</f>
        <v>0</v>
      </c>
      <c r="AI2484" s="7">
        <f>IF(T2484&gt;0,RANK(T2484,(N2484:P2484,Q2484:AE2484)),0)</f>
        <v>0</v>
      </c>
      <c r="AJ2484" s="7">
        <f>IF(S2484&gt;0,RANK(S2484,(N2484:P2484,Q2484:AE2484)),0)</f>
        <v>0</v>
      </c>
      <c r="AK2484" s="2">
        <f t="shared" si="872"/>
        <v>0</v>
      </c>
      <c r="AL2484" s="2">
        <f t="shared" si="873"/>
        <v>0</v>
      </c>
      <c r="AM2484" s="2">
        <f t="shared" si="874"/>
        <v>0</v>
      </c>
      <c r="AN2484" s="2">
        <f t="shared" si="875"/>
        <v>0</v>
      </c>
      <c r="AP2484" t="s">
        <v>794</v>
      </c>
      <c r="AQ2484" t="s">
        <v>15</v>
      </c>
      <c r="AT2484" s="94">
        <v>56</v>
      </c>
      <c r="AU2484" s="96"/>
      <c r="AV2484" s="94">
        <v>56</v>
      </c>
      <c r="AX2484" s="7" t="s">
        <v>775</v>
      </c>
    </row>
    <row r="2485" spans="1:57" ht="13" customHeight="1">
      <c r="C2485" s="1"/>
      <c r="E2485" s="7"/>
      <c r="F2485" s="7"/>
      <c r="I2485" s="2"/>
      <c r="AG2485" s="7"/>
      <c r="AH2485" s="7"/>
      <c r="AI2485" s="7"/>
      <c r="AJ2485" s="7"/>
      <c r="AT2485" s="94"/>
      <c r="AU2485" s="96"/>
      <c r="AV2485" s="100"/>
    </row>
    <row r="2486" spans="1:57" ht="13" customHeight="1">
      <c r="A2486" s="54"/>
      <c r="C2486" s="1"/>
      <c r="E2486" s="7"/>
      <c r="F2486" s="7"/>
      <c r="I2486" s="2"/>
      <c r="AG2486" s="7"/>
      <c r="AH2486" s="7"/>
      <c r="AI2486" s="7"/>
      <c r="AJ2486" s="7"/>
      <c r="AT2486" s="94"/>
      <c r="AU2486" s="96"/>
      <c r="AV2486" s="100"/>
    </row>
    <row r="2487" spans="1:57" ht="13" customHeight="1">
      <c r="A2487" s="54"/>
      <c r="AT2487" s="94"/>
      <c r="AU2487" s="96"/>
      <c r="AV2487" s="100"/>
    </row>
  </sheetData>
  <phoneticPr fontId="8"/>
  <conditionalFormatting sqref="D2858:D2876 D3:D2515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858:E2876 E3:E2515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3:F70 AG3:AJ70 F2858:F2876 AG2858:AJ2876 F72:F2515 AG72:AJ2515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:G2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:H2 H2516:H65537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3:G2515">
    <cfRule type="expression" dxfId="30" priority="11" stopIfTrue="1">
      <formula>IF(AND(G3&gt;0,D3=1),1,0)</formula>
    </cfRule>
    <cfRule type="expression" dxfId="29" priority="12" stopIfTrue="1">
      <formula>IF(AND(G3&gt;0,E3=1),1,0)</formula>
    </cfRule>
    <cfRule type="expression" dxfId="28" priority="13" stopIfTrue="1">
      <formula>IF(AND(G3&gt;0,F3=1),1,0)</formula>
    </cfRule>
  </conditionalFormatting>
  <conditionalFormatting sqref="H3:H2515">
    <cfRule type="expression" dxfId="27" priority="14" stopIfTrue="1">
      <formula>IF(AND(G3&gt;0,D3=1),1,0)</formula>
    </cfRule>
    <cfRule type="expression" dxfId="26" priority="15" stopIfTrue="1">
      <formula>IF(AND(G3&gt;0,E3=1),1,0)</formula>
    </cfRule>
    <cfRule type="expression" dxfId="25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W1210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U3" sqref="U3:U509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4" bestFit="1" customWidth="1"/>
    <col min="3" max="3" width="10.7109375" style="54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9" bestFit="1" customWidth="1"/>
    <col min="15" max="31" width="9.7109375" style="9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94" bestFit="1" customWidth="1"/>
    <col min="38" max="38" width="4" style="96" bestFit="1" customWidth="1"/>
    <col min="39" max="39" width="4.140625" style="96" bestFit="1" customWidth="1"/>
    <col min="40" max="40" width="7.140625" style="100" customWidth="1"/>
    <col min="41" max="41" width="6" style="100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49">
      <c r="A1" s="54" t="s">
        <v>2575</v>
      </c>
      <c r="C1" s="25" t="s">
        <v>1901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2277</v>
      </c>
      <c r="H1" s="2" t="s">
        <v>460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58" t="str">
        <f>County!Q1</f>
        <v>Libertarian</v>
      </c>
      <c r="R1" s="58" t="str">
        <f>County!R1</f>
        <v>Taxpayers</v>
      </c>
      <c r="S1" s="58" t="str">
        <f>County!S1</f>
        <v>Soc. Workers</v>
      </c>
      <c r="T1" s="58" t="str">
        <f>County!T1</f>
        <v>Work World</v>
      </c>
      <c r="U1" s="58" t="str">
        <f>County!U1</f>
        <v>Write-ins</v>
      </c>
      <c r="V1" s="58" t="str">
        <f>County!V1</f>
        <v>State1</v>
      </c>
      <c r="W1" s="58" t="str">
        <f>County!W1</f>
        <v>State2</v>
      </c>
      <c r="X1" s="58" t="str">
        <f>County!X1</f>
        <v>State3</v>
      </c>
      <c r="Y1" s="58" t="str">
        <f>County!Y1</f>
        <v>State4</v>
      </c>
      <c r="Z1" s="58">
        <f>County!Z1</f>
        <v>0</v>
      </c>
      <c r="AA1" s="58">
        <f>County!AA1</f>
        <v>0</v>
      </c>
      <c r="AB1" s="58">
        <f>County!AB1</f>
        <v>0</v>
      </c>
      <c r="AC1" s="57">
        <f>County!AC1</f>
        <v>0</v>
      </c>
      <c r="AD1" s="57">
        <f>County!AD1</f>
        <v>0</v>
      </c>
      <c r="AE1" s="57">
        <f>County!AE1</f>
        <v>0</v>
      </c>
      <c r="AG1" t="s">
        <v>2575</v>
      </c>
      <c r="AH1" t="s">
        <v>996</v>
      </c>
      <c r="AI1" t="s">
        <v>2157</v>
      </c>
      <c r="AK1" s="99" t="s">
        <v>904</v>
      </c>
      <c r="AL1" s="96" t="s">
        <v>905</v>
      </c>
      <c r="AM1" s="96" t="s">
        <v>968</v>
      </c>
      <c r="AN1" s="100" t="s">
        <v>2138</v>
      </c>
      <c r="AO1" s="100" t="s">
        <v>1375</v>
      </c>
      <c r="AP1" s="7" t="s">
        <v>219</v>
      </c>
      <c r="AQ1" s="7" t="s">
        <v>220</v>
      </c>
      <c r="AR1" s="1" t="s">
        <v>408</v>
      </c>
      <c r="AS1" s="1" t="s">
        <v>1832</v>
      </c>
      <c r="AU1" s="7"/>
      <c r="AV1" s="7"/>
      <c r="AW1" s="7"/>
    </row>
    <row r="2" spans="1:49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7"/>
      <c r="AD2" s="57"/>
      <c r="AE2" s="57"/>
      <c r="AO2"/>
      <c r="AQ2" s="126"/>
    </row>
    <row r="3" spans="1:49" hidden="1" outlineLevel="1">
      <c r="A3" t="s">
        <v>410</v>
      </c>
      <c r="B3" s="9" t="s">
        <v>32</v>
      </c>
      <c r="C3" s="1">
        <f t="shared" ref="C3:C66" si="0">SUM(N3:AE3)</f>
        <v>312</v>
      </c>
      <c r="D3" s="7">
        <f>IF(N3&gt;0, RANK(N3,(N3:P3,Q3:AE3)),0)</f>
        <v>2</v>
      </c>
      <c r="E3" s="7">
        <f>IF(O3&gt;0,RANK(O3,(N3:P3,Q3:AE3)),0)</f>
        <v>1</v>
      </c>
      <c r="F3" s="7">
        <f t="shared" ref="F3:F66" si="1">IF(P3&gt;0,RANK(P3,(N3:AE3)),0)</f>
        <v>0</v>
      </c>
      <c r="G3" s="1">
        <f t="shared" ref="G3:G22" si="2">IF(C3&gt;0,MAX(N3:P3)-LARGE(N3:P3,2),0)</f>
        <v>118</v>
      </c>
      <c r="H3" s="2">
        <f t="shared" ref="H3:H22" si="3">IF(C3&gt;0,G3/C3,0)</f>
        <v>0.37820512820512819</v>
      </c>
      <c r="I3" s="8"/>
      <c r="J3" s="2">
        <f t="shared" ref="J3:J66" si="4">IF(C3=0,"-",N3/C3)</f>
        <v>0.3108974358974359</v>
      </c>
      <c r="K3" s="2">
        <f t="shared" ref="K3:K66" si="5">IF(C3=0,"-",O3/C3)</f>
        <v>0.6891025641025641</v>
      </c>
      <c r="L3" s="2">
        <f t="shared" ref="L3:L66" si="6">IF(C3=0,"-",P3/C3)</f>
        <v>0</v>
      </c>
      <c r="M3" s="2">
        <f t="shared" ref="M3:M66" si="7">IF(C3=0,"-",(1-J3-K3-L3))</f>
        <v>0</v>
      </c>
      <c r="N3" s="58">
        <v>97</v>
      </c>
      <c r="O3" s="58">
        <v>215</v>
      </c>
      <c r="P3" s="58"/>
      <c r="Q3" s="58"/>
      <c r="R3" s="58"/>
      <c r="S3" s="58"/>
      <c r="T3" s="59"/>
      <c r="U3" s="55"/>
      <c r="V3" s="55"/>
      <c r="W3" s="55"/>
      <c r="X3" s="55"/>
      <c r="Y3" s="55"/>
      <c r="Z3" s="55"/>
      <c r="AA3" s="55"/>
      <c r="AB3" s="55"/>
      <c r="AG3" t="str">
        <f t="shared" ref="AG3:AG66" si="8">A3</f>
        <v>Abbot</v>
      </c>
      <c r="AH3" t="s">
        <v>1723</v>
      </c>
      <c r="AI3">
        <v>2</v>
      </c>
      <c r="AJ3" s="9"/>
      <c r="AK3" s="94">
        <v>23</v>
      </c>
      <c r="AL3" s="96">
        <v>21</v>
      </c>
      <c r="AM3" s="96">
        <v>5</v>
      </c>
      <c r="AN3" s="100">
        <v>100</v>
      </c>
      <c r="AO3">
        <f t="shared" ref="AO3:AO66" si="9">AK3*1000+AL3</f>
        <v>23021</v>
      </c>
      <c r="AP3" s="61" t="s">
        <v>2575</v>
      </c>
      <c r="AQ3" s="126">
        <f t="shared" ref="AQ3:AQ66" si="10">AK3*100000+AN3</f>
        <v>2300100</v>
      </c>
    </row>
    <row r="4" spans="1:49" hidden="1" outlineLevel="1">
      <c r="A4" t="s">
        <v>2553</v>
      </c>
      <c r="B4" s="9" t="s">
        <v>32</v>
      </c>
      <c r="C4" s="1">
        <f t="shared" si="0"/>
        <v>748</v>
      </c>
      <c r="D4" s="7">
        <f>IF(N4&gt;0, RANK(N4,(N4:P4,Q4:AE4)),0)</f>
        <v>2</v>
      </c>
      <c r="E4" s="7">
        <f>IF(O4&gt;0,RANK(O4,(N4:P4,Q4:AE4)),0)</f>
        <v>1</v>
      </c>
      <c r="F4" s="7">
        <f t="shared" si="1"/>
        <v>0</v>
      </c>
      <c r="G4" s="1">
        <f t="shared" si="2"/>
        <v>166</v>
      </c>
      <c r="H4" s="2">
        <f t="shared" si="3"/>
        <v>0.22192513368983957</v>
      </c>
      <c r="I4" s="8"/>
      <c r="J4" s="2">
        <f t="shared" si="4"/>
        <v>0.38903743315508021</v>
      </c>
      <c r="K4" s="2">
        <f t="shared" si="5"/>
        <v>0.61096256684491979</v>
      </c>
      <c r="L4" s="2">
        <f t="shared" si="6"/>
        <v>0</v>
      </c>
      <c r="M4" s="2">
        <f t="shared" si="7"/>
        <v>0</v>
      </c>
      <c r="N4" s="58">
        <v>291</v>
      </c>
      <c r="O4" s="58">
        <v>457</v>
      </c>
      <c r="P4" s="58"/>
      <c r="Q4" s="58"/>
      <c r="R4" s="58"/>
      <c r="S4" s="58"/>
      <c r="T4" s="59"/>
      <c r="U4" s="55"/>
      <c r="V4" s="55"/>
      <c r="W4" s="55"/>
      <c r="X4" s="55"/>
      <c r="Y4" s="55"/>
      <c r="Z4" s="55"/>
      <c r="AA4" s="55"/>
      <c r="AB4" s="55"/>
      <c r="AG4" t="str">
        <f t="shared" si="8"/>
        <v>Acton</v>
      </c>
      <c r="AH4" t="s">
        <v>1647</v>
      </c>
      <c r="AI4">
        <v>1</v>
      </c>
      <c r="AJ4" s="9"/>
      <c r="AK4" s="94">
        <v>23</v>
      </c>
      <c r="AL4" s="96">
        <v>31</v>
      </c>
      <c r="AM4" s="96">
        <v>5</v>
      </c>
      <c r="AN4" s="100">
        <v>275</v>
      </c>
      <c r="AO4">
        <f t="shared" si="9"/>
        <v>23031</v>
      </c>
      <c r="AP4" s="61" t="s">
        <v>2575</v>
      </c>
      <c r="AQ4" s="126">
        <f t="shared" si="10"/>
        <v>2300275</v>
      </c>
    </row>
    <row r="5" spans="1:49" hidden="1" outlineLevel="1">
      <c r="A5" t="s">
        <v>315</v>
      </c>
      <c r="B5" s="9" t="s">
        <v>32</v>
      </c>
      <c r="C5" s="1">
        <f t="shared" si="0"/>
        <v>433</v>
      </c>
      <c r="D5" s="7">
        <f>IF(N5&gt;0, RANK(N5,(N5:P5,Q5:AE5)),0)</f>
        <v>2</v>
      </c>
      <c r="E5" s="7">
        <f>IF(O5&gt;0,RANK(O5,(N5:P5,Q5:AE5)),0)</f>
        <v>1</v>
      </c>
      <c r="F5" s="7">
        <f t="shared" si="1"/>
        <v>0</v>
      </c>
      <c r="G5" s="1">
        <f t="shared" si="2"/>
        <v>177</v>
      </c>
      <c r="H5" s="2">
        <f t="shared" si="3"/>
        <v>0.40877598152424943</v>
      </c>
      <c r="I5" s="8"/>
      <c r="J5" s="2">
        <f t="shared" si="4"/>
        <v>0.29561200923787528</v>
      </c>
      <c r="K5" s="2">
        <f t="shared" si="5"/>
        <v>0.70438799076212466</v>
      </c>
      <c r="L5" s="2">
        <f t="shared" si="6"/>
        <v>0</v>
      </c>
      <c r="M5" s="2">
        <f t="shared" si="7"/>
        <v>0</v>
      </c>
      <c r="N5" s="58">
        <v>128</v>
      </c>
      <c r="O5" s="58">
        <v>305</v>
      </c>
      <c r="P5" s="58"/>
      <c r="Q5" s="58"/>
      <c r="R5" s="58"/>
      <c r="S5" s="58"/>
      <c r="T5" s="59"/>
      <c r="U5" s="55"/>
      <c r="V5" s="55"/>
      <c r="W5" s="55"/>
      <c r="X5" s="55"/>
      <c r="Y5" s="55"/>
      <c r="Z5" s="55"/>
      <c r="AA5" s="55"/>
      <c r="AB5" s="55"/>
      <c r="AG5" t="str">
        <f t="shared" si="8"/>
        <v>Addison</v>
      </c>
      <c r="AH5" t="s">
        <v>1242</v>
      </c>
      <c r="AI5">
        <v>2</v>
      </c>
      <c r="AJ5" s="9"/>
      <c r="AK5" s="94">
        <v>23</v>
      </c>
      <c r="AL5" s="96">
        <v>29</v>
      </c>
      <c r="AM5" s="96">
        <v>5</v>
      </c>
      <c r="AN5" s="100">
        <v>380</v>
      </c>
      <c r="AO5">
        <f t="shared" si="9"/>
        <v>23029</v>
      </c>
      <c r="AP5" s="61" t="s">
        <v>2575</v>
      </c>
      <c r="AQ5" s="126">
        <f t="shared" si="10"/>
        <v>2300380</v>
      </c>
    </row>
    <row r="6" spans="1:49" hidden="1" outlineLevel="1">
      <c r="A6" t="s">
        <v>873</v>
      </c>
      <c r="B6" s="9" t="s">
        <v>32</v>
      </c>
      <c r="C6" s="1">
        <f t="shared" si="0"/>
        <v>126</v>
      </c>
      <c r="D6" s="7">
        <f>IF(N6&gt;0, RANK(N6,(N6:P6,Q6:AE6)),0)</f>
        <v>2</v>
      </c>
      <c r="E6" s="7">
        <f>IF(O6&gt;0,RANK(O6,(N6:P6,Q6:AE6)),0)</f>
        <v>1</v>
      </c>
      <c r="F6" s="7">
        <f t="shared" si="1"/>
        <v>0</v>
      </c>
      <c r="G6" s="1">
        <f t="shared" si="2"/>
        <v>26</v>
      </c>
      <c r="H6" s="2">
        <f t="shared" si="3"/>
        <v>0.20634920634920634</v>
      </c>
      <c r="I6" s="8"/>
      <c r="J6" s="2">
        <f t="shared" si="4"/>
        <v>0.3968253968253968</v>
      </c>
      <c r="K6" s="2">
        <f t="shared" si="5"/>
        <v>0.60317460317460314</v>
      </c>
      <c r="L6" s="2">
        <f t="shared" si="6"/>
        <v>0</v>
      </c>
      <c r="M6" s="2">
        <f t="shared" si="7"/>
        <v>1.1102230246251565E-16</v>
      </c>
      <c r="N6" s="58">
        <v>50</v>
      </c>
      <c r="O6" s="58">
        <v>76</v>
      </c>
      <c r="P6" s="58"/>
      <c r="Q6" s="58"/>
      <c r="R6" s="58"/>
      <c r="S6" s="58"/>
      <c r="T6" s="59"/>
      <c r="U6" s="55"/>
      <c r="V6" s="55"/>
      <c r="W6" s="55"/>
      <c r="X6" s="55"/>
      <c r="Y6" s="55"/>
      <c r="Z6" s="55"/>
      <c r="AA6" s="55"/>
      <c r="AB6" s="55"/>
      <c r="AG6" t="str">
        <f>A6</f>
        <v>Albany</v>
      </c>
      <c r="AH6" t="s">
        <v>2760</v>
      </c>
      <c r="AI6">
        <v>2</v>
      </c>
      <c r="AJ6" s="9"/>
      <c r="AK6" s="94">
        <v>23</v>
      </c>
      <c r="AL6" s="96">
        <v>17</v>
      </c>
      <c r="AN6" s="100">
        <v>390</v>
      </c>
      <c r="AO6">
        <f t="shared" si="9"/>
        <v>23017</v>
      </c>
      <c r="AP6" s="61" t="s">
        <v>1228</v>
      </c>
      <c r="AQ6" s="126">
        <f t="shared" si="10"/>
        <v>2300390</v>
      </c>
    </row>
    <row r="7" spans="1:49" hidden="1" outlineLevel="1">
      <c r="A7" t="s">
        <v>2139</v>
      </c>
      <c r="B7" s="9" t="s">
        <v>32</v>
      </c>
      <c r="C7" s="1">
        <f t="shared" si="0"/>
        <v>710</v>
      </c>
      <c r="D7" s="7">
        <f>IF(N7&gt;0, RANK(N7,(N7:P7,Q7:AE7)),0)</f>
        <v>2</v>
      </c>
      <c r="E7" s="7">
        <f>IF(O7&gt;0,RANK(O7,(N7:P7,Q7:AE7)),0)</f>
        <v>1</v>
      </c>
      <c r="F7" s="7">
        <f t="shared" si="1"/>
        <v>0</v>
      </c>
      <c r="G7" s="1">
        <f t="shared" si="2"/>
        <v>204</v>
      </c>
      <c r="H7" s="2">
        <f t="shared" si="3"/>
        <v>0.28732394366197184</v>
      </c>
      <c r="I7" s="8"/>
      <c r="J7" s="2">
        <f t="shared" si="4"/>
        <v>0.35633802816901411</v>
      </c>
      <c r="K7" s="2">
        <f t="shared" si="5"/>
        <v>0.64366197183098595</v>
      </c>
      <c r="L7" s="2">
        <f t="shared" si="6"/>
        <v>0</v>
      </c>
      <c r="M7" s="2">
        <f t="shared" si="7"/>
        <v>0</v>
      </c>
      <c r="N7" s="58">
        <v>253</v>
      </c>
      <c r="O7" s="58">
        <v>457</v>
      </c>
      <c r="P7" s="58"/>
      <c r="Q7" s="58"/>
      <c r="R7" s="58"/>
      <c r="S7" s="58"/>
      <c r="T7" s="59"/>
      <c r="U7" s="55"/>
      <c r="V7" s="55"/>
      <c r="W7" s="55"/>
      <c r="X7" s="55"/>
      <c r="Y7" s="55"/>
      <c r="Z7" s="55"/>
      <c r="AA7" s="55"/>
      <c r="AB7" s="55"/>
      <c r="AG7" t="str">
        <f t="shared" si="8"/>
        <v>Albion</v>
      </c>
      <c r="AH7" t="s">
        <v>1418</v>
      </c>
      <c r="AI7">
        <v>2</v>
      </c>
      <c r="AJ7" s="9"/>
      <c r="AK7" s="94">
        <v>23</v>
      </c>
      <c r="AL7" s="96">
        <v>11</v>
      </c>
      <c r="AM7" s="96">
        <v>5</v>
      </c>
      <c r="AN7" s="100">
        <v>590</v>
      </c>
      <c r="AO7">
        <f t="shared" si="9"/>
        <v>23011</v>
      </c>
      <c r="AP7" s="61" t="s">
        <v>2575</v>
      </c>
      <c r="AQ7" s="126">
        <f t="shared" si="10"/>
        <v>2300590</v>
      </c>
    </row>
    <row r="8" spans="1:49" hidden="1" outlineLevel="1">
      <c r="A8" t="s">
        <v>192</v>
      </c>
      <c r="B8" s="9" t="s">
        <v>32</v>
      </c>
      <c r="C8" s="1">
        <f t="shared" si="0"/>
        <v>183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0</v>
      </c>
      <c r="G8" s="1">
        <f t="shared" si="2"/>
        <v>16</v>
      </c>
      <c r="H8" s="2">
        <f t="shared" si="3"/>
        <v>8.7431693989071038E-2</v>
      </c>
      <c r="I8" s="8"/>
      <c r="J8" s="2">
        <f t="shared" si="4"/>
        <v>0.45355191256830601</v>
      </c>
      <c r="K8" s="2">
        <f t="shared" si="5"/>
        <v>0.54098360655737709</v>
      </c>
      <c r="L8" s="2">
        <f t="shared" si="6"/>
        <v>0</v>
      </c>
      <c r="M8" s="2">
        <f t="shared" si="7"/>
        <v>5.4644808743168349E-3</v>
      </c>
      <c r="N8" s="58">
        <v>83</v>
      </c>
      <c r="O8" s="58">
        <v>99</v>
      </c>
      <c r="P8" s="58"/>
      <c r="Q8" s="58"/>
      <c r="R8" s="58"/>
      <c r="S8" s="58"/>
      <c r="T8" s="59"/>
      <c r="U8" s="55">
        <v>1</v>
      </c>
      <c r="V8" s="55"/>
      <c r="W8" s="55"/>
      <c r="X8" s="55"/>
      <c r="Y8" s="55"/>
      <c r="Z8" s="55"/>
      <c r="AA8" s="55"/>
      <c r="AB8" s="55"/>
      <c r="AG8" t="str">
        <f t="shared" si="8"/>
        <v>Alexander</v>
      </c>
      <c r="AH8" t="s">
        <v>1242</v>
      </c>
      <c r="AI8">
        <v>2</v>
      </c>
      <c r="AJ8" s="9"/>
      <c r="AK8" s="94">
        <v>23</v>
      </c>
      <c r="AL8" s="96">
        <v>29</v>
      </c>
      <c r="AM8" s="96">
        <v>10</v>
      </c>
      <c r="AN8" s="100">
        <v>660</v>
      </c>
      <c r="AO8">
        <f t="shared" si="9"/>
        <v>23029</v>
      </c>
      <c r="AP8" s="61" t="s">
        <v>2575</v>
      </c>
      <c r="AQ8" s="126">
        <f t="shared" si="10"/>
        <v>2300660</v>
      </c>
    </row>
    <row r="9" spans="1:49" hidden="1" outlineLevel="1">
      <c r="A9" t="s">
        <v>2715</v>
      </c>
      <c r="B9" s="9" t="s">
        <v>32</v>
      </c>
      <c r="C9" s="1">
        <f t="shared" si="0"/>
        <v>1119</v>
      </c>
      <c r="D9" s="7">
        <f>IF(N9&gt;0, RANK(N9,(N9:P9,Q9:AE9)),0)</f>
        <v>2</v>
      </c>
      <c r="E9" s="7">
        <f>IF(O9&gt;0,RANK(O9,(N9:P9,Q9:AE9)),0)</f>
        <v>1</v>
      </c>
      <c r="F9" s="7">
        <f t="shared" si="1"/>
        <v>0</v>
      </c>
      <c r="G9" s="1">
        <f t="shared" si="2"/>
        <v>245</v>
      </c>
      <c r="H9" s="2">
        <f t="shared" si="3"/>
        <v>0.21894548704200179</v>
      </c>
      <c r="I9" s="8"/>
      <c r="J9" s="2">
        <f t="shared" si="4"/>
        <v>0.39052725647899911</v>
      </c>
      <c r="K9" s="2">
        <f t="shared" si="5"/>
        <v>0.60947274352100089</v>
      </c>
      <c r="L9" s="2">
        <f t="shared" si="6"/>
        <v>0</v>
      </c>
      <c r="M9" s="2">
        <f t="shared" si="7"/>
        <v>0</v>
      </c>
      <c r="N9" s="58">
        <v>437</v>
      </c>
      <c r="O9" s="58">
        <v>682</v>
      </c>
      <c r="P9" s="58"/>
      <c r="Q9" s="58"/>
      <c r="R9" s="58"/>
      <c r="S9" s="58"/>
      <c r="T9" s="59"/>
      <c r="U9" s="55"/>
      <c r="V9" s="55"/>
      <c r="W9" s="55"/>
      <c r="X9" s="55"/>
      <c r="Y9" s="55"/>
      <c r="Z9" s="55"/>
      <c r="AA9" s="55"/>
      <c r="AB9" s="55"/>
      <c r="AG9" t="str">
        <f t="shared" si="8"/>
        <v>Alfred</v>
      </c>
      <c r="AH9" t="s">
        <v>1647</v>
      </c>
      <c r="AI9">
        <v>1</v>
      </c>
      <c r="AJ9" s="9"/>
      <c r="AK9" s="94">
        <v>23</v>
      </c>
      <c r="AL9" s="96">
        <v>31</v>
      </c>
      <c r="AM9" s="96">
        <v>10</v>
      </c>
      <c r="AN9" s="100">
        <v>730</v>
      </c>
      <c r="AO9">
        <f t="shared" si="9"/>
        <v>23031</v>
      </c>
      <c r="AP9" s="61" t="s">
        <v>2575</v>
      </c>
      <c r="AQ9" s="126">
        <f t="shared" si="10"/>
        <v>2300730</v>
      </c>
    </row>
    <row r="10" spans="1:49" hidden="1" outlineLevel="1">
      <c r="A10" t="s">
        <v>1421</v>
      </c>
      <c r="B10" s="9" t="s">
        <v>32</v>
      </c>
      <c r="C10" s="1">
        <f t="shared" si="0"/>
        <v>107</v>
      </c>
      <c r="D10" s="7">
        <f>IF(N10&gt;0, RANK(N10,(N10:P10,Q10:AE10)),0)</f>
        <v>2</v>
      </c>
      <c r="E10" s="7">
        <f>IF(O10&gt;0,RANK(O10,(N10:P10,Q10:AE10)),0)</f>
        <v>1</v>
      </c>
      <c r="F10" s="7">
        <f t="shared" si="1"/>
        <v>0</v>
      </c>
      <c r="G10" s="1">
        <f t="shared" si="2"/>
        <v>33</v>
      </c>
      <c r="H10" s="2">
        <f t="shared" si="3"/>
        <v>0.30841121495327101</v>
      </c>
      <c r="I10" s="8"/>
      <c r="J10" s="2">
        <f t="shared" si="4"/>
        <v>0.34579439252336447</v>
      </c>
      <c r="K10" s="2">
        <f t="shared" si="5"/>
        <v>0.65420560747663548</v>
      </c>
      <c r="L10" s="2">
        <f t="shared" si="6"/>
        <v>0</v>
      </c>
      <c r="M10" s="2">
        <f t="shared" si="7"/>
        <v>1.1102230246251565E-16</v>
      </c>
      <c r="N10" s="58">
        <v>37</v>
      </c>
      <c r="O10" s="58">
        <v>70</v>
      </c>
      <c r="P10" s="58"/>
      <c r="Q10" s="58"/>
      <c r="R10" s="58"/>
      <c r="S10" s="58"/>
      <c r="T10" s="59"/>
      <c r="U10" s="55"/>
      <c r="V10" s="55"/>
      <c r="W10" s="55"/>
      <c r="X10" s="55"/>
      <c r="Y10" s="55"/>
      <c r="Z10" s="55"/>
      <c r="AA10" s="55"/>
      <c r="AB10" s="55"/>
      <c r="AG10" t="str">
        <f t="shared" si="8"/>
        <v>Allagash</v>
      </c>
      <c r="AH10" t="s">
        <v>1670</v>
      </c>
      <c r="AI10">
        <v>2</v>
      </c>
      <c r="AJ10" s="9"/>
      <c r="AK10" s="94">
        <v>23</v>
      </c>
      <c r="AL10" s="96">
        <v>3</v>
      </c>
      <c r="AM10" s="96">
        <v>5</v>
      </c>
      <c r="AN10" s="100">
        <v>800</v>
      </c>
      <c r="AO10">
        <f t="shared" si="9"/>
        <v>23003</v>
      </c>
      <c r="AP10" s="61" t="s">
        <v>2575</v>
      </c>
      <c r="AQ10" s="126">
        <f t="shared" si="10"/>
        <v>2300800</v>
      </c>
    </row>
    <row r="11" spans="1:49" hidden="1" outlineLevel="1">
      <c r="A11" t="s">
        <v>2371</v>
      </c>
      <c r="B11" s="9" t="s">
        <v>32</v>
      </c>
      <c r="C11" s="1">
        <f t="shared" si="0"/>
        <v>328</v>
      </c>
      <c r="D11" s="7">
        <f>IF(N11&gt;0, RANK(N11,(N11:P11,Q11:AE11)),0)</f>
        <v>2</v>
      </c>
      <c r="E11" s="7">
        <f>IF(O11&gt;0,RANK(O11,(N11:P11,Q11:AE11)),0)</f>
        <v>1</v>
      </c>
      <c r="F11" s="7">
        <f t="shared" si="1"/>
        <v>0</v>
      </c>
      <c r="G11" s="1">
        <f t="shared" si="2"/>
        <v>116</v>
      </c>
      <c r="H11" s="2">
        <f t="shared" si="3"/>
        <v>0.35365853658536583</v>
      </c>
      <c r="I11" s="8"/>
      <c r="J11" s="2">
        <f t="shared" si="4"/>
        <v>0.32317073170731708</v>
      </c>
      <c r="K11" s="2">
        <f t="shared" si="5"/>
        <v>0.67682926829268297</v>
      </c>
      <c r="L11" s="2">
        <f t="shared" si="6"/>
        <v>0</v>
      </c>
      <c r="M11" s="2">
        <f t="shared" si="7"/>
        <v>-1.1102230246251565E-16</v>
      </c>
      <c r="N11" s="58">
        <v>106</v>
      </c>
      <c r="O11" s="58">
        <v>222</v>
      </c>
      <c r="P11" s="58"/>
      <c r="Q11" s="58"/>
      <c r="R11" s="58"/>
      <c r="S11" s="58"/>
      <c r="T11" s="59"/>
      <c r="U11" s="55"/>
      <c r="V11" s="55"/>
      <c r="W11" s="55"/>
      <c r="X11" s="55"/>
      <c r="Y11" s="55"/>
      <c r="Z11" s="55"/>
      <c r="AA11" s="55"/>
      <c r="AB11" s="55"/>
      <c r="AG11" t="str">
        <f t="shared" si="8"/>
        <v>Alna</v>
      </c>
      <c r="AH11" t="s">
        <v>1794</v>
      </c>
      <c r="AI11">
        <v>1</v>
      </c>
      <c r="AJ11" s="9"/>
      <c r="AK11" s="94">
        <v>23</v>
      </c>
      <c r="AL11" s="96">
        <v>15</v>
      </c>
      <c r="AM11" s="96">
        <v>5</v>
      </c>
      <c r="AN11" s="100">
        <v>1010</v>
      </c>
      <c r="AO11">
        <f t="shared" si="9"/>
        <v>23015</v>
      </c>
      <c r="AP11" s="61" t="s">
        <v>2575</v>
      </c>
      <c r="AQ11" s="126">
        <f t="shared" si="10"/>
        <v>2301010</v>
      </c>
    </row>
    <row r="12" spans="1:49" hidden="1" outlineLevel="1">
      <c r="A12" t="s">
        <v>101</v>
      </c>
      <c r="B12" s="9" t="s">
        <v>32</v>
      </c>
      <c r="C12" s="1">
        <f t="shared" si="0"/>
        <v>307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0</v>
      </c>
      <c r="G12" s="1">
        <f t="shared" si="2"/>
        <v>45</v>
      </c>
      <c r="H12" s="2">
        <f t="shared" si="3"/>
        <v>0.1465798045602606</v>
      </c>
      <c r="I12" s="8"/>
      <c r="J12" s="2">
        <f t="shared" si="4"/>
        <v>0.42671009771986973</v>
      </c>
      <c r="K12" s="2">
        <f t="shared" si="5"/>
        <v>0.57328990228013033</v>
      </c>
      <c r="L12" s="2">
        <f t="shared" si="6"/>
        <v>0</v>
      </c>
      <c r="M12" s="2">
        <f t="shared" si="7"/>
        <v>0</v>
      </c>
      <c r="N12" s="58">
        <v>131</v>
      </c>
      <c r="O12" s="58">
        <v>176</v>
      </c>
      <c r="P12" s="58"/>
      <c r="Q12" s="58"/>
      <c r="R12" s="58"/>
      <c r="S12" s="58"/>
      <c r="T12" s="59"/>
      <c r="U12" s="55"/>
      <c r="V12" s="55"/>
      <c r="W12" s="55"/>
      <c r="X12" s="55"/>
      <c r="Y12" s="55"/>
      <c r="Z12" s="55"/>
      <c r="AA12" s="55"/>
      <c r="AB12" s="55"/>
      <c r="AG12" t="str">
        <f t="shared" si="8"/>
        <v>Alton</v>
      </c>
      <c r="AH12" t="s">
        <v>1154</v>
      </c>
      <c r="AI12">
        <v>2</v>
      </c>
      <c r="AJ12" s="9"/>
      <c r="AK12" s="94">
        <v>23</v>
      </c>
      <c r="AL12" s="96">
        <v>19</v>
      </c>
      <c r="AM12" s="96">
        <v>5</v>
      </c>
      <c r="AN12" s="100">
        <v>1115</v>
      </c>
      <c r="AO12">
        <f t="shared" si="9"/>
        <v>23019</v>
      </c>
      <c r="AP12" s="61" t="s">
        <v>2575</v>
      </c>
      <c r="AQ12" s="126">
        <f t="shared" si="10"/>
        <v>2301115</v>
      </c>
    </row>
    <row r="13" spans="1:49" hidden="1" outlineLevel="1">
      <c r="A13" t="s">
        <v>2812</v>
      </c>
      <c r="B13" s="9" t="s">
        <v>32</v>
      </c>
      <c r="C13" s="1">
        <f t="shared" si="0"/>
        <v>102</v>
      </c>
      <c r="D13" s="7">
        <f>IF(N13&gt;0, RANK(N13,(N13:P13,Q13:AE13)),0)</f>
        <v>2</v>
      </c>
      <c r="E13" s="7">
        <f>IF(O13&gt;0,RANK(O13,(N13:P13,Q13:AE13)),0)</f>
        <v>1</v>
      </c>
      <c r="F13" s="7">
        <f t="shared" si="1"/>
        <v>0</v>
      </c>
      <c r="G13" s="1">
        <f t="shared" si="2"/>
        <v>34</v>
      </c>
      <c r="H13" s="2">
        <f t="shared" si="3"/>
        <v>0.33333333333333331</v>
      </c>
      <c r="I13" s="8"/>
      <c r="J13" s="2">
        <f t="shared" si="4"/>
        <v>0.33333333333333331</v>
      </c>
      <c r="K13" s="2">
        <f t="shared" si="5"/>
        <v>0.66666666666666663</v>
      </c>
      <c r="L13" s="2">
        <f t="shared" si="6"/>
        <v>0</v>
      </c>
      <c r="M13" s="2">
        <f t="shared" si="7"/>
        <v>1.1102230246251565E-16</v>
      </c>
      <c r="N13" s="58">
        <v>34</v>
      </c>
      <c r="O13" s="58">
        <v>68</v>
      </c>
      <c r="P13" s="58"/>
      <c r="Q13" s="58"/>
      <c r="R13" s="58"/>
      <c r="S13" s="58"/>
      <c r="T13" s="59"/>
      <c r="U13" s="55"/>
      <c r="V13" s="55"/>
      <c r="W13" s="55"/>
      <c r="X13" s="55"/>
      <c r="Y13" s="55"/>
      <c r="Z13" s="55"/>
      <c r="AA13" s="55"/>
      <c r="AB13" s="55"/>
      <c r="AG13" t="str">
        <f t="shared" si="8"/>
        <v>Amherst</v>
      </c>
      <c r="AH13" t="s">
        <v>2274</v>
      </c>
      <c r="AI13">
        <v>2</v>
      </c>
      <c r="AJ13" s="9"/>
      <c r="AK13" s="94">
        <v>23</v>
      </c>
      <c r="AL13" s="96">
        <v>9</v>
      </c>
      <c r="AM13" s="96">
        <v>5</v>
      </c>
      <c r="AN13" s="100">
        <v>1185</v>
      </c>
      <c r="AO13">
        <f t="shared" si="9"/>
        <v>23009</v>
      </c>
      <c r="AP13" s="61" t="s">
        <v>2575</v>
      </c>
      <c r="AQ13" s="126">
        <f t="shared" si="10"/>
        <v>2301185</v>
      </c>
    </row>
    <row r="14" spans="1:49" hidden="1" outlineLevel="1">
      <c r="A14" t="s">
        <v>1010</v>
      </c>
      <c r="B14" s="9" t="s">
        <v>32</v>
      </c>
      <c r="C14" s="1">
        <f t="shared" si="0"/>
        <v>39</v>
      </c>
      <c r="D14" s="7">
        <f>IF(N14&gt;0, RANK(N14,(N14:P14,Q14:AE14)),0)</f>
        <v>2</v>
      </c>
      <c r="E14" s="7">
        <f>IF(O14&gt;0,RANK(O14,(N14:P14,Q14:AE14)),0)</f>
        <v>1</v>
      </c>
      <c r="F14" s="7">
        <f t="shared" si="1"/>
        <v>0</v>
      </c>
      <c r="G14" s="1">
        <f t="shared" si="2"/>
        <v>9</v>
      </c>
      <c r="H14" s="2">
        <f t="shared" si="3"/>
        <v>0.23076923076923078</v>
      </c>
      <c r="I14" s="8"/>
      <c r="J14" s="2">
        <f t="shared" si="4"/>
        <v>0.38461538461538464</v>
      </c>
      <c r="K14" s="2">
        <f t="shared" si="5"/>
        <v>0.61538461538461542</v>
      </c>
      <c r="L14" s="2">
        <f t="shared" si="6"/>
        <v>0</v>
      </c>
      <c r="M14" s="2">
        <f t="shared" si="7"/>
        <v>0</v>
      </c>
      <c r="N14" s="58">
        <v>15</v>
      </c>
      <c r="O14" s="58">
        <v>24</v>
      </c>
      <c r="P14" s="58"/>
      <c r="Q14" s="58"/>
      <c r="R14" s="58"/>
      <c r="S14" s="58"/>
      <c r="T14" s="59"/>
      <c r="U14" s="55"/>
      <c r="V14" s="55"/>
      <c r="W14" s="55"/>
      <c r="X14" s="55"/>
      <c r="Y14" s="55"/>
      <c r="Z14" s="55"/>
      <c r="AA14" s="55"/>
      <c r="AB14" s="55"/>
      <c r="AG14" t="str">
        <f t="shared" si="8"/>
        <v>Amity</v>
      </c>
      <c r="AH14" t="s">
        <v>1670</v>
      </c>
      <c r="AI14">
        <v>2</v>
      </c>
      <c r="AJ14" s="9"/>
      <c r="AK14" s="94">
        <v>23</v>
      </c>
      <c r="AL14" s="96">
        <v>3</v>
      </c>
      <c r="AM14" s="96">
        <v>10</v>
      </c>
      <c r="AN14" s="100">
        <v>1220</v>
      </c>
      <c r="AO14">
        <f t="shared" si="9"/>
        <v>23003</v>
      </c>
      <c r="AP14" s="61" t="s">
        <v>2575</v>
      </c>
      <c r="AQ14" s="126">
        <f t="shared" si="10"/>
        <v>2301220</v>
      </c>
    </row>
    <row r="15" spans="1:49" hidden="1" outlineLevel="1">
      <c r="A15" t="s">
        <v>1175</v>
      </c>
      <c r="B15" s="9" t="s">
        <v>32</v>
      </c>
      <c r="C15" s="1">
        <f t="shared" si="0"/>
        <v>376</v>
      </c>
      <c r="D15" s="7">
        <f>IF(N15&gt;0, RANK(N15,(N15:P15,Q15:AE15)),0)</f>
        <v>2</v>
      </c>
      <c r="E15" s="7">
        <f>IF(O15&gt;0,RANK(O15,(N15:P15,Q15:AE15)),0)</f>
        <v>1</v>
      </c>
      <c r="F15" s="7">
        <f t="shared" si="1"/>
        <v>0</v>
      </c>
      <c r="G15" s="1">
        <f t="shared" si="2"/>
        <v>52</v>
      </c>
      <c r="H15" s="2">
        <f t="shared" si="3"/>
        <v>0.13829787234042554</v>
      </c>
      <c r="I15" s="8"/>
      <c r="J15" s="2">
        <f t="shared" si="4"/>
        <v>0.43085106382978722</v>
      </c>
      <c r="K15" s="2">
        <f t="shared" si="5"/>
        <v>0.56914893617021278</v>
      </c>
      <c r="L15" s="2">
        <f t="shared" si="6"/>
        <v>0</v>
      </c>
      <c r="M15" s="2">
        <f t="shared" si="7"/>
        <v>0</v>
      </c>
      <c r="N15" s="58">
        <v>162</v>
      </c>
      <c r="O15" s="58">
        <v>214</v>
      </c>
      <c r="P15" s="58"/>
      <c r="Q15" s="58"/>
      <c r="R15" s="58"/>
      <c r="S15" s="58"/>
      <c r="T15" s="59"/>
      <c r="U15" s="55"/>
      <c r="V15" s="55"/>
      <c r="W15" s="55"/>
      <c r="X15" s="55"/>
      <c r="Y15" s="55"/>
      <c r="Z15" s="55"/>
      <c r="AA15" s="55"/>
      <c r="AB15" s="55"/>
      <c r="AG15" t="str">
        <f t="shared" si="8"/>
        <v>Andover</v>
      </c>
      <c r="AH15" t="s">
        <v>2760</v>
      </c>
      <c r="AI15">
        <v>2</v>
      </c>
      <c r="AJ15" s="9"/>
      <c r="AK15" s="94">
        <v>23</v>
      </c>
      <c r="AL15" s="96">
        <v>17</v>
      </c>
      <c r="AM15" s="96">
        <v>5</v>
      </c>
      <c r="AN15" s="100">
        <v>1325</v>
      </c>
      <c r="AO15">
        <f t="shared" si="9"/>
        <v>23017</v>
      </c>
      <c r="AP15" s="61" t="s">
        <v>2575</v>
      </c>
      <c r="AQ15" s="126">
        <f t="shared" si="10"/>
        <v>2301325</v>
      </c>
    </row>
    <row r="16" spans="1:49" hidden="1" outlineLevel="1">
      <c r="A16" t="s">
        <v>123</v>
      </c>
      <c r="B16" s="9" t="s">
        <v>32</v>
      </c>
      <c r="C16" s="1">
        <f t="shared" si="0"/>
        <v>945</v>
      </c>
      <c r="D16" s="7">
        <f>IF(N16&gt;0, RANK(N16,(N16:P16,Q16:AE16)),0)</f>
        <v>2</v>
      </c>
      <c r="E16" s="7">
        <f>IF(O16&gt;0,RANK(O16,(N16:P16,Q16:AE16)),0)</f>
        <v>1</v>
      </c>
      <c r="F16" s="7">
        <f t="shared" si="1"/>
        <v>0</v>
      </c>
      <c r="G16" s="1">
        <f t="shared" si="2"/>
        <v>125</v>
      </c>
      <c r="H16" s="2">
        <f t="shared" si="3"/>
        <v>0.13227513227513227</v>
      </c>
      <c r="I16" s="8"/>
      <c r="J16" s="2">
        <f t="shared" si="4"/>
        <v>0.43386243386243384</v>
      </c>
      <c r="K16" s="2">
        <f t="shared" si="5"/>
        <v>0.56613756613756616</v>
      </c>
      <c r="L16" s="2">
        <f t="shared" si="6"/>
        <v>0</v>
      </c>
      <c r="M16" s="2">
        <f t="shared" si="7"/>
        <v>0</v>
      </c>
      <c r="N16" s="58">
        <v>410</v>
      </c>
      <c r="O16" s="58">
        <v>535</v>
      </c>
      <c r="P16" s="58"/>
      <c r="Q16" s="58"/>
      <c r="R16" s="58"/>
      <c r="S16" s="58"/>
      <c r="T16" s="59"/>
      <c r="U16" s="55"/>
      <c r="V16" s="55"/>
      <c r="W16" s="55"/>
      <c r="X16" s="55"/>
      <c r="Y16" s="55"/>
      <c r="Z16" s="55"/>
      <c r="AA16" s="55"/>
      <c r="AB16" s="55"/>
      <c r="AG16" t="str">
        <f t="shared" si="8"/>
        <v>Anson</v>
      </c>
      <c r="AH16" t="s">
        <v>1518</v>
      </c>
      <c r="AI16">
        <v>2</v>
      </c>
      <c r="AJ16" s="9"/>
      <c r="AK16" s="94">
        <v>23</v>
      </c>
      <c r="AL16" s="96">
        <v>25</v>
      </c>
      <c r="AM16" s="96">
        <v>5</v>
      </c>
      <c r="AN16" s="100">
        <v>1395</v>
      </c>
      <c r="AO16">
        <f t="shared" si="9"/>
        <v>23025</v>
      </c>
      <c r="AP16" s="61" t="s">
        <v>2575</v>
      </c>
      <c r="AQ16" s="126">
        <f t="shared" si="10"/>
        <v>2301395</v>
      </c>
    </row>
    <row r="17" spans="1:43" hidden="1" outlineLevel="1">
      <c r="A17" t="s">
        <v>2576</v>
      </c>
      <c r="B17" s="9" t="s">
        <v>32</v>
      </c>
      <c r="C17" s="1">
        <f t="shared" si="0"/>
        <v>480</v>
      </c>
      <c r="D17" s="7">
        <f>IF(N17&gt;0, RANK(N17,(N17:P17,Q17:AE17)),0)</f>
        <v>2</v>
      </c>
      <c r="E17" s="7">
        <f>IF(O17&gt;0,RANK(O17,(N17:P17,Q17:AE17)),0)</f>
        <v>1</v>
      </c>
      <c r="F17" s="7">
        <f t="shared" si="1"/>
        <v>0</v>
      </c>
      <c r="G17" s="1">
        <f t="shared" si="2"/>
        <v>56</v>
      </c>
      <c r="H17" s="2">
        <f t="shared" si="3"/>
        <v>0.11666666666666667</v>
      </c>
      <c r="I17" s="8"/>
      <c r="J17" s="2">
        <f t="shared" si="4"/>
        <v>0.44166666666666665</v>
      </c>
      <c r="K17" s="2">
        <f t="shared" si="5"/>
        <v>0.55833333333333335</v>
      </c>
      <c r="L17" s="2">
        <f t="shared" si="6"/>
        <v>0</v>
      </c>
      <c r="M17" s="2">
        <f t="shared" si="7"/>
        <v>0</v>
      </c>
      <c r="N17" s="58">
        <v>212</v>
      </c>
      <c r="O17" s="58">
        <v>268</v>
      </c>
      <c r="P17" s="58"/>
      <c r="Q17" s="58"/>
      <c r="R17" s="58"/>
      <c r="S17" s="58"/>
      <c r="T17" s="59"/>
      <c r="U17" s="55"/>
      <c r="V17" s="55"/>
      <c r="W17" s="55"/>
      <c r="X17" s="55"/>
      <c r="Y17" s="55"/>
      <c r="Z17" s="55"/>
      <c r="AA17" s="55"/>
      <c r="AB17" s="55"/>
      <c r="AG17" t="str">
        <f t="shared" si="8"/>
        <v>Appleton</v>
      </c>
      <c r="AH17" t="s">
        <v>947</v>
      </c>
      <c r="AI17">
        <v>1</v>
      </c>
      <c r="AJ17" s="9"/>
      <c r="AK17" s="94">
        <v>23</v>
      </c>
      <c r="AL17" s="96">
        <v>13</v>
      </c>
      <c r="AM17" s="96">
        <v>5</v>
      </c>
      <c r="AN17" s="100">
        <v>1465</v>
      </c>
      <c r="AO17">
        <f t="shared" si="9"/>
        <v>23013</v>
      </c>
      <c r="AP17" s="61" t="s">
        <v>2575</v>
      </c>
      <c r="AQ17" s="126">
        <f t="shared" si="10"/>
        <v>2301465</v>
      </c>
    </row>
    <row r="18" spans="1:43" hidden="1" outlineLevel="1">
      <c r="A18" t="s">
        <v>1851</v>
      </c>
      <c r="B18" s="9" t="s">
        <v>32</v>
      </c>
      <c r="C18" s="1">
        <f t="shared" si="0"/>
        <v>243</v>
      </c>
      <c r="D18" s="7">
        <f>IF(N18&gt;0, RANK(N18,(N18:P18,Q18:AE18)),0)</f>
        <v>2</v>
      </c>
      <c r="E18" s="7">
        <f>IF(O18&gt;0,RANK(O18,(N18:P18,Q18:AE18)),0)</f>
        <v>1</v>
      </c>
      <c r="F18" s="7">
        <f t="shared" si="1"/>
        <v>0</v>
      </c>
      <c r="G18" s="1">
        <f t="shared" si="2"/>
        <v>65</v>
      </c>
      <c r="H18" s="2">
        <f t="shared" si="3"/>
        <v>0.26748971193415638</v>
      </c>
      <c r="I18" s="8"/>
      <c r="J18" s="2">
        <f t="shared" si="4"/>
        <v>0.36625514403292181</v>
      </c>
      <c r="K18" s="2">
        <f t="shared" si="5"/>
        <v>0.63374485596707819</v>
      </c>
      <c r="L18" s="2">
        <f t="shared" si="6"/>
        <v>0</v>
      </c>
      <c r="M18" s="2">
        <f t="shared" si="7"/>
        <v>0</v>
      </c>
      <c r="N18" s="58">
        <v>89</v>
      </c>
      <c r="O18" s="58">
        <v>154</v>
      </c>
      <c r="P18" s="58"/>
      <c r="Q18" s="58"/>
      <c r="R18" s="58"/>
      <c r="S18" s="58"/>
      <c r="T18" s="59"/>
      <c r="U18" s="55"/>
      <c r="V18" s="55"/>
      <c r="W18" s="55"/>
      <c r="X18" s="55"/>
      <c r="Y18" s="55"/>
      <c r="Z18" s="55"/>
      <c r="AA18" s="55"/>
      <c r="AB18" s="55"/>
      <c r="AG18" t="str">
        <f t="shared" si="8"/>
        <v>Arrowsic</v>
      </c>
      <c r="AH18" t="s">
        <v>2144</v>
      </c>
      <c r="AI18">
        <v>1</v>
      </c>
      <c r="AJ18" s="9"/>
      <c r="AK18" s="94">
        <v>23</v>
      </c>
      <c r="AL18" s="96">
        <v>23</v>
      </c>
      <c r="AM18" s="96">
        <v>5</v>
      </c>
      <c r="AN18" s="100">
        <v>1570</v>
      </c>
      <c r="AO18">
        <f t="shared" si="9"/>
        <v>23023</v>
      </c>
      <c r="AP18" s="61" t="s">
        <v>2575</v>
      </c>
      <c r="AQ18" s="126">
        <f t="shared" si="10"/>
        <v>2301570</v>
      </c>
    </row>
    <row r="19" spans="1:43" hidden="1" outlineLevel="1">
      <c r="A19" t="s">
        <v>1852</v>
      </c>
      <c r="B19" s="9" t="s">
        <v>32</v>
      </c>
      <c r="C19" s="1">
        <f t="shared" si="0"/>
        <v>1158</v>
      </c>
      <c r="D19" s="7">
        <f>IF(N19&gt;0, RANK(N19,(N19:P19,Q19:AE19)),0)</f>
        <v>2</v>
      </c>
      <c r="E19" s="7">
        <f>IF(O19&gt;0,RANK(O19,(N19:P19,Q19:AE19)),0)</f>
        <v>1</v>
      </c>
      <c r="F19" s="7">
        <f t="shared" si="1"/>
        <v>0</v>
      </c>
      <c r="G19" s="1">
        <f t="shared" si="2"/>
        <v>114</v>
      </c>
      <c r="H19" s="2">
        <f t="shared" si="3"/>
        <v>9.8445595854922283E-2</v>
      </c>
      <c r="I19" s="8"/>
      <c r="J19" s="2">
        <f t="shared" si="4"/>
        <v>0.45077720207253885</v>
      </c>
      <c r="K19" s="2">
        <f t="shared" si="5"/>
        <v>0.54922279792746109</v>
      </c>
      <c r="L19" s="2">
        <f t="shared" si="6"/>
        <v>0</v>
      </c>
      <c r="M19" s="2">
        <f t="shared" si="7"/>
        <v>0</v>
      </c>
      <c r="N19" s="58">
        <v>522</v>
      </c>
      <c r="O19" s="58">
        <v>636</v>
      </c>
      <c r="P19" s="58"/>
      <c r="Q19" s="58"/>
      <c r="R19" s="58"/>
      <c r="S19" s="58"/>
      <c r="T19" s="59"/>
      <c r="U19" s="55"/>
      <c r="V19" s="55"/>
      <c r="W19" s="55"/>
      <c r="X19" s="55"/>
      <c r="Y19" s="55"/>
      <c r="Z19" s="55"/>
      <c r="AA19" s="55"/>
      <c r="AB19" s="55"/>
      <c r="AG19" t="str">
        <f t="shared" si="8"/>
        <v>Arundel</v>
      </c>
      <c r="AH19" t="s">
        <v>1647</v>
      </c>
      <c r="AI19">
        <v>1</v>
      </c>
      <c r="AJ19" s="9"/>
      <c r="AK19" s="94">
        <v>23</v>
      </c>
      <c r="AL19" s="96">
        <v>31</v>
      </c>
      <c r="AM19" s="96">
        <v>15</v>
      </c>
      <c r="AN19" s="100">
        <v>1605</v>
      </c>
      <c r="AO19">
        <f t="shared" si="9"/>
        <v>23031</v>
      </c>
      <c r="AP19" s="61" t="s">
        <v>2575</v>
      </c>
      <c r="AQ19" s="126">
        <f t="shared" si="10"/>
        <v>2301605</v>
      </c>
    </row>
    <row r="20" spans="1:43" hidden="1" outlineLevel="1">
      <c r="A20" t="s">
        <v>486</v>
      </c>
      <c r="B20" s="9" t="s">
        <v>32</v>
      </c>
      <c r="C20" s="1">
        <f t="shared" si="0"/>
        <v>594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0</v>
      </c>
      <c r="G20" s="1">
        <f t="shared" si="2"/>
        <v>92</v>
      </c>
      <c r="H20" s="2">
        <f t="shared" si="3"/>
        <v>0.15488215488215487</v>
      </c>
      <c r="I20" s="8"/>
      <c r="J20" s="2">
        <f t="shared" si="4"/>
        <v>0.42255892255892258</v>
      </c>
      <c r="K20" s="2">
        <f t="shared" si="5"/>
        <v>0.57744107744107742</v>
      </c>
      <c r="L20" s="2">
        <f t="shared" si="6"/>
        <v>0</v>
      </c>
      <c r="M20" s="2">
        <f t="shared" si="7"/>
        <v>0</v>
      </c>
      <c r="N20" s="58">
        <v>251</v>
      </c>
      <c r="O20" s="58">
        <v>343</v>
      </c>
      <c r="P20" s="58"/>
      <c r="Q20" s="58"/>
      <c r="R20" s="58"/>
      <c r="S20" s="58"/>
      <c r="T20" s="59"/>
      <c r="U20" s="55"/>
      <c r="V20" s="55"/>
      <c r="W20" s="55"/>
      <c r="X20" s="55"/>
      <c r="Y20" s="55"/>
      <c r="Z20" s="55"/>
      <c r="AA20" s="55"/>
      <c r="AB20" s="55"/>
      <c r="AG20" t="str">
        <f t="shared" si="8"/>
        <v>Ashland</v>
      </c>
      <c r="AH20" t="s">
        <v>1670</v>
      </c>
      <c r="AI20">
        <v>2</v>
      </c>
      <c r="AJ20" s="9"/>
      <c r="AK20" s="94">
        <v>23</v>
      </c>
      <c r="AL20" s="96">
        <v>3</v>
      </c>
      <c r="AM20" s="96">
        <v>15</v>
      </c>
      <c r="AN20" s="100">
        <v>1710</v>
      </c>
      <c r="AO20">
        <f t="shared" si="9"/>
        <v>23003</v>
      </c>
      <c r="AP20" s="61" t="s">
        <v>2575</v>
      </c>
      <c r="AQ20" s="126">
        <f t="shared" si="10"/>
        <v>2301710</v>
      </c>
    </row>
    <row r="21" spans="1:43" hidden="1" outlineLevel="1">
      <c r="A21" t="s">
        <v>2298</v>
      </c>
      <c r="B21" s="9" t="s">
        <v>32</v>
      </c>
      <c r="C21" s="1">
        <f t="shared" si="0"/>
        <v>334</v>
      </c>
      <c r="D21" s="7">
        <f>IF(N21&gt;0, RANK(N21,(N21:P21,Q21:AE21)),0)</f>
        <v>2</v>
      </c>
      <c r="E21" s="7">
        <f>IF(O21&gt;0,RANK(O21,(N21:P21,Q21:AE21)),0)</f>
        <v>1</v>
      </c>
      <c r="F21" s="7">
        <f t="shared" si="1"/>
        <v>0</v>
      </c>
      <c r="G21" s="1">
        <f t="shared" si="2"/>
        <v>24</v>
      </c>
      <c r="H21" s="2">
        <f t="shared" si="3"/>
        <v>7.1856287425149698E-2</v>
      </c>
      <c r="I21" s="8"/>
      <c r="J21" s="2">
        <f t="shared" si="4"/>
        <v>0.46407185628742514</v>
      </c>
      <c r="K21" s="2">
        <f t="shared" si="5"/>
        <v>0.5359281437125748</v>
      </c>
      <c r="L21" s="2">
        <f t="shared" si="6"/>
        <v>0</v>
      </c>
      <c r="M21" s="2">
        <f t="shared" si="7"/>
        <v>1.1102230246251565E-16</v>
      </c>
      <c r="N21" s="58">
        <v>155</v>
      </c>
      <c r="O21" s="58">
        <v>179</v>
      </c>
      <c r="P21" s="58"/>
      <c r="Q21" s="58"/>
      <c r="R21" s="58"/>
      <c r="S21" s="58"/>
      <c r="T21" s="59"/>
      <c r="U21" s="55"/>
      <c r="V21" s="55"/>
      <c r="W21" s="55"/>
      <c r="X21" s="55"/>
      <c r="Y21" s="55"/>
      <c r="Z21" s="55"/>
      <c r="AA21" s="55"/>
      <c r="AB21" s="55"/>
      <c r="AG21" t="str">
        <f t="shared" si="8"/>
        <v>Athens</v>
      </c>
      <c r="AH21" t="s">
        <v>1518</v>
      </c>
      <c r="AI21">
        <v>2</v>
      </c>
      <c r="AJ21" s="9"/>
      <c r="AK21" s="94">
        <v>23</v>
      </c>
      <c r="AL21" s="96">
        <v>25</v>
      </c>
      <c r="AM21" s="96">
        <v>10</v>
      </c>
      <c r="AN21" s="100">
        <v>1885</v>
      </c>
      <c r="AO21">
        <f t="shared" si="9"/>
        <v>23025</v>
      </c>
      <c r="AP21" s="61" t="s">
        <v>2575</v>
      </c>
      <c r="AQ21" s="126">
        <f t="shared" si="10"/>
        <v>2301885</v>
      </c>
    </row>
    <row r="22" spans="1:43" hidden="1" outlineLevel="1">
      <c r="A22" t="s">
        <v>1260</v>
      </c>
      <c r="B22" s="9" t="s">
        <v>32</v>
      </c>
      <c r="C22" s="1">
        <f t="shared" si="0"/>
        <v>155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0</v>
      </c>
      <c r="G22" s="1">
        <f t="shared" si="2"/>
        <v>35</v>
      </c>
      <c r="H22" s="2">
        <f t="shared" si="3"/>
        <v>0.22580645161290322</v>
      </c>
      <c r="I22" s="8"/>
      <c r="J22" s="2">
        <f t="shared" si="4"/>
        <v>0.38709677419354838</v>
      </c>
      <c r="K22" s="2">
        <f t="shared" si="5"/>
        <v>0.61290322580645162</v>
      </c>
      <c r="L22" s="2">
        <f t="shared" si="6"/>
        <v>0</v>
      </c>
      <c r="M22" s="2">
        <f t="shared" si="7"/>
        <v>0</v>
      </c>
      <c r="N22" s="58">
        <v>60</v>
      </c>
      <c r="O22" s="58">
        <v>95</v>
      </c>
      <c r="P22" s="58"/>
      <c r="Q22" s="58"/>
      <c r="R22" s="58"/>
      <c r="S22" s="58"/>
      <c r="T22" s="59"/>
      <c r="U22" s="55"/>
      <c r="V22" s="55"/>
      <c r="W22" s="55"/>
      <c r="X22" s="55"/>
      <c r="Y22" s="55"/>
      <c r="Z22" s="55"/>
      <c r="AA22" s="55"/>
      <c r="AB22" s="55"/>
      <c r="AG22" t="str">
        <f t="shared" si="8"/>
        <v>Atkinson</v>
      </c>
      <c r="AH22" t="s">
        <v>1723</v>
      </c>
      <c r="AI22">
        <v>2</v>
      </c>
      <c r="AJ22" s="9"/>
      <c r="AK22" s="94">
        <v>23</v>
      </c>
      <c r="AL22" s="96">
        <v>21</v>
      </c>
      <c r="AM22" s="96">
        <v>10</v>
      </c>
      <c r="AN22" s="100">
        <v>1920</v>
      </c>
      <c r="AO22">
        <f t="shared" si="9"/>
        <v>23021</v>
      </c>
      <c r="AP22" s="61" t="s">
        <v>2575</v>
      </c>
      <c r="AQ22" s="126">
        <f t="shared" si="10"/>
        <v>2301920</v>
      </c>
    </row>
    <row r="23" spans="1:43" hidden="1" outlineLevel="1">
      <c r="A23" t="s">
        <v>149</v>
      </c>
      <c r="B23" s="9" t="s">
        <v>32</v>
      </c>
      <c r="C23" s="1">
        <f t="shared" si="0"/>
        <v>10625</v>
      </c>
      <c r="D23" s="7">
        <f>IF(N23&gt;0, RANK(N23,(N23:P23,Q23:AE23)),0)</f>
        <v>2</v>
      </c>
      <c r="E23" s="7">
        <f>IF(O23&gt;0,RANK(O23,(N23:P23,Q23:AE23)),0)</f>
        <v>1</v>
      </c>
      <c r="F23" s="7">
        <f t="shared" si="1"/>
        <v>0</v>
      </c>
      <c r="G23" s="1">
        <f t="shared" ref="G23:G86" si="11">IF(C23&gt;0,MAX(N23:P23)-LARGE(N23:P23,2),0)</f>
        <v>2243</v>
      </c>
      <c r="H23" s="2">
        <f t="shared" ref="H23:H86" si="12">IF(C23&gt;0,G23/C23,0)</f>
        <v>0.21110588235294117</v>
      </c>
      <c r="I23" s="8"/>
      <c r="J23" s="2">
        <f t="shared" si="4"/>
        <v>0.39444705882352943</v>
      </c>
      <c r="K23" s="2">
        <f t="shared" si="5"/>
        <v>0.60555294117647063</v>
      </c>
      <c r="L23" s="2">
        <f t="shared" si="6"/>
        <v>0</v>
      </c>
      <c r="M23" s="2">
        <f t="shared" si="7"/>
        <v>0</v>
      </c>
      <c r="N23" s="58">
        <v>4191</v>
      </c>
      <c r="O23" s="58">
        <v>6434</v>
      </c>
      <c r="P23" s="58"/>
      <c r="Q23" s="58"/>
      <c r="R23" s="58"/>
      <c r="S23" s="58"/>
      <c r="T23" s="59"/>
      <c r="U23" s="55"/>
      <c r="V23" s="55"/>
      <c r="W23" s="55"/>
      <c r="X23" s="55"/>
      <c r="Y23" s="55"/>
      <c r="Z23" s="55"/>
      <c r="AA23" s="55"/>
      <c r="AB23" s="55"/>
      <c r="AG23" t="str">
        <f t="shared" si="8"/>
        <v>Auburn</v>
      </c>
      <c r="AH23" t="s">
        <v>1403</v>
      </c>
      <c r="AI23">
        <v>2</v>
      </c>
      <c r="AJ23" s="9"/>
      <c r="AK23" s="94">
        <v>23</v>
      </c>
      <c r="AL23" s="96">
        <v>1</v>
      </c>
      <c r="AM23" s="96">
        <v>5</v>
      </c>
      <c r="AN23" s="100">
        <v>2060</v>
      </c>
      <c r="AO23">
        <f t="shared" si="9"/>
        <v>23001</v>
      </c>
      <c r="AP23" s="61" t="s">
        <v>527</v>
      </c>
      <c r="AQ23" s="126">
        <f t="shared" si="10"/>
        <v>2302060</v>
      </c>
    </row>
    <row r="24" spans="1:43" hidden="1" outlineLevel="1">
      <c r="A24" t="s">
        <v>1491</v>
      </c>
      <c r="B24" s="9" t="s">
        <v>32</v>
      </c>
      <c r="C24" s="1">
        <f t="shared" si="0"/>
        <v>8259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0</v>
      </c>
      <c r="G24" s="1">
        <f t="shared" si="11"/>
        <v>1597</v>
      </c>
      <c r="H24" s="2">
        <f t="shared" si="12"/>
        <v>0.19336481414214796</v>
      </c>
      <c r="I24" s="8"/>
      <c r="J24" s="2">
        <f t="shared" si="4"/>
        <v>0.40331759292892599</v>
      </c>
      <c r="K24" s="2">
        <f t="shared" si="5"/>
        <v>0.59668240707107401</v>
      </c>
      <c r="L24" s="2">
        <f t="shared" si="6"/>
        <v>0</v>
      </c>
      <c r="M24" s="2">
        <f t="shared" si="7"/>
        <v>0</v>
      </c>
      <c r="N24" s="58">
        <v>3331</v>
      </c>
      <c r="O24" s="58">
        <v>4928</v>
      </c>
      <c r="P24" s="58"/>
      <c r="Q24" s="58"/>
      <c r="R24" s="58"/>
      <c r="S24" s="58"/>
      <c r="T24" s="59"/>
      <c r="U24" s="55"/>
      <c r="V24" s="55"/>
      <c r="W24" s="55"/>
      <c r="X24" s="55"/>
      <c r="Y24" s="55"/>
      <c r="Z24" s="55"/>
      <c r="AA24" s="55"/>
      <c r="AB24" s="55"/>
      <c r="AG24" t="str">
        <f t="shared" si="8"/>
        <v>Augusta</v>
      </c>
      <c r="AH24" t="s">
        <v>1418</v>
      </c>
      <c r="AI24">
        <v>1</v>
      </c>
      <c r="AJ24" s="9"/>
      <c r="AK24" s="94">
        <v>23</v>
      </c>
      <c r="AL24" s="96">
        <v>11</v>
      </c>
      <c r="AM24" s="96">
        <v>10</v>
      </c>
      <c r="AN24" s="100">
        <v>2100</v>
      </c>
      <c r="AO24">
        <f t="shared" si="9"/>
        <v>23011</v>
      </c>
      <c r="AP24" s="61" t="s">
        <v>527</v>
      </c>
      <c r="AQ24" s="126">
        <f t="shared" si="10"/>
        <v>2302100</v>
      </c>
    </row>
    <row r="25" spans="1:43" hidden="1" outlineLevel="1">
      <c r="A25" t="s">
        <v>1044</v>
      </c>
      <c r="B25" s="9" t="s">
        <v>32</v>
      </c>
      <c r="C25" s="1">
        <f t="shared" si="0"/>
        <v>55</v>
      </c>
      <c r="D25" s="7">
        <f>IF(N25&gt;0, RANK(N25,(N25:P25,Q25:AE25)),0)</f>
        <v>2</v>
      </c>
      <c r="E25" s="7">
        <f>IF(O25&gt;0,RANK(O25,(N25:P25,Q25:AE25)),0)</f>
        <v>1</v>
      </c>
      <c r="F25" s="7">
        <f t="shared" si="1"/>
        <v>0</v>
      </c>
      <c r="G25" s="1">
        <f t="shared" si="11"/>
        <v>15</v>
      </c>
      <c r="H25" s="2">
        <f t="shared" si="12"/>
        <v>0.27272727272727271</v>
      </c>
      <c r="I25" s="8"/>
      <c r="J25" s="2">
        <f t="shared" si="4"/>
        <v>0.36363636363636365</v>
      </c>
      <c r="K25" s="2">
        <f t="shared" si="5"/>
        <v>0.63636363636363635</v>
      </c>
      <c r="L25" s="2">
        <f t="shared" si="6"/>
        <v>0</v>
      </c>
      <c r="M25" s="2">
        <f t="shared" si="7"/>
        <v>0</v>
      </c>
      <c r="N25" s="58">
        <v>20</v>
      </c>
      <c r="O25" s="58">
        <v>35</v>
      </c>
      <c r="P25" s="58"/>
      <c r="Q25" s="58"/>
      <c r="R25" s="58"/>
      <c r="S25" s="58"/>
      <c r="T25" s="59"/>
      <c r="U25" s="55"/>
      <c r="V25" s="55"/>
      <c r="W25" s="55"/>
      <c r="X25" s="55"/>
      <c r="Y25" s="55"/>
      <c r="Z25" s="55"/>
      <c r="AA25" s="55"/>
      <c r="AB25" s="55"/>
      <c r="AG25" t="str">
        <f t="shared" si="8"/>
        <v>Aurora</v>
      </c>
      <c r="AH25" t="s">
        <v>2274</v>
      </c>
      <c r="AI25">
        <v>2</v>
      </c>
      <c r="AJ25" s="9"/>
      <c r="AK25" s="94">
        <v>23</v>
      </c>
      <c r="AL25" s="96">
        <v>9</v>
      </c>
      <c r="AM25" s="96">
        <v>10</v>
      </c>
      <c r="AN25" s="100">
        <v>2165</v>
      </c>
      <c r="AO25">
        <f t="shared" si="9"/>
        <v>23009</v>
      </c>
      <c r="AP25" s="61" t="s">
        <v>2575</v>
      </c>
      <c r="AQ25" s="126">
        <f t="shared" si="10"/>
        <v>2302165</v>
      </c>
    </row>
    <row r="26" spans="1:43" hidden="1" outlineLevel="1">
      <c r="A26" t="s">
        <v>150</v>
      </c>
      <c r="B26" s="9" t="s">
        <v>32</v>
      </c>
      <c r="C26" s="1">
        <f t="shared" si="0"/>
        <v>192</v>
      </c>
      <c r="D26" s="7">
        <f>IF(N26&gt;0, RANK(N26,(N26:P26,Q26:AE26)),0)</f>
        <v>2</v>
      </c>
      <c r="E26" s="7">
        <f>IF(O26&gt;0,RANK(O26,(N26:P26,Q26:AE26)),0)</f>
        <v>1</v>
      </c>
      <c r="F26" s="7">
        <f t="shared" si="1"/>
        <v>0</v>
      </c>
      <c r="G26" s="1">
        <f t="shared" si="11"/>
        <v>38</v>
      </c>
      <c r="H26" s="2">
        <f t="shared" si="12"/>
        <v>0.19791666666666666</v>
      </c>
      <c r="I26" s="8"/>
      <c r="J26" s="2">
        <f t="shared" si="4"/>
        <v>0.40104166666666669</v>
      </c>
      <c r="K26" s="2">
        <f t="shared" si="5"/>
        <v>0.59895833333333337</v>
      </c>
      <c r="L26" s="2">
        <f t="shared" si="6"/>
        <v>0</v>
      </c>
      <c r="M26" s="2">
        <f t="shared" si="7"/>
        <v>-1.1102230246251565E-16</v>
      </c>
      <c r="N26" s="58">
        <v>77</v>
      </c>
      <c r="O26" s="58">
        <v>115</v>
      </c>
      <c r="P26" s="58"/>
      <c r="Q26" s="58"/>
      <c r="R26" s="58"/>
      <c r="S26" s="58"/>
      <c r="T26" s="59"/>
      <c r="U26" s="55"/>
      <c r="V26" s="55"/>
      <c r="W26" s="55"/>
      <c r="X26" s="55"/>
      <c r="Y26" s="55"/>
      <c r="Z26" s="55"/>
      <c r="AA26" s="55"/>
      <c r="AB26" s="55"/>
      <c r="AG26" t="str">
        <f t="shared" si="8"/>
        <v>Avon</v>
      </c>
      <c r="AH26" t="s">
        <v>1534</v>
      </c>
      <c r="AI26">
        <v>2</v>
      </c>
      <c r="AJ26" s="9"/>
      <c r="AK26" s="94">
        <v>23</v>
      </c>
      <c r="AL26" s="96">
        <v>7</v>
      </c>
      <c r="AM26" s="96">
        <v>5</v>
      </c>
      <c r="AN26" s="100">
        <v>2235</v>
      </c>
      <c r="AO26">
        <f t="shared" si="9"/>
        <v>23007</v>
      </c>
      <c r="AP26" s="61" t="s">
        <v>2575</v>
      </c>
      <c r="AQ26" s="126">
        <f t="shared" si="10"/>
        <v>2302235</v>
      </c>
    </row>
    <row r="27" spans="1:43" hidden="1" outlineLevel="1">
      <c r="A27" t="s">
        <v>734</v>
      </c>
      <c r="B27" s="9" t="s">
        <v>32</v>
      </c>
      <c r="C27" s="1">
        <f t="shared" si="0"/>
        <v>737</v>
      </c>
      <c r="D27" s="7">
        <f>IF(N27&gt;0, RANK(N27,(N27:P27,Q27:AE27)),0)</f>
        <v>2</v>
      </c>
      <c r="E27" s="7">
        <f>IF(O27&gt;0,RANK(O27,(N27:P27,Q27:AE27)),0)</f>
        <v>1</v>
      </c>
      <c r="F27" s="7">
        <f t="shared" si="1"/>
        <v>0</v>
      </c>
      <c r="G27" s="1">
        <f t="shared" si="11"/>
        <v>87</v>
      </c>
      <c r="H27" s="2">
        <f t="shared" si="12"/>
        <v>0.11804613297150611</v>
      </c>
      <c r="I27" s="8"/>
      <c r="J27" s="2">
        <f t="shared" si="4"/>
        <v>0.44097693351424694</v>
      </c>
      <c r="K27" s="2">
        <f t="shared" si="5"/>
        <v>0.55902306648575306</v>
      </c>
      <c r="L27" s="2">
        <f t="shared" si="6"/>
        <v>0</v>
      </c>
      <c r="M27" s="2">
        <f t="shared" si="7"/>
        <v>0</v>
      </c>
      <c r="N27" s="58">
        <v>325</v>
      </c>
      <c r="O27" s="58">
        <v>412</v>
      </c>
      <c r="P27" s="58"/>
      <c r="Q27" s="58"/>
      <c r="R27" s="58"/>
      <c r="S27" s="58"/>
      <c r="T27" s="59"/>
      <c r="U27" s="55"/>
      <c r="V27" s="55"/>
      <c r="W27" s="55"/>
      <c r="X27" s="55"/>
      <c r="Y27" s="55"/>
      <c r="Z27" s="55"/>
      <c r="AA27" s="55"/>
      <c r="AB27" s="55"/>
      <c r="AG27" t="str">
        <f t="shared" si="8"/>
        <v>Baileyville</v>
      </c>
      <c r="AH27" t="s">
        <v>1242</v>
      </c>
      <c r="AI27">
        <v>2</v>
      </c>
      <c r="AJ27" s="9"/>
      <c r="AK27" s="94">
        <v>23</v>
      </c>
      <c r="AL27" s="96">
        <v>29</v>
      </c>
      <c r="AM27" s="96">
        <v>15</v>
      </c>
      <c r="AN27" s="100">
        <v>2480</v>
      </c>
      <c r="AO27">
        <f t="shared" si="9"/>
        <v>23029</v>
      </c>
      <c r="AP27" s="61" t="s">
        <v>2575</v>
      </c>
      <c r="AQ27" s="126">
        <f t="shared" si="10"/>
        <v>2302480</v>
      </c>
    </row>
    <row r="28" spans="1:43" hidden="1" outlineLevel="1">
      <c r="A28" t="s">
        <v>2197</v>
      </c>
      <c r="B28" s="9" t="s">
        <v>32</v>
      </c>
      <c r="C28" s="1">
        <f t="shared" si="0"/>
        <v>542</v>
      </c>
      <c r="D28" s="7">
        <f>IF(N28&gt;0, RANK(N28,(N28:P28,Q28:AE28)),0)</f>
        <v>2</v>
      </c>
      <c r="E28" s="7">
        <f>IF(O28&gt;0,RANK(O28,(N28:P28,Q28:AE28)),0)</f>
        <v>1</v>
      </c>
      <c r="F28" s="7">
        <f t="shared" si="1"/>
        <v>0</v>
      </c>
      <c r="G28" s="1">
        <f t="shared" si="11"/>
        <v>54</v>
      </c>
      <c r="H28" s="2">
        <f t="shared" si="12"/>
        <v>9.9630996309963096E-2</v>
      </c>
      <c r="I28" s="8"/>
      <c r="J28" s="2">
        <f t="shared" si="4"/>
        <v>0.45018450184501846</v>
      </c>
      <c r="K28" s="2">
        <f t="shared" si="5"/>
        <v>0.54981549815498154</v>
      </c>
      <c r="L28" s="2">
        <f t="shared" si="6"/>
        <v>0</v>
      </c>
      <c r="M28" s="2">
        <f t="shared" si="7"/>
        <v>0</v>
      </c>
      <c r="N28" s="58">
        <v>244</v>
      </c>
      <c r="O28" s="58">
        <v>298</v>
      </c>
      <c r="P28" s="58"/>
      <c r="Q28" s="58"/>
      <c r="R28" s="58"/>
      <c r="S28" s="58"/>
      <c r="T28" s="59"/>
      <c r="U28" s="55"/>
      <c r="V28" s="55"/>
      <c r="W28" s="55"/>
      <c r="X28" s="55"/>
      <c r="Y28" s="55"/>
      <c r="Z28" s="55"/>
      <c r="AA28" s="55"/>
      <c r="AB28" s="55"/>
      <c r="AG28" t="str">
        <f t="shared" si="8"/>
        <v>Baldwin</v>
      </c>
      <c r="AH28" t="s">
        <v>2570</v>
      </c>
      <c r="AI28">
        <v>1</v>
      </c>
      <c r="AJ28" s="9"/>
      <c r="AK28" s="94">
        <v>23</v>
      </c>
      <c r="AL28" s="96">
        <v>5</v>
      </c>
      <c r="AM28" s="96">
        <v>5</v>
      </c>
      <c r="AN28" s="100">
        <v>2655</v>
      </c>
      <c r="AO28">
        <f t="shared" si="9"/>
        <v>23005</v>
      </c>
      <c r="AP28" s="61" t="s">
        <v>2575</v>
      </c>
      <c r="AQ28" s="126">
        <f t="shared" si="10"/>
        <v>2302655</v>
      </c>
    </row>
    <row r="29" spans="1:43" hidden="1" outlineLevel="1">
      <c r="A29" t="s">
        <v>2137</v>
      </c>
      <c r="B29" s="9" t="s">
        <v>32</v>
      </c>
      <c r="C29" s="1">
        <f t="shared" si="0"/>
        <v>17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0</v>
      </c>
      <c r="G29" s="1">
        <f t="shared" si="11"/>
        <v>1</v>
      </c>
      <c r="H29" s="2">
        <f t="shared" si="12"/>
        <v>5.8823529411764705E-2</v>
      </c>
      <c r="I29" s="8"/>
      <c r="J29" s="2">
        <f t="shared" si="4"/>
        <v>0.52941176470588236</v>
      </c>
      <c r="K29" s="2">
        <f t="shared" si="5"/>
        <v>0.47058823529411764</v>
      </c>
      <c r="L29" s="2">
        <f t="shared" si="6"/>
        <v>0</v>
      </c>
      <c r="M29" s="2">
        <f t="shared" si="7"/>
        <v>0</v>
      </c>
      <c r="N29" s="58">
        <v>9</v>
      </c>
      <c r="O29" s="58">
        <v>8</v>
      </c>
      <c r="P29" s="58"/>
      <c r="Q29" s="58"/>
      <c r="R29" s="58"/>
      <c r="S29" s="58"/>
      <c r="T29" s="59"/>
      <c r="U29" s="55"/>
      <c r="V29" s="55"/>
      <c r="W29" s="55"/>
      <c r="X29" s="55"/>
      <c r="Y29" s="55"/>
      <c r="Z29" s="55"/>
      <c r="AA29" s="55"/>
      <c r="AB29" s="55"/>
      <c r="AG29" t="str">
        <f t="shared" si="8"/>
        <v>Bancroft</v>
      </c>
      <c r="AH29" t="s">
        <v>1670</v>
      </c>
      <c r="AI29">
        <v>2</v>
      </c>
      <c r="AJ29" s="9"/>
      <c r="AK29" s="94">
        <v>23</v>
      </c>
      <c r="AL29" s="96">
        <v>3</v>
      </c>
      <c r="AM29" s="96">
        <v>20</v>
      </c>
      <c r="AN29" s="100">
        <v>2760</v>
      </c>
      <c r="AO29">
        <f t="shared" si="9"/>
        <v>23003</v>
      </c>
      <c r="AP29" s="61" t="s">
        <v>2575</v>
      </c>
      <c r="AQ29" s="126">
        <f t="shared" si="10"/>
        <v>2302760</v>
      </c>
    </row>
    <row r="30" spans="1:43" hidden="1" outlineLevel="1">
      <c r="A30" t="s">
        <v>1158</v>
      </c>
      <c r="B30" s="9" t="s">
        <v>32</v>
      </c>
      <c r="C30" s="1">
        <f t="shared" si="0"/>
        <v>12845</v>
      </c>
      <c r="D30" s="7">
        <f>IF(N30&gt;0, RANK(N30,(N30:P30,Q30:AE30)),0)</f>
        <v>2</v>
      </c>
      <c r="E30" s="7">
        <f>IF(O30&gt;0,RANK(O30,(N30:P30,Q30:AE30)),0)</f>
        <v>1</v>
      </c>
      <c r="F30" s="7">
        <f t="shared" si="1"/>
        <v>0</v>
      </c>
      <c r="G30" s="1">
        <f t="shared" si="11"/>
        <v>4953</v>
      </c>
      <c r="H30" s="2">
        <f t="shared" si="12"/>
        <v>0.3855975087582717</v>
      </c>
      <c r="I30" s="8"/>
      <c r="J30" s="2">
        <f t="shared" si="4"/>
        <v>0.30720124562086415</v>
      </c>
      <c r="K30" s="2">
        <f t="shared" si="5"/>
        <v>0.69279875437913585</v>
      </c>
      <c r="L30" s="2">
        <f t="shared" si="6"/>
        <v>0</v>
      </c>
      <c r="M30" s="2">
        <f t="shared" si="7"/>
        <v>0</v>
      </c>
      <c r="N30" s="58">
        <v>3946</v>
      </c>
      <c r="O30" s="58">
        <v>8899</v>
      </c>
      <c r="P30" s="58"/>
      <c r="Q30" s="58"/>
      <c r="R30" s="58"/>
      <c r="S30" s="58"/>
      <c r="T30" s="59"/>
      <c r="U30" s="55"/>
      <c r="V30" s="55"/>
      <c r="W30" s="55"/>
      <c r="X30" s="55"/>
      <c r="Y30" s="55"/>
      <c r="Z30" s="55"/>
      <c r="AA30" s="55"/>
      <c r="AB30" s="55"/>
      <c r="AG30" t="str">
        <f t="shared" si="8"/>
        <v>Bangor</v>
      </c>
      <c r="AH30" t="s">
        <v>1154</v>
      </c>
      <c r="AI30">
        <v>2</v>
      </c>
      <c r="AJ30" s="9"/>
      <c r="AK30" s="94">
        <v>23</v>
      </c>
      <c r="AL30" s="96">
        <v>19</v>
      </c>
      <c r="AM30" s="96">
        <v>10</v>
      </c>
      <c r="AN30" s="100">
        <v>2795</v>
      </c>
      <c r="AO30">
        <f t="shared" si="9"/>
        <v>23019</v>
      </c>
      <c r="AP30" s="61" t="s">
        <v>527</v>
      </c>
      <c r="AQ30" s="126">
        <f t="shared" si="10"/>
        <v>2302795</v>
      </c>
    </row>
    <row r="31" spans="1:43" hidden="1" outlineLevel="1">
      <c r="A31" t="s">
        <v>2245</v>
      </c>
      <c r="B31" s="9" t="s">
        <v>32</v>
      </c>
      <c r="C31" s="1">
        <f t="shared" si="0"/>
        <v>2168</v>
      </c>
      <c r="D31" s="7">
        <f>IF(N31&gt;0, RANK(N31,(N31:P31,Q31:AE31)),0)</f>
        <v>2</v>
      </c>
      <c r="E31" s="7">
        <f>IF(O31&gt;0,RANK(O31,(N31:P31,Q31:AE31)),0)</f>
        <v>1</v>
      </c>
      <c r="F31" s="7">
        <f t="shared" si="1"/>
        <v>0</v>
      </c>
      <c r="G31" s="1">
        <f t="shared" si="11"/>
        <v>720</v>
      </c>
      <c r="H31" s="2">
        <f t="shared" si="12"/>
        <v>0.33210332103321033</v>
      </c>
      <c r="I31" s="8"/>
      <c r="J31" s="2">
        <f t="shared" si="4"/>
        <v>0.33394833948339481</v>
      </c>
      <c r="K31" s="2">
        <f t="shared" si="5"/>
        <v>0.66605166051660514</v>
      </c>
      <c r="L31" s="2">
        <f t="shared" si="6"/>
        <v>0</v>
      </c>
      <c r="M31" s="2">
        <f t="shared" si="7"/>
        <v>0</v>
      </c>
      <c r="N31" s="58">
        <v>724</v>
      </c>
      <c r="O31" s="58">
        <v>1444</v>
      </c>
      <c r="P31" s="58"/>
      <c r="Q31" s="58"/>
      <c r="R31" s="58"/>
      <c r="S31" s="58"/>
      <c r="T31" s="59"/>
      <c r="U31" s="55"/>
      <c r="V31" s="55"/>
      <c r="W31" s="55"/>
      <c r="X31" s="55"/>
      <c r="Y31" s="55"/>
      <c r="Z31" s="55"/>
      <c r="AA31" s="55"/>
      <c r="AB31" s="55"/>
      <c r="AG31" t="str">
        <f t="shared" si="8"/>
        <v>Bar Harbor</v>
      </c>
      <c r="AH31" t="s">
        <v>2274</v>
      </c>
      <c r="AI31">
        <v>2</v>
      </c>
      <c r="AJ31" s="9"/>
      <c r="AK31" s="94">
        <v>23</v>
      </c>
      <c r="AL31" s="96">
        <v>9</v>
      </c>
      <c r="AM31" s="96">
        <v>15</v>
      </c>
      <c r="AN31" s="100">
        <v>2865</v>
      </c>
      <c r="AO31">
        <f t="shared" si="9"/>
        <v>23009</v>
      </c>
      <c r="AP31" s="61" t="s">
        <v>2575</v>
      </c>
      <c r="AQ31" s="126">
        <f t="shared" si="10"/>
        <v>2302865</v>
      </c>
    </row>
    <row r="32" spans="1:43" hidden="1" outlineLevel="1">
      <c r="A32" t="s">
        <v>2378</v>
      </c>
      <c r="B32" s="9" t="s">
        <v>32</v>
      </c>
      <c r="C32" s="1">
        <f t="shared" si="0"/>
        <v>95</v>
      </c>
      <c r="D32" s="7">
        <f>IF(N32&gt;0, RANK(N32,(N32:P32,Q32:AE32)),0)</f>
        <v>2</v>
      </c>
      <c r="E32" s="7">
        <f>IF(O32&gt;0,RANK(O32,(N32:P32,Q32:AE32)),0)</f>
        <v>1</v>
      </c>
      <c r="F32" s="7">
        <f t="shared" si="1"/>
        <v>0</v>
      </c>
      <c r="G32" s="1">
        <f t="shared" si="11"/>
        <v>3</v>
      </c>
      <c r="H32" s="2">
        <f t="shared" si="12"/>
        <v>3.1578947368421054E-2</v>
      </c>
      <c r="I32" s="8"/>
      <c r="J32" s="2">
        <f t="shared" si="4"/>
        <v>0.48421052631578948</v>
      </c>
      <c r="K32" s="2">
        <f t="shared" si="5"/>
        <v>0.51578947368421058</v>
      </c>
      <c r="L32" s="2">
        <f t="shared" si="6"/>
        <v>0</v>
      </c>
      <c r="M32" s="2">
        <f t="shared" si="7"/>
        <v>0</v>
      </c>
      <c r="N32" s="58">
        <v>46</v>
      </c>
      <c r="O32" s="58">
        <v>49</v>
      </c>
      <c r="P32" s="58"/>
      <c r="Q32" s="58"/>
      <c r="R32" s="58"/>
      <c r="S32" s="58"/>
      <c r="T32" s="59"/>
      <c r="U32" s="55"/>
      <c r="V32" s="55"/>
      <c r="W32" s="55"/>
      <c r="X32" s="55"/>
      <c r="Y32" s="55"/>
      <c r="Z32" s="55"/>
      <c r="AA32" s="55"/>
      <c r="AB32" s="55"/>
      <c r="AG32" t="str">
        <f t="shared" si="8"/>
        <v>Baring</v>
      </c>
      <c r="AH32" t="s">
        <v>1242</v>
      </c>
      <c r="AI32">
        <v>2</v>
      </c>
      <c r="AJ32" s="9"/>
      <c r="AK32" s="94">
        <v>23</v>
      </c>
      <c r="AL32" s="96">
        <v>29</v>
      </c>
      <c r="AM32" s="96">
        <v>17</v>
      </c>
      <c r="AN32" s="100">
        <v>2970</v>
      </c>
      <c r="AO32">
        <f t="shared" si="9"/>
        <v>23029</v>
      </c>
      <c r="AP32" s="61" t="s">
        <v>1995</v>
      </c>
      <c r="AQ32" s="126">
        <f t="shared" si="10"/>
        <v>2302970</v>
      </c>
    </row>
    <row r="33" spans="1:43" hidden="1" outlineLevel="1">
      <c r="A33" t="s">
        <v>361</v>
      </c>
      <c r="B33" s="9" t="s">
        <v>32</v>
      </c>
      <c r="C33" s="1">
        <f t="shared" si="0"/>
        <v>4037</v>
      </c>
      <c r="D33" s="7">
        <f>IF(N33&gt;0, RANK(N33,(N33:P33,Q33:AE33)),0)</f>
        <v>2</v>
      </c>
      <c r="E33" s="7">
        <f>IF(O33&gt;0,RANK(O33,(N33:P33,Q33:AE33)),0)</f>
        <v>1</v>
      </c>
      <c r="F33" s="7">
        <f t="shared" si="1"/>
        <v>0</v>
      </c>
      <c r="G33" s="1">
        <f t="shared" si="11"/>
        <v>1473</v>
      </c>
      <c r="H33" s="2">
        <f t="shared" si="12"/>
        <v>0.36487490710923953</v>
      </c>
      <c r="I33" s="8"/>
      <c r="J33" s="2">
        <f t="shared" si="4"/>
        <v>0.31756254644538023</v>
      </c>
      <c r="K33" s="2">
        <f t="shared" si="5"/>
        <v>0.68243745355461982</v>
      </c>
      <c r="L33" s="2">
        <f t="shared" si="6"/>
        <v>0</v>
      </c>
      <c r="M33" s="2">
        <f t="shared" si="7"/>
        <v>0</v>
      </c>
      <c r="N33" s="58">
        <v>1282</v>
      </c>
      <c r="O33" s="58">
        <v>2755</v>
      </c>
      <c r="P33" s="58"/>
      <c r="Q33" s="58"/>
      <c r="R33" s="58"/>
      <c r="S33" s="58"/>
      <c r="T33" s="59"/>
      <c r="U33" s="55"/>
      <c r="V33" s="55"/>
      <c r="W33" s="55"/>
      <c r="X33" s="55"/>
      <c r="Y33" s="55"/>
      <c r="Z33" s="55"/>
      <c r="AA33" s="55"/>
      <c r="AB33" s="55"/>
      <c r="AG33" t="str">
        <f t="shared" si="8"/>
        <v>Bath</v>
      </c>
      <c r="AH33" t="s">
        <v>2144</v>
      </c>
      <c r="AI33">
        <v>1</v>
      </c>
      <c r="AJ33" s="9"/>
      <c r="AK33" s="94">
        <v>23</v>
      </c>
      <c r="AL33" s="96">
        <v>23</v>
      </c>
      <c r="AM33" s="96">
        <v>10</v>
      </c>
      <c r="AN33" s="100">
        <v>3355</v>
      </c>
      <c r="AO33">
        <f t="shared" si="9"/>
        <v>23023</v>
      </c>
      <c r="AP33" s="61" t="s">
        <v>527</v>
      </c>
      <c r="AQ33" s="126">
        <f t="shared" si="10"/>
        <v>2303355</v>
      </c>
    </row>
    <row r="34" spans="1:43" hidden="1" outlineLevel="1">
      <c r="A34" t="s">
        <v>2082</v>
      </c>
      <c r="B34" s="9" t="s">
        <v>32</v>
      </c>
      <c r="C34" s="1">
        <f t="shared" si="0"/>
        <v>188</v>
      </c>
      <c r="D34" s="7">
        <f>IF(N34&gt;0, RANK(N34,(N34:P34,Q34:AE34)),0)</f>
        <v>2</v>
      </c>
      <c r="E34" s="7">
        <f>IF(O34&gt;0,RANK(O34,(N34:P34,Q34:AE34)),0)</f>
        <v>1</v>
      </c>
      <c r="F34" s="7">
        <f t="shared" si="1"/>
        <v>0</v>
      </c>
      <c r="G34" s="1">
        <f t="shared" si="11"/>
        <v>28</v>
      </c>
      <c r="H34" s="2">
        <f t="shared" si="12"/>
        <v>0.14893617021276595</v>
      </c>
      <c r="I34" s="8"/>
      <c r="J34" s="2">
        <f t="shared" si="4"/>
        <v>0.42553191489361702</v>
      </c>
      <c r="K34" s="2">
        <f t="shared" si="5"/>
        <v>0.57446808510638303</v>
      </c>
      <c r="L34" s="2">
        <f t="shared" si="6"/>
        <v>0</v>
      </c>
      <c r="M34" s="2">
        <f t="shared" si="7"/>
        <v>0</v>
      </c>
      <c r="N34" s="58">
        <v>80</v>
      </c>
      <c r="O34" s="58">
        <v>108</v>
      </c>
      <c r="P34" s="58"/>
      <c r="Q34" s="58"/>
      <c r="R34" s="58"/>
      <c r="S34" s="58"/>
      <c r="T34" s="59"/>
      <c r="U34" s="55"/>
      <c r="V34" s="55"/>
      <c r="W34" s="55"/>
      <c r="X34" s="55"/>
      <c r="Y34" s="55"/>
      <c r="Z34" s="55"/>
      <c r="AA34" s="55"/>
      <c r="AB34" s="55"/>
      <c r="AG34" t="str">
        <f t="shared" si="8"/>
        <v>Beals</v>
      </c>
      <c r="AH34" t="s">
        <v>1242</v>
      </c>
      <c r="AI34">
        <v>2</v>
      </c>
      <c r="AJ34" s="9"/>
      <c r="AK34" s="94">
        <v>23</v>
      </c>
      <c r="AL34" s="96">
        <v>29</v>
      </c>
      <c r="AM34" s="96">
        <v>20</v>
      </c>
      <c r="AN34" s="100">
        <v>3670</v>
      </c>
      <c r="AO34">
        <f t="shared" si="9"/>
        <v>23029</v>
      </c>
      <c r="AP34" s="61" t="s">
        <v>2575</v>
      </c>
      <c r="AQ34" s="126">
        <f t="shared" si="10"/>
        <v>2303670</v>
      </c>
    </row>
    <row r="35" spans="1:43" hidden="1" outlineLevel="1">
      <c r="A35" t="s">
        <v>1657</v>
      </c>
      <c r="B35" s="9" t="s">
        <v>32</v>
      </c>
      <c r="C35" s="1">
        <f t="shared" si="0"/>
        <v>70</v>
      </c>
      <c r="D35" s="7">
        <f>IF(N35&gt;0, RANK(N35,(N35:P35,Q35:AE35)),0)</f>
        <v>2</v>
      </c>
      <c r="E35" s="7">
        <f>IF(O35&gt;0,RANK(O35,(N35:P35,Q35:AE35)),0)</f>
        <v>1</v>
      </c>
      <c r="F35" s="7">
        <f t="shared" si="1"/>
        <v>0</v>
      </c>
      <c r="G35" s="1">
        <f t="shared" si="11"/>
        <v>32</v>
      </c>
      <c r="H35" s="2">
        <f t="shared" si="12"/>
        <v>0.45714285714285713</v>
      </c>
      <c r="I35" s="8"/>
      <c r="J35" s="2">
        <f t="shared" si="4"/>
        <v>0.27142857142857141</v>
      </c>
      <c r="K35" s="2">
        <f t="shared" si="5"/>
        <v>0.72857142857142854</v>
      </c>
      <c r="L35" s="2">
        <f t="shared" si="6"/>
        <v>0</v>
      </c>
      <c r="M35" s="2">
        <f t="shared" si="7"/>
        <v>1.1102230246251565E-16</v>
      </c>
      <c r="N35" s="58">
        <v>19</v>
      </c>
      <c r="O35" s="58">
        <v>51</v>
      </c>
      <c r="P35" s="58"/>
      <c r="Q35" s="58"/>
      <c r="R35" s="58"/>
      <c r="S35" s="58"/>
      <c r="T35" s="59"/>
      <c r="U35" s="55"/>
      <c r="V35" s="55"/>
      <c r="W35" s="55"/>
      <c r="X35" s="55"/>
      <c r="Y35" s="55"/>
      <c r="Z35" s="55"/>
      <c r="AA35" s="55"/>
      <c r="AB35" s="55"/>
      <c r="AG35" t="str">
        <f t="shared" si="8"/>
        <v>Beaver Cove</v>
      </c>
      <c r="AH35" t="s">
        <v>1723</v>
      </c>
      <c r="AI35">
        <v>2</v>
      </c>
      <c r="AJ35" s="9"/>
      <c r="AK35" s="94">
        <v>23</v>
      </c>
      <c r="AL35" s="96">
        <v>21</v>
      </c>
      <c r="AM35" s="96">
        <v>17</v>
      </c>
      <c r="AN35" s="100">
        <v>3740</v>
      </c>
      <c r="AO35">
        <f t="shared" si="9"/>
        <v>23021</v>
      </c>
      <c r="AP35" s="61" t="s">
        <v>2575</v>
      </c>
      <c r="AQ35" s="126">
        <f t="shared" si="10"/>
        <v>2303740</v>
      </c>
    </row>
    <row r="36" spans="1:43" hidden="1" outlineLevel="1">
      <c r="A36" t="s">
        <v>1587</v>
      </c>
      <c r="B36" s="9" t="s">
        <v>32</v>
      </c>
      <c r="C36" s="1">
        <f t="shared" si="0"/>
        <v>23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"/>
        <v>0</v>
      </c>
      <c r="G36" s="1">
        <f t="shared" si="11"/>
        <v>1</v>
      </c>
      <c r="H36" s="2">
        <f t="shared" si="12"/>
        <v>4.3478260869565216E-2</v>
      </c>
      <c r="I36" s="8"/>
      <c r="J36" s="2">
        <f t="shared" si="4"/>
        <v>0.52173913043478259</v>
      </c>
      <c r="K36" s="2">
        <f t="shared" si="5"/>
        <v>0.47826086956521741</v>
      </c>
      <c r="L36" s="2">
        <f t="shared" si="6"/>
        <v>0</v>
      </c>
      <c r="M36" s="2">
        <f t="shared" si="7"/>
        <v>0</v>
      </c>
      <c r="N36" s="58">
        <v>12</v>
      </c>
      <c r="O36" s="58">
        <v>11</v>
      </c>
      <c r="P36" s="58"/>
      <c r="Q36" s="58"/>
      <c r="R36" s="58"/>
      <c r="S36" s="58"/>
      <c r="T36" s="59"/>
      <c r="U36" s="55"/>
      <c r="V36" s="55"/>
      <c r="W36" s="55"/>
      <c r="X36" s="55"/>
      <c r="Y36" s="55"/>
      <c r="Z36" s="55"/>
      <c r="AA36" s="55"/>
      <c r="AB36" s="55"/>
      <c r="AG36" t="str">
        <f t="shared" si="8"/>
        <v>Beddington</v>
      </c>
      <c r="AH36" t="s">
        <v>1242</v>
      </c>
      <c r="AI36">
        <v>2</v>
      </c>
      <c r="AJ36" s="9"/>
      <c r="AK36" s="94">
        <v>23</v>
      </c>
      <c r="AL36" s="96">
        <v>29</v>
      </c>
      <c r="AM36" s="96">
        <v>25</v>
      </c>
      <c r="AN36" s="100">
        <v>3810</v>
      </c>
      <c r="AO36">
        <f t="shared" si="9"/>
        <v>23029</v>
      </c>
      <c r="AP36" s="61" t="s">
        <v>2575</v>
      </c>
      <c r="AQ36" s="126">
        <f t="shared" si="10"/>
        <v>2303810</v>
      </c>
    </row>
    <row r="37" spans="1:43" hidden="1" outlineLevel="1">
      <c r="A37" t="s">
        <v>2696</v>
      </c>
      <c r="B37" s="9" t="s">
        <v>32</v>
      </c>
      <c r="C37" s="1">
        <f t="shared" si="0"/>
        <v>2649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"/>
        <v>0</v>
      </c>
      <c r="G37" s="1">
        <f t="shared" si="11"/>
        <v>781</v>
      </c>
      <c r="H37" s="2">
        <f t="shared" si="12"/>
        <v>0.29482823707059269</v>
      </c>
      <c r="I37" s="8"/>
      <c r="J37" s="2">
        <f t="shared" si="4"/>
        <v>0.35258588146470365</v>
      </c>
      <c r="K37" s="2">
        <f t="shared" si="5"/>
        <v>0.64741411853529629</v>
      </c>
      <c r="L37" s="2">
        <f t="shared" si="6"/>
        <v>0</v>
      </c>
      <c r="M37" s="2">
        <f t="shared" si="7"/>
        <v>1.1102230246251565E-16</v>
      </c>
      <c r="N37" s="58">
        <v>934</v>
      </c>
      <c r="O37" s="58">
        <v>1715</v>
      </c>
      <c r="P37" s="58"/>
      <c r="Q37" s="58"/>
      <c r="R37" s="58"/>
      <c r="S37" s="58"/>
      <c r="T37" s="59"/>
      <c r="U37" s="55"/>
      <c r="V37" s="55"/>
      <c r="W37" s="55"/>
      <c r="X37" s="55"/>
      <c r="Y37" s="55"/>
      <c r="Z37" s="55"/>
      <c r="AA37" s="55"/>
      <c r="AB37" s="55"/>
      <c r="AG37" t="str">
        <f t="shared" si="8"/>
        <v>Belfast</v>
      </c>
      <c r="AH37" t="s">
        <v>2267</v>
      </c>
      <c r="AI37">
        <v>2</v>
      </c>
      <c r="AJ37" s="9"/>
      <c r="AK37" s="94">
        <v>23</v>
      </c>
      <c r="AL37" s="96">
        <v>27</v>
      </c>
      <c r="AM37" s="96">
        <v>5</v>
      </c>
      <c r="AN37" s="100">
        <v>3950</v>
      </c>
      <c r="AO37">
        <f t="shared" si="9"/>
        <v>23027</v>
      </c>
      <c r="AP37" s="61" t="s">
        <v>527</v>
      </c>
      <c r="AQ37" s="126">
        <f t="shared" si="10"/>
        <v>2303950</v>
      </c>
    </row>
    <row r="38" spans="1:43" hidden="1" outlineLevel="1">
      <c r="A38" t="s">
        <v>2692</v>
      </c>
      <c r="B38" s="9" t="s">
        <v>32</v>
      </c>
      <c r="C38" s="1">
        <f t="shared" si="0"/>
        <v>1150</v>
      </c>
      <c r="D38" s="7">
        <f>IF(N38&gt;0, RANK(N38,(N38:P38,Q38:AE38)),0)</f>
        <v>2</v>
      </c>
      <c r="E38" s="7">
        <f>IF(O38&gt;0,RANK(O38,(N38:P38,Q38:AE38)),0)</f>
        <v>1</v>
      </c>
      <c r="F38" s="7">
        <f t="shared" si="1"/>
        <v>0</v>
      </c>
      <c r="G38" s="1">
        <f t="shared" si="11"/>
        <v>374</v>
      </c>
      <c r="H38" s="2">
        <f t="shared" si="12"/>
        <v>0.32521739130434785</v>
      </c>
      <c r="I38" s="8"/>
      <c r="J38" s="2">
        <f t="shared" si="4"/>
        <v>0.3373913043478261</v>
      </c>
      <c r="K38" s="2">
        <f t="shared" si="5"/>
        <v>0.66260869565217395</v>
      </c>
      <c r="L38" s="2">
        <f t="shared" si="6"/>
        <v>0</v>
      </c>
      <c r="M38" s="2">
        <f t="shared" si="7"/>
        <v>0</v>
      </c>
      <c r="N38" s="58">
        <v>388</v>
      </c>
      <c r="O38" s="58">
        <v>762</v>
      </c>
      <c r="P38" s="58"/>
      <c r="Q38" s="58"/>
      <c r="R38" s="58"/>
      <c r="S38" s="58"/>
      <c r="T38" s="59"/>
      <c r="U38" s="55"/>
      <c r="V38" s="55"/>
      <c r="W38" s="55"/>
      <c r="X38" s="55"/>
      <c r="Y38" s="55"/>
      <c r="Z38" s="55"/>
      <c r="AA38" s="55"/>
      <c r="AB38" s="55"/>
      <c r="AG38" t="str">
        <f t="shared" si="8"/>
        <v>Belgrade</v>
      </c>
      <c r="AH38" t="s">
        <v>1418</v>
      </c>
      <c r="AI38">
        <v>1</v>
      </c>
      <c r="AJ38" s="9"/>
      <c r="AK38" s="94">
        <v>23</v>
      </c>
      <c r="AL38" s="96">
        <v>11</v>
      </c>
      <c r="AM38" s="96">
        <v>15</v>
      </c>
      <c r="AN38" s="100">
        <v>4020</v>
      </c>
      <c r="AO38">
        <f t="shared" si="9"/>
        <v>23011</v>
      </c>
      <c r="AP38" s="61" t="s">
        <v>2575</v>
      </c>
      <c r="AQ38" s="126">
        <f t="shared" si="10"/>
        <v>2304020</v>
      </c>
    </row>
    <row r="39" spans="1:43" hidden="1" outlineLevel="1">
      <c r="A39" t="s">
        <v>333</v>
      </c>
      <c r="B39" s="9" t="s">
        <v>32</v>
      </c>
      <c r="C39" s="1">
        <f t="shared" si="0"/>
        <v>275</v>
      </c>
      <c r="D39" s="7">
        <f>IF(N39&gt;0, RANK(N39,(N39:P39,Q39:AE39)),0)</f>
        <v>2</v>
      </c>
      <c r="E39" s="7">
        <f>IF(O39&gt;0,RANK(O39,(N39:P39,Q39:AE39)),0)</f>
        <v>1</v>
      </c>
      <c r="F39" s="7">
        <f t="shared" si="1"/>
        <v>0</v>
      </c>
      <c r="G39" s="1">
        <f t="shared" si="11"/>
        <v>91</v>
      </c>
      <c r="H39" s="2">
        <f t="shared" si="12"/>
        <v>0.33090909090909093</v>
      </c>
      <c r="I39" s="8"/>
      <c r="J39" s="2">
        <f t="shared" si="4"/>
        <v>0.33454545454545453</v>
      </c>
      <c r="K39" s="2">
        <f t="shared" si="5"/>
        <v>0.66545454545454541</v>
      </c>
      <c r="L39" s="2">
        <f t="shared" si="6"/>
        <v>0</v>
      </c>
      <c r="M39" s="2">
        <f t="shared" si="7"/>
        <v>1.1102230246251565E-16</v>
      </c>
      <c r="N39" s="58">
        <v>92</v>
      </c>
      <c r="O39" s="58">
        <v>183</v>
      </c>
      <c r="P39" s="58"/>
      <c r="Q39" s="58"/>
      <c r="R39" s="58"/>
      <c r="S39" s="58"/>
      <c r="T39" s="59"/>
      <c r="U39" s="55"/>
      <c r="V39" s="55"/>
      <c r="W39" s="55"/>
      <c r="X39" s="55"/>
      <c r="Y39" s="55"/>
      <c r="Z39" s="55"/>
      <c r="AA39" s="55"/>
      <c r="AB39" s="55"/>
      <c r="AG39" t="str">
        <f t="shared" si="8"/>
        <v>Belmont</v>
      </c>
      <c r="AH39" t="s">
        <v>2267</v>
      </c>
      <c r="AI39">
        <v>2</v>
      </c>
      <c r="AJ39" s="9"/>
      <c r="AK39" s="94">
        <v>23</v>
      </c>
      <c r="AL39" s="96">
        <v>27</v>
      </c>
      <c r="AM39" s="96">
        <v>10</v>
      </c>
      <c r="AN39" s="100">
        <v>4125</v>
      </c>
      <c r="AO39">
        <f t="shared" si="9"/>
        <v>23027</v>
      </c>
      <c r="AP39" s="61" t="s">
        <v>2575</v>
      </c>
      <c r="AQ39" s="126">
        <f t="shared" si="10"/>
        <v>2304125</v>
      </c>
    </row>
    <row r="40" spans="1:43" hidden="1" outlineLevel="1">
      <c r="A40" t="s">
        <v>1842</v>
      </c>
      <c r="B40" s="9" t="s">
        <v>32</v>
      </c>
      <c r="C40" s="1">
        <f t="shared" si="0"/>
        <v>64</v>
      </c>
      <c r="D40" s="7">
        <f>IF(N40&gt;0, RANK(N40,(N40:P40,Q40:AE40)),0)</f>
        <v>2</v>
      </c>
      <c r="E40" s="7">
        <f>IF(O40&gt;0,RANK(O40,(N40:P40,Q40:AE40)),0)</f>
        <v>1</v>
      </c>
      <c r="F40" s="7">
        <f t="shared" si="1"/>
        <v>0</v>
      </c>
      <c r="G40" s="1">
        <f t="shared" si="11"/>
        <v>14</v>
      </c>
      <c r="H40" s="2">
        <f t="shared" si="12"/>
        <v>0.21875</v>
      </c>
      <c r="I40" s="8"/>
      <c r="J40" s="2">
        <f t="shared" si="4"/>
        <v>0.390625</v>
      </c>
      <c r="K40" s="2">
        <f t="shared" si="5"/>
        <v>0.609375</v>
      </c>
      <c r="L40" s="2">
        <f t="shared" si="6"/>
        <v>0</v>
      </c>
      <c r="M40" s="2">
        <f t="shared" si="7"/>
        <v>0</v>
      </c>
      <c r="N40" s="58">
        <v>25</v>
      </c>
      <c r="O40" s="58">
        <v>39</v>
      </c>
      <c r="P40" s="58"/>
      <c r="Q40" s="58"/>
      <c r="R40" s="58"/>
      <c r="S40" s="58"/>
      <c r="T40" s="59"/>
      <c r="U40" s="55"/>
      <c r="V40" s="55"/>
      <c r="W40" s="55"/>
      <c r="X40" s="55"/>
      <c r="Y40" s="55"/>
      <c r="Z40" s="55"/>
      <c r="AA40" s="55"/>
      <c r="AB40" s="55"/>
      <c r="AG40" t="str">
        <f>A40</f>
        <v>Benedicta</v>
      </c>
      <c r="AH40" t="s">
        <v>1670</v>
      </c>
      <c r="AI40">
        <v>2</v>
      </c>
      <c r="AJ40" s="9"/>
      <c r="AK40" s="94">
        <v>23</v>
      </c>
      <c r="AL40" s="96">
        <v>3</v>
      </c>
      <c r="AN40" s="100">
        <v>4145</v>
      </c>
      <c r="AO40">
        <f t="shared" si="9"/>
        <v>23003</v>
      </c>
      <c r="AP40" s="61" t="s">
        <v>1228</v>
      </c>
      <c r="AQ40" s="126">
        <f t="shared" si="10"/>
        <v>2304145</v>
      </c>
    </row>
    <row r="41" spans="1:43" hidden="1" outlineLevel="1">
      <c r="A41" t="s">
        <v>2314</v>
      </c>
      <c r="B41" s="9" t="s">
        <v>32</v>
      </c>
      <c r="C41" s="1">
        <f t="shared" si="0"/>
        <v>1047</v>
      </c>
      <c r="D41" s="7">
        <f>IF(N41&gt;0, RANK(N41,(N41:P41,Q41:AE41)),0)</f>
        <v>2</v>
      </c>
      <c r="E41" s="7">
        <f>IF(O41&gt;0,RANK(O41,(N41:P41,Q41:AE41)),0)</f>
        <v>1</v>
      </c>
      <c r="F41" s="7">
        <f t="shared" si="1"/>
        <v>0</v>
      </c>
      <c r="G41" s="1">
        <f t="shared" si="11"/>
        <v>67</v>
      </c>
      <c r="H41" s="2">
        <f t="shared" si="12"/>
        <v>6.3992359121298956E-2</v>
      </c>
      <c r="I41" s="8"/>
      <c r="J41" s="2">
        <f t="shared" si="4"/>
        <v>0.46800382043935052</v>
      </c>
      <c r="K41" s="2">
        <f t="shared" si="5"/>
        <v>0.53199617956064948</v>
      </c>
      <c r="L41" s="2">
        <f t="shared" si="6"/>
        <v>0</v>
      </c>
      <c r="M41" s="2">
        <f t="shared" si="7"/>
        <v>0</v>
      </c>
      <c r="N41" s="58">
        <v>490</v>
      </c>
      <c r="O41" s="58">
        <v>557</v>
      </c>
      <c r="P41" s="58"/>
      <c r="Q41" s="58"/>
      <c r="R41" s="58"/>
      <c r="S41" s="58"/>
      <c r="T41" s="59"/>
      <c r="U41" s="55"/>
      <c r="V41" s="55"/>
      <c r="W41" s="55"/>
      <c r="X41" s="55"/>
      <c r="Y41" s="55"/>
      <c r="Z41" s="55"/>
      <c r="AA41" s="55"/>
      <c r="AB41" s="55"/>
      <c r="AG41" t="str">
        <f t="shared" si="8"/>
        <v>Benton</v>
      </c>
      <c r="AH41" t="s">
        <v>1418</v>
      </c>
      <c r="AI41">
        <v>1</v>
      </c>
      <c r="AJ41" s="9"/>
      <c r="AK41" s="94">
        <v>23</v>
      </c>
      <c r="AL41" s="96">
        <v>11</v>
      </c>
      <c r="AM41" s="96">
        <v>20</v>
      </c>
      <c r="AN41" s="100">
        <v>4475</v>
      </c>
      <c r="AO41">
        <f t="shared" si="9"/>
        <v>23011</v>
      </c>
      <c r="AP41" s="61" t="s">
        <v>2575</v>
      </c>
      <c r="AQ41" s="126">
        <f t="shared" si="10"/>
        <v>2304475</v>
      </c>
    </row>
    <row r="42" spans="1:43" hidden="1" outlineLevel="1">
      <c r="A42" t="s">
        <v>2396</v>
      </c>
      <c r="B42" s="9" t="s">
        <v>32</v>
      </c>
      <c r="C42" s="1">
        <f t="shared" si="0"/>
        <v>1642</v>
      </c>
      <c r="D42" s="7">
        <f>IF(N42&gt;0, RANK(N42,(N42:P42,Q42:AE42)),0)</f>
        <v>2</v>
      </c>
      <c r="E42" s="7">
        <f>IF(O42&gt;0,RANK(O42,(N42:P42,Q42:AE42)),0)</f>
        <v>1</v>
      </c>
      <c r="F42" s="7">
        <f t="shared" si="1"/>
        <v>0</v>
      </c>
      <c r="G42" s="1">
        <f t="shared" si="11"/>
        <v>410</v>
      </c>
      <c r="H42" s="2">
        <f t="shared" si="12"/>
        <v>0.24969549330085261</v>
      </c>
      <c r="I42" s="8"/>
      <c r="J42" s="2">
        <f t="shared" si="4"/>
        <v>0.37515225334957369</v>
      </c>
      <c r="K42" s="2">
        <f t="shared" si="5"/>
        <v>0.62484774665042631</v>
      </c>
      <c r="L42" s="2">
        <f t="shared" si="6"/>
        <v>0</v>
      </c>
      <c r="M42" s="2">
        <f t="shared" si="7"/>
        <v>0</v>
      </c>
      <c r="N42" s="58">
        <v>616</v>
      </c>
      <c r="O42" s="58">
        <v>1026</v>
      </c>
      <c r="P42" s="58"/>
      <c r="Q42" s="58"/>
      <c r="R42" s="58"/>
      <c r="S42" s="58"/>
      <c r="T42" s="59"/>
      <c r="U42" s="55"/>
      <c r="V42" s="55"/>
      <c r="W42" s="55"/>
      <c r="X42" s="55"/>
      <c r="Y42" s="55"/>
      <c r="Z42" s="55"/>
      <c r="AA42" s="55"/>
      <c r="AB42" s="55"/>
      <c r="AG42" t="str">
        <f t="shared" si="8"/>
        <v>Berwick</v>
      </c>
      <c r="AH42" t="s">
        <v>1647</v>
      </c>
      <c r="AI42">
        <v>1</v>
      </c>
      <c r="AJ42" s="9"/>
      <c r="AK42" s="94">
        <v>23</v>
      </c>
      <c r="AL42" s="96">
        <v>31</v>
      </c>
      <c r="AM42" s="96">
        <v>20</v>
      </c>
      <c r="AN42" s="100">
        <v>4720</v>
      </c>
      <c r="AO42">
        <f t="shared" si="9"/>
        <v>23031</v>
      </c>
      <c r="AP42" s="61" t="s">
        <v>2575</v>
      </c>
      <c r="AQ42" s="126">
        <f t="shared" si="10"/>
        <v>2304720</v>
      </c>
    </row>
    <row r="43" spans="1:43" hidden="1" outlineLevel="1">
      <c r="A43" t="s">
        <v>292</v>
      </c>
      <c r="B43" s="9" t="s">
        <v>32</v>
      </c>
      <c r="C43" s="1">
        <f t="shared" si="0"/>
        <v>1223</v>
      </c>
      <c r="D43" s="7">
        <f>IF(N43&gt;0, RANK(N43,(N43:P43,Q43:AE43)),0)</f>
        <v>2</v>
      </c>
      <c r="E43" s="7">
        <f>IF(O43&gt;0,RANK(O43,(N43:P43,Q43:AE43)),0)</f>
        <v>1</v>
      </c>
      <c r="F43" s="7">
        <f t="shared" si="1"/>
        <v>0</v>
      </c>
      <c r="G43" s="1">
        <f t="shared" si="11"/>
        <v>313</v>
      </c>
      <c r="H43" s="2">
        <f t="shared" si="12"/>
        <v>0.25592804578904332</v>
      </c>
      <c r="I43" s="8"/>
      <c r="J43" s="2">
        <f t="shared" si="4"/>
        <v>0.37203597710547831</v>
      </c>
      <c r="K43" s="2">
        <f t="shared" si="5"/>
        <v>0.62796402289452169</v>
      </c>
      <c r="L43" s="2">
        <f t="shared" si="6"/>
        <v>0</v>
      </c>
      <c r="M43" s="2">
        <f t="shared" si="7"/>
        <v>0</v>
      </c>
      <c r="N43" s="58">
        <v>455</v>
      </c>
      <c r="O43" s="58">
        <v>768</v>
      </c>
      <c r="P43" s="58"/>
      <c r="Q43" s="58"/>
      <c r="R43" s="58"/>
      <c r="S43" s="58"/>
      <c r="T43" s="59"/>
      <c r="U43" s="55"/>
      <c r="V43" s="55"/>
      <c r="W43" s="55"/>
      <c r="X43" s="55"/>
      <c r="Y43" s="55"/>
      <c r="Z43" s="55"/>
      <c r="AA43" s="55"/>
      <c r="AB43" s="55"/>
      <c r="AG43" t="str">
        <f t="shared" si="8"/>
        <v>Bethel</v>
      </c>
      <c r="AH43" t="s">
        <v>2760</v>
      </c>
      <c r="AI43">
        <v>2</v>
      </c>
      <c r="AJ43" s="9"/>
      <c r="AK43" s="94">
        <v>23</v>
      </c>
      <c r="AL43" s="96">
        <v>17</v>
      </c>
      <c r="AM43" s="96">
        <v>10</v>
      </c>
      <c r="AN43" s="100">
        <v>4825</v>
      </c>
      <c r="AO43">
        <f t="shared" si="9"/>
        <v>23017</v>
      </c>
      <c r="AP43" s="61" t="s">
        <v>2575</v>
      </c>
      <c r="AQ43" s="126">
        <f t="shared" si="10"/>
        <v>2304825</v>
      </c>
    </row>
    <row r="44" spans="1:43" hidden="1" outlineLevel="1">
      <c r="A44" t="s">
        <v>1621</v>
      </c>
      <c r="B44" s="9" t="s">
        <v>32</v>
      </c>
      <c r="C44" s="1">
        <f t="shared" si="0"/>
        <v>8270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"/>
        <v>0</v>
      </c>
      <c r="G44" s="1">
        <f t="shared" si="11"/>
        <v>870</v>
      </c>
      <c r="H44" s="2">
        <f t="shared" si="12"/>
        <v>0.10519951632406288</v>
      </c>
      <c r="I44" s="8"/>
      <c r="J44" s="2">
        <f t="shared" si="4"/>
        <v>0.55259975816203144</v>
      </c>
      <c r="K44" s="2">
        <f t="shared" si="5"/>
        <v>0.44740024183796856</v>
      </c>
      <c r="L44" s="2">
        <f t="shared" si="6"/>
        <v>0</v>
      </c>
      <c r="M44" s="2">
        <f t="shared" si="7"/>
        <v>0</v>
      </c>
      <c r="N44" s="58">
        <v>4570</v>
      </c>
      <c r="O44" s="58">
        <v>3700</v>
      </c>
      <c r="P44" s="58"/>
      <c r="Q44" s="58"/>
      <c r="R44" s="58"/>
      <c r="S44" s="58"/>
      <c r="T44" s="59"/>
      <c r="U44" s="55"/>
      <c r="V44" s="55"/>
      <c r="W44" s="55"/>
      <c r="X44" s="55"/>
      <c r="Y44" s="55"/>
      <c r="Z44" s="55"/>
      <c r="AA44" s="55"/>
      <c r="AB44" s="55"/>
      <c r="AG44" t="str">
        <f t="shared" si="8"/>
        <v>Biddeford</v>
      </c>
      <c r="AH44" t="s">
        <v>1647</v>
      </c>
      <c r="AI44">
        <v>1</v>
      </c>
      <c r="AJ44" s="9"/>
      <c r="AK44" s="94">
        <v>23</v>
      </c>
      <c r="AL44" s="96">
        <v>31</v>
      </c>
      <c r="AM44" s="96">
        <v>25</v>
      </c>
      <c r="AN44" s="100">
        <v>4860</v>
      </c>
      <c r="AO44">
        <f t="shared" si="9"/>
        <v>23031</v>
      </c>
      <c r="AP44" s="61" t="s">
        <v>527</v>
      </c>
      <c r="AQ44" s="126">
        <f t="shared" si="10"/>
        <v>2304860</v>
      </c>
    </row>
    <row r="45" spans="1:43" hidden="1" outlineLevel="1">
      <c r="A45" t="s">
        <v>429</v>
      </c>
      <c r="B45" s="9" t="s">
        <v>32</v>
      </c>
      <c r="C45" s="1">
        <f t="shared" si="0"/>
        <v>545</v>
      </c>
      <c r="D45" s="7">
        <f>IF(N45&gt;0, RANK(N45,(N45:P45,Q45:AE45)),0)</f>
        <v>2</v>
      </c>
      <c r="E45" s="7">
        <f>IF(O45&gt;0,RANK(O45,(N45:P45,Q45:AE45)),0)</f>
        <v>1</v>
      </c>
      <c r="F45" s="7">
        <f t="shared" si="1"/>
        <v>0</v>
      </c>
      <c r="G45" s="1">
        <f t="shared" si="11"/>
        <v>67</v>
      </c>
      <c r="H45" s="2">
        <f t="shared" si="12"/>
        <v>0.12293577981651377</v>
      </c>
      <c r="I45" s="8"/>
      <c r="J45" s="2">
        <f t="shared" si="4"/>
        <v>0.43853211009174314</v>
      </c>
      <c r="K45" s="2">
        <f t="shared" si="5"/>
        <v>0.56146788990825691</v>
      </c>
      <c r="L45" s="2">
        <f t="shared" si="6"/>
        <v>0</v>
      </c>
      <c r="M45" s="2">
        <f t="shared" si="7"/>
        <v>-1.1102230246251565E-16</v>
      </c>
      <c r="N45" s="58">
        <v>239</v>
      </c>
      <c r="O45" s="58">
        <v>306</v>
      </c>
      <c r="P45" s="58"/>
      <c r="Q45" s="58"/>
      <c r="R45" s="58"/>
      <c r="S45" s="58"/>
      <c r="T45" s="59"/>
      <c r="U45" s="55"/>
      <c r="V45" s="55"/>
      <c r="W45" s="55"/>
      <c r="X45" s="55"/>
      <c r="Y45" s="55"/>
      <c r="Z45" s="55"/>
      <c r="AA45" s="55"/>
      <c r="AB45" s="55"/>
      <c r="AG45" t="str">
        <f t="shared" si="8"/>
        <v>Bingham</v>
      </c>
      <c r="AH45" t="s">
        <v>1518</v>
      </c>
      <c r="AI45">
        <v>2</v>
      </c>
      <c r="AJ45" s="9"/>
      <c r="AK45" s="94">
        <v>23</v>
      </c>
      <c r="AL45" s="96">
        <v>25</v>
      </c>
      <c r="AM45" s="96">
        <v>15</v>
      </c>
      <c r="AN45" s="100">
        <v>5000</v>
      </c>
      <c r="AO45">
        <f t="shared" si="9"/>
        <v>23025</v>
      </c>
      <c r="AP45" s="61" t="s">
        <v>2575</v>
      </c>
      <c r="AQ45" s="126">
        <f t="shared" si="10"/>
        <v>2305000</v>
      </c>
    </row>
    <row r="46" spans="1:43" hidden="1" outlineLevel="1">
      <c r="A46" t="s">
        <v>591</v>
      </c>
      <c r="B46" s="9" t="s">
        <v>32</v>
      </c>
      <c r="C46" s="1">
        <f t="shared" si="0"/>
        <v>257</v>
      </c>
      <c r="D46" s="7">
        <f>IF(N46&gt;0, RANK(N46,(N46:P46,Q46:AE46)),0)</f>
        <v>2</v>
      </c>
      <c r="E46" s="7">
        <f>IF(O46&gt;0,RANK(O46,(N46:P46,Q46:AE46)),0)</f>
        <v>1</v>
      </c>
      <c r="F46" s="7">
        <f t="shared" si="1"/>
        <v>0</v>
      </c>
      <c r="G46" s="1">
        <f t="shared" si="11"/>
        <v>105</v>
      </c>
      <c r="H46" s="2">
        <f t="shared" si="12"/>
        <v>0.40856031128404668</v>
      </c>
      <c r="I46" s="8"/>
      <c r="J46" s="2">
        <f t="shared" si="4"/>
        <v>0.29571984435797666</v>
      </c>
      <c r="K46" s="2">
        <f t="shared" si="5"/>
        <v>0.7042801556420234</v>
      </c>
      <c r="L46" s="2">
        <f t="shared" si="6"/>
        <v>0</v>
      </c>
      <c r="M46" s="2">
        <f t="shared" si="7"/>
        <v>-1.1102230246251565E-16</v>
      </c>
      <c r="N46" s="58">
        <v>76</v>
      </c>
      <c r="O46" s="58">
        <v>181</v>
      </c>
      <c r="P46" s="58"/>
      <c r="Q46" s="58"/>
      <c r="R46" s="58"/>
      <c r="S46" s="58"/>
      <c r="T46" s="59"/>
      <c r="U46" s="55"/>
      <c r="V46" s="55"/>
      <c r="W46" s="55"/>
      <c r="X46" s="55"/>
      <c r="Y46" s="55"/>
      <c r="Z46" s="55"/>
      <c r="AA46" s="55"/>
      <c r="AB46" s="55"/>
      <c r="AG46" t="str">
        <f t="shared" si="8"/>
        <v>Blaine</v>
      </c>
      <c r="AH46" t="s">
        <v>1670</v>
      </c>
      <c r="AI46">
        <v>2</v>
      </c>
      <c r="AJ46" s="9"/>
      <c r="AK46" s="94">
        <v>23</v>
      </c>
      <c r="AL46" s="96">
        <v>3</v>
      </c>
      <c r="AM46" s="96">
        <v>30</v>
      </c>
      <c r="AN46" s="100">
        <v>5385</v>
      </c>
      <c r="AO46">
        <f t="shared" si="9"/>
        <v>23003</v>
      </c>
      <c r="AP46" s="61" t="s">
        <v>2575</v>
      </c>
      <c r="AQ46" s="126">
        <f t="shared" si="10"/>
        <v>2305385</v>
      </c>
    </row>
    <row r="47" spans="1:43" hidden="1" outlineLevel="1">
      <c r="A47" t="s">
        <v>1688</v>
      </c>
      <c r="B47" s="9" t="s">
        <v>32</v>
      </c>
      <c r="C47" s="1">
        <f t="shared" si="0"/>
        <v>1057</v>
      </c>
      <c r="D47" s="7">
        <f>IF(N47&gt;0, RANK(N47,(N47:P47,Q47:AE47)),0)</f>
        <v>2</v>
      </c>
      <c r="E47" s="7">
        <f>IF(O47&gt;0,RANK(O47,(N47:P47,Q47:AE47)),0)</f>
        <v>1</v>
      </c>
      <c r="F47" s="7">
        <f t="shared" si="1"/>
        <v>0</v>
      </c>
      <c r="G47" s="1">
        <f t="shared" si="11"/>
        <v>383</v>
      </c>
      <c r="H47" s="2">
        <f t="shared" si="12"/>
        <v>0.36234626300851469</v>
      </c>
      <c r="I47" s="8"/>
      <c r="J47" s="2">
        <f t="shared" si="4"/>
        <v>0.31882686849574265</v>
      </c>
      <c r="K47" s="2">
        <f t="shared" si="5"/>
        <v>0.68117313150425729</v>
      </c>
      <c r="L47" s="2">
        <f t="shared" si="6"/>
        <v>0</v>
      </c>
      <c r="M47" s="2">
        <f t="shared" si="7"/>
        <v>0</v>
      </c>
      <c r="N47" s="58">
        <v>337</v>
      </c>
      <c r="O47" s="58">
        <v>720</v>
      </c>
      <c r="P47" s="58"/>
      <c r="Q47" s="58"/>
      <c r="R47" s="58"/>
      <c r="S47" s="58"/>
      <c r="T47" s="59"/>
      <c r="U47" s="55"/>
      <c r="V47" s="55"/>
      <c r="W47" s="55"/>
      <c r="X47" s="55"/>
      <c r="Y47" s="55"/>
      <c r="Z47" s="55"/>
      <c r="AA47" s="55"/>
      <c r="AB47" s="55"/>
      <c r="AG47" t="str">
        <f t="shared" si="8"/>
        <v>Blue Hill</v>
      </c>
      <c r="AH47" t="s">
        <v>2274</v>
      </c>
      <c r="AI47">
        <v>2</v>
      </c>
      <c r="AJ47" s="9"/>
      <c r="AK47" s="94">
        <v>23</v>
      </c>
      <c r="AL47" s="96">
        <v>9</v>
      </c>
      <c r="AM47" s="96">
        <v>20</v>
      </c>
      <c r="AN47" s="100">
        <v>5700</v>
      </c>
      <c r="AO47">
        <f t="shared" si="9"/>
        <v>23009</v>
      </c>
      <c r="AP47" s="61" t="s">
        <v>2575</v>
      </c>
      <c r="AQ47" s="126">
        <f t="shared" si="10"/>
        <v>2305700</v>
      </c>
    </row>
    <row r="48" spans="1:43" hidden="1" outlineLevel="1">
      <c r="A48" t="s">
        <v>1151</v>
      </c>
      <c r="B48" s="9" t="s">
        <v>32</v>
      </c>
      <c r="C48" s="1">
        <f t="shared" si="0"/>
        <v>1319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"/>
        <v>0</v>
      </c>
      <c r="G48" s="1">
        <f t="shared" si="11"/>
        <v>559</v>
      </c>
      <c r="H48" s="2">
        <f t="shared" si="12"/>
        <v>0.42380591357088704</v>
      </c>
      <c r="I48" s="8"/>
      <c r="J48" s="2">
        <f t="shared" si="4"/>
        <v>0.28809704321455648</v>
      </c>
      <c r="K48" s="2">
        <f t="shared" si="5"/>
        <v>0.71190295678544346</v>
      </c>
      <c r="L48" s="2">
        <f t="shared" si="6"/>
        <v>0</v>
      </c>
      <c r="M48" s="2">
        <f t="shared" si="7"/>
        <v>1.1102230246251565E-16</v>
      </c>
      <c r="N48" s="58">
        <v>380</v>
      </c>
      <c r="O48" s="58">
        <v>939</v>
      </c>
      <c r="P48" s="58"/>
      <c r="Q48" s="58"/>
      <c r="R48" s="58"/>
      <c r="S48" s="58"/>
      <c r="T48" s="59"/>
      <c r="U48" s="55"/>
      <c r="V48" s="55"/>
      <c r="W48" s="55"/>
      <c r="X48" s="55"/>
      <c r="Y48" s="55"/>
      <c r="Z48" s="55"/>
      <c r="AA48" s="55"/>
      <c r="AB48" s="55"/>
      <c r="AG48" t="str">
        <f t="shared" si="8"/>
        <v>Boothbay</v>
      </c>
      <c r="AH48" t="s">
        <v>1794</v>
      </c>
      <c r="AI48">
        <v>1</v>
      </c>
      <c r="AJ48" s="9"/>
      <c r="AK48" s="94">
        <v>23</v>
      </c>
      <c r="AL48" s="96">
        <v>15</v>
      </c>
      <c r="AM48" s="96">
        <v>10</v>
      </c>
      <c r="AN48" s="100">
        <v>6050</v>
      </c>
      <c r="AO48">
        <f t="shared" si="9"/>
        <v>23015</v>
      </c>
      <c r="AP48" s="61" t="s">
        <v>2575</v>
      </c>
      <c r="AQ48" s="126">
        <f t="shared" si="10"/>
        <v>2306050</v>
      </c>
    </row>
    <row r="49" spans="1:43" hidden="1" outlineLevel="1">
      <c r="A49" t="s">
        <v>2049</v>
      </c>
      <c r="B49" s="9" t="s">
        <v>32</v>
      </c>
      <c r="C49" s="1">
        <f t="shared" si="0"/>
        <v>1233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"/>
        <v>0</v>
      </c>
      <c r="G49" s="1">
        <f t="shared" si="11"/>
        <v>547</v>
      </c>
      <c r="H49" s="2">
        <f t="shared" si="12"/>
        <v>0.44363341443633414</v>
      </c>
      <c r="I49" s="8"/>
      <c r="J49" s="2">
        <f t="shared" si="4"/>
        <v>0.2781832927818329</v>
      </c>
      <c r="K49" s="2">
        <f t="shared" si="5"/>
        <v>0.72181670721816704</v>
      </c>
      <c r="L49" s="2">
        <f t="shared" si="6"/>
        <v>0</v>
      </c>
      <c r="M49" s="2">
        <f t="shared" si="7"/>
        <v>1.1102230246251565E-16</v>
      </c>
      <c r="N49" s="58">
        <v>343</v>
      </c>
      <c r="O49" s="58">
        <v>890</v>
      </c>
      <c r="P49" s="58"/>
      <c r="Q49" s="58"/>
      <c r="R49" s="58"/>
      <c r="S49" s="58"/>
      <c r="T49" s="59"/>
      <c r="U49" s="55"/>
      <c r="V49" s="55"/>
      <c r="W49" s="55"/>
      <c r="X49" s="55"/>
      <c r="Y49" s="55"/>
      <c r="Z49" s="55"/>
      <c r="AA49" s="55"/>
      <c r="AB49" s="55"/>
      <c r="AG49" t="str">
        <f t="shared" si="8"/>
        <v>Boothbay Harbor</v>
      </c>
      <c r="AH49" t="s">
        <v>1794</v>
      </c>
      <c r="AI49">
        <v>1</v>
      </c>
      <c r="AJ49" s="9"/>
      <c r="AK49" s="94">
        <v>23</v>
      </c>
      <c r="AL49" s="96">
        <v>15</v>
      </c>
      <c r="AM49" s="96">
        <v>15</v>
      </c>
      <c r="AN49" s="100">
        <v>6120</v>
      </c>
      <c r="AO49">
        <f t="shared" si="9"/>
        <v>23015</v>
      </c>
      <c r="AP49" s="61" t="s">
        <v>2575</v>
      </c>
      <c r="AQ49" s="126">
        <f t="shared" si="10"/>
        <v>2306120</v>
      </c>
    </row>
    <row r="50" spans="1:43" hidden="1" outlineLevel="1">
      <c r="A50" t="s">
        <v>1894</v>
      </c>
      <c r="B50" s="9" t="s">
        <v>32</v>
      </c>
      <c r="C50" s="1">
        <f t="shared" si="0"/>
        <v>882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"/>
        <v>0</v>
      </c>
      <c r="G50" s="1">
        <f t="shared" si="11"/>
        <v>252</v>
      </c>
      <c r="H50" s="2">
        <f t="shared" si="12"/>
        <v>0.2857142857142857</v>
      </c>
      <c r="I50" s="8"/>
      <c r="J50" s="2">
        <f t="shared" si="4"/>
        <v>0.35714285714285715</v>
      </c>
      <c r="K50" s="2">
        <f t="shared" si="5"/>
        <v>0.6428571428571429</v>
      </c>
      <c r="L50" s="2">
        <f t="shared" si="6"/>
        <v>0</v>
      </c>
      <c r="M50" s="2">
        <f t="shared" si="7"/>
        <v>-1.1102230246251565E-16</v>
      </c>
      <c r="N50" s="58">
        <v>315</v>
      </c>
      <c r="O50" s="58">
        <v>567</v>
      </c>
      <c r="P50" s="58"/>
      <c r="Q50" s="58"/>
      <c r="R50" s="58"/>
      <c r="S50" s="58"/>
      <c r="T50" s="59"/>
      <c r="U50" s="55"/>
      <c r="V50" s="55"/>
      <c r="W50" s="55"/>
      <c r="X50" s="55"/>
      <c r="Y50" s="55"/>
      <c r="Z50" s="55"/>
      <c r="AA50" s="55"/>
      <c r="AB50" s="55"/>
      <c r="AG50" t="str">
        <f t="shared" si="8"/>
        <v>Bowdoin</v>
      </c>
      <c r="AH50" t="s">
        <v>2144</v>
      </c>
      <c r="AI50">
        <v>1</v>
      </c>
      <c r="AJ50" s="9"/>
      <c r="AK50" s="94">
        <v>23</v>
      </c>
      <c r="AL50" s="96">
        <v>23</v>
      </c>
      <c r="AM50" s="96">
        <v>15</v>
      </c>
      <c r="AN50" s="100">
        <v>6260</v>
      </c>
      <c r="AO50">
        <f t="shared" si="9"/>
        <v>23023</v>
      </c>
      <c r="AP50" s="61" t="s">
        <v>2575</v>
      </c>
      <c r="AQ50" s="126">
        <f t="shared" si="10"/>
        <v>2306260</v>
      </c>
    </row>
    <row r="51" spans="1:43" hidden="1" outlineLevel="1">
      <c r="A51" t="s">
        <v>2768</v>
      </c>
      <c r="B51" s="9" t="s">
        <v>32</v>
      </c>
      <c r="C51" s="1">
        <f t="shared" si="0"/>
        <v>1109</v>
      </c>
      <c r="D51" s="7">
        <f>IF(N51&gt;0, RANK(N51,(N51:P51,Q51:AE51)),0)</f>
        <v>2</v>
      </c>
      <c r="E51" s="7">
        <f>IF(O51&gt;0,RANK(O51,(N51:P51,Q51:AE51)),0)</f>
        <v>1</v>
      </c>
      <c r="F51" s="7">
        <f t="shared" si="1"/>
        <v>0</v>
      </c>
      <c r="G51" s="1">
        <f t="shared" si="11"/>
        <v>248</v>
      </c>
      <c r="H51" s="2">
        <f t="shared" si="12"/>
        <v>0.22362488728584309</v>
      </c>
      <c r="I51" s="8"/>
      <c r="J51" s="2">
        <f t="shared" si="4"/>
        <v>0.38773669972948605</v>
      </c>
      <c r="K51" s="2">
        <f t="shared" si="5"/>
        <v>0.61136158701532917</v>
      </c>
      <c r="L51" s="2">
        <f t="shared" si="6"/>
        <v>0</v>
      </c>
      <c r="M51" s="2">
        <f t="shared" si="7"/>
        <v>9.0171325518484391E-4</v>
      </c>
      <c r="N51" s="58">
        <v>430</v>
      </c>
      <c r="O51" s="58">
        <v>678</v>
      </c>
      <c r="P51" s="58"/>
      <c r="Q51" s="58"/>
      <c r="R51" s="58"/>
      <c r="S51" s="58"/>
      <c r="T51" s="59"/>
      <c r="U51" s="55">
        <v>1</v>
      </c>
      <c r="V51" s="55"/>
      <c r="W51" s="55"/>
      <c r="X51" s="55"/>
      <c r="Y51" s="55"/>
      <c r="Z51" s="55"/>
      <c r="AA51" s="55"/>
      <c r="AB51" s="55"/>
      <c r="AG51" t="str">
        <f t="shared" si="8"/>
        <v>Bowdoinham</v>
      </c>
      <c r="AH51" t="s">
        <v>2144</v>
      </c>
      <c r="AI51">
        <v>1</v>
      </c>
      <c r="AJ51" s="9"/>
      <c r="AK51" s="94">
        <v>23</v>
      </c>
      <c r="AL51" s="96">
        <v>23</v>
      </c>
      <c r="AM51" s="96">
        <v>20</v>
      </c>
      <c r="AN51" s="100">
        <v>6365</v>
      </c>
      <c r="AO51">
        <f t="shared" si="9"/>
        <v>23023</v>
      </c>
      <c r="AP51" s="61" t="s">
        <v>2575</v>
      </c>
      <c r="AQ51" s="126">
        <f t="shared" si="10"/>
        <v>2306365</v>
      </c>
    </row>
    <row r="52" spans="1:43" hidden="1" outlineLevel="1">
      <c r="A52" t="s">
        <v>1942</v>
      </c>
      <c r="B52" s="9" t="s">
        <v>32</v>
      </c>
      <c r="C52" s="1">
        <f t="shared" si="0"/>
        <v>63</v>
      </c>
      <c r="D52" s="7">
        <f>IF(N52&gt;0, RANK(N52,(N52:P52,Q52:AE52)),0)</f>
        <v>2</v>
      </c>
      <c r="E52" s="7">
        <f>IF(O52&gt;0,RANK(O52,(N52:P52,Q52:AE52)),0)</f>
        <v>1</v>
      </c>
      <c r="F52" s="7">
        <f t="shared" si="1"/>
        <v>0</v>
      </c>
      <c r="G52" s="1">
        <f t="shared" si="11"/>
        <v>35</v>
      </c>
      <c r="H52" s="2">
        <f t="shared" si="12"/>
        <v>0.55555555555555558</v>
      </c>
      <c r="I52" s="8"/>
      <c r="J52" s="2">
        <f t="shared" si="4"/>
        <v>0.22222222222222221</v>
      </c>
      <c r="K52" s="2">
        <f t="shared" si="5"/>
        <v>0.77777777777777779</v>
      </c>
      <c r="L52" s="2">
        <f t="shared" si="6"/>
        <v>0</v>
      </c>
      <c r="M52" s="2">
        <f t="shared" si="7"/>
        <v>0</v>
      </c>
      <c r="N52" s="58">
        <v>14</v>
      </c>
      <c r="O52" s="58">
        <v>49</v>
      </c>
      <c r="P52" s="58"/>
      <c r="Q52" s="58"/>
      <c r="R52" s="58"/>
      <c r="S52" s="58"/>
      <c r="T52" s="59"/>
      <c r="U52" s="55"/>
      <c r="V52" s="55"/>
      <c r="W52" s="55"/>
      <c r="X52" s="55"/>
      <c r="Y52" s="55"/>
      <c r="Z52" s="55"/>
      <c r="AA52" s="55"/>
      <c r="AB52" s="55"/>
      <c r="AG52" t="str">
        <f t="shared" si="8"/>
        <v>Bowerbank</v>
      </c>
      <c r="AH52" t="s">
        <v>1723</v>
      </c>
      <c r="AI52">
        <v>2</v>
      </c>
      <c r="AJ52" s="9"/>
      <c r="AK52" s="94">
        <v>23</v>
      </c>
      <c r="AL52" s="96">
        <v>21</v>
      </c>
      <c r="AM52" s="96">
        <v>25</v>
      </c>
      <c r="AN52" s="100">
        <v>6400</v>
      </c>
      <c r="AO52">
        <f t="shared" si="9"/>
        <v>23021</v>
      </c>
      <c r="AP52" s="61" t="s">
        <v>2575</v>
      </c>
      <c r="AQ52" s="126">
        <f t="shared" si="10"/>
        <v>2306400</v>
      </c>
    </row>
    <row r="53" spans="1:43" hidden="1" outlineLevel="1">
      <c r="A53" t="s">
        <v>1605</v>
      </c>
      <c r="B53" s="9" t="s">
        <v>32</v>
      </c>
      <c r="C53" s="1">
        <f t="shared" si="0"/>
        <v>443</v>
      </c>
      <c r="D53" s="7">
        <f>IF(N53&gt;0, RANK(N53,(N53:P53,Q53:AE53)),0)</f>
        <v>2</v>
      </c>
      <c r="E53" s="7">
        <f>IF(O53&gt;0,RANK(O53,(N53:P53,Q53:AE53)),0)</f>
        <v>1</v>
      </c>
      <c r="F53" s="7">
        <f t="shared" si="1"/>
        <v>0</v>
      </c>
      <c r="G53" s="1">
        <f t="shared" si="11"/>
        <v>35</v>
      </c>
      <c r="H53" s="2">
        <f t="shared" si="12"/>
        <v>7.900677200902935E-2</v>
      </c>
      <c r="I53" s="8"/>
      <c r="J53" s="2">
        <f t="shared" si="4"/>
        <v>0.4604966139954853</v>
      </c>
      <c r="K53" s="2">
        <f t="shared" si="5"/>
        <v>0.53950338600451464</v>
      </c>
      <c r="L53" s="2">
        <f t="shared" si="6"/>
        <v>0</v>
      </c>
      <c r="M53" s="2">
        <f t="shared" si="7"/>
        <v>0</v>
      </c>
      <c r="N53" s="58">
        <v>204</v>
      </c>
      <c r="O53" s="58">
        <v>239</v>
      </c>
      <c r="P53" s="58"/>
      <c r="Q53" s="58"/>
      <c r="R53" s="58"/>
      <c r="S53" s="58"/>
      <c r="T53" s="59"/>
      <c r="U53" s="55"/>
      <c r="V53" s="55"/>
      <c r="W53" s="55"/>
      <c r="X53" s="55"/>
      <c r="Y53" s="55"/>
      <c r="Z53" s="55"/>
      <c r="AA53" s="55"/>
      <c r="AB53" s="55"/>
      <c r="AG53" t="str">
        <f t="shared" si="8"/>
        <v>Bradford</v>
      </c>
      <c r="AH53" t="s">
        <v>1154</v>
      </c>
      <c r="AI53">
        <v>2</v>
      </c>
      <c r="AJ53" s="9"/>
      <c r="AK53" s="94">
        <v>23</v>
      </c>
      <c r="AL53" s="96">
        <v>19</v>
      </c>
      <c r="AM53" s="96">
        <v>15</v>
      </c>
      <c r="AN53" s="100">
        <v>6575</v>
      </c>
      <c r="AO53">
        <f t="shared" si="9"/>
        <v>23019</v>
      </c>
      <c r="AP53" s="61" t="s">
        <v>2575</v>
      </c>
      <c r="AQ53" s="126">
        <f t="shared" si="10"/>
        <v>2306575</v>
      </c>
    </row>
    <row r="54" spans="1:43" hidden="1" outlineLevel="1">
      <c r="A54" t="s">
        <v>1694</v>
      </c>
      <c r="B54" s="9" t="s">
        <v>32</v>
      </c>
      <c r="C54" s="1">
        <f t="shared" si="0"/>
        <v>583</v>
      </c>
      <c r="D54" s="7">
        <f>IF(N54&gt;0, RANK(N54,(N54:P54,Q54:AE54)),0)</f>
        <v>2</v>
      </c>
      <c r="E54" s="7">
        <f>IF(O54&gt;0,RANK(O54,(N54:P54,Q54:AE54)),0)</f>
        <v>1</v>
      </c>
      <c r="F54" s="7">
        <f t="shared" si="1"/>
        <v>0</v>
      </c>
      <c r="G54" s="1">
        <f t="shared" si="11"/>
        <v>49</v>
      </c>
      <c r="H54" s="2">
        <f t="shared" si="12"/>
        <v>8.4048027444253853E-2</v>
      </c>
      <c r="I54" s="8"/>
      <c r="J54" s="2">
        <f t="shared" si="4"/>
        <v>0.45797598627787306</v>
      </c>
      <c r="K54" s="2">
        <f t="shared" si="5"/>
        <v>0.54202401372212694</v>
      </c>
      <c r="L54" s="2">
        <f t="shared" si="6"/>
        <v>0</v>
      </c>
      <c r="M54" s="2">
        <f t="shared" si="7"/>
        <v>0</v>
      </c>
      <c r="N54" s="58">
        <v>267</v>
      </c>
      <c r="O54" s="58">
        <v>316</v>
      </c>
      <c r="P54" s="58"/>
      <c r="Q54" s="58"/>
      <c r="R54" s="58"/>
      <c r="S54" s="58"/>
      <c r="T54" s="59"/>
      <c r="U54" s="55"/>
      <c r="V54" s="55"/>
      <c r="W54" s="55"/>
      <c r="X54" s="55"/>
      <c r="Y54" s="55"/>
      <c r="Z54" s="55"/>
      <c r="AA54" s="55"/>
      <c r="AB54" s="55"/>
      <c r="AG54" t="str">
        <f t="shared" si="8"/>
        <v>Bradley</v>
      </c>
      <c r="AH54" t="s">
        <v>1154</v>
      </c>
      <c r="AI54">
        <v>2</v>
      </c>
      <c r="AJ54" s="9"/>
      <c r="AK54" s="94">
        <v>23</v>
      </c>
      <c r="AL54" s="96">
        <v>19</v>
      </c>
      <c r="AM54" s="96">
        <v>20</v>
      </c>
      <c r="AN54" s="100">
        <v>6680</v>
      </c>
      <c r="AO54">
        <f t="shared" si="9"/>
        <v>23019</v>
      </c>
      <c r="AP54" s="61" t="s">
        <v>2575</v>
      </c>
      <c r="AQ54" s="126">
        <f t="shared" si="10"/>
        <v>2306680</v>
      </c>
    </row>
    <row r="55" spans="1:43" hidden="1" outlineLevel="1">
      <c r="A55" t="s">
        <v>437</v>
      </c>
      <c r="B55" s="9" t="s">
        <v>32</v>
      </c>
      <c r="C55" s="1">
        <f t="shared" si="0"/>
        <v>338</v>
      </c>
      <c r="D55" s="7">
        <f>IF(N55&gt;0, RANK(N55,(N55:P55,Q55:AE55)),0)</f>
        <v>2</v>
      </c>
      <c r="E55" s="7">
        <f>IF(O55&gt;0,RANK(O55,(N55:P55,Q55:AE55)),0)</f>
        <v>1</v>
      </c>
      <c r="F55" s="7">
        <f t="shared" si="1"/>
        <v>0</v>
      </c>
      <c r="G55" s="1">
        <f t="shared" si="11"/>
        <v>94</v>
      </c>
      <c r="H55" s="2">
        <f t="shared" si="12"/>
        <v>0.27810650887573962</v>
      </c>
      <c r="I55" s="8"/>
      <c r="J55" s="2">
        <f t="shared" si="4"/>
        <v>0.36094674556213019</v>
      </c>
      <c r="K55" s="2">
        <f t="shared" si="5"/>
        <v>0.63905325443786987</v>
      </c>
      <c r="L55" s="2">
        <f t="shared" si="6"/>
        <v>0</v>
      </c>
      <c r="M55" s="2">
        <f t="shared" si="7"/>
        <v>-1.1102230246251565E-16</v>
      </c>
      <c r="N55" s="58">
        <v>122</v>
      </c>
      <c r="O55" s="58">
        <v>216</v>
      </c>
      <c r="P55" s="58"/>
      <c r="Q55" s="58"/>
      <c r="R55" s="58"/>
      <c r="S55" s="58"/>
      <c r="T55" s="59"/>
      <c r="U55" s="55"/>
      <c r="V55" s="55"/>
      <c r="W55" s="55"/>
      <c r="X55" s="55"/>
      <c r="Y55" s="55"/>
      <c r="Z55" s="55"/>
      <c r="AA55" s="55"/>
      <c r="AB55" s="55"/>
      <c r="AG55" t="str">
        <f t="shared" si="8"/>
        <v>Bremen</v>
      </c>
      <c r="AH55" t="s">
        <v>1794</v>
      </c>
      <c r="AI55">
        <v>1</v>
      </c>
      <c r="AJ55" s="9"/>
      <c r="AK55" s="94">
        <v>23</v>
      </c>
      <c r="AL55" s="96">
        <v>15</v>
      </c>
      <c r="AM55" s="96">
        <v>20</v>
      </c>
      <c r="AN55" s="100">
        <v>6855</v>
      </c>
      <c r="AO55">
        <f t="shared" si="9"/>
        <v>23015</v>
      </c>
      <c r="AP55" s="61" t="s">
        <v>2575</v>
      </c>
      <c r="AQ55" s="126">
        <f t="shared" si="10"/>
        <v>2306855</v>
      </c>
    </row>
    <row r="56" spans="1:43" hidden="1" outlineLevel="1">
      <c r="A56" t="s">
        <v>2476</v>
      </c>
      <c r="B56" s="9" t="s">
        <v>32</v>
      </c>
      <c r="C56" s="1">
        <f t="shared" si="0"/>
        <v>4412</v>
      </c>
      <c r="D56" s="7">
        <f>IF(N56&gt;0, RANK(N56,(N56:P56,Q56:AE56)),0)</f>
        <v>2</v>
      </c>
      <c r="E56" s="7">
        <f>IF(O56&gt;0,RANK(O56,(N56:P56,Q56:AE56)),0)</f>
        <v>1</v>
      </c>
      <c r="F56" s="7">
        <f t="shared" si="1"/>
        <v>0</v>
      </c>
      <c r="G56" s="1">
        <f t="shared" si="11"/>
        <v>2096</v>
      </c>
      <c r="H56" s="2">
        <f t="shared" si="12"/>
        <v>0.47506799637352676</v>
      </c>
      <c r="I56" s="8"/>
      <c r="J56" s="2">
        <f t="shared" si="4"/>
        <v>0.26246600181323665</v>
      </c>
      <c r="K56" s="2">
        <f t="shared" si="5"/>
        <v>0.73753399818676335</v>
      </c>
      <c r="L56" s="2">
        <f t="shared" si="6"/>
        <v>0</v>
      </c>
      <c r="M56" s="2">
        <f t="shared" si="7"/>
        <v>0</v>
      </c>
      <c r="N56" s="58">
        <v>1158</v>
      </c>
      <c r="O56" s="58">
        <v>3254</v>
      </c>
      <c r="P56" s="58"/>
      <c r="Q56" s="58"/>
      <c r="R56" s="58"/>
      <c r="S56" s="58"/>
      <c r="T56" s="59"/>
      <c r="U56" s="55"/>
      <c r="V56" s="55"/>
      <c r="W56" s="55"/>
      <c r="X56" s="55"/>
      <c r="Y56" s="55"/>
      <c r="Z56" s="55"/>
      <c r="AA56" s="55"/>
      <c r="AB56" s="55"/>
      <c r="AG56" t="str">
        <f t="shared" si="8"/>
        <v>Brewer</v>
      </c>
      <c r="AH56" t="s">
        <v>1154</v>
      </c>
      <c r="AI56">
        <v>2</v>
      </c>
      <c r="AJ56" s="9"/>
      <c r="AK56" s="94">
        <v>23</v>
      </c>
      <c r="AL56" s="96">
        <v>19</v>
      </c>
      <c r="AM56" s="96">
        <v>25</v>
      </c>
      <c r="AN56" s="100">
        <v>6925</v>
      </c>
      <c r="AO56">
        <f t="shared" si="9"/>
        <v>23019</v>
      </c>
      <c r="AP56" s="61" t="s">
        <v>527</v>
      </c>
      <c r="AQ56" s="126">
        <f t="shared" si="10"/>
        <v>2306925</v>
      </c>
    </row>
    <row r="57" spans="1:43" hidden="1" outlineLevel="1">
      <c r="A57" t="s">
        <v>1695</v>
      </c>
      <c r="B57" s="9" t="s">
        <v>32</v>
      </c>
      <c r="C57" s="1">
        <f t="shared" si="0"/>
        <v>247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"/>
        <v>0</v>
      </c>
      <c r="G57" s="1">
        <f t="shared" si="11"/>
        <v>109</v>
      </c>
      <c r="H57" s="2">
        <f t="shared" si="12"/>
        <v>0.44129554655870445</v>
      </c>
      <c r="I57" s="8"/>
      <c r="J57" s="2">
        <f t="shared" si="4"/>
        <v>0.2793522267206478</v>
      </c>
      <c r="K57" s="2">
        <f t="shared" si="5"/>
        <v>0.72064777327935226</v>
      </c>
      <c r="L57" s="2">
        <f t="shared" si="6"/>
        <v>0</v>
      </c>
      <c r="M57" s="2">
        <f t="shared" si="7"/>
        <v>-1.1102230246251565E-16</v>
      </c>
      <c r="N57" s="58">
        <v>69</v>
      </c>
      <c r="O57" s="58">
        <v>178</v>
      </c>
      <c r="P57" s="58"/>
      <c r="Q57" s="58"/>
      <c r="R57" s="58"/>
      <c r="S57" s="58"/>
      <c r="T57" s="59"/>
      <c r="U57" s="55"/>
      <c r="V57" s="55"/>
      <c r="W57" s="55"/>
      <c r="X57" s="55"/>
      <c r="Y57" s="55"/>
      <c r="Z57" s="55"/>
      <c r="AA57" s="55"/>
      <c r="AB57" s="55"/>
      <c r="AG57" t="str">
        <f t="shared" si="8"/>
        <v>Bridgewater</v>
      </c>
      <c r="AH57" t="s">
        <v>1670</v>
      </c>
      <c r="AI57">
        <v>2</v>
      </c>
      <c r="AJ57" s="9"/>
      <c r="AK57" s="94">
        <v>23</v>
      </c>
      <c r="AL57" s="96">
        <v>3</v>
      </c>
      <c r="AM57" s="96">
        <v>35</v>
      </c>
      <c r="AN57" s="100">
        <v>7065</v>
      </c>
      <c r="AO57">
        <f t="shared" si="9"/>
        <v>23003</v>
      </c>
      <c r="AP57" s="61" t="s">
        <v>2575</v>
      </c>
      <c r="AQ57" s="126">
        <f t="shared" si="10"/>
        <v>2307065</v>
      </c>
    </row>
    <row r="58" spans="1:43" hidden="1" outlineLevel="1">
      <c r="A58" t="s">
        <v>43</v>
      </c>
      <c r="B58" s="9" t="s">
        <v>32</v>
      </c>
      <c r="C58" s="1">
        <f t="shared" si="0"/>
        <v>1947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"/>
        <v>0</v>
      </c>
      <c r="G58" s="1">
        <f t="shared" si="11"/>
        <v>673</v>
      </c>
      <c r="H58" s="2">
        <f t="shared" si="12"/>
        <v>0.34565998972778633</v>
      </c>
      <c r="I58" s="8"/>
      <c r="J58" s="2">
        <f t="shared" si="4"/>
        <v>0.32717000513610683</v>
      </c>
      <c r="K58" s="2">
        <f t="shared" si="5"/>
        <v>0.67282999486389317</v>
      </c>
      <c r="L58" s="2">
        <f t="shared" si="6"/>
        <v>0</v>
      </c>
      <c r="M58" s="2">
        <f t="shared" si="7"/>
        <v>0</v>
      </c>
      <c r="N58" s="58">
        <v>637</v>
      </c>
      <c r="O58" s="58">
        <v>1310</v>
      </c>
      <c r="P58" s="58"/>
      <c r="Q58" s="58"/>
      <c r="R58" s="58"/>
      <c r="S58" s="58"/>
      <c r="T58" s="59"/>
      <c r="U58" s="55"/>
      <c r="V58" s="55"/>
      <c r="W58" s="55"/>
      <c r="X58" s="55"/>
      <c r="Y58" s="55"/>
      <c r="Z58" s="55"/>
      <c r="AA58" s="55"/>
      <c r="AB58" s="55"/>
      <c r="AG58" t="str">
        <f t="shared" si="8"/>
        <v>Bridgton</v>
      </c>
      <c r="AH58" t="s">
        <v>2570</v>
      </c>
      <c r="AI58">
        <v>1</v>
      </c>
      <c r="AJ58" s="9"/>
      <c r="AK58" s="94">
        <v>23</v>
      </c>
      <c r="AL58" s="96">
        <v>5</v>
      </c>
      <c r="AM58" s="96">
        <v>10</v>
      </c>
      <c r="AN58" s="100">
        <v>7170</v>
      </c>
      <c r="AO58">
        <f t="shared" si="9"/>
        <v>23005</v>
      </c>
      <c r="AP58" s="61" t="s">
        <v>2575</v>
      </c>
      <c r="AQ58" s="126">
        <f t="shared" si="10"/>
        <v>2307170</v>
      </c>
    </row>
    <row r="59" spans="1:43" hidden="1" outlineLevel="1">
      <c r="A59" t="s">
        <v>2102</v>
      </c>
      <c r="B59" s="9" t="s">
        <v>32</v>
      </c>
      <c r="C59" s="1">
        <f t="shared" si="0"/>
        <v>27</v>
      </c>
      <c r="D59" s="7">
        <f>IF(N59&gt;0, RANK(N59,(N59:P59,Q59:AE59)),0)</f>
        <v>1</v>
      </c>
      <c r="E59" s="7">
        <f>IF(O59&gt;0,RANK(O59,(N59:P59,Q59:AE59)),0)</f>
        <v>2</v>
      </c>
      <c r="F59" s="7">
        <f t="shared" si="1"/>
        <v>0</v>
      </c>
      <c r="G59" s="1">
        <f t="shared" si="11"/>
        <v>13</v>
      </c>
      <c r="H59" s="2">
        <f t="shared" si="12"/>
        <v>0.48148148148148145</v>
      </c>
      <c r="I59" s="8"/>
      <c r="J59" s="2">
        <f t="shared" si="4"/>
        <v>0.7407407407407407</v>
      </c>
      <c r="K59" s="2">
        <f t="shared" si="5"/>
        <v>0.25925925925925924</v>
      </c>
      <c r="L59" s="2">
        <f t="shared" si="6"/>
        <v>0</v>
      </c>
      <c r="M59" s="2">
        <f t="shared" si="7"/>
        <v>5.5511151231257827E-17</v>
      </c>
      <c r="N59" s="58">
        <v>20</v>
      </c>
      <c r="O59" s="58">
        <v>7</v>
      </c>
      <c r="P59" s="58"/>
      <c r="Q59" s="58"/>
      <c r="R59" s="58"/>
      <c r="S59" s="58"/>
      <c r="T59" s="59"/>
      <c r="U59" s="55"/>
      <c r="V59" s="55"/>
      <c r="W59" s="55"/>
      <c r="X59" s="55"/>
      <c r="Y59" s="55"/>
      <c r="Z59" s="55"/>
      <c r="AA59" s="55"/>
      <c r="AB59" s="55"/>
      <c r="AG59" t="str">
        <f t="shared" si="8"/>
        <v>Brighton</v>
      </c>
      <c r="AH59" t="s">
        <v>1518</v>
      </c>
      <c r="AI59">
        <v>2</v>
      </c>
      <c r="AJ59" s="9"/>
      <c r="AK59" s="94">
        <v>23</v>
      </c>
      <c r="AL59" s="96">
        <v>25</v>
      </c>
      <c r="AM59" s="96">
        <v>20</v>
      </c>
      <c r="AN59" s="100">
        <v>7380</v>
      </c>
      <c r="AO59">
        <f t="shared" si="9"/>
        <v>23025</v>
      </c>
      <c r="AP59" s="61" t="s">
        <v>1995</v>
      </c>
      <c r="AQ59" s="126">
        <f t="shared" si="10"/>
        <v>2307380</v>
      </c>
    </row>
    <row r="60" spans="1:43" hidden="1" outlineLevel="1">
      <c r="A60" t="s">
        <v>1482</v>
      </c>
      <c r="B60" s="9" t="s">
        <v>32</v>
      </c>
      <c r="C60" s="1">
        <f t="shared" si="0"/>
        <v>1320</v>
      </c>
      <c r="D60" s="7">
        <f>IF(N60&gt;0, RANK(N60,(N60:P60,Q60:AE60)),0)</f>
        <v>2</v>
      </c>
      <c r="E60" s="7">
        <f>IF(O60&gt;0,RANK(O60,(N60:P60,Q60:AE60)),0)</f>
        <v>1</v>
      </c>
      <c r="F60" s="7">
        <f t="shared" si="1"/>
        <v>0</v>
      </c>
      <c r="G60" s="1">
        <f t="shared" si="11"/>
        <v>424</v>
      </c>
      <c r="H60" s="2">
        <f t="shared" si="12"/>
        <v>0.32121212121212123</v>
      </c>
      <c r="I60" s="8"/>
      <c r="J60" s="2">
        <f t="shared" si="4"/>
        <v>0.33939393939393941</v>
      </c>
      <c r="K60" s="2">
        <f t="shared" si="5"/>
        <v>0.66060606060606064</v>
      </c>
      <c r="L60" s="2">
        <f t="shared" si="6"/>
        <v>0</v>
      </c>
      <c r="M60" s="2">
        <f t="shared" si="7"/>
        <v>0</v>
      </c>
      <c r="N60" s="58">
        <v>448</v>
      </c>
      <c r="O60" s="58">
        <v>872</v>
      </c>
      <c r="P60" s="58"/>
      <c r="Q60" s="58"/>
      <c r="R60" s="58"/>
      <c r="S60" s="58"/>
      <c r="T60" s="59"/>
      <c r="U60" s="55"/>
      <c r="V60" s="55"/>
      <c r="W60" s="55"/>
      <c r="X60" s="55"/>
      <c r="Y60" s="55"/>
      <c r="Z60" s="55"/>
      <c r="AA60" s="55"/>
      <c r="AB60" s="55"/>
      <c r="AG60" t="str">
        <f t="shared" si="8"/>
        <v>Bristol</v>
      </c>
      <c r="AH60" t="s">
        <v>1794</v>
      </c>
      <c r="AI60">
        <v>1</v>
      </c>
      <c r="AJ60" s="9"/>
      <c r="AK60" s="94">
        <v>23</v>
      </c>
      <c r="AL60" s="96">
        <v>15</v>
      </c>
      <c r="AM60" s="96">
        <v>25</v>
      </c>
      <c r="AN60" s="100">
        <v>7485</v>
      </c>
      <c r="AO60">
        <f t="shared" si="9"/>
        <v>23015</v>
      </c>
      <c r="AP60" s="61" t="s">
        <v>2575</v>
      </c>
      <c r="AQ60" s="126">
        <f t="shared" si="10"/>
        <v>2307485</v>
      </c>
    </row>
    <row r="61" spans="1:43" hidden="1" outlineLevel="1">
      <c r="A61" t="s">
        <v>1058</v>
      </c>
      <c r="B61" s="9" t="s">
        <v>32</v>
      </c>
      <c r="C61" s="1">
        <f t="shared" si="0"/>
        <v>412</v>
      </c>
      <c r="D61" s="7">
        <f>IF(N61&gt;0, RANK(N61,(N61:P61,Q61:AE61)),0)</f>
        <v>2</v>
      </c>
      <c r="E61" s="7">
        <f>IF(O61&gt;0,RANK(O61,(N61:P61,Q61:AE61)),0)</f>
        <v>1</v>
      </c>
      <c r="F61" s="7">
        <f t="shared" si="1"/>
        <v>0</v>
      </c>
      <c r="G61" s="1">
        <f t="shared" si="11"/>
        <v>88</v>
      </c>
      <c r="H61" s="2">
        <f t="shared" si="12"/>
        <v>0.21359223300970873</v>
      </c>
      <c r="I61" s="8"/>
      <c r="J61" s="2">
        <f t="shared" si="4"/>
        <v>0.39320388349514562</v>
      </c>
      <c r="K61" s="2">
        <f t="shared" si="5"/>
        <v>0.60679611650485432</v>
      </c>
      <c r="L61" s="2">
        <f t="shared" si="6"/>
        <v>0</v>
      </c>
      <c r="M61" s="2">
        <f t="shared" si="7"/>
        <v>0</v>
      </c>
      <c r="N61" s="58">
        <v>162</v>
      </c>
      <c r="O61" s="58">
        <v>250</v>
      </c>
      <c r="P61" s="58"/>
      <c r="Q61" s="58"/>
      <c r="R61" s="58"/>
      <c r="S61" s="58"/>
      <c r="T61" s="59"/>
      <c r="U61" s="55"/>
      <c r="V61" s="55"/>
      <c r="W61" s="55"/>
      <c r="X61" s="55"/>
      <c r="Y61" s="55"/>
      <c r="Z61" s="55"/>
      <c r="AA61" s="55"/>
      <c r="AB61" s="55"/>
      <c r="AG61" t="str">
        <f t="shared" si="8"/>
        <v>Brooklin</v>
      </c>
      <c r="AH61" t="s">
        <v>2274</v>
      </c>
      <c r="AI61">
        <v>2</v>
      </c>
      <c r="AJ61" s="9"/>
      <c r="AK61" s="94">
        <v>23</v>
      </c>
      <c r="AL61" s="96">
        <v>9</v>
      </c>
      <c r="AM61" s="96">
        <v>25</v>
      </c>
      <c r="AN61" s="100">
        <v>7800</v>
      </c>
      <c r="AO61">
        <f t="shared" si="9"/>
        <v>23009</v>
      </c>
      <c r="AP61" s="61" t="s">
        <v>2575</v>
      </c>
      <c r="AQ61" s="126">
        <f t="shared" si="10"/>
        <v>2307800</v>
      </c>
    </row>
    <row r="62" spans="1:43" hidden="1" outlineLevel="1">
      <c r="A62" t="s">
        <v>1711</v>
      </c>
      <c r="B62" s="9" t="s">
        <v>32</v>
      </c>
      <c r="C62" s="1">
        <f t="shared" si="0"/>
        <v>394</v>
      </c>
      <c r="D62" s="7">
        <f>IF(N62&gt;0, RANK(N62,(N62:P62,Q62:AE62)),0)</f>
        <v>2</v>
      </c>
      <c r="E62" s="7">
        <f>IF(O62&gt;0,RANK(O62,(N62:P62,Q62:AE62)),0)</f>
        <v>1</v>
      </c>
      <c r="F62" s="7">
        <f t="shared" si="1"/>
        <v>0</v>
      </c>
      <c r="G62" s="1">
        <f t="shared" si="11"/>
        <v>140</v>
      </c>
      <c r="H62" s="2">
        <f t="shared" si="12"/>
        <v>0.35532994923857869</v>
      </c>
      <c r="I62" s="8"/>
      <c r="J62" s="2">
        <f t="shared" si="4"/>
        <v>0.32233502538071068</v>
      </c>
      <c r="K62" s="2">
        <f t="shared" si="5"/>
        <v>0.67766497461928932</v>
      </c>
      <c r="L62" s="2">
        <f t="shared" si="6"/>
        <v>0</v>
      </c>
      <c r="M62" s="2">
        <f t="shared" si="7"/>
        <v>0</v>
      </c>
      <c r="N62" s="58">
        <v>127</v>
      </c>
      <c r="O62" s="58">
        <v>267</v>
      </c>
      <c r="P62" s="58"/>
      <c r="Q62" s="58"/>
      <c r="R62" s="58"/>
      <c r="S62" s="58"/>
      <c r="T62" s="59"/>
      <c r="U62" s="55"/>
      <c r="V62" s="55"/>
      <c r="W62" s="55"/>
      <c r="X62" s="55"/>
      <c r="Y62" s="55"/>
      <c r="Z62" s="55"/>
      <c r="AA62" s="55"/>
      <c r="AB62" s="55"/>
      <c r="AG62" t="str">
        <f t="shared" si="8"/>
        <v>Brooks</v>
      </c>
      <c r="AH62" t="s">
        <v>2267</v>
      </c>
      <c r="AI62">
        <v>2</v>
      </c>
      <c r="AJ62" s="9"/>
      <c r="AK62" s="94">
        <v>23</v>
      </c>
      <c r="AL62" s="96">
        <v>27</v>
      </c>
      <c r="AM62" s="96">
        <v>15</v>
      </c>
      <c r="AN62" s="100">
        <v>7870</v>
      </c>
      <c r="AO62">
        <f t="shared" si="9"/>
        <v>23027</v>
      </c>
      <c r="AP62" s="61" t="s">
        <v>2575</v>
      </c>
      <c r="AQ62" s="126">
        <f t="shared" si="10"/>
        <v>2307870</v>
      </c>
    </row>
    <row r="63" spans="1:43" hidden="1" outlineLevel="1">
      <c r="A63" t="s">
        <v>2764</v>
      </c>
      <c r="B63" s="9" t="s">
        <v>32</v>
      </c>
      <c r="C63" s="1">
        <f t="shared" si="0"/>
        <v>416</v>
      </c>
      <c r="D63" s="7">
        <f>IF(N63&gt;0, RANK(N63,(N63:P63,Q63:AE63)),0)</f>
        <v>2</v>
      </c>
      <c r="E63" s="7">
        <f>IF(O63&gt;0,RANK(O63,(N63:P63,Q63:AE63)),0)</f>
        <v>1</v>
      </c>
      <c r="F63" s="7">
        <f t="shared" si="1"/>
        <v>0</v>
      </c>
      <c r="G63" s="1">
        <f t="shared" si="11"/>
        <v>94</v>
      </c>
      <c r="H63" s="2">
        <f t="shared" si="12"/>
        <v>0.22596153846153846</v>
      </c>
      <c r="I63" s="8"/>
      <c r="J63" s="2">
        <f t="shared" si="4"/>
        <v>0.38701923076923078</v>
      </c>
      <c r="K63" s="2">
        <f t="shared" si="5"/>
        <v>0.61298076923076927</v>
      </c>
      <c r="L63" s="2">
        <f t="shared" si="6"/>
        <v>0</v>
      </c>
      <c r="M63" s="2">
        <f t="shared" si="7"/>
        <v>-1.1102230246251565E-16</v>
      </c>
      <c r="N63" s="58">
        <v>161</v>
      </c>
      <c r="O63" s="58">
        <v>255</v>
      </c>
      <c r="P63" s="58"/>
      <c r="Q63" s="58"/>
      <c r="R63" s="58"/>
      <c r="S63" s="58"/>
      <c r="T63" s="59"/>
      <c r="U63" s="55"/>
      <c r="V63" s="55"/>
      <c r="W63" s="55"/>
      <c r="X63" s="55"/>
      <c r="Y63" s="55"/>
      <c r="Z63" s="55"/>
      <c r="AA63" s="55"/>
      <c r="AB63" s="55"/>
      <c r="AG63" t="str">
        <f t="shared" si="8"/>
        <v>Brooksville</v>
      </c>
      <c r="AH63" t="s">
        <v>2274</v>
      </c>
      <c r="AI63">
        <v>2</v>
      </c>
      <c r="AJ63" s="9"/>
      <c r="AK63" s="94">
        <v>23</v>
      </c>
      <c r="AL63" s="96">
        <v>9</v>
      </c>
      <c r="AM63" s="96">
        <v>30</v>
      </c>
      <c r="AN63" s="100">
        <v>7975</v>
      </c>
      <c r="AO63">
        <f t="shared" si="9"/>
        <v>23009</v>
      </c>
      <c r="AP63" s="61" t="s">
        <v>2575</v>
      </c>
      <c r="AQ63" s="126">
        <f t="shared" si="10"/>
        <v>2307975</v>
      </c>
    </row>
    <row r="64" spans="1:43" hidden="1" outlineLevel="1">
      <c r="A64" t="s">
        <v>1430</v>
      </c>
      <c r="B64" s="9" t="s">
        <v>32</v>
      </c>
      <c r="C64" s="1">
        <f t="shared" si="0"/>
        <v>69</v>
      </c>
      <c r="D64" s="7">
        <f>IF(N64&gt;0, RANK(N64,(N64:P64,Q64:AE64)),0)</f>
        <v>2</v>
      </c>
      <c r="E64" s="7">
        <f>IF(O64&gt;0,RANK(O64,(N64:P64,Q64:AE64)),0)</f>
        <v>1</v>
      </c>
      <c r="F64" s="7">
        <f t="shared" si="1"/>
        <v>0</v>
      </c>
      <c r="G64" s="1">
        <f t="shared" si="11"/>
        <v>25</v>
      </c>
      <c r="H64" s="2">
        <f t="shared" si="12"/>
        <v>0.36231884057971014</v>
      </c>
      <c r="I64" s="8"/>
      <c r="J64" s="2">
        <f t="shared" si="4"/>
        <v>0.3188405797101449</v>
      </c>
      <c r="K64" s="2">
        <f t="shared" si="5"/>
        <v>0.6811594202898551</v>
      </c>
      <c r="L64" s="2">
        <f t="shared" si="6"/>
        <v>0</v>
      </c>
      <c r="M64" s="2">
        <f t="shared" si="7"/>
        <v>0</v>
      </c>
      <c r="N64" s="58">
        <v>22</v>
      </c>
      <c r="O64" s="58">
        <v>47</v>
      </c>
      <c r="P64" s="58"/>
      <c r="Q64" s="58"/>
      <c r="R64" s="58"/>
      <c r="S64" s="58"/>
      <c r="T64" s="59"/>
      <c r="U64" s="55"/>
      <c r="V64" s="55"/>
      <c r="W64" s="55"/>
      <c r="X64" s="55"/>
      <c r="Y64" s="55"/>
      <c r="Z64" s="55"/>
      <c r="AA64" s="55"/>
      <c r="AB64" s="55"/>
      <c r="AG64" t="str">
        <f>A64</f>
        <v>Brookton</v>
      </c>
      <c r="AH64" t="s">
        <v>1242</v>
      </c>
      <c r="AI64">
        <v>2</v>
      </c>
      <c r="AJ64" s="9"/>
      <c r="AK64" s="94">
        <v>23</v>
      </c>
      <c r="AL64" s="96">
        <v>29</v>
      </c>
      <c r="AN64" s="100">
        <v>7985</v>
      </c>
      <c r="AO64">
        <f t="shared" si="9"/>
        <v>23029</v>
      </c>
      <c r="AP64" s="61" t="s">
        <v>1228</v>
      </c>
      <c r="AQ64" s="126">
        <f t="shared" si="10"/>
        <v>2307985</v>
      </c>
    </row>
    <row r="65" spans="1:43" hidden="1" outlineLevel="1">
      <c r="A65" t="s">
        <v>1338</v>
      </c>
      <c r="B65" s="9" t="s">
        <v>32</v>
      </c>
      <c r="C65" s="1">
        <f t="shared" si="0"/>
        <v>445</v>
      </c>
      <c r="D65" s="7">
        <f>IF(N65&gt;0, RANK(N65,(N65:P65,Q65:AE65)),0)</f>
        <v>2</v>
      </c>
      <c r="E65" s="7">
        <f>IF(O65&gt;0,RANK(O65,(N65:P65,Q65:AE65)),0)</f>
        <v>1</v>
      </c>
      <c r="F65" s="7">
        <f t="shared" si="1"/>
        <v>0</v>
      </c>
      <c r="G65" s="1">
        <f t="shared" si="11"/>
        <v>9</v>
      </c>
      <c r="H65" s="2">
        <f t="shared" si="12"/>
        <v>2.0224719101123594E-2</v>
      </c>
      <c r="I65" s="8"/>
      <c r="J65" s="2">
        <f t="shared" si="4"/>
        <v>0.48988764044943822</v>
      </c>
      <c r="K65" s="2">
        <f t="shared" si="5"/>
        <v>0.51011235955056178</v>
      </c>
      <c r="L65" s="2">
        <f t="shared" si="6"/>
        <v>0</v>
      </c>
      <c r="M65" s="2">
        <f t="shared" si="7"/>
        <v>0</v>
      </c>
      <c r="N65" s="58">
        <v>218</v>
      </c>
      <c r="O65" s="58">
        <v>227</v>
      </c>
      <c r="P65" s="58"/>
      <c r="Q65" s="58"/>
      <c r="R65" s="58"/>
      <c r="S65" s="58"/>
      <c r="T65" s="59"/>
      <c r="U65" s="55"/>
      <c r="V65" s="55"/>
      <c r="W65" s="55"/>
      <c r="X65" s="55"/>
      <c r="Y65" s="55"/>
      <c r="Z65" s="55"/>
      <c r="AA65" s="55"/>
      <c r="AB65" s="55"/>
      <c r="AG65" t="str">
        <f t="shared" si="8"/>
        <v>Brownfield</v>
      </c>
      <c r="AH65" t="s">
        <v>2760</v>
      </c>
      <c r="AI65">
        <v>2</v>
      </c>
      <c r="AJ65" s="9"/>
      <c r="AK65" s="94">
        <v>23</v>
      </c>
      <c r="AL65" s="96">
        <v>17</v>
      </c>
      <c r="AM65" s="96">
        <v>15</v>
      </c>
      <c r="AN65" s="100">
        <v>8150</v>
      </c>
      <c r="AO65">
        <f t="shared" si="9"/>
        <v>23017</v>
      </c>
      <c r="AP65" s="61" t="s">
        <v>2575</v>
      </c>
      <c r="AQ65" s="126">
        <f t="shared" si="10"/>
        <v>2308150</v>
      </c>
    </row>
    <row r="66" spans="1:43" hidden="1" outlineLevel="1">
      <c r="A66" t="s">
        <v>1512</v>
      </c>
      <c r="B66" s="9" t="s">
        <v>32</v>
      </c>
      <c r="C66" s="1">
        <f t="shared" si="0"/>
        <v>650</v>
      </c>
      <c r="D66" s="7">
        <f>IF(N66&gt;0, RANK(N66,(N66:P66,Q66:AE66)),0)</f>
        <v>2</v>
      </c>
      <c r="E66" s="7">
        <f>IF(O66&gt;0,RANK(O66,(N66:P66,Q66:AE66)),0)</f>
        <v>1</v>
      </c>
      <c r="F66" s="7">
        <f t="shared" si="1"/>
        <v>0</v>
      </c>
      <c r="G66" s="1">
        <f t="shared" si="11"/>
        <v>114</v>
      </c>
      <c r="H66" s="2">
        <f t="shared" si="12"/>
        <v>0.17538461538461539</v>
      </c>
      <c r="I66" s="8"/>
      <c r="J66" s="2">
        <f t="shared" si="4"/>
        <v>0.41230769230769232</v>
      </c>
      <c r="K66" s="2">
        <f t="shared" si="5"/>
        <v>0.58769230769230774</v>
      </c>
      <c r="L66" s="2">
        <f t="shared" si="6"/>
        <v>0</v>
      </c>
      <c r="M66" s="2">
        <f t="shared" si="7"/>
        <v>0</v>
      </c>
      <c r="N66" s="58">
        <v>268</v>
      </c>
      <c r="O66" s="58">
        <v>382</v>
      </c>
      <c r="P66" s="58"/>
      <c r="Q66" s="58"/>
      <c r="R66" s="58"/>
      <c r="S66" s="58"/>
      <c r="T66" s="59"/>
      <c r="U66" s="55"/>
      <c r="V66" s="55"/>
      <c r="W66" s="55"/>
      <c r="X66" s="55"/>
      <c r="Y66" s="55"/>
      <c r="Z66" s="55"/>
      <c r="AA66" s="55"/>
      <c r="AB66" s="55"/>
      <c r="AG66" t="str">
        <f t="shared" si="8"/>
        <v>Brownville</v>
      </c>
      <c r="AH66" t="s">
        <v>1723</v>
      </c>
      <c r="AI66">
        <v>2</v>
      </c>
      <c r="AJ66" s="9"/>
      <c r="AK66" s="94">
        <v>23</v>
      </c>
      <c r="AL66" s="96">
        <v>21</v>
      </c>
      <c r="AM66" s="96">
        <v>30</v>
      </c>
      <c r="AN66" s="100">
        <v>8325</v>
      </c>
      <c r="AO66">
        <f t="shared" si="9"/>
        <v>23021</v>
      </c>
      <c r="AP66" s="61" t="s">
        <v>2575</v>
      </c>
      <c r="AQ66" s="126">
        <f t="shared" si="10"/>
        <v>2308325</v>
      </c>
    </row>
    <row r="67" spans="1:43" hidden="1" outlineLevel="1">
      <c r="A67" t="s">
        <v>2246</v>
      </c>
      <c r="B67" s="9" t="s">
        <v>32</v>
      </c>
      <c r="C67" s="1">
        <f t="shared" ref="C67:C131" si="13">SUM(N67:AE67)</f>
        <v>8009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131" si="14">IF(P67&gt;0,RANK(P67,(N67:AE67)),0)</f>
        <v>0</v>
      </c>
      <c r="G67" s="1">
        <f t="shared" si="11"/>
        <v>2077</v>
      </c>
      <c r="H67" s="2">
        <f t="shared" si="12"/>
        <v>0.25933325009364466</v>
      </c>
      <c r="I67" s="8"/>
      <c r="J67" s="2">
        <f t="shared" ref="J67:J131" si="15">IF(C67=0,"-",N67/C67)</f>
        <v>0.37020851542015232</v>
      </c>
      <c r="K67" s="2">
        <f t="shared" ref="K67:K131" si="16">IF(C67=0,"-",O67/C67)</f>
        <v>0.62954176551379692</v>
      </c>
      <c r="L67" s="2">
        <f t="shared" ref="L67:L131" si="17">IF(C67=0,"-",P67/C67)</f>
        <v>0</v>
      </c>
      <c r="M67" s="2">
        <f t="shared" ref="M67:M131" si="18">IF(C67=0,"-",(1-J67-K67-L67))</f>
        <v>2.4971906605075755E-4</v>
      </c>
      <c r="N67" s="58">
        <v>2965</v>
      </c>
      <c r="O67" s="58">
        <v>5042</v>
      </c>
      <c r="P67" s="58"/>
      <c r="Q67" s="58"/>
      <c r="R67" s="58"/>
      <c r="S67" s="58"/>
      <c r="T67" s="59"/>
      <c r="U67" s="55">
        <v>2</v>
      </c>
      <c r="V67" s="55"/>
      <c r="W67" s="55"/>
      <c r="X67" s="55"/>
      <c r="Y67" s="55"/>
      <c r="Z67" s="55"/>
      <c r="AA67" s="55"/>
      <c r="AB67" s="55"/>
      <c r="AG67" t="str">
        <f t="shared" ref="AG67:AG129" si="19">A67</f>
        <v>Brunswick</v>
      </c>
      <c r="AH67" t="s">
        <v>2570</v>
      </c>
      <c r="AI67">
        <v>1</v>
      </c>
      <c r="AJ67" s="9"/>
      <c r="AK67" s="94">
        <v>23</v>
      </c>
      <c r="AL67" s="96">
        <v>5</v>
      </c>
      <c r="AM67" s="96">
        <v>15</v>
      </c>
      <c r="AN67" s="100">
        <v>8430</v>
      </c>
      <c r="AO67">
        <f t="shared" ref="AO67:AO129" si="20">AK67*1000+AL67</f>
        <v>23005</v>
      </c>
      <c r="AP67" s="61" t="s">
        <v>2575</v>
      </c>
      <c r="AQ67" s="126">
        <f t="shared" ref="AQ67:AQ129" si="21">AK67*100000+AN67</f>
        <v>2308430</v>
      </c>
    </row>
    <row r="68" spans="1:43" hidden="1" outlineLevel="1">
      <c r="A68" t="s">
        <v>2754</v>
      </c>
      <c r="B68" s="9" t="s">
        <v>32</v>
      </c>
      <c r="C68" s="1">
        <f t="shared" si="13"/>
        <v>655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14"/>
        <v>0</v>
      </c>
      <c r="G68" s="1">
        <f t="shared" si="11"/>
        <v>123</v>
      </c>
      <c r="H68" s="2">
        <f t="shared" si="12"/>
        <v>0.18778625954198475</v>
      </c>
      <c r="I68" s="8"/>
      <c r="J68" s="2">
        <f t="shared" si="15"/>
        <v>0.40610687022900765</v>
      </c>
      <c r="K68" s="2">
        <f t="shared" si="16"/>
        <v>0.5938931297709924</v>
      </c>
      <c r="L68" s="2">
        <f t="shared" si="17"/>
        <v>0</v>
      </c>
      <c r="M68" s="2">
        <f t="shared" si="18"/>
        <v>0</v>
      </c>
      <c r="N68" s="58">
        <v>266</v>
      </c>
      <c r="O68" s="58">
        <v>389</v>
      </c>
      <c r="P68" s="58"/>
      <c r="Q68" s="58"/>
      <c r="R68" s="58"/>
      <c r="S68" s="58"/>
      <c r="T68" s="59"/>
      <c r="U68" s="55"/>
      <c r="V68" s="55"/>
      <c r="W68" s="55"/>
      <c r="X68" s="55"/>
      <c r="Y68" s="55"/>
      <c r="Z68" s="55"/>
      <c r="AA68" s="55"/>
      <c r="AB68" s="55"/>
      <c r="AG68" t="str">
        <f t="shared" si="19"/>
        <v>Buckfield</v>
      </c>
      <c r="AH68" t="s">
        <v>2760</v>
      </c>
      <c r="AI68">
        <v>2</v>
      </c>
      <c r="AJ68" s="9"/>
      <c r="AK68" s="94">
        <v>23</v>
      </c>
      <c r="AL68" s="96">
        <v>17</v>
      </c>
      <c r="AM68" s="96">
        <v>20</v>
      </c>
      <c r="AN68" s="100">
        <v>8710</v>
      </c>
      <c r="AO68">
        <f t="shared" si="20"/>
        <v>23017</v>
      </c>
      <c r="AP68" s="61" t="s">
        <v>2575</v>
      </c>
      <c r="AQ68" s="126">
        <f t="shared" si="21"/>
        <v>2308710</v>
      </c>
    </row>
    <row r="69" spans="1:43" hidden="1" outlineLevel="1">
      <c r="A69" t="s">
        <v>774</v>
      </c>
      <c r="B69" s="9" t="s">
        <v>32</v>
      </c>
      <c r="C69" s="1">
        <f t="shared" si="13"/>
        <v>2021</v>
      </c>
      <c r="D69" s="7">
        <f>IF(N69&gt;0, RANK(N69,(N69:P69,Q69:AE69)),0)</f>
        <v>2</v>
      </c>
      <c r="E69" s="7">
        <f>IF(O69&gt;0,RANK(O69,(N69:P69,Q69:AE69)),0)</f>
        <v>1</v>
      </c>
      <c r="F69" s="7">
        <f t="shared" si="14"/>
        <v>0</v>
      </c>
      <c r="G69" s="1">
        <f t="shared" si="11"/>
        <v>531</v>
      </c>
      <c r="H69" s="2">
        <f t="shared" si="12"/>
        <v>0.26274121721919841</v>
      </c>
      <c r="I69" s="8"/>
      <c r="J69" s="2">
        <f t="shared" si="15"/>
        <v>0.3686293913904008</v>
      </c>
      <c r="K69" s="2">
        <f t="shared" si="16"/>
        <v>0.63137060860959926</v>
      </c>
      <c r="L69" s="2">
        <f t="shared" si="17"/>
        <v>0</v>
      </c>
      <c r="M69" s="2">
        <f t="shared" si="18"/>
        <v>-1.1102230246251565E-16</v>
      </c>
      <c r="N69" s="58">
        <v>745</v>
      </c>
      <c r="O69" s="58">
        <v>1276</v>
      </c>
      <c r="P69" s="58"/>
      <c r="Q69" s="58"/>
      <c r="R69" s="58"/>
      <c r="S69" s="58"/>
      <c r="T69" s="59"/>
      <c r="U69" s="55"/>
      <c r="V69" s="55"/>
      <c r="W69" s="55"/>
      <c r="X69" s="55"/>
      <c r="Y69" s="55"/>
      <c r="Z69" s="55"/>
      <c r="AA69" s="55"/>
      <c r="AB69" s="55"/>
      <c r="AG69" t="str">
        <f t="shared" si="19"/>
        <v>Bucksport</v>
      </c>
      <c r="AH69" t="s">
        <v>2274</v>
      </c>
      <c r="AI69">
        <v>2</v>
      </c>
      <c r="AJ69" s="9"/>
      <c r="AK69" s="94">
        <v>23</v>
      </c>
      <c r="AL69" s="96">
        <v>9</v>
      </c>
      <c r="AM69" s="96">
        <v>35</v>
      </c>
      <c r="AN69" s="100">
        <v>8815</v>
      </c>
      <c r="AO69">
        <f t="shared" si="20"/>
        <v>23009</v>
      </c>
      <c r="AP69" s="61" t="s">
        <v>2575</v>
      </c>
      <c r="AQ69" s="126">
        <f t="shared" si="21"/>
        <v>2308815</v>
      </c>
    </row>
    <row r="70" spans="1:43" hidden="1" outlineLevel="1">
      <c r="A70" t="s">
        <v>2332</v>
      </c>
      <c r="B70" s="9" t="s">
        <v>32</v>
      </c>
      <c r="C70" s="1">
        <f t="shared" si="13"/>
        <v>146</v>
      </c>
      <c r="D70" s="7">
        <f>IF(N70&gt;0, RANK(N70,(N70:P70,Q70:AE70)),0)</f>
        <v>2</v>
      </c>
      <c r="E70" s="7">
        <f>IF(O70&gt;0,RANK(O70,(N70:P70,Q70:AE70)),0)</f>
        <v>1</v>
      </c>
      <c r="F70" s="7">
        <f t="shared" si="14"/>
        <v>0</v>
      </c>
      <c r="G70" s="1">
        <f t="shared" si="11"/>
        <v>20</v>
      </c>
      <c r="H70" s="2">
        <f t="shared" si="12"/>
        <v>0.13698630136986301</v>
      </c>
      <c r="I70" s="8"/>
      <c r="J70" s="2">
        <f t="shared" si="15"/>
        <v>0.4315068493150685</v>
      </c>
      <c r="K70" s="2">
        <f t="shared" si="16"/>
        <v>0.56849315068493156</v>
      </c>
      <c r="L70" s="2">
        <f t="shared" si="17"/>
        <v>0</v>
      </c>
      <c r="M70" s="2">
        <f t="shared" si="18"/>
        <v>0</v>
      </c>
      <c r="N70" s="58">
        <v>63</v>
      </c>
      <c r="O70" s="58">
        <v>83</v>
      </c>
      <c r="P70" s="58"/>
      <c r="Q70" s="58"/>
      <c r="R70" s="58"/>
      <c r="S70" s="58"/>
      <c r="T70" s="59"/>
      <c r="U70" s="55"/>
      <c r="V70" s="55"/>
      <c r="W70" s="55"/>
      <c r="X70" s="55"/>
      <c r="Y70" s="55"/>
      <c r="Z70" s="55"/>
      <c r="AA70" s="55"/>
      <c r="AB70" s="55"/>
      <c r="AG70" t="str">
        <f t="shared" si="19"/>
        <v>Burlington</v>
      </c>
      <c r="AH70" t="s">
        <v>1154</v>
      </c>
      <c r="AI70">
        <v>2</v>
      </c>
      <c r="AJ70" s="9"/>
      <c r="AK70" s="94">
        <v>23</v>
      </c>
      <c r="AL70" s="96">
        <v>19</v>
      </c>
      <c r="AM70" s="96">
        <v>30</v>
      </c>
      <c r="AN70" s="100">
        <v>9200</v>
      </c>
      <c r="AO70">
        <f t="shared" si="20"/>
        <v>23019</v>
      </c>
      <c r="AP70" s="61" t="s">
        <v>2575</v>
      </c>
      <c r="AQ70" s="126">
        <f t="shared" si="21"/>
        <v>2309200</v>
      </c>
    </row>
    <row r="71" spans="1:43" hidden="1" outlineLevel="1">
      <c r="A71" t="s">
        <v>1339</v>
      </c>
      <c r="B71" s="9" t="s">
        <v>32</v>
      </c>
      <c r="C71" s="1">
        <f t="shared" si="13"/>
        <v>413</v>
      </c>
      <c r="D71" s="7">
        <f>IF(N71&gt;0, RANK(N71,(N71:P71,Q71:AE71)),0)</f>
        <v>2</v>
      </c>
      <c r="E71" s="7">
        <f>IF(O71&gt;0,RANK(O71,(N71:P71,Q71:AE71)),0)</f>
        <v>1</v>
      </c>
      <c r="F71" s="7">
        <f t="shared" si="14"/>
        <v>0</v>
      </c>
      <c r="G71" s="1">
        <f t="shared" si="11"/>
        <v>11</v>
      </c>
      <c r="H71" s="2">
        <f t="shared" si="12"/>
        <v>2.6634382566585957E-2</v>
      </c>
      <c r="I71" s="8"/>
      <c r="J71" s="2">
        <f t="shared" si="15"/>
        <v>0.48668280871670705</v>
      </c>
      <c r="K71" s="2">
        <f t="shared" si="16"/>
        <v>0.51331719128329301</v>
      </c>
      <c r="L71" s="2">
        <f t="shared" si="17"/>
        <v>0</v>
      </c>
      <c r="M71" s="2">
        <f t="shared" si="18"/>
        <v>0</v>
      </c>
      <c r="N71" s="58">
        <v>201</v>
      </c>
      <c r="O71" s="58">
        <v>212</v>
      </c>
      <c r="P71" s="58"/>
      <c r="Q71" s="58"/>
      <c r="R71" s="58"/>
      <c r="S71" s="58"/>
      <c r="T71" s="59"/>
      <c r="U71" s="55"/>
      <c r="V71" s="55"/>
      <c r="W71" s="55"/>
      <c r="X71" s="55"/>
      <c r="Y71" s="55"/>
      <c r="Z71" s="55"/>
      <c r="AA71" s="55"/>
      <c r="AB71" s="55"/>
      <c r="AG71" t="str">
        <f t="shared" si="19"/>
        <v>Burnham</v>
      </c>
      <c r="AH71" t="s">
        <v>2267</v>
      </c>
      <c r="AI71">
        <v>2</v>
      </c>
      <c r="AJ71" s="9"/>
      <c r="AK71" s="94">
        <v>23</v>
      </c>
      <c r="AL71" s="96">
        <v>27</v>
      </c>
      <c r="AM71" s="96">
        <v>20</v>
      </c>
      <c r="AN71" s="100">
        <v>9270</v>
      </c>
      <c r="AO71">
        <f t="shared" si="20"/>
        <v>23027</v>
      </c>
      <c r="AP71" s="61" t="s">
        <v>2575</v>
      </c>
      <c r="AQ71" s="126">
        <f t="shared" si="21"/>
        <v>2309270</v>
      </c>
    </row>
    <row r="72" spans="1:43" hidden="1" outlineLevel="1">
      <c r="A72" t="s">
        <v>2616</v>
      </c>
      <c r="B72" s="9" t="s">
        <v>32</v>
      </c>
      <c r="C72" s="1">
        <f t="shared" si="13"/>
        <v>2992</v>
      </c>
      <c r="D72" s="7">
        <f>IF(N72&gt;0, RANK(N72,(N72:P72,Q72:AE72)),0)</f>
        <v>2</v>
      </c>
      <c r="E72" s="7">
        <f>IF(O72&gt;0,RANK(O72,(N72:P72,Q72:AE72)),0)</f>
        <v>1</v>
      </c>
      <c r="F72" s="7">
        <f t="shared" si="14"/>
        <v>0</v>
      </c>
      <c r="G72" s="1">
        <f t="shared" si="11"/>
        <v>465</v>
      </c>
      <c r="H72" s="2">
        <f t="shared" si="12"/>
        <v>0.15541443850267381</v>
      </c>
      <c r="I72" s="8"/>
      <c r="J72" s="2">
        <f t="shared" si="15"/>
        <v>0.42212566844919786</v>
      </c>
      <c r="K72" s="2">
        <f t="shared" si="16"/>
        <v>0.57754010695187163</v>
      </c>
      <c r="L72" s="2">
        <f t="shared" si="17"/>
        <v>0</v>
      </c>
      <c r="M72" s="2">
        <f t="shared" si="18"/>
        <v>3.3422459893051037E-4</v>
      </c>
      <c r="N72" s="58">
        <v>1263</v>
      </c>
      <c r="O72" s="58">
        <v>1728</v>
      </c>
      <c r="P72" s="58"/>
      <c r="Q72" s="58"/>
      <c r="R72" s="58"/>
      <c r="S72" s="58"/>
      <c r="T72" s="59"/>
      <c r="U72" s="55">
        <v>1</v>
      </c>
      <c r="V72" s="55"/>
      <c r="W72" s="55"/>
      <c r="X72" s="55"/>
      <c r="Y72" s="55"/>
      <c r="Z72" s="55"/>
      <c r="AA72" s="55"/>
      <c r="AB72" s="55"/>
      <c r="AG72" t="str">
        <f t="shared" si="19"/>
        <v>Buxton</v>
      </c>
      <c r="AH72" t="s">
        <v>1647</v>
      </c>
      <c r="AI72">
        <v>1</v>
      </c>
      <c r="AJ72" s="9"/>
      <c r="AK72" s="94">
        <v>23</v>
      </c>
      <c r="AL72" s="96">
        <v>31</v>
      </c>
      <c r="AM72" s="96">
        <v>30</v>
      </c>
      <c r="AN72" s="100">
        <v>9410</v>
      </c>
      <c r="AO72">
        <f t="shared" si="20"/>
        <v>23031</v>
      </c>
      <c r="AP72" s="61" t="s">
        <v>2575</v>
      </c>
      <c r="AQ72" s="126">
        <f t="shared" si="21"/>
        <v>2309410</v>
      </c>
    </row>
    <row r="73" spans="1:43" hidden="1" outlineLevel="1">
      <c r="A73" t="s">
        <v>1698</v>
      </c>
      <c r="B73" s="9" t="s">
        <v>32</v>
      </c>
      <c r="C73" s="1">
        <f t="shared" si="13"/>
        <v>61</v>
      </c>
      <c r="D73" s="7">
        <f>IF(N73&gt;0, RANK(N73,(N73:P73,Q73:AE73)),0)</f>
        <v>2</v>
      </c>
      <c r="E73" s="7">
        <f>IF(O73&gt;0,RANK(O73,(N73:P73,Q73:AE73)),0)</f>
        <v>1</v>
      </c>
      <c r="F73" s="7">
        <f t="shared" si="14"/>
        <v>0</v>
      </c>
      <c r="G73" s="1">
        <f t="shared" si="11"/>
        <v>5</v>
      </c>
      <c r="H73" s="2">
        <f t="shared" si="12"/>
        <v>8.1967213114754092E-2</v>
      </c>
      <c r="I73" s="8"/>
      <c r="J73" s="2">
        <f t="shared" si="15"/>
        <v>0.45901639344262296</v>
      </c>
      <c r="K73" s="2">
        <f t="shared" si="16"/>
        <v>0.54098360655737709</v>
      </c>
      <c r="L73" s="2">
        <f t="shared" si="17"/>
        <v>0</v>
      </c>
      <c r="M73" s="2">
        <f t="shared" si="18"/>
        <v>-1.1102230246251565E-16</v>
      </c>
      <c r="N73" s="58">
        <v>28</v>
      </c>
      <c r="O73" s="58">
        <v>33</v>
      </c>
      <c r="P73" s="58"/>
      <c r="Q73" s="58"/>
      <c r="R73" s="58"/>
      <c r="S73" s="58"/>
      <c r="T73" s="59"/>
      <c r="U73" s="55"/>
      <c r="V73" s="55"/>
      <c r="W73" s="55"/>
      <c r="X73" s="55"/>
      <c r="Y73" s="55"/>
      <c r="Z73" s="55"/>
      <c r="AA73" s="55"/>
      <c r="AB73" s="55"/>
      <c r="AG73" t="str">
        <f t="shared" si="19"/>
        <v>Byron</v>
      </c>
      <c r="AH73" t="s">
        <v>2760</v>
      </c>
      <c r="AI73">
        <v>2</v>
      </c>
      <c r="AJ73" s="9"/>
      <c r="AK73" s="94">
        <v>23</v>
      </c>
      <c r="AL73" s="96">
        <v>17</v>
      </c>
      <c r="AM73" s="96">
        <v>25</v>
      </c>
      <c r="AN73" s="100">
        <v>9550</v>
      </c>
      <c r="AO73">
        <f t="shared" si="20"/>
        <v>23017</v>
      </c>
      <c r="AP73" s="61" t="s">
        <v>2575</v>
      </c>
      <c r="AQ73" s="126">
        <f t="shared" si="21"/>
        <v>2309550</v>
      </c>
    </row>
    <row r="74" spans="1:43" hidden="1" outlineLevel="1">
      <c r="A74" t="s">
        <v>2519</v>
      </c>
      <c r="B74" s="9" t="s">
        <v>32</v>
      </c>
      <c r="C74" s="1">
        <f t="shared" si="13"/>
        <v>1356</v>
      </c>
      <c r="D74" s="7">
        <f>IF(N74&gt;0, RANK(N74,(N74:P74,Q74:AE74)),0)</f>
        <v>2</v>
      </c>
      <c r="E74" s="7">
        <f>IF(O74&gt;0,RANK(O74,(N74:P74,Q74:AE74)),0)</f>
        <v>1</v>
      </c>
      <c r="F74" s="7">
        <f t="shared" si="14"/>
        <v>0</v>
      </c>
      <c r="G74" s="1">
        <f t="shared" si="11"/>
        <v>500</v>
      </c>
      <c r="H74" s="2">
        <f t="shared" si="12"/>
        <v>0.36873156342182889</v>
      </c>
      <c r="I74" s="8"/>
      <c r="J74" s="2">
        <f t="shared" si="15"/>
        <v>0.31563421828908556</v>
      </c>
      <c r="K74" s="2">
        <f t="shared" si="16"/>
        <v>0.68436578171091444</v>
      </c>
      <c r="L74" s="2">
        <f t="shared" si="17"/>
        <v>0</v>
      </c>
      <c r="M74" s="2">
        <f t="shared" si="18"/>
        <v>0</v>
      </c>
      <c r="N74" s="58">
        <v>428</v>
      </c>
      <c r="O74" s="58">
        <v>928</v>
      </c>
      <c r="P74" s="58"/>
      <c r="Q74" s="58"/>
      <c r="R74" s="58"/>
      <c r="S74" s="58"/>
      <c r="T74" s="59"/>
      <c r="U74" s="55"/>
      <c r="V74" s="55"/>
      <c r="W74" s="55"/>
      <c r="X74" s="55"/>
      <c r="Y74" s="55"/>
      <c r="Z74" s="55"/>
      <c r="AA74" s="55"/>
      <c r="AB74" s="55"/>
      <c r="AG74" t="str">
        <f t="shared" si="19"/>
        <v>Calais</v>
      </c>
      <c r="AH74" t="s">
        <v>1242</v>
      </c>
      <c r="AI74">
        <v>2</v>
      </c>
      <c r="AJ74" s="9"/>
      <c r="AK74" s="94">
        <v>23</v>
      </c>
      <c r="AL74" s="96">
        <v>29</v>
      </c>
      <c r="AM74" s="96">
        <v>30</v>
      </c>
      <c r="AN74" s="100">
        <v>9585</v>
      </c>
      <c r="AO74">
        <f t="shared" si="20"/>
        <v>23029</v>
      </c>
      <c r="AP74" s="61" t="s">
        <v>527</v>
      </c>
      <c r="AQ74" s="126">
        <f t="shared" si="21"/>
        <v>2309585</v>
      </c>
    </row>
    <row r="75" spans="1:43" hidden="1" outlineLevel="1">
      <c r="A75" t="s">
        <v>1898</v>
      </c>
      <c r="B75" s="9" t="s">
        <v>32</v>
      </c>
      <c r="C75" s="1">
        <f t="shared" si="13"/>
        <v>203</v>
      </c>
      <c r="D75" s="7">
        <f>IF(N75&gt;0, RANK(N75,(N75:P75,Q75:AE75)),0)</f>
        <v>2</v>
      </c>
      <c r="E75" s="7">
        <f>IF(O75&gt;0,RANK(O75,(N75:P75,Q75:AE75)),0)</f>
        <v>1</v>
      </c>
      <c r="F75" s="7">
        <f t="shared" si="14"/>
        <v>0</v>
      </c>
      <c r="G75" s="1">
        <f t="shared" si="11"/>
        <v>51</v>
      </c>
      <c r="H75" s="2">
        <f t="shared" si="12"/>
        <v>0.25123152709359609</v>
      </c>
      <c r="I75" s="8"/>
      <c r="J75" s="2">
        <f t="shared" si="15"/>
        <v>0.37438423645320196</v>
      </c>
      <c r="K75" s="2">
        <f t="shared" si="16"/>
        <v>0.62561576354679804</v>
      </c>
      <c r="L75" s="2">
        <f t="shared" si="17"/>
        <v>0</v>
      </c>
      <c r="M75" s="2">
        <f t="shared" si="18"/>
        <v>0</v>
      </c>
      <c r="N75" s="58">
        <v>76</v>
      </c>
      <c r="O75" s="58">
        <v>127</v>
      </c>
      <c r="P75" s="58"/>
      <c r="Q75" s="58"/>
      <c r="R75" s="58"/>
      <c r="S75" s="58"/>
      <c r="T75" s="59"/>
      <c r="U75" s="55"/>
      <c r="V75" s="55"/>
      <c r="W75" s="55"/>
      <c r="X75" s="55"/>
      <c r="Y75" s="55"/>
      <c r="Z75" s="55"/>
      <c r="AA75" s="55"/>
      <c r="AB75" s="55"/>
      <c r="AG75" t="str">
        <f t="shared" si="19"/>
        <v>Cambridge</v>
      </c>
      <c r="AH75" t="s">
        <v>1518</v>
      </c>
      <c r="AI75">
        <v>2</v>
      </c>
      <c r="AJ75" s="9"/>
      <c r="AK75" s="94">
        <v>23</v>
      </c>
      <c r="AL75" s="96">
        <v>25</v>
      </c>
      <c r="AM75" s="96">
        <v>25</v>
      </c>
      <c r="AN75" s="100">
        <v>9655</v>
      </c>
      <c r="AO75">
        <f t="shared" si="20"/>
        <v>23025</v>
      </c>
      <c r="AP75" s="61" t="s">
        <v>2575</v>
      </c>
      <c r="AQ75" s="126">
        <f t="shared" si="21"/>
        <v>2309655</v>
      </c>
    </row>
    <row r="76" spans="1:43" hidden="1" outlineLevel="1">
      <c r="A76" t="s">
        <v>1820</v>
      </c>
      <c r="B76" s="9" t="s">
        <v>32</v>
      </c>
      <c r="C76" s="1">
        <f t="shared" si="13"/>
        <v>2681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14"/>
        <v>0</v>
      </c>
      <c r="G76" s="1">
        <f t="shared" si="11"/>
        <v>1017</v>
      </c>
      <c r="H76" s="2">
        <f t="shared" si="12"/>
        <v>0.3793360686311078</v>
      </c>
      <c r="I76" s="8"/>
      <c r="J76" s="2">
        <f t="shared" si="15"/>
        <v>0.3103319656844461</v>
      </c>
      <c r="K76" s="2">
        <f t="shared" si="16"/>
        <v>0.6896680343155539</v>
      </c>
      <c r="L76" s="2">
        <f t="shared" si="17"/>
        <v>0</v>
      </c>
      <c r="M76" s="2">
        <f t="shared" si="18"/>
        <v>0</v>
      </c>
      <c r="N76" s="58">
        <v>832</v>
      </c>
      <c r="O76" s="58">
        <v>1849</v>
      </c>
      <c r="P76" s="58"/>
      <c r="Q76" s="58"/>
      <c r="R76" s="58"/>
      <c r="S76" s="58"/>
      <c r="T76" s="59"/>
      <c r="U76" s="55"/>
      <c r="V76" s="55"/>
      <c r="W76" s="55"/>
      <c r="X76" s="55"/>
      <c r="Y76" s="55"/>
      <c r="Z76" s="55"/>
      <c r="AA76" s="55"/>
      <c r="AB76" s="55"/>
      <c r="AG76" t="str">
        <f t="shared" si="19"/>
        <v>Camden</v>
      </c>
      <c r="AH76" t="s">
        <v>947</v>
      </c>
      <c r="AI76">
        <v>1</v>
      </c>
      <c r="AJ76" s="9"/>
      <c r="AK76" s="94">
        <v>23</v>
      </c>
      <c r="AL76" s="96">
        <v>13</v>
      </c>
      <c r="AM76" s="96">
        <v>10</v>
      </c>
      <c r="AN76" s="100">
        <v>9725</v>
      </c>
      <c r="AO76">
        <f t="shared" si="20"/>
        <v>23013</v>
      </c>
      <c r="AP76" s="61" t="s">
        <v>2575</v>
      </c>
      <c r="AQ76" s="126">
        <f t="shared" si="21"/>
        <v>2309725</v>
      </c>
    </row>
    <row r="77" spans="1:43" hidden="1" outlineLevel="1">
      <c r="A77" t="s">
        <v>1899</v>
      </c>
      <c r="B77" s="9" t="s">
        <v>32</v>
      </c>
      <c r="C77" s="1">
        <f t="shared" si="13"/>
        <v>760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14"/>
        <v>0</v>
      </c>
      <c r="G77" s="1">
        <f t="shared" si="11"/>
        <v>2</v>
      </c>
      <c r="H77" s="2">
        <f t="shared" si="12"/>
        <v>2.631578947368421E-3</v>
      </c>
      <c r="I77" s="8"/>
      <c r="J77" s="2">
        <f t="shared" si="15"/>
        <v>0.50131578947368416</v>
      </c>
      <c r="K77" s="2">
        <f t="shared" si="16"/>
        <v>0.49868421052631579</v>
      </c>
      <c r="L77" s="2">
        <f t="shared" si="17"/>
        <v>0</v>
      </c>
      <c r="M77" s="2">
        <f t="shared" si="18"/>
        <v>5.5511151231257827E-17</v>
      </c>
      <c r="N77" s="58">
        <v>381</v>
      </c>
      <c r="O77" s="58">
        <v>379</v>
      </c>
      <c r="P77" s="58"/>
      <c r="Q77" s="58"/>
      <c r="R77" s="58"/>
      <c r="S77" s="58"/>
      <c r="T77" s="59"/>
      <c r="U77" s="55"/>
      <c r="V77" s="55"/>
      <c r="W77" s="55"/>
      <c r="X77" s="55"/>
      <c r="Y77" s="55"/>
      <c r="Z77" s="55"/>
      <c r="AA77" s="55"/>
      <c r="AB77" s="55"/>
      <c r="AG77" t="str">
        <f t="shared" si="19"/>
        <v>Canaan</v>
      </c>
      <c r="AH77" t="s">
        <v>1518</v>
      </c>
      <c r="AI77">
        <v>2</v>
      </c>
      <c r="AJ77" s="9"/>
      <c r="AK77" s="94">
        <v>23</v>
      </c>
      <c r="AL77" s="96">
        <v>25</v>
      </c>
      <c r="AM77" s="96">
        <v>30</v>
      </c>
      <c r="AN77" s="100">
        <v>9935</v>
      </c>
      <c r="AO77">
        <f t="shared" si="20"/>
        <v>23025</v>
      </c>
      <c r="AP77" s="61" t="s">
        <v>2575</v>
      </c>
      <c r="AQ77" s="126">
        <f t="shared" si="21"/>
        <v>2309935</v>
      </c>
    </row>
    <row r="78" spans="1:43" hidden="1" outlineLevel="1">
      <c r="A78" t="s">
        <v>1330</v>
      </c>
      <c r="B78" s="9" t="s">
        <v>32</v>
      </c>
      <c r="C78" s="1">
        <f t="shared" si="13"/>
        <v>416</v>
      </c>
      <c r="D78" s="7">
        <f>IF(N78&gt;0, RANK(N78,(N78:P78,Q78:AE78)),0)</f>
        <v>2</v>
      </c>
      <c r="E78" s="7">
        <f>IF(O78&gt;0,RANK(O78,(N78:P78,Q78:AE78)),0)</f>
        <v>1</v>
      </c>
      <c r="F78" s="7">
        <f t="shared" si="14"/>
        <v>0</v>
      </c>
      <c r="G78" s="1">
        <f t="shared" si="11"/>
        <v>6</v>
      </c>
      <c r="H78" s="2">
        <f t="shared" si="12"/>
        <v>1.4423076923076924E-2</v>
      </c>
      <c r="I78" s="8"/>
      <c r="J78" s="2">
        <f t="shared" si="15"/>
        <v>0.49278846153846156</v>
      </c>
      <c r="K78" s="2">
        <f t="shared" si="16"/>
        <v>0.50721153846153844</v>
      </c>
      <c r="L78" s="2">
        <f t="shared" si="17"/>
        <v>0</v>
      </c>
      <c r="M78" s="2">
        <f t="shared" si="18"/>
        <v>0</v>
      </c>
      <c r="N78" s="58">
        <v>205</v>
      </c>
      <c r="O78" s="58">
        <v>211</v>
      </c>
      <c r="P78" s="58"/>
      <c r="Q78" s="58"/>
      <c r="R78" s="58"/>
      <c r="S78" s="58"/>
      <c r="T78" s="59"/>
      <c r="U78" s="55"/>
      <c r="V78" s="55"/>
      <c r="W78" s="55"/>
      <c r="X78" s="55"/>
      <c r="Y78" s="55"/>
      <c r="Z78" s="55"/>
      <c r="AA78" s="55"/>
      <c r="AB78" s="55"/>
      <c r="AG78" t="str">
        <f t="shared" si="19"/>
        <v>Canton</v>
      </c>
      <c r="AH78" t="s">
        <v>2760</v>
      </c>
      <c r="AI78">
        <v>2</v>
      </c>
      <c r="AJ78" s="9"/>
      <c r="AK78" s="94">
        <v>23</v>
      </c>
      <c r="AL78" s="96">
        <v>17</v>
      </c>
      <c r="AM78" s="96">
        <v>30</v>
      </c>
      <c r="AN78" s="100">
        <v>10005</v>
      </c>
      <c r="AO78">
        <f t="shared" si="20"/>
        <v>23017</v>
      </c>
      <c r="AP78" s="61" t="s">
        <v>2575</v>
      </c>
      <c r="AQ78" s="126">
        <f t="shared" si="21"/>
        <v>2310005</v>
      </c>
    </row>
    <row r="79" spans="1:43" hidden="1" outlineLevel="1">
      <c r="A79" t="s">
        <v>1658</v>
      </c>
      <c r="B79" s="9" t="s">
        <v>32</v>
      </c>
      <c r="C79" s="1">
        <f t="shared" si="13"/>
        <v>4942</v>
      </c>
      <c r="D79" s="7">
        <f>IF(N79&gt;0, RANK(N79,(N79:P79,Q79:AE79)),0)</f>
        <v>2</v>
      </c>
      <c r="E79" s="7">
        <f>IF(O79&gt;0,RANK(O79,(N79:P79,Q79:AE79)),0)</f>
        <v>1</v>
      </c>
      <c r="F79" s="7">
        <f t="shared" si="14"/>
        <v>0</v>
      </c>
      <c r="G79" s="1">
        <f t="shared" si="11"/>
        <v>2262</v>
      </c>
      <c r="H79" s="2">
        <f t="shared" si="12"/>
        <v>0.45770942938081749</v>
      </c>
      <c r="I79" s="8"/>
      <c r="J79" s="2">
        <f t="shared" si="15"/>
        <v>0.27114528530959126</v>
      </c>
      <c r="K79" s="2">
        <f t="shared" si="16"/>
        <v>0.72885471469040874</v>
      </c>
      <c r="L79" s="2">
        <f t="shared" si="17"/>
        <v>0</v>
      </c>
      <c r="M79" s="2">
        <f t="shared" si="18"/>
        <v>0</v>
      </c>
      <c r="N79" s="58">
        <v>1340</v>
      </c>
      <c r="O79" s="58">
        <v>3602</v>
      </c>
      <c r="P79" s="58"/>
      <c r="Q79" s="58"/>
      <c r="R79" s="58"/>
      <c r="S79" s="58"/>
      <c r="T79" s="59"/>
      <c r="U79" s="55"/>
      <c r="V79" s="55"/>
      <c r="W79" s="55"/>
      <c r="X79" s="55"/>
      <c r="Y79" s="55"/>
      <c r="Z79" s="55"/>
      <c r="AA79" s="55"/>
      <c r="AB79" s="55"/>
      <c r="AG79" t="str">
        <f t="shared" si="19"/>
        <v>Cape Elizabeth</v>
      </c>
      <c r="AH79" t="s">
        <v>2570</v>
      </c>
      <c r="AI79">
        <v>1</v>
      </c>
      <c r="AJ79" s="9"/>
      <c r="AK79" s="94">
        <v>23</v>
      </c>
      <c r="AL79" s="96">
        <v>5</v>
      </c>
      <c r="AM79" s="96">
        <v>20</v>
      </c>
      <c r="AN79" s="100">
        <v>10180</v>
      </c>
      <c r="AO79">
        <f t="shared" si="20"/>
        <v>23005</v>
      </c>
      <c r="AP79" s="61" t="s">
        <v>2575</v>
      </c>
      <c r="AQ79" s="126">
        <f t="shared" si="21"/>
        <v>2310180</v>
      </c>
    </row>
    <row r="80" spans="1:43" hidden="1" outlineLevel="1">
      <c r="A80" t="s">
        <v>1807</v>
      </c>
      <c r="B80" s="9" t="s">
        <v>32</v>
      </c>
      <c r="C80" s="1">
        <f t="shared" si="13"/>
        <v>53</v>
      </c>
      <c r="D80" s="7">
        <f>IF(N80&gt;0, RANK(N80,(N80:P80,Q80:AE80)),0)</f>
        <v>2</v>
      </c>
      <c r="E80" s="7">
        <f>IF(O80&gt;0,RANK(O80,(N80:P80,Q80:AE80)),0)</f>
        <v>1</v>
      </c>
      <c r="F80" s="7">
        <f t="shared" si="14"/>
        <v>0</v>
      </c>
      <c r="G80" s="1">
        <f t="shared" si="11"/>
        <v>21</v>
      </c>
      <c r="H80" s="2">
        <f t="shared" si="12"/>
        <v>0.39622641509433965</v>
      </c>
      <c r="I80" s="8"/>
      <c r="J80" s="2">
        <f t="shared" si="15"/>
        <v>0.30188679245283018</v>
      </c>
      <c r="K80" s="2">
        <f t="shared" si="16"/>
        <v>0.69811320754716977</v>
      </c>
      <c r="L80" s="2">
        <f t="shared" si="17"/>
        <v>0</v>
      </c>
      <c r="M80" s="2">
        <f t="shared" si="18"/>
        <v>1.1102230246251565E-16</v>
      </c>
      <c r="N80" s="58">
        <v>16</v>
      </c>
      <c r="O80" s="58">
        <v>37</v>
      </c>
      <c r="P80" s="58"/>
      <c r="Q80" s="58"/>
      <c r="R80" s="58"/>
      <c r="S80" s="58"/>
      <c r="T80" s="59"/>
      <c r="U80" s="55"/>
      <c r="V80" s="55"/>
      <c r="W80" s="55"/>
      <c r="X80" s="55"/>
      <c r="Y80" s="55"/>
      <c r="Z80" s="55"/>
      <c r="AA80" s="55"/>
      <c r="AB80" s="55"/>
      <c r="AG80" t="str">
        <f t="shared" si="19"/>
        <v>Caratunk</v>
      </c>
      <c r="AH80" t="s">
        <v>1518</v>
      </c>
      <c r="AI80">
        <v>2</v>
      </c>
      <c r="AJ80" s="9"/>
      <c r="AK80" s="94">
        <v>23</v>
      </c>
      <c r="AL80" s="96">
        <v>25</v>
      </c>
      <c r="AM80" s="96">
        <v>35</v>
      </c>
      <c r="AN80" s="100">
        <v>10495</v>
      </c>
      <c r="AO80">
        <f t="shared" si="20"/>
        <v>23025</v>
      </c>
      <c r="AP80" s="61" t="s">
        <v>2575</v>
      </c>
      <c r="AQ80" s="126">
        <f t="shared" si="21"/>
        <v>2310495</v>
      </c>
    </row>
    <row r="81" spans="1:43" hidden="1" outlineLevel="1">
      <c r="A81" t="s">
        <v>1357</v>
      </c>
      <c r="B81" s="9" t="s">
        <v>32</v>
      </c>
      <c r="C81" s="1">
        <f t="shared" si="13"/>
        <v>2569</v>
      </c>
      <c r="D81" s="7">
        <f>IF(N81&gt;0, RANK(N81,(N81:P81,Q81:AE81)),0)</f>
        <v>2</v>
      </c>
      <c r="E81" s="7">
        <f>IF(O81&gt;0,RANK(O81,(N81:P81,Q81:AE81)),0)</f>
        <v>1</v>
      </c>
      <c r="F81" s="7">
        <f t="shared" si="14"/>
        <v>0</v>
      </c>
      <c r="G81" s="1">
        <f t="shared" si="11"/>
        <v>1079</v>
      </c>
      <c r="H81" s="2">
        <f t="shared" si="12"/>
        <v>0.42000778513040093</v>
      </c>
      <c r="I81" s="8"/>
      <c r="J81" s="2">
        <f t="shared" si="15"/>
        <v>0.28999610743479953</v>
      </c>
      <c r="K81" s="2">
        <f t="shared" si="16"/>
        <v>0.71000389256520047</v>
      </c>
      <c r="L81" s="2">
        <f t="shared" si="17"/>
        <v>0</v>
      </c>
      <c r="M81" s="2">
        <f t="shared" si="18"/>
        <v>0</v>
      </c>
      <c r="N81" s="58">
        <v>745</v>
      </c>
      <c r="O81" s="58">
        <v>1824</v>
      </c>
      <c r="P81" s="58"/>
      <c r="Q81" s="58"/>
      <c r="R81" s="58"/>
      <c r="S81" s="58"/>
      <c r="T81" s="59"/>
      <c r="U81" s="55"/>
      <c r="V81" s="55"/>
      <c r="W81" s="55"/>
      <c r="X81" s="55"/>
      <c r="Y81" s="55"/>
      <c r="Z81" s="55"/>
      <c r="AA81" s="55"/>
      <c r="AB81" s="55"/>
      <c r="AG81" t="str">
        <f t="shared" si="19"/>
        <v>Caribou</v>
      </c>
      <c r="AH81" t="s">
        <v>1670</v>
      </c>
      <c r="AI81">
        <v>2</v>
      </c>
      <c r="AJ81" s="9"/>
      <c r="AK81" s="94">
        <v>23</v>
      </c>
      <c r="AL81" s="96">
        <v>3</v>
      </c>
      <c r="AM81" s="96">
        <v>40</v>
      </c>
      <c r="AN81" s="100">
        <v>10565</v>
      </c>
      <c r="AO81">
        <f t="shared" si="20"/>
        <v>23003</v>
      </c>
      <c r="AP81" s="61" t="s">
        <v>527</v>
      </c>
      <c r="AQ81" s="126">
        <f t="shared" si="21"/>
        <v>2310565</v>
      </c>
    </row>
    <row r="82" spans="1:43" hidden="1" outlineLevel="1">
      <c r="A82" t="s">
        <v>1973</v>
      </c>
      <c r="B82" s="9" t="s">
        <v>32</v>
      </c>
      <c r="C82" s="1">
        <f t="shared" si="13"/>
        <v>821</v>
      </c>
      <c r="D82" s="7">
        <f>IF(N82&gt;0, RANK(N82,(N82:P82,Q82:AE82)),0)</f>
        <v>2</v>
      </c>
      <c r="E82" s="7">
        <f>IF(O82&gt;0,RANK(O82,(N82:P82,Q82:AE82)),0)</f>
        <v>1</v>
      </c>
      <c r="F82" s="7">
        <f t="shared" si="14"/>
        <v>0</v>
      </c>
      <c r="G82" s="1">
        <f t="shared" si="11"/>
        <v>339</v>
      </c>
      <c r="H82" s="2">
        <f t="shared" si="12"/>
        <v>0.41291108404384896</v>
      </c>
      <c r="I82" s="8"/>
      <c r="J82" s="2">
        <f t="shared" si="15"/>
        <v>0.29354445797807549</v>
      </c>
      <c r="K82" s="2">
        <f t="shared" si="16"/>
        <v>0.70645554202192451</v>
      </c>
      <c r="L82" s="2">
        <f t="shared" si="17"/>
        <v>0</v>
      </c>
      <c r="M82" s="2">
        <f t="shared" si="18"/>
        <v>0</v>
      </c>
      <c r="N82" s="58">
        <v>241</v>
      </c>
      <c r="O82" s="58">
        <v>580</v>
      </c>
      <c r="P82" s="58"/>
      <c r="Q82" s="58"/>
      <c r="R82" s="58"/>
      <c r="S82" s="58"/>
      <c r="T82" s="59"/>
      <c r="U82" s="55"/>
      <c r="V82" s="55"/>
      <c r="W82" s="55"/>
      <c r="X82" s="55"/>
      <c r="Y82" s="55"/>
      <c r="Z82" s="55"/>
      <c r="AA82" s="55"/>
      <c r="AB82" s="55"/>
      <c r="AG82" t="str">
        <f t="shared" si="19"/>
        <v>Carmel</v>
      </c>
      <c r="AH82" t="s">
        <v>1154</v>
      </c>
      <c r="AI82">
        <v>2</v>
      </c>
      <c r="AJ82" s="9"/>
      <c r="AK82" s="94">
        <v>23</v>
      </c>
      <c r="AL82" s="96">
        <v>19</v>
      </c>
      <c r="AM82" s="96">
        <v>35</v>
      </c>
      <c r="AN82" s="100">
        <v>10670</v>
      </c>
      <c r="AO82">
        <f t="shared" si="20"/>
        <v>23019</v>
      </c>
      <c r="AP82" s="61" t="s">
        <v>2575</v>
      </c>
      <c r="AQ82" s="126">
        <f t="shared" si="21"/>
        <v>2310670</v>
      </c>
    </row>
    <row r="83" spans="1:43" hidden="1" outlineLevel="1">
      <c r="A83" t="s">
        <v>337</v>
      </c>
      <c r="B83" s="9" t="s">
        <v>32</v>
      </c>
      <c r="C83" s="1">
        <f t="shared" si="13"/>
        <v>221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14"/>
        <v>0</v>
      </c>
      <c r="G83" s="1">
        <f t="shared" si="11"/>
        <v>105</v>
      </c>
      <c r="H83" s="2">
        <f t="shared" si="12"/>
        <v>0.47511312217194568</v>
      </c>
      <c r="I83" s="8"/>
      <c r="J83" s="2">
        <f t="shared" si="15"/>
        <v>0.26244343891402716</v>
      </c>
      <c r="K83" s="2">
        <f t="shared" si="16"/>
        <v>0.73755656108597289</v>
      </c>
      <c r="L83" s="2">
        <f t="shared" si="17"/>
        <v>0</v>
      </c>
      <c r="M83" s="2">
        <f t="shared" si="18"/>
        <v>0</v>
      </c>
      <c r="N83" s="58">
        <v>58</v>
      </c>
      <c r="O83" s="58">
        <v>163</v>
      </c>
      <c r="P83" s="58"/>
      <c r="Q83" s="58"/>
      <c r="R83" s="58"/>
      <c r="S83" s="58"/>
      <c r="T83" s="59"/>
      <c r="U83" s="55"/>
      <c r="V83" s="55"/>
      <c r="W83" s="55"/>
      <c r="X83" s="55"/>
      <c r="Y83" s="55"/>
      <c r="Z83" s="55"/>
      <c r="AA83" s="55"/>
      <c r="AB83" s="55"/>
      <c r="AG83" t="str">
        <f t="shared" si="19"/>
        <v>Carrabassett Valley</v>
      </c>
      <c r="AH83" t="s">
        <v>1534</v>
      </c>
      <c r="AI83">
        <v>2</v>
      </c>
      <c r="AJ83" s="9"/>
      <c r="AK83" s="94">
        <v>23</v>
      </c>
      <c r="AL83" s="96">
        <v>7</v>
      </c>
      <c r="AM83" s="96">
        <v>8</v>
      </c>
      <c r="AN83" s="100">
        <v>10740</v>
      </c>
      <c r="AO83">
        <f t="shared" si="20"/>
        <v>23007</v>
      </c>
      <c r="AP83" s="61" t="s">
        <v>2575</v>
      </c>
      <c r="AQ83" s="126">
        <f t="shared" si="21"/>
        <v>2310740</v>
      </c>
    </row>
    <row r="84" spans="1:43" hidden="1" outlineLevel="1">
      <c r="A84" t="s">
        <v>1570</v>
      </c>
      <c r="B84" s="9" t="s">
        <v>32</v>
      </c>
      <c r="C84" s="1">
        <f t="shared" si="13"/>
        <v>62</v>
      </c>
      <c r="D84" s="7">
        <f>IF(N84&gt;0, RANK(N84,(N84:P84,Q84:AE84)),0)</f>
        <v>2</v>
      </c>
      <c r="E84" s="7">
        <f>IF(O84&gt;0,RANK(O84,(N84:P84,Q84:AE84)),0)</f>
        <v>1</v>
      </c>
      <c r="F84" s="7">
        <f t="shared" si="14"/>
        <v>0</v>
      </c>
      <c r="G84" s="1">
        <f t="shared" si="11"/>
        <v>2</v>
      </c>
      <c r="H84" s="2">
        <f t="shared" si="12"/>
        <v>3.2258064516129031E-2</v>
      </c>
      <c r="I84" s="8"/>
      <c r="J84" s="2">
        <f t="shared" si="15"/>
        <v>0.4838709677419355</v>
      </c>
      <c r="K84" s="2">
        <f t="shared" si="16"/>
        <v>0.5161290322580645</v>
      </c>
      <c r="L84" s="2">
        <f t="shared" si="17"/>
        <v>0</v>
      </c>
      <c r="M84" s="2">
        <f t="shared" si="18"/>
        <v>0</v>
      </c>
      <c r="N84" s="58">
        <v>30</v>
      </c>
      <c r="O84" s="58">
        <v>32</v>
      </c>
      <c r="P84" s="58"/>
      <c r="Q84" s="58"/>
      <c r="R84" s="58"/>
      <c r="S84" s="58"/>
      <c r="T84" s="59"/>
      <c r="U84" s="55"/>
      <c r="V84" s="55"/>
      <c r="W84" s="55"/>
      <c r="X84" s="55"/>
      <c r="Y84" s="55"/>
      <c r="Z84" s="55"/>
      <c r="AA84" s="55"/>
      <c r="AB84" s="55"/>
      <c r="AG84" t="str">
        <f t="shared" si="19"/>
        <v>Carroll</v>
      </c>
      <c r="AH84" t="s">
        <v>1154</v>
      </c>
      <c r="AI84">
        <v>2</v>
      </c>
      <c r="AJ84" s="9"/>
      <c r="AK84" s="94">
        <v>23</v>
      </c>
      <c r="AL84" s="96">
        <v>19</v>
      </c>
      <c r="AM84" s="96">
        <v>40</v>
      </c>
      <c r="AN84" s="100">
        <v>10810</v>
      </c>
      <c r="AO84">
        <f t="shared" si="20"/>
        <v>23019</v>
      </c>
      <c r="AP84" s="61" t="s">
        <v>1995</v>
      </c>
      <c r="AQ84" s="126">
        <f t="shared" si="21"/>
        <v>2310810</v>
      </c>
    </row>
    <row r="85" spans="1:43" hidden="1" outlineLevel="1">
      <c r="A85" t="s">
        <v>151</v>
      </c>
      <c r="B85" s="9" t="s">
        <v>32</v>
      </c>
      <c r="C85" s="1">
        <f t="shared" si="13"/>
        <v>178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14"/>
        <v>0</v>
      </c>
      <c r="G85" s="1">
        <f t="shared" si="11"/>
        <v>14</v>
      </c>
      <c r="H85" s="2">
        <f t="shared" si="12"/>
        <v>7.8651685393258425E-2</v>
      </c>
      <c r="I85" s="8"/>
      <c r="J85" s="2">
        <f t="shared" si="15"/>
        <v>0.5393258426966292</v>
      </c>
      <c r="K85" s="2">
        <f t="shared" si="16"/>
        <v>0.4606741573033708</v>
      </c>
      <c r="L85" s="2">
        <f t="shared" si="17"/>
        <v>0</v>
      </c>
      <c r="M85" s="2">
        <f t="shared" si="18"/>
        <v>0</v>
      </c>
      <c r="N85" s="58">
        <v>96</v>
      </c>
      <c r="O85" s="58">
        <v>82</v>
      </c>
      <c r="P85" s="58"/>
      <c r="Q85" s="58"/>
      <c r="R85" s="58"/>
      <c r="S85" s="58"/>
      <c r="T85" s="59"/>
      <c r="U85" s="55"/>
      <c r="V85" s="55"/>
      <c r="W85" s="55"/>
      <c r="X85" s="55"/>
      <c r="Y85" s="55"/>
      <c r="Z85" s="55"/>
      <c r="AA85" s="55"/>
      <c r="AB85" s="55"/>
      <c r="AG85" t="str">
        <f t="shared" si="19"/>
        <v>Carthage</v>
      </c>
      <c r="AH85" t="s">
        <v>1534</v>
      </c>
      <c r="AI85">
        <v>2</v>
      </c>
      <c r="AJ85" s="9"/>
      <c r="AK85" s="94">
        <v>23</v>
      </c>
      <c r="AL85" s="96">
        <v>7</v>
      </c>
      <c r="AM85" s="96">
        <v>10</v>
      </c>
      <c r="AN85" s="100">
        <v>10915</v>
      </c>
      <c r="AO85">
        <f t="shared" si="20"/>
        <v>23007</v>
      </c>
      <c r="AP85" s="61" t="s">
        <v>2575</v>
      </c>
      <c r="AQ85" s="126">
        <f t="shared" si="21"/>
        <v>2310915</v>
      </c>
    </row>
    <row r="86" spans="1:43" hidden="1" outlineLevel="1">
      <c r="A86" t="s">
        <v>1211</v>
      </c>
      <c r="B86" s="9" t="s">
        <v>32</v>
      </c>
      <c r="C86" s="1">
        <f t="shared" si="13"/>
        <v>59</v>
      </c>
      <c r="D86" s="7">
        <f>IF(N86&gt;0, RANK(N86,(N86:P86,Q86:AE86)),0)</f>
        <v>2</v>
      </c>
      <c r="E86" s="7">
        <f>IF(O86&gt;0,RANK(O86,(N86:P86,Q86:AE86)),0)</f>
        <v>1</v>
      </c>
      <c r="F86" s="7">
        <f t="shared" si="14"/>
        <v>0</v>
      </c>
      <c r="G86" s="1">
        <f t="shared" si="11"/>
        <v>9</v>
      </c>
      <c r="H86" s="2">
        <f t="shared" si="12"/>
        <v>0.15254237288135594</v>
      </c>
      <c r="I86" s="8"/>
      <c r="J86" s="2">
        <f t="shared" si="15"/>
        <v>0.42372881355932202</v>
      </c>
      <c r="K86" s="2">
        <f t="shared" si="16"/>
        <v>0.57627118644067798</v>
      </c>
      <c r="L86" s="2">
        <f t="shared" si="17"/>
        <v>0</v>
      </c>
      <c r="M86" s="2">
        <f t="shared" si="18"/>
        <v>0</v>
      </c>
      <c r="N86" s="58">
        <v>25</v>
      </c>
      <c r="O86" s="58">
        <v>34</v>
      </c>
      <c r="P86" s="58"/>
      <c r="Q86" s="58"/>
      <c r="R86" s="58"/>
      <c r="S86" s="58"/>
      <c r="T86" s="59"/>
      <c r="U86" s="55"/>
      <c r="V86" s="55"/>
      <c r="W86" s="55"/>
      <c r="X86" s="55"/>
      <c r="Y86" s="55"/>
      <c r="Z86" s="55"/>
      <c r="AA86" s="55"/>
      <c r="AB86" s="55"/>
      <c r="AG86" t="str">
        <f t="shared" si="19"/>
        <v>Cary</v>
      </c>
      <c r="AH86" t="s">
        <v>1670</v>
      </c>
      <c r="AI86">
        <v>2</v>
      </c>
      <c r="AJ86" s="9"/>
      <c r="AK86" s="94">
        <v>23</v>
      </c>
      <c r="AL86" s="96">
        <v>3</v>
      </c>
      <c r="AM86" s="96">
        <v>45</v>
      </c>
      <c r="AN86" s="100">
        <v>11020</v>
      </c>
      <c r="AO86">
        <f t="shared" si="20"/>
        <v>23003</v>
      </c>
      <c r="AP86" s="61" t="s">
        <v>1995</v>
      </c>
      <c r="AQ86" s="126">
        <f t="shared" si="21"/>
        <v>2311020</v>
      </c>
    </row>
    <row r="87" spans="1:43" hidden="1" outlineLevel="1">
      <c r="A87" t="s">
        <v>1394</v>
      </c>
      <c r="B87" s="9" t="s">
        <v>32</v>
      </c>
      <c r="C87" s="1">
        <f t="shared" si="13"/>
        <v>1235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14"/>
        <v>0</v>
      </c>
      <c r="G87" s="1">
        <f t="shared" ref="G87:G150" si="22">IF(C87&gt;0,MAX(N87:P87)-LARGE(N87:P87,2),0)</f>
        <v>301</v>
      </c>
      <c r="H87" s="2">
        <f t="shared" ref="H87:H150" si="23">IF(C87&gt;0,G87/C87,0)</f>
        <v>0.24372469635627531</v>
      </c>
      <c r="I87" s="8"/>
      <c r="J87" s="2">
        <f t="shared" si="15"/>
        <v>0.37813765182186238</v>
      </c>
      <c r="K87" s="2">
        <f t="shared" si="16"/>
        <v>0.62186234817813768</v>
      </c>
      <c r="L87" s="2">
        <f t="shared" si="17"/>
        <v>0</v>
      </c>
      <c r="M87" s="2">
        <f t="shared" si="18"/>
        <v>-1.1102230246251565E-16</v>
      </c>
      <c r="N87" s="58">
        <v>467</v>
      </c>
      <c r="O87" s="58">
        <v>768</v>
      </c>
      <c r="P87" s="58"/>
      <c r="Q87" s="58"/>
      <c r="R87" s="58"/>
      <c r="S87" s="58"/>
      <c r="T87" s="59"/>
      <c r="U87" s="55"/>
      <c r="V87" s="55"/>
      <c r="W87" s="55"/>
      <c r="X87" s="55"/>
      <c r="Y87" s="55"/>
      <c r="Z87" s="55"/>
      <c r="AA87" s="55"/>
      <c r="AB87" s="55"/>
      <c r="AG87" t="str">
        <f t="shared" si="19"/>
        <v>Casco</v>
      </c>
      <c r="AH87" t="s">
        <v>2570</v>
      </c>
      <c r="AI87">
        <v>1</v>
      </c>
      <c r="AJ87" s="9"/>
      <c r="AK87" s="94">
        <v>23</v>
      </c>
      <c r="AL87" s="96">
        <v>5</v>
      </c>
      <c r="AM87" s="96">
        <v>25</v>
      </c>
      <c r="AN87" s="100">
        <v>11125</v>
      </c>
      <c r="AO87">
        <f t="shared" si="20"/>
        <v>23005</v>
      </c>
      <c r="AP87" s="61" t="s">
        <v>2575</v>
      </c>
      <c r="AQ87" s="126">
        <f t="shared" si="21"/>
        <v>2311125</v>
      </c>
    </row>
    <row r="88" spans="1:43" hidden="1" outlineLevel="1">
      <c r="A88" t="s">
        <v>1395</v>
      </c>
      <c r="B88" s="9" t="s">
        <v>32</v>
      </c>
      <c r="C88" s="1">
        <f t="shared" si="13"/>
        <v>499</v>
      </c>
      <c r="D88" s="7">
        <f>IF(N88&gt;0, RANK(N88,(N88:P88,Q88:AE88)),0)</f>
        <v>2</v>
      </c>
      <c r="E88" s="7">
        <f>IF(O88&gt;0,RANK(O88,(N88:P88,Q88:AE88)),0)</f>
        <v>1</v>
      </c>
      <c r="F88" s="7">
        <f t="shared" si="14"/>
        <v>0</v>
      </c>
      <c r="G88" s="1">
        <f t="shared" si="22"/>
        <v>251</v>
      </c>
      <c r="H88" s="2">
        <f t="shared" si="23"/>
        <v>0.50300601202404804</v>
      </c>
      <c r="I88" s="8"/>
      <c r="J88" s="2">
        <f t="shared" si="15"/>
        <v>0.24849699398797595</v>
      </c>
      <c r="K88" s="2">
        <f t="shared" si="16"/>
        <v>0.75150300601202402</v>
      </c>
      <c r="L88" s="2">
        <f t="shared" si="17"/>
        <v>0</v>
      </c>
      <c r="M88" s="2">
        <f t="shared" si="18"/>
        <v>0</v>
      </c>
      <c r="N88" s="58">
        <v>124</v>
      </c>
      <c r="O88" s="58">
        <v>375</v>
      </c>
      <c r="P88" s="58"/>
      <c r="Q88" s="58"/>
      <c r="R88" s="58"/>
      <c r="S88" s="58"/>
      <c r="T88" s="59"/>
      <c r="U88" s="55"/>
      <c r="V88" s="55"/>
      <c r="W88" s="55"/>
      <c r="X88" s="55"/>
      <c r="Y88" s="55"/>
      <c r="Z88" s="55"/>
      <c r="AA88" s="55"/>
      <c r="AB88" s="55"/>
      <c r="AG88" t="str">
        <f t="shared" si="19"/>
        <v>Castine</v>
      </c>
      <c r="AH88" t="s">
        <v>2274</v>
      </c>
      <c r="AI88">
        <v>2</v>
      </c>
      <c r="AJ88" s="9"/>
      <c r="AK88" s="94">
        <v>23</v>
      </c>
      <c r="AL88" s="96">
        <v>9</v>
      </c>
      <c r="AM88" s="96">
        <v>40</v>
      </c>
      <c r="AN88" s="100">
        <v>11265</v>
      </c>
      <c r="AO88">
        <f t="shared" si="20"/>
        <v>23009</v>
      </c>
      <c r="AP88" s="61" t="s">
        <v>2575</v>
      </c>
      <c r="AQ88" s="126">
        <f t="shared" si="21"/>
        <v>2311265</v>
      </c>
    </row>
    <row r="89" spans="1:43" hidden="1" outlineLevel="1">
      <c r="A89" t="s">
        <v>1450</v>
      </c>
      <c r="B89" s="9" t="s">
        <v>32</v>
      </c>
      <c r="C89" s="1">
        <f t="shared" si="13"/>
        <v>146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14"/>
        <v>0</v>
      </c>
      <c r="G89" s="1">
        <f t="shared" si="22"/>
        <v>80</v>
      </c>
      <c r="H89" s="2">
        <f t="shared" si="23"/>
        <v>0.54794520547945202</v>
      </c>
      <c r="I89" s="8"/>
      <c r="J89" s="2">
        <f t="shared" si="15"/>
        <v>0.22602739726027396</v>
      </c>
      <c r="K89" s="2">
        <f t="shared" si="16"/>
        <v>0.77397260273972601</v>
      </c>
      <c r="L89" s="2">
        <f t="shared" si="17"/>
        <v>0</v>
      </c>
      <c r="M89" s="2">
        <f t="shared" si="18"/>
        <v>0</v>
      </c>
      <c r="N89" s="58">
        <v>33</v>
      </c>
      <c r="O89" s="58">
        <v>113</v>
      </c>
      <c r="P89" s="58"/>
      <c r="Q89" s="58"/>
      <c r="R89" s="58"/>
      <c r="S89" s="58"/>
      <c r="T89" s="59"/>
      <c r="U89" s="55"/>
      <c r="V89" s="55"/>
      <c r="W89" s="55"/>
      <c r="X89" s="55"/>
      <c r="Y89" s="55"/>
      <c r="Z89" s="55"/>
      <c r="AA89" s="55"/>
      <c r="AB89" s="55"/>
      <c r="AG89" t="str">
        <f t="shared" si="19"/>
        <v>Castle Hill</v>
      </c>
      <c r="AH89" t="s">
        <v>1670</v>
      </c>
      <c r="AI89">
        <v>2</v>
      </c>
      <c r="AJ89" s="9"/>
      <c r="AK89" s="94">
        <v>23</v>
      </c>
      <c r="AL89" s="96">
        <v>3</v>
      </c>
      <c r="AM89" s="96">
        <v>50</v>
      </c>
      <c r="AN89" s="100">
        <v>11300</v>
      </c>
      <c r="AO89">
        <f t="shared" si="20"/>
        <v>23003</v>
      </c>
      <c r="AP89" s="61" t="s">
        <v>2575</v>
      </c>
      <c r="AQ89" s="126">
        <f t="shared" si="21"/>
        <v>2311300</v>
      </c>
    </row>
    <row r="90" spans="1:43" hidden="1" outlineLevel="1">
      <c r="A90" t="s">
        <v>1213</v>
      </c>
      <c r="B90" s="9" t="s">
        <v>32</v>
      </c>
      <c r="C90" s="1">
        <f t="shared" si="13"/>
        <v>117</v>
      </c>
      <c r="D90" s="7">
        <f>IF(N90&gt;0, RANK(N90,(N90:P90,Q90:AE90)),0)</f>
        <v>2</v>
      </c>
      <c r="E90" s="7">
        <f>IF(O90&gt;0,RANK(O90,(N90:P90,Q90:AE90)),0)</f>
        <v>1</v>
      </c>
      <c r="F90" s="7">
        <f t="shared" si="14"/>
        <v>0</v>
      </c>
      <c r="G90" s="1">
        <f t="shared" si="22"/>
        <v>37</v>
      </c>
      <c r="H90" s="2">
        <f t="shared" si="23"/>
        <v>0.31623931623931623</v>
      </c>
      <c r="I90" s="8"/>
      <c r="J90" s="2">
        <f t="shared" si="15"/>
        <v>0.34188034188034189</v>
      </c>
      <c r="K90" s="2">
        <f t="shared" si="16"/>
        <v>0.65811965811965811</v>
      </c>
      <c r="L90" s="2">
        <f t="shared" si="17"/>
        <v>0</v>
      </c>
      <c r="M90" s="2">
        <f t="shared" si="18"/>
        <v>0</v>
      </c>
      <c r="N90" s="58">
        <v>40</v>
      </c>
      <c r="O90" s="58">
        <v>77</v>
      </c>
      <c r="P90" s="58"/>
      <c r="Q90" s="58"/>
      <c r="R90" s="58"/>
      <c r="S90" s="58"/>
      <c r="T90" s="59"/>
      <c r="U90" s="55"/>
      <c r="V90" s="55"/>
      <c r="W90" s="55"/>
      <c r="X90" s="55"/>
      <c r="Y90" s="55"/>
      <c r="Z90" s="55"/>
      <c r="AA90" s="55"/>
      <c r="AB90" s="55"/>
      <c r="AG90" t="str">
        <f t="shared" si="19"/>
        <v>Caswell</v>
      </c>
      <c r="AH90" t="s">
        <v>1670</v>
      </c>
      <c r="AI90">
        <v>2</v>
      </c>
      <c r="AJ90" s="9"/>
      <c r="AK90" s="94">
        <v>23</v>
      </c>
      <c r="AL90" s="96">
        <v>3</v>
      </c>
      <c r="AM90" s="96">
        <v>55</v>
      </c>
      <c r="AN90" s="100">
        <v>11335</v>
      </c>
      <c r="AO90">
        <f t="shared" si="20"/>
        <v>23003</v>
      </c>
      <c r="AP90" s="61" t="s">
        <v>2575</v>
      </c>
      <c r="AQ90" s="126">
        <f t="shared" si="21"/>
        <v>2311335</v>
      </c>
    </row>
    <row r="91" spans="1:43" hidden="1" outlineLevel="1">
      <c r="A91" t="s">
        <v>884</v>
      </c>
      <c r="B91" s="9" t="s">
        <v>32</v>
      </c>
      <c r="C91" s="1">
        <f t="shared" si="13"/>
        <v>16</v>
      </c>
      <c r="D91" s="7">
        <f>IF(N91&gt;0, RANK(N91,(N91:P91,Q91:AE91)),0)</f>
        <v>2</v>
      </c>
      <c r="E91" s="7">
        <f>IF(O91&gt;0,RANK(O91,(N91:P91,Q91:AE91)),0)</f>
        <v>1</v>
      </c>
      <c r="F91" s="7">
        <f t="shared" si="14"/>
        <v>0</v>
      </c>
      <c r="G91" s="1">
        <f t="shared" si="22"/>
        <v>4</v>
      </c>
      <c r="H91" s="2">
        <f t="shared" si="23"/>
        <v>0.25</v>
      </c>
      <c r="I91" s="8"/>
      <c r="J91" s="2">
        <f t="shared" si="15"/>
        <v>0.375</v>
      </c>
      <c r="K91" s="2">
        <f t="shared" si="16"/>
        <v>0.625</v>
      </c>
      <c r="L91" s="2">
        <f t="shared" si="17"/>
        <v>0</v>
      </c>
      <c r="M91" s="2">
        <f t="shared" si="18"/>
        <v>0</v>
      </c>
      <c r="N91" s="58">
        <v>6</v>
      </c>
      <c r="O91" s="58">
        <v>10</v>
      </c>
      <c r="P91" s="58"/>
      <c r="Q91" s="58"/>
      <c r="R91" s="58"/>
      <c r="S91" s="58"/>
      <c r="T91" s="59"/>
      <c r="U91" s="55"/>
      <c r="V91" s="55"/>
      <c r="W91" s="55"/>
      <c r="X91" s="55"/>
      <c r="Y91" s="55"/>
      <c r="Z91" s="55"/>
      <c r="AA91" s="55"/>
      <c r="AB91" s="55"/>
      <c r="AG91" t="str">
        <f t="shared" si="19"/>
        <v>Centerville</v>
      </c>
      <c r="AH91" t="s">
        <v>1242</v>
      </c>
      <c r="AI91">
        <v>2</v>
      </c>
      <c r="AJ91" s="9"/>
      <c r="AK91" s="94">
        <v>23</v>
      </c>
      <c r="AL91" s="96">
        <v>29</v>
      </c>
      <c r="AM91" s="96">
        <v>35</v>
      </c>
      <c r="AN91" s="100">
        <v>11755</v>
      </c>
      <c r="AO91">
        <f t="shared" si="20"/>
        <v>23029</v>
      </c>
      <c r="AP91" s="61" t="s">
        <v>2575</v>
      </c>
      <c r="AQ91" s="126">
        <f t="shared" si="21"/>
        <v>2311755</v>
      </c>
    </row>
    <row r="92" spans="1:43" hidden="1" outlineLevel="1">
      <c r="A92" t="s">
        <v>2619</v>
      </c>
      <c r="B92" s="9" t="s">
        <v>32</v>
      </c>
      <c r="C92" s="1">
        <f t="shared" si="13"/>
        <v>110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14"/>
        <v>0</v>
      </c>
      <c r="G92" s="1">
        <f t="shared" si="22"/>
        <v>52</v>
      </c>
      <c r="H92" s="2">
        <f t="shared" si="23"/>
        <v>0.47272727272727272</v>
      </c>
      <c r="I92" s="8"/>
      <c r="J92" s="2">
        <f t="shared" si="15"/>
        <v>0.26363636363636361</v>
      </c>
      <c r="K92" s="2">
        <f t="shared" si="16"/>
        <v>0.73636363636363633</v>
      </c>
      <c r="L92" s="2">
        <f t="shared" si="17"/>
        <v>0</v>
      </c>
      <c r="M92" s="2">
        <f t="shared" si="18"/>
        <v>0</v>
      </c>
      <c r="N92" s="58">
        <v>29</v>
      </c>
      <c r="O92" s="58">
        <v>81</v>
      </c>
      <c r="P92" s="58"/>
      <c r="Q92" s="58"/>
      <c r="R92" s="58"/>
      <c r="S92" s="58"/>
      <c r="T92" s="59"/>
      <c r="U92" s="55"/>
      <c r="V92" s="55"/>
      <c r="W92" s="55"/>
      <c r="X92" s="55"/>
      <c r="Y92" s="55"/>
      <c r="Z92" s="55"/>
      <c r="AA92" s="55"/>
      <c r="AB92" s="55"/>
      <c r="AG92" t="str">
        <f t="shared" si="19"/>
        <v>Chapman</v>
      </c>
      <c r="AH92" t="s">
        <v>1670</v>
      </c>
      <c r="AI92">
        <v>2</v>
      </c>
      <c r="AJ92" s="9"/>
      <c r="AK92" s="94">
        <v>23</v>
      </c>
      <c r="AL92" s="96">
        <v>3</v>
      </c>
      <c r="AM92" s="96">
        <v>60</v>
      </c>
      <c r="AN92" s="100">
        <v>12000</v>
      </c>
      <c r="AO92">
        <f t="shared" si="20"/>
        <v>23003</v>
      </c>
      <c r="AP92" s="61" t="s">
        <v>2575</v>
      </c>
      <c r="AQ92" s="126">
        <f t="shared" si="21"/>
        <v>2312000</v>
      </c>
    </row>
    <row r="93" spans="1:43" hidden="1" outlineLevel="1">
      <c r="A93" t="s">
        <v>1731</v>
      </c>
      <c r="B93" s="9" t="s">
        <v>32</v>
      </c>
      <c r="C93" s="1">
        <f t="shared" si="13"/>
        <v>432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14"/>
        <v>0</v>
      </c>
      <c r="G93" s="1">
        <f t="shared" si="22"/>
        <v>158</v>
      </c>
      <c r="H93" s="2">
        <f t="shared" si="23"/>
        <v>0.36574074074074076</v>
      </c>
      <c r="I93" s="8"/>
      <c r="J93" s="2">
        <f t="shared" si="15"/>
        <v>0.31712962962962965</v>
      </c>
      <c r="K93" s="2">
        <f t="shared" si="16"/>
        <v>0.68287037037037035</v>
      </c>
      <c r="L93" s="2">
        <f t="shared" si="17"/>
        <v>0</v>
      </c>
      <c r="M93" s="2">
        <f t="shared" si="18"/>
        <v>0</v>
      </c>
      <c r="N93" s="58">
        <v>137</v>
      </c>
      <c r="O93" s="58">
        <v>295</v>
      </c>
      <c r="P93" s="58"/>
      <c r="Q93" s="58"/>
      <c r="R93" s="58"/>
      <c r="S93" s="58"/>
      <c r="T93" s="59"/>
      <c r="U93" s="55"/>
      <c r="V93" s="55"/>
      <c r="W93" s="55"/>
      <c r="X93" s="55"/>
      <c r="Y93" s="55"/>
      <c r="Z93" s="55"/>
      <c r="AA93" s="55"/>
      <c r="AB93" s="55"/>
      <c r="AG93" t="str">
        <f t="shared" si="19"/>
        <v>Charleston</v>
      </c>
      <c r="AH93" t="s">
        <v>1154</v>
      </c>
      <c r="AI93">
        <v>2</v>
      </c>
      <c r="AJ93" s="9"/>
      <c r="AK93" s="94">
        <v>23</v>
      </c>
      <c r="AL93" s="96">
        <v>19</v>
      </c>
      <c r="AM93" s="96">
        <v>45</v>
      </c>
      <c r="AN93" s="100">
        <v>12105</v>
      </c>
      <c r="AO93">
        <f t="shared" si="20"/>
        <v>23019</v>
      </c>
      <c r="AP93" s="61" t="s">
        <v>2575</v>
      </c>
      <c r="AQ93" s="126">
        <f t="shared" si="21"/>
        <v>2312105</v>
      </c>
    </row>
    <row r="94" spans="1:43" hidden="1" outlineLevel="1">
      <c r="A94" t="s">
        <v>1141</v>
      </c>
      <c r="B94" s="9" t="s">
        <v>32</v>
      </c>
      <c r="C94" s="1">
        <f t="shared" si="13"/>
        <v>137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14"/>
        <v>0</v>
      </c>
      <c r="G94" s="1">
        <f t="shared" si="22"/>
        <v>47</v>
      </c>
      <c r="H94" s="2">
        <f t="shared" si="23"/>
        <v>0.34306569343065696</v>
      </c>
      <c r="I94" s="8"/>
      <c r="J94" s="2">
        <f t="shared" si="15"/>
        <v>0.32846715328467152</v>
      </c>
      <c r="K94" s="2">
        <f t="shared" si="16"/>
        <v>0.67153284671532842</v>
      </c>
      <c r="L94" s="2">
        <f t="shared" si="17"/>
        <v>0</v>
      </c>
      <c r="M94" s="2">
        <f t="shared" si="18"/>
        <v>1.1102230246251565E-16</v>
      </c>
      <c r="N94" s="58">
        <v>45</v>
      </c>
      <c r="O94" s="58">
        <v>92</v>
      </c>
      <c r="P94" s="58"/>
      <c r="Q94" s="58"/>
      <c r="R94" s="58"/>
      <c r="S94" s="58"/>
      <c r="T94" s="59"/>
      <c r="U94" s="55"/>
      <c r="V94" s="55"/>
      <c r="W94" s="55"/>
      <c r="X94" s="55"/>
      <c r="Y94" s="55"/>
      <c r="Z94" s="55"/>
      <c r="AA94" s="55"/>
      <c r="AB94" s="55"/>
      <c r="AG94" t="str">
        <f t="shared" si="19"/>
        <v>Charlotte</v>
      </c>
      <c r="AH94" t="s">
        <v>1242</v>
      </c>
      <c r="AI94">
        <v>2</v>
      </c>
      <c r="AJ94" s="9"/>
      <c r="AK94" s="94">
        <v>23</v>
      </c>
      <c r="AL94" s="96">
        <v>29</v>
      </c>
      <c r="AM94" s="96">
        <v>40</v>
      </c>
      <c r="AN94" s="100">
        <v>12175</v>
      </c>
      <c r="AO94">
        <f t="shared" si="20"/>
        <v>23029</v>
      </c>
      <c r="AP94" s="61" t="s">
        <v>2575</v>
      </c>
      <c r="AQ94" s="126">
        <f t="shared" si="21"/>
        <v>2312175</v>
      </c>
    </row>
    <row r="95" spans="1:43" hidden="1" outlineLevel="1">
      <c r="A95" t="s">
        <v>2630</v>
      </c>
      <c r="B95" s="9" t="s">
        <v>32</v>
      </c>
      <c r="C95" s="1">
        <f t="shared" si="13"/>
        <v>939</v>
      </c>
      <c r="D95" s="7">
        <f>IF(N95&gt;0, RANK(N95,(N95:P95,Q95:AE95)),0)</f>
        <v>2</v>
      </c>
      <c r="E95" s="7">
        <f>IF(O95&gt;0,RANK(O95,(N95:P95,Q95:AE95)),0)</f>
        <v>1</v>
      </c>
      <c r="F95" s="7">
        <f t="shared" si="14"/>
        <v>0</v>
      </c>
      <c r="G95" s="1">
        <f t="shared" si="22"/>
        <v>65</v>
      </c>
      <c r="H95" s="2">
        <f t="shared" si="23"/>
        <v>6.9222577209797659E-2</v>
      </c>
      <c r="I95" s="8"/>
      <c r="J95" s="2">
        <f t="shared" si="15"/>
        <v>0.46538871139510118</v>
      </c>
      <c r="K95" s="2">
        <f t="shared" si="16"/>
        <v>0.53461128860489882</v>
      </c>
      <c r="L95" s="2">
        <f t="shared" si="17"/>
        <v>0</v>
      </c>
      <c r="M95" s="2">
        <f t="shared" si="18"/>
        <v>0</v>
      </c>
      <c r="N95" s="58">
        <v>437</v>
      </c>
      <c r="O95" s="58">
        <v>502</v>
      </c>
      <c r="P95" s="58"/>
      <c r="Q95" s="58"/>
      <c r="R95" s="58"/>
      <c r="S95" s="58"/>
      <c r="T95" s="59"/>
      <c r="U95" s="55"/>
      <c r="V95" s="55"/>
      <c r="W95" s="55"/>
      <c r="X95" s="55"/>
      <c r="Y95" s="55"/>
      <c r="Z95" s="55"/>
      <c r="AA95" s="55"/>
      <c r="AB95" s="55"/>
      <c r="AG95" t="str">
        <f t="shared" si="19"/>
        <v>Chelsea</v>
      </c>
      <c r="AH95" t="s">
        <v>1418</v>
      </c>
      <c r="AI95">
        <v>1</v>
      </c>
      <c r="AJ95" s="9"/>
      <c r="AK95" s="94">
        <v>23</v>
      </c>
      <c r="AL95" s="96">
        <v>11</v>
      </c>
      <c r="AM95" s="96">
        <v>25</v>
      </c>
      <c r="AN95" s="100">
        <v>12350</v>
      </c>
      <c r="AO95">
        <f t="shared" si="20"/>
        <v>23011</v>
      </c>
      <c r="AP95" s="61" t="s">
        <v>2575</v>
      </c>
      <c r="AQ95" s="126">
        <f t="shared" si="21"/>
        <v>2312350</v>
      </c>
    </row>
    <row r="96" spans="1:43" hidden="1" outlineLevel="1">
      <c r="A96" t="s">
        <v>2326</v>
      </c>
      <c r="B96" s="9" t="s">
        <v>32</v>
      </c>
      <c r="C96" s="1">
        <f t="shared" si="13"/>
        <v>460</v>
      </c>
      <c r="D96" s="7">
        <f>IF(N96&gt;0, RANK(N96,(N96:P96,Q96:AE96)),0)</f>
        <v>2</v>
      </c>
      <c r="E96" s="7">
        <f>IF(O96&gt;0,RANK(O96,(N96:P96,Q96:AE96)),0)</f>
        <v>1</v>
      </c>
      <c r="F96" s="7">
        <f t="shared" si="14"/>
        <v>0</v>
      </c>
      <c r="G96" s="1">
        <f t="shared" si="22"/>
        <v>238</v>
      </c>
      <c r="H96" s="2">
        <f t="shared" si="23"/>
        <v>0.5173913043478261</v>
      </c>
      <c r="I96" s="8"/>
      <c r="J96" s="2">
        <f t="shared" si="15"/>
        <v>0.24130434782608695</v>
      </c>
      <c r="K96" s="2">
        <f t="shared" si="16"/>
        <v>0.75869565217391299</v>
      </c>
      <c r="L96" s="2">
        <f t="shared" si="17"/>
        <v>0</v>
      </c>
      <c r="M96" s="2">
        <f t="shared" si="18"/>
        <v>0</v>
      </c>
      <c r="N96" s="58">
        <v>111</v>
      </c>
      <c r="O96" s="58">
        <v>349</v>
      </c>
      <c r="P96" s="58"/>
      <c r="Q96" s="58"/>
      <c r="R96" s="58"/>
      <c r="S96" s="58"/>
      <c r="T96" s="59"/>
      <c r="U96" s="55"/>
      <c r="V96" s="55"/>
      <c r="W96" s="55"/>
      <c r="X96" s="55"/>
      <c r="Y96" s="55"/>
      <c r="Z96" s="55"/>
      <c r="AA96" s="55"/>
      <c r="AB96" s="55"/>
      <c r="AG96" t="str">
        <f t="shared" si="19"/>
        <v>Cherryfield</v>
      </c>
      <c r="AH96" t="s">
        <v>1242</v>
      </c>
      <c r="AI96">
        <v>2</v>
      </c>
      <c r="AJ96" s="9"/>
      <c r="AK96" s="94">
        <v>23</v>
      </c>
      <c r="AL96" s="96">
        <v>29</v>
      </c>
      <c r="AM96" s="96">
        <v>45</v>
      </c>
      <c r="AN96" s="100">
        <v>12455</v>
      </c>
      <c r="AO96">
        <f t="shared" si="20"/>
        <v>23029</v>
      </c>
      <c r="AP96" s="61" t="s">
        <v>2575</v>
      </c>
      <c r="AQ96" s="126">
        <f t="shared" si="21"/>
        <v>2312455</v>
      </c>
    </row>
    <row r="97" spans="1:43" hidden="1" outlineLevel="1">
      <c r="A97" t="s">
        <v>1522</v>
      </c>
      <c r="B97" s="9" t="s">
        <v>32</v>
      </c>
      <c r="C97" s="1">
        <f t="shared" si="13"/>
        <v>159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14"/>
        <v>0</v>
      </c>
      <c r="G97" s="1">
        <f t="shared" si="22"/>
        <v>51</v>
      </c>
      <c r="H97" s="2">
        <f t="shared" si="23"/>
        <v>0.32075471698113206</v>
      </c>
      <c r="I97" s="8"/>
      <c r="J97" s="2">
        <f t="shared" si="15"/>
        <v>0.33962264150943394</v>
      </c>
      <c r="K97" s="2">
        <f t="shared" si="16"/>
        <v>0.660377358490566</v>
      </c>
      <c r="L97" s="2">
        <f t="shared" si="17"/>
        <v>0</v>
      </c>
      <c r="M97" s="2">
        <f t="shared" si="18"/>
        <v>1.1102230246251565E-16</v>
      </c>
      <c r="N97" s="58">
        <v>54</v>
      </c>
      <c r="O97" s="58">
        <v>105</v>
      </c>
      <c r="P97" s="58"/>
      <c r="Q97" s="58"/>
      <c r="R97" s="58"/>
      <c r="S97" s="58"/>
      <c r="T97" s="59"/>
      <c r="U97" s="55"/>
      <c r="V97" s="55"/>
      <c r="W97" s="55"/>
      <c r="X97" s="55"/>
      <c r="Y97" s="55"/>
      <c r="Z97" s="55"/>
      <c r="AA97" s="55"/>
      <c r="AB97" s="55"/>
      <c r="AG97" t="str">
        <f t="shared" si="19"/>
        <v>Chester</v>
      </c>
      <c r="AH97" t="s">
        <v>1154</v>
      </c>
      <c r="AI97">
        <v>2</v>
      </c>
      <c r="AJ97" s="9"/>
      <c r="AK97" s="94">
        <v>23</v>
      </c>
      <c r="AL97" s="96">
        <v>19</v>
      </c>
      <c r="AM97" s="96">
        <v>50</v>
      </c>
      <c r="AN97" s="100">
        <v>12525</v>
      </c>
      <c r="AO97">
        <f t="shared" si="20"/>
        <v>23019</v>
      </c>
      <c r="AP97" s="61" t="s">
        <v>2575</v>
      </c>
      <c r="AQ97" s="126">
        <f t="shared" si="21"/>
        <v>2312525</v>
      </c>
    </row>
    <row r="98" spans="1:43" hidden="1" outlineLevel="1">
      <c r="A98" t="s">
        <v>286</v>
      </c>
      <c r="B98" s="9" t="s">
        <v>32</v>
      </c>
      <c r="C98" s="1">
        <f t="shared" si="13"/>
        <v>380</v>
      </c>
      <c r="D98" s="7">
        <f>IF(N98&gt;0, RANK(N98,(N98:P98,Q98:AE98)),0)</f>
        <v>2</v>
      </c>
      <c r="E98" s="7">
        <f>IF(O98&gt;0,RANK(O98,(N98:P98,Q98:AE98)),0)</f>
        <v>1</v>
      </c>
      <c r="F98" s="7">
        <f t="shared" si="14"/>
        <v>0</v>
      </c>
      <c r="G98" s="1">
        <f t="shared" si="22"/>
        <v>74</v>
      </c>
      <c r="H98" s="2">
        <f t="shared" si="23"/>
        <v>0.19473684210526315</v>
      </c>
      <c r="I98" s="8"/>
      <c r="J98" s="2">
        <f t="shared" si="15"/>
        <v>0.4026315789473684</v>
      </c>
      <c r="K98" s="2">
        <f t="shared" si="16"/>
        <v>0.59736842105263155</v>
      </c>
      <c r="L98" s="2">
        <f t="shared" si="17"/>
        <v>0</v>
      </c>
      <c r="M98" s="2">
        <f t="shared" si="18"/>
        <v>0</v>
      </c>
      <c r="N98" s="58">
        <v>153</v>
      </c>
      <c r="O98" s="58">
        <v>227</v>
      </c>
      <c r="P98" s="58"/>
      <c r="Q98" s="58"/>
      <c r="R98" s="58"/>
      <c r="S98" s="58"/>
      <c r="T98" s="59"/>
      <c r="U98" s="55"/>
      <c r="V98" s="55"/>
      <c r="W98" s="55"/>
      <c r="X98" s="55"/>
      <c r="Y98" s="55"/>
      <c r="Z98" s="55"/>
      <c r="AA98" s="55"/>
      <c r="AB98" s="55"/>
      <c r="AG98" t="str">
        <f t="shared" si="19"/>
        <v>Chesterville</v>
      </c>
      <c r="AH98" t="s">
        <v>1534</v>
      </c>
      <c r="AI98">
        <v>2</v>
      </c>
      <c r="AJ98" s="9"/>
      <c r="AK98" s="94">
        <v>23</v>
      </c>
      <c r="AL98" s="96">
        <v>7</v>
      </c>
      <c r="AM98" s="96">
        <v>15</v>
      </c>
      <c r="AN98" s="100">
        <v>12595</v>
      </c>
      <c r="AO98">
        <f t="shared" si="20"/>
        <v>23007</v>
      </c>
      <c r="AP98" s="61" t="s">
        <v>2575</v>
      </c>
      <c r="AQ98" s="126">
        <f t="shared" si="21"/>
        <v>2312595</v>
      </c>
    </row>
    <row r="99" spans="1:43" hidden="1" outlineLevel="1">
      <c r="A99" t="s">
        <v>2375</v>
      </c>
      <c r="B99" s="9" t="s">
        <v>32</v>
      </c>
      <c r="C99" s="1">
        <f t="shared" si="13"/>
        <v>1549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si="14"/>
        <v>0</v>
      </c>
      <c r="G99" s="1">
        <f t="shared" si="22"/>
        <v>429</v>
      </c>
      <c r="H99" s="2">
        <f t="shared" si="23"/>
        <v>0.27695287282117498</v>
      </c>
      <c r="I99" s="8"/>
      <c r="J99" s="2">
        <f t="shared" si="15"/>
        <v>0.36152356358941251</v>
      </c>
      <c r="K99" s="2">
        <f t="shared" si="16"/>
        <v>0.63847643641058749</v>
      </c>
      <c r="L99" s="2">
        <f t="shared" si="17"/>
        <v>0</v>
      </c>
      <c r="M99" s="2">
        <f t="shared" si="18"/>
        <v>0</v>
      </c>
      <c r="N99" s="58">
        <v>560</v>
      </c>
      <c r="O99" s="58">
        <v>989</v>
      </c>
      <c r="P99" s="58"/>
      <c r="Q99" s="58"/>
      <c r="R99" s="58"/>
      <c r="S99" s="58"/>
      <c r="T99" s="59"/>
      <c r="U99" s="55"/>
      <c r="V99" s="55"/>
      <c r="W99" s="55"/>
      <c r="X99" s="55"/>
      <c r="Y99" s="55"/>
      <c r="Z99" s="55"/>
      <c r="AA99" s="55"/>
      <c r="AB99" s="55"/>
      <c r="AG99" t="str">
        <f t="shared" si="19"/>
        <v>China</v>
      </c>
      <c r="AH99" t="s">
        <v>1418</v>
      </c>
      <c r="AI99">
        <v>2</v>
      </c>
      <c r="AJ99" s="9"/>
      <c r="AK99" s="94">
        <v>23</v>
      </c>
      <c r="AL99" s="96">
        <v>11</v>
      </c>
      <c r="AM99" s="96">
        <v>30</v>
      </c>
      <c r="AN99" s="100">
        <v>12735</v>
      </c>
      <c r="AO99">
        <f t="shared" si="20"/>
        <v>23011</v>
      </c>
      <c r="AP99" s="61" t="s">
        <v>2575</v>
      </c>
      <c r="AQ99" s="126">
        <f t="shared" si="21"/>
        <v>2312735</v>
      </c>
    </row>
    <row r="100" spans="1:43" hidden="1" outlineLevel="1">
      <c r="A100" t="s">
        <v>1390</v>
      </c>
      <c r="B100" s="9" t="s">
        <v>32</v>
      </c>
      <c r="C100" s="1">
        <f t="shared" si="13"/>
        <v>294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 t="shared" si="14"/>
        <v>0</v>
      </c>
      <c r="G100" s="1">
        <f t="shared" si="22"/>
        <v>80</v>
      </c>
      <c r="H100" s="2">
        <f t="shared" si="23"/>
        <v>0.27210884353741499</v>
      </c>
      <c r="I100" s="8"/>
      <c r="J100" s="2">
        <f t="shared" si="15"/>
        <v>0.36394557823129253</v>
      </c>
      <c r="K100" s="2">
        <f t="shared" si="16"/>
        <v>0.63605442176870752</v>
      </c>
      <c r="L100" s="2">
        <f t="shared" si="17"/>
        <v>0</v>
      </c>
      <c r="M100" s="2">
        <f t="shared" si="18"/>
        <v>-1.1102230246251565E-16</v>
      </c>
      <c r="N100" s="58">
        <v>107</v>
      </c>
      <c r="O100" s="58">
        <v>187</v>
      </c>
      <c r="P100" s="58"/>
      <c r="Q100" s="58"/>
      <c r="R100" s="58"/>
      <c r="S100" s="58"/>
      <c r="T100" s="59"/>
      <c r="U100" s="55"/>
      <c r="V100" s="55"/>
      <c r="W100" s="55"/>
      <c r="X100" s="55"/>
      <c r="Y100" s="55"/>
      <c r="Z100" s="55"/>
      <c r="AA100" s="55"/>
      <c r="AB100" s="55"/>
      <c r="AG100" t="str">
        <f t="shared" si="19"/>
        <v>Clifton</v>
      </c>
      <c r="AH100" t="s">
        <v>1154</v>
      </c>
      <c r="AI100">
        <v>2</v>
      </c>
      <c r="AJ100" s="9"/>
      <c r="AK100" s="94">
        <v>23</v>
      </c>
      <c r="AL100" s="96">
        <v>19</v>
      </c>
      <c r="AM100" s="96">
        <v>55</v>
      </c>
      <c r="AN100" s="100">
        <v>13365</v>
      </c>
      <c r="AO100">
        <f t="shared" si="20"/>
        <v>23019</v>
      </c>
      <c r="AP100" s="61" t="s">
        <v>2575</v>
      </c>
      <c r="AQ100" s="126">
        <f t="shared" si="21"/>
        <v>2313365</v>
      </c>
    </row>
    <row r="101" spans="1:43" hidden="1" outlineLevel="1">
      <c r="A101" t="s">
        <v>2149</v>
      </c>
      <c r="B101" s="9" t="s">
        <v>32</v>
      </c>
      <c r="C101" s="1">
        <f t="shared" si="13"/>
        <v>1225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 t="shared" si="14"/>
        <v>0</v>
      </c>
      <c r="G101" s="1">
        <f t="shared" si="22"/>
        <v>83</v>
      </c>
      <c r="H101" s="2">
        <f t="shared" si="23"/>
        <v>6.775510204081632E-2</v>
      </c>
      <c r="I101" s="8"/>
      <c r="J101" s="2">
        <f t="shared" si="15"/>
        <v>0.46612244897959182</v>
      </c>
      <c r="K101" s="2">
        <f t="shared" si="16"/>
        <v>0.53387755102040813</v>
      </c>
      <c r="L101" s="2">
        <f t="shared" si="17"/>
        <v>0</v>
      </c>
      <c r="M101" s="2">
        <f t="shared" si="18"/>
        <v>0</v>
      </c>
      <c r="N101" s="58">
        <v>571</v>
      </c>
      <c r="O101" s="58">
        <v>654</v>
      </c>
      <c r="P101" s="58"/>
      <c r="Q101" s="58"/>
      <c r="R101" s="58"/>
      <c r="S101" s="58"/>
      <c r="T101" s="59"/>
      <c r="U101" s="55"/>
      <c r="V101" s="55"/>
      <c r="W101" s="55"/>
      <c r="X101" s="55"/>
      <c r="Y101" s="55"/>
      <c r="Z101" s="55"/>
      <c r="AA101" s="55"/>
      <c r="AB101" s="55"/>
      <c r="AG101" t="str">
        <f t="shared" si="19"/>
        <v>Clinton</v>
      </c>
      <c r="AH101" t="s">
        <v>1418</v>
      </c>
      <c r="AI101">
        <v>1</v>
      </c>
      <c r="AJ101" s="9"/>
      <c r="AK101" s="94">
        <v>23</v>
      </c>
      <c r="AL101" s="96">
        <v>11</v>
      </c>
      <c r="AM101" s="96">
        <v>35</v>
      </c>
      <c r="AN101" s="100">
        <v>13470</v>
      </c>
      <c r="AO101">
        <f t="shared" si="20"/>
        <v>23011</v>
      </c>
      <c r="AP101" s="61" t="s">
        <v>2575</v>
      </c>
      <c r="AQ101" s="126">
        <f t="shared" si="21"/>
        <v>2313470</v>
      </c>
    </row>
    <row r="102" spans="1:43" hidden="1" outlineLevel="1">
      <c r="A102" t="s">
        <v>875</v>
      </c>
      <c r="B102" s="9" t="s">
        <v>32</v>
      </c>
      <c r="C102" s="1">
        <f t="shared" si="13"/>
        <v>12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 t="shared" si="14"/>
        <v>0</v>
      </c>
      <c r="G102" s="1">
        <f t="shared" si="22"/>
        <v>8</v>
      </c>
      <c r="H102" s="2">
        <f t="shared" si="23"/>
        <v>0.66666666666666663</v>
      </c>
      <c r="I102" s="8"/>
      <c r="J102" s="2">
        <f t="shared" si="15"/>
        <v>0.16666666666666666</v>
      </c>
      <c r="K102" s="2">
        <f t="shared" si="16"/>
        <v>0.83333333333333337</v>
      </c>
      <c r="L102" s="2">
        <f t="shared" si="17"/>
        <v>0</v>
      </c>
      <c r="M102" s="2">
        <f t="shared" si="18"/>
        <v>0</v>
      </c>
      <c r="N102" s="58">
        <v>2</v>
      </c>
      <c r="O102" s="58">
        <v>10</v>
      </c>
      <c r="P102" s="58"/>
      <c r="Q102" s="58"/>
      <c r="R102" s="58"/>
      <c r="S102" s="58"/>
      <c r="T102" s="59"/>
      <c r="U102" s="55"/>
      <c r="V102" s="55"/>
      <c r="W102" s="55"/>
      <c r="X102" s="55"/>
      <c r="Y102" s="55"/>
      <c r="Z102" s="55"/>
      <c r="AA102" s="55"/>
      <c r="AB102" s="55"/>
      <c r="AG102" t="str">
        <f t="shared" si="19"/>
        <v>Codyville</v>
      </c>
      <c r="AH102" t="s">
        <v>1242</v>
      </c>
      <c r="AI102">
        <v>2</v>
      </c>
      <c r="AJ102" s="9"/>
      <c r="AK102" s="94">
        <v>23</v>
      </c>
      <c r="AL102" s="96">
        <v>29</v>
      </c>
      <c r="AM102" s="96">
        <v>50</v>
      </c>
      <c r="AN102" s="100">
        <v>13610</v>
      </c>
      <c r="AO102">
        <f t="shared" si="20"/>
        <v>23029</v>
      </c>
      <c r="AP102" s="61" t="s">
        <v>1995</v>
      </c>
      <c r="AQ102" s="126">
        <f t="shared" si="21"/>
        <v>2313610</v>
      </c>
    </row>
    <row r="103" spans="1:43" hidden="1" outlineLevel="1">
      <c r="A103" t="s">
        <v>2247</v>
      </c>
      <c r="B103" s="9" t="s">
        <v>32</v>
      </c>
      <c r="C103" s="1">
        <f t="shared" si="13"/>
        <v>144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 t="shared" si="14"/>
        <v>0</v>
      </c>
      <c r="G103" s="1">
        <f t="shared" si="22"/>
        <v>60</v>
      </c>
      <c r="H103" s="2">
        <f t="shared" si="23"/>
        <v>0.41666666666666669</v>
      </c>
      <c r="I103" s="8"/>
      <c r="J103" s="2">
        <f t="shared" si="15"/>
        <v>0.29166666666666669</v>
      </c>
      <c r="K103" s="2">
        <f t="shared" si="16"/>
        <v>0.70833333333333337</v>
      </c>
      <c r="L103" s="2">
        <f t="shared" si="17"/>
        <v>0</v>
      </c>
      <c r="M103" s="2">
        <f t="shared" si="18"/>
        <v>-1.1102230246251565E-16</v>
      </c>
      <c r="N103" s="58">
        <v>42</v>
      </c>
      <c r="O103" s="58">
        <v>102</v>
      </c>
      <c r="P103" s="58"/>
      <c r="Q103" s="58"/>
      <c r="R103" s="58"/>
      <c r="S103" s="58"/>
      <c r="T103" s="59"/>
      <c r="U103" s="55"/>
      <c r="V103" s="55"/>
      <c r="W103" s="55"/>
      <c r="X103" s="55"/>
      <c r="Y103" s="55"/>
      <c r="Z103" s="55"/>
      <c r="AA103" s="55"/>
      <c r="AB103" s="55"/>
      <c r="AG103" t="str">
        <f t="shared" si="19"/>
        <v>Columbia</v>
      </c>
      <c r="AH103" t="s">
        <v>1242</v>
      </c>
      <c r="AI103">
        <v>2</v>
      </c>
      <c r="AJ103" s="9"/>
      <c r="AK103" s="94">
        <v>23</v>
      </c>
      <c r="AL103" s="96">
        <v>29</v>
      </c>
      <c r="AM103" s="96">
        <v>55</v>
      </c>
      <c r="AN103" s="100">
        <v>13750</v>
      </c>
      <c r="AO103">
        <f t="shared" si="20"/>
        <v>23029</v>
      </c>
      <c r="AP103" s="61" t="s">
        <v>2575</v>
      </c>
      <c r="AQ103" s="126">
        <f t="shared" si="21"/>
        <v>2313750</v>
      </c>
    </row>
    <row r="104" spans="1:43" hidden="1" outlineLevel="1">
      <c r="A104" t="s">
        <v>802</v>
      </c>
      <c r="B104" s="9" t="s">
        <v>32</v>
      </c>
      <c r="C104" s="1">
        <f t="shared" si="13"/>
        <v>177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 t="shared" si="14"/>
        <v>0</v>
      </c>
      <c r="G104" s="1">
        <f t="shared" si="22"/>
        <v>79</v>
      </c>
      <c r="H104" s="2">
        <f t="shared" si="23"/>
        <v>0.4463276836158192</v>
      </c>
      <c r="I104" s="8"/>
      <c r="J104" s="2">
        <f t="shared" si="15"/>
        <v>0.2768361581920904</v>
      </c>
      <c r="K104" s="2">
        <f t="shared" si="16"/>
        <v>0.7231638418079096</v>
      </c>
      <c r="L104" s="2">
        <f t="shared" si="17"/>
        <v>0</v>
      </c>
      <c r="M104" s="2">
        <f t="shared" si="18"/>
        <v>0</v>
      </c>
      <c r="N104" s="58">
        <v>49</v>
      </c>
      <c r="O104" s="58">
        <v>128</v>
      </c>
      <c r="P104" s="58"/>
      <c r="Q104" s="58"/>
      <c r="R104" s="58"/>
      <c r="S104" s="58"/>
      <c r="T104" s="59"/>
      <c r="U104" s="55"/>
      <c r="V104" s="55"/>
      <c r="W104" s="55"/>
      <c r="X104" s="55"/>
      <c r="Y104" s="55"/>
      <c r="Z104" s="55"/>
      <c r="AA104" s="55"/>
      <c r="AB104" s="55"/>
      <c r="AG104" t="str">
        <f t="shared" si="19"/>
        <v>Columbia Falls</v>
      </c>
      <c r="AH104" t="s">
        <v>1242</v>
      </c>
      <c r="AI104">
        <v>2</v>
      </c>
      <c r="AJ104" s="9"/>
      <c r="AK104" s="94">
        <v>23</v>
      </c>
      <c r="AL104" s="96">
        <v>29</v>
      </c>
      <c r="AM104" s="96">
        <v>60</v>
      </c>
      <c r="AN104" s="100">
        <v>13820</v>
      </c>
      <c r="AO104">
        <f t="shared" si="20"/>
        <v>23029</v>
      </c>
      <c r="AP104" s="61" t="s">
        <v>2575</v>
      </c>
      <c r="AQ104" s="126">
        <f t="shared" si="21"/>
        <v>2313820</v>
      </c>
    </row>
    <row r="105" spans="1:43" hidden="1" outlineLevel="1">
      <c r="A105" t="s">
        <v>1689</v>
      </c>
      <c r="B105" s="9" t="s">
        <v>32</v>
      </c>
      <c r="C105" s="1">
        <f t="shared" si="13"/>
        <v>125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14"/>
        <v>0</v>
      </c>
      <c r="G105" s="1">
        <f t="shared" si="22"/>
        <v>3</v>
      </c>
      <c r="H105" s="2">
        <f t="shared" si="23"/>
        <v>2.4E-2</v>
      </c>
      <c r="I105" s="8"/>
      <c r="J105" s="2">
        <f t="shared" si="15"/>
        <v>0.51200000000000001</v>
      </c>
      <c r="K105" s="2">
        <f t="shared" si="16"/>
        <v>0.48799999999999999</v>
      </c>
      <c r="L105" s="2">
        <f t="shared" si="17"/>
        <v>0</v>
      </c>
      <c r="M105" s="2">
        <f t="shared" si="18"/>
        <v>0</v>
      </c>
      <c r="N105" s="58">
        <v>64</v>
      </c>
      <c r="O105" s="58">
        <v>61</v>
      </c>
      <c r="P105" s="58"/>
      <c r="Q105" s="58"/>
      <c r="R105" s="58"/>
      <c r="S105" s="58"/>
      <c r="T105" s="59"/>
      <c r="U105" s="55"/>
      <c r="V105" s="55"/>
      <c r="W105" s="55"/>
      <c r="X105" s="55"/>
      <c r="Y105" s="55"/>
      <c r="Z105" s="55"/>
      <c r="AA105" s="55"/>
      <c r="AB105" s="55"/>
      <c r="AG105" t="str">
        <f>A105</f>
        <v>Connor</v>
      </c>
      <c r="AH105" t="s">
        <v>1670</v>
      </c>
      <c r="AI105">
        <v>2</v>
      </c>
      <c r="AJ105" s="9"/>
      <c r="AK105" s="94">
        <v>23</v>
      </c>
      <c r="AL105" s="96">
        <v>3</v>
      </c>
      <c r="AM105" s="96">
        <v>63</v>
      </c>
      <c r="AN105" s="100">
        <v>13900</v>
      </c>
      <c r="AO105">
        <f t="shared" si="20"/>
        <v>23003</v>
      </c>
      <c r="AP105" s="61" t="s">
        <v>1228</v>
      </c>
      <c r="AQ105" s="126">
        <f t="shared" si="21"/>
        <v>2313900</v>
      </c>
    </row>
    <row r="106" spans="1:43" hidden="1" outlineLevel="1">
      <c r="A106" t="s">
        <v>2687</v>
      </c>
      <c r="B106" s="9" t="s">
        <v>32</v>
      </c>
      <c r="C106" s="1">
        <f t="shared" si="13"/>
        <v>71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14"/>
        <v>0</v>
      </c>
      <c r="G106" s="1">
        <f t="shared" si="22"/>
        <v>9</v>
      </c>
      <c r="H106" s="2">
        <f t="shared" si="23"/>
        <v>0.12676056338028169</v>
      </c>
      <c r="I106" s="8"/>
      <c r="J106" s="2">
        <f t="shared" si="15"/>
        <v>0.56338028169014087</v>
      </c>
      <c r="K106" s="2">
        <f t="shared" si="16"/>
        <v>0.43661971830985913</v>
      </c>
      <c r="L106" s="2">
        <f t="shared" si="17"/>
        <v>0</v>
      </c>
      <c r="M106" s="2">
        <f t="shared" si="18"/>
        <v>0</v>
      </c>
      <c r="N106" s="58">
        <v>40</v>
      </c>
      <c r="O106" s="58">
        <v>31</v>
      </c>
      <c r="P106" s="58"/>
      <c r="Q106" s="58"/>
      <c r="R106" s="58"/>
      <c r="S106" s="58"/>
      <c r="T106" s="59"/>
      <c r="U106" s="55"/>
      <c r="V106" s="55"/>
      <c r="W106" s="55"/>
      <c r="X106" s="55"/>
      <c r="Y106" s="55"/>
      <c r="Z106" s="55"/>
      <c r="AA106" s="55"/>
      <c r="AB106" s="55"/>
      <c r="AG106" t="str">
        <f>A106</f>
        <v>Cooper</v>
      </c>
      <c r="AH106" t="s">
        <v>1242</v>
      </c>
      <c r="AI106">
        <v>2</v>
      </c>
      <c r="AJ106" s="9"/>
      <c r="AK106" s="94">
        <v>23</v>
      </c>
      <c r="AL106" s="96">
        <v>29</v>
      </c>
      <c r="AM106" s="96">
        <v>65</v>
      </c>
      <c r="AN106" s="100">
        <v>14100</v>
      </c>
      <c r="AO106">
        <f t="shared" si="20"/>
        <v>23029</v>
      </c>
      <c r="AP106" s="61" t="s">
        <v>2575</v>
      </c>
      <c r="AQ106" s="126">
        <f t="shared" si="21"/>
        <v>2314100</v>
      </c>
    </row>
    <row r="107" spans="1:43" hidden="1" outlineLevel="1">
      <c r="A107" t="s">
        <v>1229</v>
      </c>
      <c r="B107" s="9" t="s">
        <v>32</v>
      </c>
      <c r="C107" s="1">
        <f t="shared" si="13"/>
        <v>74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 t="shared" si="14"/>
        <v>0</v>
      </c>
      <c r="G107" s="1">
        <f t="shared" si="22"/>
        <v>10</v>
      </c>
      <c r="H107" s="2">
        <f t="shared" si="23"/>
        <v>0.13513513513513514</v>
      </c>
      <c r="I107" s="8"/>
      <c r="J107" s="2">
        <f t="shared" si="15"/>
        <v>0.43243243243243246</v>
      </c>
      <c r="K107" s="2">
        <f t="shared" si="16"/>
        <v>0.56756756756756754</v>
      </c>
      <c r="L107" s="2">
        <f t="shared" si="17"/>
        <v>0</v>
      </c>
      <c r="M107" s="2">
        <f t="shared" si="18"/>
        <v>0</v>
      </c>
      <c r="N107" s="58">
        <v>32</v>
      </c>
      <c r="O107" s="58">
        <v>42</v>
      </c>
      <c r="P107" s="58"/>
      <c r="Q107" s="58"/>
      <c r="R107" s="58"/>
      <c r="S107" s="58"/>
      <c r="T107" s="59"/>
      <c r="U107" s="55"/>
      <c r="V107" s="55"/>
      <c r="W107" s="55"/>
      <c r="X107" s="55"/>
      <c r="Y107" s="55"/>
      <c r="Z107" s="55"/>
      <c r="AA107" s="55"/>
      <c r="AB107" s="55"/>
      <c r="AG107" t="str">
        <f t="shared" si="19"/>
        <v>Coplin</v>
      </c>
      <c r="AH107" t="s">
        <v>1534</v>
      </c>
      <c r="AI107">
        <v>2</v>
      </c>
      <c r="AJ107" s="9"/>
      <c r="AK107" s="94">
        <v>23</v>
      </c>
      <c r="AL107" s="96">
        <v>7</v>
      </c>
      <c r="AM107" s="96">
        <v>20</v>
      </c>
      <c r="AN107" s="100">
        <v>14205</v>
      </c>
      <c r="AO107">
        <f t="shared" si="20"/>
        <v>23007</v>
      </c>
      <c r="AP107" s="61" t="s">
        <v>1995</v>
      </c>
      <c r="AQ107" s="126">
        <f t="shared" si="21"/>
        <v>2314205</v>
      </c>
    </row>
    <row r="108" spans="1:43" hidden="1" outlineLevel="1">
      <c r="A108" t="s">
        <v>1700</v>
      </c>
      <c r="B108" s="9" t="s">
        <v>32</v>
      </c>
      <c r="C108" s="1">
        <f t="shared" si="13"/>
        <v>865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 t="shared" si="14"/>
        <v>0</v>
      </c>
      <c r="G108" s="1">
        <f t="shared" si="22"/>
        <v>265</v>
      </c>
      <c r="H108" s="2">
        <f t="shared" si="23"/>
        <v>0.30635838150289019</v>
      </c>
      <c r="I108" s="8"/>
      <c r="J108" s="2">
        <f t="shared" si="15"/>
        <v>0.34682080924855491</v>
      </c>
      <c r="K108" s="2">
        <f t="shared" si="16"/>
        <v>0.65317919075144504</v>
      </c>
      <c r="L108" s="2">
        <f t="shared" si="17"/>
        <v>0</v>
      </c>
      <c r="M108" s="2">
        <f t="shared" si="18"/>
        <v>0</v>
      </c>
      <c r="N108" s="58">
        <v>300</v>
      </c>
      <c r="O108" s="58">
        <v>565</v>
      </c>
      <c r="P108" s="58"/>
      <c r="Q108" s="58"/>
      <c r="R108" s="58"/>
      <c r="S108" s="58"/>
      <c r="T108" s="59"/>
      <c r="U108" s="55"/>
      <c r="V108" s="55"/>
      <c r="W108" s="55"/>
      <c r="X108" s="55"/>
      <c r="Y108" s="55"/>
      <c r="Z108" s="55"/>
      <c r="AA108" s="55"/>
      <c r="AB108" s="55"/>
      <c r="AG108" t="str">
        <f t="shared" si="19"/>
        <v>Corinna</v>
      </c>
      <c r="AH108" t="s">
        <v>1154</v>
      </c>
      <c r="AI108">
        <v>2</v>
      </c>
      <c r="AJ108" s="9"/>
      <c r="AK108" s="94">
        <v>23</v>
      </c>
      <c r="AL108" s="96">
        <v>19</v>
      </c>
      <c r="AM108" s="96">
        <v>60</v>
      </c>
      <c r="AN108" s="100">
        <v>14310</v>
      </c>
      <c r="AO108">
        <f t="shared" si="20"/>
        <v>23019</v>
      </c>
      <c r="AP108" s="61" t="s">
        <v>2575</v>
      </c>
      <c r="AQ108" s="126">
        <f t="shared" si="21"/>
        <v>2314310</v>
      </c>
    </row>
    <row r="109" spans="1:43" hidden="1" outlineLevel="1">
      <c r="A109" t="s">
        <v>1674</v>
      </c>
      <c r="B109" s="9" t="s">
        <v>32</v>
      </c>
      <c r="C109" s="1">
        <f t="shared" si="13"/>
        <v>879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14"/>
        <v>0</v>
      </c>
      <c r="G109" s="1">
        <f t="shared" si="22"/>
        <v>437</v>
      </c>
      <c r="H109" s="2">
        <f t="shared" si="23"/>
        <v>0.49715585893060293</v>
      </c>
      <c r="I109" s="8"/>
      <c r="J109" s="2">
        <f t="shared" si="15"/>
        <v>0.25142207053469851</v>
      </c>
      <c r="K109" s="2">
        <f t="shared" si="16"/>
        <v>0.74857792946530144</v>
      </c>
      <c r="L109" s="2">
        <f t="shared" si="17"/>
        <v>0</v>
      </c>
      <c r="M109" s="2">
        <f t="shared" si="18"/>
        <v>0</v>
      </c>
      <c r="N109" s="58">
        <v>221</v>
      </c>
      <c r="O109" s="58">
        <v>658</v>
      </c>
      <c r="P109" s="58"/>
      <c r="Q109" s="58"/>
      <c r="R109" s="58"/>
      <c r="S109" s="58"/>
      <c r="T109" s="59"/>
      <c r="U109" s="55"/>
      <c r="V109" s="55"/>
      <c r="W109" s="55"/>
      <c r="X109" s="55"/>
      <c r="Y109" s="55"/>
      <c r="Z109" s="55"/>
      <c r="AA109" s="55"/>
      <c r="AB109" s="55"/>
      <c r="AG109" t="str">
        <f t="shared" si="19"/>
        <v>Corinth</v>
      </c>
      <c r="AH109" t="s">
        <v>1154</v>
      </c>
      <c r="AI109">
        <v>2</v>
      </c>
      <c r="AJ109" s="9"/>
      <c r="AK109" s="94">
        <v>23</v>
      </c>
      <c r="AL109" s="96">
        <v>19</v>
      </c>
      <c r="AM109" s="96">
        <v>65</v>
      </c>
      <c r="AN109" s="100">
        <v>14380</v>
      </c>
      <c r="AO109">
        <f t="shared" si="20"/>
        <v>23019</v>
      </c>
      <c r="AP109" s="61" t="s">
        <v>2575</v>
      </c>
      <c r="AQ109" s="126">
        <f t="shared" si="21"/>
        <v>2314380</v>
      </c>
    </row>
    <row r="110" spans="1:43" hidden="1" outlineLevel="1">
      <c r="A110" t="s">
        <v>2140</v>
      </c>
      <c r="B110" s="9" t="s">
        <v>32</v>
      </c>
      <c r="C110" s="1">
        <f t="shared" si="13"/>
        <v>515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14"/>
        <v>0</v>
      </c>
      <c r="G110" s="1">
        <f t="shared" si="22"/>
        <v>61</v>
      </c>
      <c r="H110" s="2">
        <f t="shared" si="23"/>
        <v>0.11844660194174757</v>
      </c>
      <c r="I110" s="8"/>
      <c r="J110" s="2">
        <f t="shared" si="15"/>
        <v>0.4407766990291262</v>
      </c>
      <c r="K110" s="2">
        <f t="shared" si="16"/>
        <v>0.5592233009708738</v>
      </c>
      <c r="L110" s="2">
        <f t="shared" si="17"/>
        <v>0</v>
      </c>
      <c r="M110" s="2">
        <f t="shared" si="18"/>
        <v>0</v>
      </c>
      <c r="N110" s="58">
        <v>227</v>
      </c>
      <c r="O110" s="58">
        <v>288</v>
      </c>
      <c r="P110" s="58"/>
      <c r="Q110" s="58"/>
      <c r="R110" s="58"/>
      <c r="S110" s="58"/>
      <c r="T110" s="59"/>
      <c r="U110" s="55"/>
      <c r="V110" s="55"/>
      <c r="W110" s="55"/>
      <c r="X110" s="55"/>
      <c r="Y110" s="55"/>
      <c r="Z110" s="55"/>
      <c r="AA110" s="55"/>
      <c r="AB110" s="55"/>
      <c r="AG110" t="str">
        <f t="shared" si="19"/>
        <v>Cornish</v>
      </c>
      <c r="AH110" t="s">
        <v>1647</v>
      </c>
      <c r="AI110">
        <v>1</v>
      </c>
      <c r="AJ110" s="9"/>
      <c r="AK110" s="94">
        <v>23</v>
      </c>
      <c r="AL110" s="96">
        <v>31</v>
      </c>
      <c r="AM110" s="96">
        <v>35</v>
      </c>
      <c r="AN110" s="100">
        <v>14485</v>
      </c>
      <c r="AO110">
        <f t="shared" si="20"/>
        <v>23031</v>
      </c>
      <c r="AP110" s="61" t="s">
        <v>2575</v>
      </c>
      <c r="AQ110" s="126">
        <f t="shared" si="21"/>
        <v>2314485</v>
      </c>
    </row>
    <row r="111" spans="1:43" hidden="1" outlineLevel="1">
      <c r="A111" t="s">
        <v>2518</v>
      </c>
      <c r="B111" s="9" t="s">
        <v>32</v>
      </c>
      <c r="C111" s="1">
        <f t="shared" si="13"/>
        <v>432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 t="shared" si="14"/>
        <v>0</v>
      </c>
      <c r="G111" s="1">
        <f t="shared" si="22"/>
        <v>110</v>
      </c>
      <c r="H111" s="2">
        <f t="shared" si="23"/>
        <v>0.25462962962962965</v>
      </c>
      <c r="I111" s="8"/>
      <c r="J111" s="2">
        <f t="shared" si="15"/>
        <v>0.37268518518518517</v>
      </c>
      <c r="K111" s="2">
        <f t="shared" si="16"/>
        <v>0.62731481481481477</v>
      </c>
      <c r="L111" s="2">
        <f t="shared" si="17"/>
        <v>0</v>
      </c>
      <c r="M111" s="2">
        <f t="shared" si="18"/>
        <v>1.1102230246251565E-16</v>
      </c>
      <c r="N111" s="58">
        <v>161</v>
      </c>
      <c r="O111" s="58">
        <v>271</v>
      </c>
      <c r="P111" s="58"/>
      <c r="Q111" s="58"/>
      <c r="R111" s="58"/>
      <c r="S111" s="58"/>
      <c r="T111" s="59"/>
      <c r="U111" s="55"/>
      <c r="V111" s="55"/>
      <c r="W111" s="55"/>
      <c r="X111" s="55"/>
      <c r="Y111" s="55"/>
      <c r="Z111" s="55"/>
      <c r="AA111" s="55"/>
      <c r="AB111" s="55"/>
      <c r="AG111" t="str">
        <f t="shared" si="19"/>
        <v>Cornville</v>
      </c>
      <c r="AH111" t="s">
        <v>1518</v>
      </c>
      <c r="AI111">
        <v>2</v>
      </c>
      <c r="AJ111" s="9"/>
      <c r="AK111" s="94">
        <v>23</v>
      </c>
      <c r="AL111" s="96">
        <v>25</v>
      </c>
      <c r="AM111" s="96">
        <v>40</v>
      </c>
      <c r="AN111" s="100">
        <v>14555</v>
      </c>
      <c r="AO111">
        <f t="shared" si="20"/>
        <v>23025</v>
      </c>
      <c r="AP111" s="61" t="s">
        <v>2575</v>
      </c>
      <c r="AQ111" s="126">
        <f t="shared" si="21"/>
        <v>2314555</v>
      </c>
    </row>
    <row r="112" spans="1:43" hidden="1" outlineLevel="1">
      <c r="A112" t="s">
        <v>1781</v>
      </c>
      <c r="B112" s="9" t="s">
        <v>32</v>
      </c>
      <c r="C112" s="1">
        <f t="shared" si="13"/>
        <v>142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 t="shared" si="14"/>
        <v>0</v>
      </c>
      <c r="G112" s="1">
        <f t="shared" si="22"/>
        <v>48</v>
      </c>
      <c r="H112" s="2">
        <f t="shared" si="23"/>
        <v>0.3380281690140845</v>
      </c>
      <c r="I112" s="8"/>
      <c r="J112" s="2">
        <f t="shared" si="15"/>
        <v>0.33098591549295775</v>
      </c>
      <c r="K112" s="2">
        <f t="shared" si="16"/>
        <v>0.66901408450704225</v>
      </c>
      <c r="L112" s="2">
        <f t="shared" si="17"/>
        <v>0</v>
      </c>
      <c r="M112" s="2">
        <f t="shared" si="18"/>
        <v>0</v>
      </c>
      <c r="N112" s="58">
        <v>47</v>
      </c>
      <c r="O112" s="58">
        <v>95</v>
      </c>
      <c r="P112" s="58"/>
      <c r="Q112" s="58"/>
      <c r="R112" s="58"/>
      <c r="S112" s="58"/>
      <c r="T112" s="59"/>
      <c r="U112" s="55"/>
      <c r="V112" s="55"/>
      <c r="W112" s="55"/>
      <c r="X112" s="55"/>
      <c r="Y112" s="55"/>
      <c r="Z112" s="55"/>
      <c r="AA112" s="55"/>
      <c r="AB112" s="55"/>
      <c r="AG112" t="str">
        <f t="shared" si="19"/>
        <v>Cranberry Isles</v>
      </c>
      <c r="AH112" t="s">
        <v>2274</v>
      </c>
      <c r="AI112">
        <v>2</v>
      </c>
      <c r="AJ112" s="9"/>
      <c r="AK112" s="94">
        <v>23</v>
      </c>
      <c r="AL112" s="96">
        <v>9</v>
      </c>
      <c r="AM112" s="96">
        <v>45</v>
      </c>
      <c r="AN112" s="100">
        <v>14905</v>
      </c>
      <c r="AO112">
        <f t="shared" si="20"/>
        <v>23009</v>
      </c>
      <c r="AP112" s="61" t="s">
        <v>2575</v>
      </c>
      <c r="AQ112" s="126">
        <f t="shared" si="21"/>
        <v>2314905</v>
      </c>
    </row>
    <row r="113" spans="1:43" hidden="1" outlineLevel="1">
      <c r="A113" t="s">
        <v>2276</v>
      </c>
      <c r="B113" s="9" t="s">
        <v>32</v>
      </c>
      <c r="C113" s="1">
        <f t="shared" si="13"/>
        <v>31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 t="shared" si="14"/>
        <v>0</v>
      </c>
      <c r="G113" s="1">
        <f t="shared" si="22"/>
        <v>3</v>
      </c>
      <c r="H113" s="2">
        <f t="shared" si="23"/>
        <v>9.6774193548387094E-2</v>
      </c>
      <c r="I113" s="8"/>
      <c r="J113" s="2">
        <f t="shared" si="15"/>
        <v>0.45161290322580644</v>
      </c>
      <c r="K113" s="2">
        <f t="shared" si="16"/>
        <v>0.54838709677419351</v>
      </c>
      <c r="L113" s="2">
        <f t="shared" si="17"/>
        <v>0</v>
      </c>
      <c r="M113" s="2">
        <f t="shared" si="18"/>
        <v>0</v>
      </c>
      <c r="N113" s="58">
        <v>14</v>
      </c>
      <c r="O113" s="58">
        <v>17</v>
      </c>
      <c r="P113" s="58"/>
      <c r="Q113" s="58"/>
      <c r="R113" s="58"/>
      <c r="S113" s="58"/>
      <c r="T113" s="59"/>
      <c r="U113" s="55"/>
      <c r="V113" s="55"/>
      <c r="W113" s="55"/>
      <c r="X113" s="55"/>
      <c r="Y113" s="55"/>
      <c r="Z113" s="55"/>
      <c r="AA113" s="55"/>
      <c r="AB113" s="55"/>
      <c r="AG113" t="str">
        <f t="shared" si="19"/>
        <v>Crawford</v>
      </c>
      <c r="AH113" t="s">
        <v>1242</v>
      </c>
      <c r="AI113">
        <v>2</v>
      </c>
      <c r="AJ113" s="9"/>
      <c r="AK113" s="94">
        <v>23</v>
      </c>
      <c r="AL113" s="96">
        <v>29</v>
      </c>
      <c r="AM113" s="96">
        <v>70</v>
      </c>
      <c r="AN113" s="100">
        <v>14940</v>
      </c>
      <c r="AO113">
        <f t="shared" si="20"/>
        <v>23029</v>
      </c>
      <c r="AP113" s="61" t="s">
        <v>2575</v>
      </c>
      <c r="AQ113" s="126">
        <f t="shared" si="21"/>
        <v>2314940</v>
      </c>
    </row>
    <row r="114" spans="1:43" hidden="1" outlineLevel="1">
      <c r="A114" t="s">
        <v>1123</v>
      </c>
      <c r="B114" s="9" t="s">
        <v>32</v>
      </c>
      <c r="C114" s="1">
        <f>SUM(N114:AE114)</f>
        <v>90</v>
      </c>
      <c r="D114" s="7">
        <f>IF(N114&gt;0, RANK(N114,(N114:P114,Q114:AE114)),0)</f>
        <v>2</v>
      </c>
      <c r="E114" s="7">
        <f>IF(O114&gt;0,RANK(O114,(N114:P114,Q114:AE114)),0)</f>
        <v>1</v>
      </c>
      <c r="F114" s="7">
        <f>IF(P114&gt;0,RANK(P114,(N114:AE114)),0)</f>
        <v>0</v>
      </c>
      <c r="G114" s="1">
        <f>IF(C114&gt;0,MAX(N114:P114)-LARGE(N114:P114,2),0)</f>
        <v>42</v>
      </c>
      <c r="H114" s="2">
        <f>IF(C114&gt;0,G114/C114,0)</f>
        <v>0.46666666666666667</v>
      </c>
      <c r="I114" s="8"/>
      <c r="J114" s="2">
        <f>IF(C114=0,"-",N114/C114)</f>
        <v>0.26666666666666666</v>
      </c>
      <c r="K114" s="2">
        <f>IF(C114=0,"-",O114/C114)</f>
        <v>0.73333333333333328</v>
      </c>
      <c r="L114" s="2">
        <f>IF(C114=0,"-",P114/C114)</f>
        <v>0</v>
      </c>
      <c r="M114" s="2">
        <f>IF(C114=0,"-",(1-J114-K114-L114))</f>
        <v>1.1102230246251565E-16</v>
      </c>
      <c r="N114" s="58">
        <v>24</v>
      </c>
      <c r="O114" s="58">
        <v>66</v>
      </c>
      <c r="P114" s="58"/>
      <c r="Q114" s="58"/>
      <c r="R114" s="58"/>
      <c r="S114" s="58"/>
      <c r="T114" s="59"/>
      <c r="U114" s="55"/>
      <c r="V114" s="55"/>
      <c r="W114" s="55"/>
      <c r="X114" s="55"/>
      <c r="Y114" s="55"/>
      <c r="Z114" s="55"/>
      <c r="AA114" s="55"/>
      <c r="AB114" s="55"/>
      <c r="AG114" t="str">
        <f t="shared" si="19"/>
        <v>Crystal</v>
      </c>
      <c r="AH114" t="s">
        <v>1670</v>
      </c>
      <c r="AI114">
        <v>2</v>
      </c>
      <c r="AJ114" s="9"/>
      <c r="AK114" s="94">
        <v>23</v>
      </c>
      <c r="AL114" s="96">
        <v>3</v>
      </c>
      <c r="AM114" s="96">
        <v>65</v>
      </c>
      <c r="AN114" s="100">
        <v>15395</v>
      </c>
      <c r="AO114">
        <f t="shared" si="20"/>
        <v>23003</v>
      </c>
      <c r="AP114" s="61" t="s">
        <v>2575</v>
      </c>
      <c r="AQ114" s="126">
        <f t="shared" si="21"/>
        <v>2315395</v>
      </c>
    </row>
    <row r="115" spans="1:43" hidden="1" outlineLevel="1">
      <c r="A115" t="s">
        <v>2570</v>
      </c>
      <c r="B115" s="9" t="s">
        <v>32</v>
      </c>
      <c r="C115" s="1">
        <f t="shared" si="13"/>
        <v>3388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 t="shared" si="14"/>
        <v>0</v>
      </c>
      <c r="G115" s="1">
        <f t="shared" si="22"/>
        <v>1748</v>
      </c>
      <c r="H115" s="2">
        <f t="shared" si="23"/>
        <v>0.51593860684769777</v>
      </c>
      <c r="I115" s="8"/>
      <c r="J115" s="2">
        <f t="shared" si="15"/>
        <v>0.24203069657615112</v>
      </c>
      <c r="K115" s="2">
        <f t="shared" si="16"/>
        <v>0.75796930342384883</v>
      </c>
      <c r="L115" s="2">
        <f t="shared" si="17"/>
        <v>0</v>
      </c>
      <c r="M115" s="2">
        <f t="shared" si="18"/>
        <v>0</v>
      </c>
      <c r="N115" s="58">
        <v>820</v>
      </c>
      <c r="O115" s="58">
        <v>2568</v>
      </c>
      <c r="P115" s="58"/>
      <c r="Q115" s="58"/>
      <c r="R115" s="58"/>
      <c r="S115" s="58"/>
      <c r="T115" s="59"/>
      <c r="U115" s="55"/>
      <c r="V115" s="55"/>
      <c r="W115" s="55"/>
      <c r="X115" s="55"/>
      <c r="Y115" s="55"/>
      <c r="Z115" s="55"/>
      <c r="AA115" s="55"/>
      <c r="AB115" s="55"/>
      <c r="AG115" t="str">
        <f t="shared" si="19"/>
        <v>Cumberland</v>
      </c>
      <c r="AH115" t="s">
        <v>2570</v>
      </c>
      <c r="AI115">
        <v>1</v>
      </c>
      <c r="AJ115" s="9"/>
      <c r="AK115" s="94">
        <v>23</v>
      </c>
      <c r="AL115" s="96">
        <v>5</v>
      </c>
      <c r="AM115" s="96">
        <v>30</v>
      </c>
      <c r="AN115" s="100">
        <v>15430</v>
      </c>
      <c r="AO115">
        <f t="shared" si="20"/>
        <v>23005</v>
      </c>
      <c r="AP115" s="61" t="s">
        <v>2575</v>
      </c>
      <c r="AQ115" s="126">
        <f t="shared" si="21"/>
        <v>2315430</v>
      </c>
    </row>
    <row r="116" spans="1:43" hidden="1" outlineLevel="1">
      <c r="A116" t="s">
        <v>1124</v>
      </c>
      <c r="B116" s="9" t="s">
        <v>32</v>
      </c>
      <c r="C116" s="1">
        <f t="shared" si="13"/>
        <v>430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 t="shared" si="14"/>
        <v>0</v>
      </c>
      <c r="G116" s="1">
        <f t="shared" si="22"/>
        <v>162</v>
      </c>
      <c r="H116" s="2">
        <f t="shared" si="23"/>
        <v>0.37674418604651161</v>
      </c>
      <c r="I116" s="8"/>
      <c r="J116" s="2">
        <f t="shared" si="15"/>
        <v>0.3116279069767442</v>
      </c>
      <c r="K116" s="2">
        <f t="shared" si="16"/>
        <v>0.68837209302325586</v>
      </c>
      <c r="L116" s="2">
        <f t="shared" si="17"/>
        <v>0</v>
      </c>
      <c r="M116" s="2">
        <f t="shared" si="18"/>
        <v>-1.1102230246251565E-16</v>
      </c>
      <c r="N116" s="58">
        <v>134</v>
      </c>
      <c r="O116" s="58">
        <v>296</v>
      </c>
      <c r="P116" s="58"/>
      <c r="Q116" s="58"/>
      <c r="R116" s="58"/>
      <c r="S116" s="58"/>
      <c r="T116" s="59"/>
      <c r="U116" s="55"/>
      <c r="V116" s="55"/>
      <c r="W116" s="55"/>
      <c r="X116" s="55"/>
      <c r="Y116" s="55"/>
      <c r="Z116" s="55"/>
      <c r="AA116" s="55"/>
      <c r="AB116" s="55"/>
      <c r="AG116" t="str">
        <f t="shared" si="19"/>
        <v>Cushing</v>
      </c>
      <c r="AH116" t="s">
        <v>947</v>
      </c>
      <c r="AI116">
        <v>1</v>
      </c>
      <c r="AJ116" s="9"/>
      <c r="AK116" s="94">
        <v>23</v>
      </c>
      <c r="AL116" s="96">
        <v>13</v>
      </c>
      <c r="AM116" s="96">
        <v>15</v>
      </c>
      <c r="AN116" s="100">
        <v>15780</v>
      </c>
      <c r="AO116">
        <f t="shared" si="20"/>
        <v>23013</v>
      </c>
      <c r="AP116" s="61" t="s">
        <v>2575</v>
      </c>
      <c r="AQ116" s="126">
        <f t="shared" si="21"/>
        <v>2315780</v>
      </c>
    </row>
    <row r="117" spans="1:43" hidden="1" outlineLevel="1">
      <c r="A117" t="s">
        <v>2106</v>
      </c>
      <c r="B117" s="9" t="s">
        <v>32</v>
      </c>
      <c r="C117" s="1">
        <f t="shared" si="13"/>
        <v>208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14"/>
        <v>0</v>
      </c>
      <c r="G117" s="1">
        <f t="shared" si="22"/>
        <v>106</v>
      </c>
      <c r="H117" s="2">
        <f t="shared" si="23"/>
        <v>0.50961538461538458</v>
      </c>
      <c r="I117" s="8"/>
      <c r="J117" s="2">
        <f t="shared" si="15"/>
        <v>0.24519230769230768</v>
      </c>
      <c r="K117" s="2">
        <f t="shared" si="16"/>
        <v>0.75480769230769229</v>
      </c>
      <c r="L117" s="2">
        <f t="shared" si="17"/>
        <v>0</v>
      </c>
      <c r="M117" s="2">
        <f t="shared" si="18"/>
        <v>0</v>
      </c>
      <c r="N117" s="58">
        <v>51</v>
      </c>
      <c r="O117" s="58">
        <v>157</v>
      </c>
      <c r="P117" s="58"/>
      <c r="Q117" s="58"/>
      <c r="R117" s="58"/>
      <c r="S117" s="58"/>
      <c r="T117" s="59"/>
      <c r="U117" s="55"/>
      <c r="V117" s="55"/>
      <c r="W117" s="55"/>
      <c r="X117" s="55"/>
      <c r="Y117" s="55"/>
      <c r="Z117" s="55"/>
      <c r="AA117" s="55"/>
      <c r="AB117" s="55"/>
      <c r="AG117" t="str">
        <f t="shared" si="19"/>
        <v>Cutler</v>
      </c>
      <c r="AH117" t="s">
        <v>1242</v>
      </c>
      <c r="AI117">
        <v>2</v>
      </c>
      <c r="AJ117" s="9"/>
      <c r="AK117" s="94">
        <v>23</v>
      </c>
      <c r="AL117" s="96">
        <v>29</v>
      </c>
      <c r="AM117" s="96">
        <v>75</v>
      </c>
      <c r="AN117" s="100">
        <v>15920</v>
      </c>
      <c r="AO117">
        <f t="shared" si="20"/>
        <v>23029</v>
      </c>
      <c r="AP117" s="61" t="s">
        <v>2575</v>
      </c>
      <c r="AQ117" s="126">
        <f t="shared" si="21"/>
        <v>2315920</v>
      </c>
    </row>
    <row r="118" spans="1:43" hidden="1" outlineLevel="1">
      <c r="A118" t="s">
        <v>425</v>
      </c>
      <c r="B118" s="9" t="s">
        <v>32</v>
      </c>
      <c r="C118" s="1">
        <f t="shared" si="13"/>
        <v>37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 t="shared" si="14"/>
        <v>0</v>
      </c>
      <c r="G118" s="1">
        <f t="shared" si="22"/>
        <v>7</v>
      </c>
      <c r="H118" s="2">
        <f t="shared" si="23"/>
        <v>0.1891891891891892</v>
      </c>
      <c r="I118" s="8"/>
      <c r="J118" s="2">
        <f t="shared" si="15"/>
        <v>0.40540540540540543</v>
      </c>
      <c r="K118" s="2">
        <f t="shared" si="16"/>
        <v>0.59459459459459463</v>
      </c>
      <c r="L118" s="2">
        <f t="shared" si="17"/>
        <v>0</v>
      </c>
      <c r="M118" s="2">
        <f t="shared" si="18"/>
        <v>-1.1102230246251565E-16</v>
      </c>
      <c r="N118" s="58">
        <v>15</v>
      </c>
      <c r="O118" s="58">
        <v>22</v>
      </c>
      <c r="P118" s="58"/>
      <c r="Q118" s="58"/>
      <c r="R118" s="58"/>
      <c r="S118" s="58"/>
      <c r="T118" s="59"/>
      <c r="U118" s="55"/>
      <c r="V118" s="55"/>
      <c r="W118" s="55"/>
      <c r="X118" s="55"/>
      <c r="Y118" s="55"/>
      <c r="Z118" s="55"/>
      <c r="AA118" s="55"/>
      <c r="AB118" s="55"/>
      <c r="AG118" t="str">
        <f t="shared" si="19"/>
        <v>Cyr</v>
      </c>
      <c r="AH118" t="s">
        <v>1670</v>
      </c>
      <c r="AI118">
        <v>2</v>
      </c>
      <c r="AJ118" s="9"/>
      <c r="AK118" s="94">
        <v>23</v>
      </c>
      <c r="AL118" s="96">
        <v>3</v>
      </c>
      <c r="AM118" s="96">
        <v>70</v>
      </c>
      <c r="AN118" s="100">
        <v>15990</v>
      </c>
      <c r="AO118">
        <f t="shared" si="20"/>
        <v>23003</v>
      </c>
      <c r="AP118" s="61" t="s">
        <v>1995</v>
      </c>
      <c r="AQ118" s="126">
        <f t="shared" si="21"/>
        <v>2315990</v>
      </c>
    </row>
    <row r="119" spans="1:43" hidden="1" outlineLevel="1">
      <c r="A119" t="s">
        <v>328</v>
      </c>
      <c r="B119" s="9" t="s">
        <v>32</v>
      </c>
      <c r="C119" s="1">
        <f t="shared" si="13"/>
        <v>85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 t="shared" si="14"/>
        <v>0</v>
      </c>
      <c r="G119" s="1">
        <f t="shared" si="22"/>
        <v>13</v>
      </c>
      <c r="H119" s="2">
        <f t="shared" si="23"/>
        <v>0.15294117647058825</v>
      </c>
      <c r="I119" s="8"/>
      <c r="J119" s="2">
        <f t="shared" si="15"/>
        <v>0.42352941176470588</v>
      </c>
      <c r="K119" s="2">
        <f t="shared" si="16"/>
        <v>0.57647058823529407</v>
      </c>
      <c r="L119" s="2">
        <f t="shared" si="17"/>
        <v>0</v>
      </c>
      <c r="M119" s="2">
        <f t="shared" si="18"/>
        <v>0</v>
      </c>
      <c r="N119" s="58">
        <v>36</v>
      </c>
      <c r="O119" s="58">
        <v>49</v>
      </c>
      <c r="P119" s="58"/>
      <c r="Q119" s="58"/>
      <c r="R119" s="58"/>
      <c r="S119" s="58"/>
      <c r="T119" s="59"/>
      <c r="U119" s="55"/>
      <c r="V119" s="55"/>
      <c r="W119" s="55"/>
      <c r="X119" s="55"/>
      <c r="Y119" s="55"/>
      <c r="Z119" s="55"/>
      <c r="AA119" s="55"/>
      <c r="AB119" s="55"/>
      <c r="AG119" t="str">
        <f t="shared" si="19"/>
        <v>Dallas</v>
      </c>
      <c r="AH119" t="s">
        <v>1534</v>
      </c>
      <c r="AI119">
        <v>2</v>
      </c>
      <c r="AJ119" s="9"/>
      <c r="AK119" s="94">
        <v>23</v>
      </c>
      <c r="AL119" s="96">
        <v>7</v>
      </c>
      <c r="AM119" s="96">
        <v>25</v>
      </c>
      <c r="AN119" s="100">
        <v>16165</v>
      </c>
      <c r="AO119">
        <f t="shared" si="20"/>
        <v>23007</v>
      </c>
      <c r="AP119" s="61" t="s">
        <v>1995</v>
      </c>
      <c r="AQ119" s="126">
        <f t="shared" si="21"/>
        <v>2316165</v>
      </c>
    </row>
    <row r="120" spans="1:43" hidden="1" outlineLevel="1">
      <c r="A120" t="s">
        <v>2523</v>
      </c>
      <c r="B120" s="9" t="s">
        <v>32</v>
      </c>
      <c r="C120" s="1">
        <f t="shared" si="13"/>
        <v>980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14"/>
        <v>0</v>
      </c>
      <c r="G120" s="1">
        <f t="shared" si="22"/>
        <v>461</v>
      </c>
      <c r="H120" s="2">
        <f t="shared" si="23"/>
        <v>0.4704081632653061</v>
      </c>
      <c r="I120" s="8"/>
      <c r="J120" s="2">
        <f t="shared" si="15"/>
        <v>0.26428571428571429</v>
      </c>
      <c r="K120" s="2">
        <f t="shared" si="16"/>
        <v>0.73469387755102045</v>
      </c>
      <c r="L120" s="2">
        <f t="shared" si="17"/>
        <v>0</v>
      </c>
      <c r="M120" s="2">
        <f t="shared" si="18"/>
        <v>1.0204081632653184E-3</v>
      </c>
      <c r="N120" s="58">
        <v>259</v>
      </c>
      <c r="O120" s="58">
        <v>720</v>
      </c>
      <c r="P120" s="58"/>
      <c r="Q120" s="58"/>
      <c r="R120" s="58"/>
      <c r="S120" s="58"/>
      <c r="T120" s="59"/>
      <c r="U120" s="55">
        <v>1</v>
      </c>
      <c r="V120" s="55"/>
      <c r="W120" s="55"/>
      <c r="X120" s="55"/>
      <c r="Y120" s="55"/>
      <c r="Z120" s="55"/>
      <c r="AA120" s="55"/>
      <c r="AB120" s="55"/>
      <c r="AG120" t="str">
        <f t="shared" si="19"/>
        <v>Damariscotta</v>
      </c>
      <c r="AH120" t="s">
        <v>1794</v>
      </c>
      <c r="AI120">
        <v>1</v>
      </c>
      <c r="AJ120" s="9"/>
      <c r="AK120" s="94">
        <v>23</v>
      </c>
      <c r="AL120" s="96">
        <v>15</v>
      </c>
      <c r="AM120" s="96">
        <v>30</v>
      </c>
      <c r="AN120" s="100">
        <v>16235</v>
      </c>
      <c r="AO120">
        <f t="shared" si="20"/>
        <v>23015</v>
      </c>
      <c r="AP120" s="61" t="s">
        <v>2575</v>
      </c>
      <c r="AQ120" s="126">
        <f t="shared" si="21"/>
        <v>2316235</v>
      </c>
    </row>
    <row r="121" spans="1:43" hidden="1" outlineLevel="1">
      <c r="A121" t="s">
        <v>2425</v>
      </c>
      <c r="B121" s="9" t="s">
        <v>32</v>
      </c>
      <c r="C121" s="1">
        <f t="shared" si="13"/>
        <v>212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 t="shared" si="14"/>
        <v>0</v>
      </c>
      <c r="G121" s="1">
        <f t="shared" si="22"/>
        <v>80</v>
      </c>
      <c r="H121" s="2">
        <f t="shared" si="23"/>
        <v>0.37735849056603776</v>
      </c>
      <c r="I121" s="8"/>
      <c r="J121" s="2">
        <f t="shared" si="15"/>
        <v>0.31132075471698112</v>
      </c>
      <c r="K121" s="2">
        <f t="shared" si="16"/>
        <v>0.68867924528301883</v>
      </c>
      <c r="L121" s="2">
        <f t="shared" si="17"/>
        <v>0</v>
      </c>
      <c r="M121" s="2">
        <f t="shared" si="18"/>
        <v>0</v>
      </c>
      <c r="N121" s="58">
        <v>66</v>
      </c>
      <c r="O121" s="58">
        <v>146</v>
      </c>
      <c r="P121" s="58"/>
      <c r="Q121" s="58"/>
      <c r="R121" s="58"/>
      <c r="S121" s="58"/>
      <c r="T121" s="59"/>
      <c r="U121" s="55"/>
      <c r="V121" s="55"/>
      <c r="W121" s="55"/>
      <c r="X121" s="55"/>
      <c r="Y121" s="55"/>
      <c r="Z121" s="55"/>
      <c r="AA121" s="55"/>
      <c r="AB121" s="55"/>
      <c r="AG121" t="str">
        <f t="shared" si="19"/>
        <v>Danforth</v>
      </c>
      <c r="AH121" t="s">
        <v>1242</v>
      </c>
      <c r="AI121">
        <v>2</v>
      </c>
      <c r="AJ121" s="9"/>
      <c r="AK121" s="94">
        <v>23</v>
      </c>
      <c r="AL121" s="96">
        <v>29</v>
      </c>
      <c r="AM121" s="96">
        <v>80</v>
      </c>
      <c r="AN121" s="100">
        <v>16410</v>
      </c>
      <c r="AO121">
        <f t="shared" si="20"/>
        <v>23029</v>
      </c>
      <c r="AP121" s="61" t="s">
        <v>2575</v>
      </c>
      <c r="AQ121" s="126">
        <f t="shared" si="21"/>
        <v>2316410</v>
      </c>
    </row>
    <row r="122" spans="1:43" hidden="1" outlineLevel="1">
      <c r="A122" t="s">
        <v>840</v>
      </c>
      <c r="B122" s="9" t="s">
        <v>32</v>
      </c>
      <c r="C122" s="1">
        <f t="shared" si="13"/>
        <v>607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 t="shared" si="14"/>
        <v>0</v>
      </c>
      <c r="G122" s="1">
        <f t="shared" si="22"/>
        <v>115</v>
      </c>
      <c r="H122" s="2">
        <f t="shared" si="23"/>
        <v>0.18945634266886327</v>
      </c>
      <c r="I122" s="8"/>
      <c r="J122" s="2">
        <f t="shared" si="15"/>
        <v>0.40527182866556838</v>
      </c>
      <c r="K122" s="2">
        <f t="shared" si="16"/>
        <v>0.59472817133443168</v>
      </c>
      <c r="L122" s="2">
        <f t="shared" si="17"/>
        <v>0</v>
      </c>
      <c r="M122" s="2">
        <f t="shared" si="18"/>
        <v>0</v>
      </c>
      <c r="N122" s="58">
        <v>246</v>
      </c>
      <c r="O122" s="58">
        <v>361</v>
      </c>
      <c r="P122" s="58"/>
      <c r="Q122" s="58"/>
      <c r="R122" s="58"/>
      <c r="S122" s="58"/>
      <c r="T122" s="59"/>
      <c r="U122" s="55"/>
      <c r="V122" s="55"/>
      <c r="W122" s="55"/>
      <c r="X122" s="55"/>
      <c r="Y122" s="55"/>
      <c r="Z122" s="55"/>
      <c r="AA122" s="55"/>
      <c r="AB122" s="55"/>
      <c r="AG122" t="str">
        <f t="shared" si="19"/>
        <v>Dayton</v>
      </c>
      <c r="AH122" t="s">
        <v>1647</v>
      </c>
      <c r="AI122">
        <v>1</v>
      </c>
      <c r="AJ122" s="9"/>
      <c r="AK122" s="94">
        <v>23</v>
      </c>
      <c r="AL122" s="96">
        <v>31</v>
      </c>
      <c r="AM122" s="96">
        <v>40</v>
      </c>
      <c r="AN122" s="100">
        <v>16725</v>
      </c>
      <c r="AO122">
        <f t="shared" si="20"/>
        <v>23031</v>
      </c>
      <c r="AP122" s="61" t="s">
        <v>2575</v>
      </c>
      <c r="AQ122" s="126">
        <f t="shared" si="21"/>
        <v>2316725</v>
      </c>
    </row>
    <row r="123" spans="1:43" hidden="1" outlineLevel="1">
      <c r="A123" t="s">
        <v>2732</v>
      </c>
      <c r="B123" s="9" t="s">
        <v>32</v>
      </c>
      <c r="C123" s="1">
        <f>SUM(N123:AE123)</f>
        <v>26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IF(P123&gt;0,RANK(P123,(N123:AE123)),0)</f>
        <v>0</v>
      </c>
      <c r="G123" s="1">
        <f t="shared" si="22"/>
        <v>4</v>
      </c>
      <c r="H123" s="2">
        <f t="shared" si="23"/>
        <v>0.15384615384615385</v>
      </c>
      <c r="I123" s="8"/>
      <c r="J123" s="2">
        <f>IF(C123=0,"-",N123/C123)</f>
        <v>0.42307692307692307</v>
      </c>
      <c r="K123" s="2">
        <f>IF(C123=0,"-",O123/C123)</f>
        <v>0.57692307692307687</v>
      </c>
      <c r="L123" s="2">
        <f>IF(C123=0,"-",P123/C123)</f>
        <v>0</v>
      </c>
      <c r="M123" s="2">
        <f>IF(C123=0,"-",(1-J123-K123-L123))</f>
        <v>0</v>
      </c>
      <c r="N123" s="58">
        <v>11</v>
      </c>
      <c r="O123" s="58">
        <v>15</v>
      </c>
      <c r="P123" s="58"/>
      <c r="Q123" s="58"/>
      <c r="R123" s="58"/>
      <c r="S123" s="58"/>
      <c r="T123" s="59"/>
      <c r="U123" s="55"/>
      <c r="V123" s="55"/>
      <c r="W123" s="55"/>
      <c r="X123" s="55"/>
      <c r="Y123" s="55"/>
      <c r="Z123" s="55"/>
      <c r="AA123" s="55"/>
      <c r="AB123" s="55"/>
      <c r="AG123" t="str">
        <f t="shared" si="19"/>
        <v>Deblois</v>
      </c>
      <c r="AH123" t="s">
        <v>1242</v>
      </c>
      <c r="AI123">
        <v>2</v>
      </c>
      <c r="AJ123" s="9"/>
      <c r="AK123" s="94">
        <v>23</v>
      </c>
      <c r="AL123" s="96">
        <v>29</v>
      </c>
      <c r="AM123" s="96">
        <v>85</v>
      </c>
      <c r="AN123" s="100">
        <v>16865</v>
      </c>
      <c r="AO123">
        <f t="shared" si="20"/>
        <v>23029</v>
      </c>
      <c r="AP123" s="61" t="s">
        <v>2575</v>
      </c>
      <c r="AQ123" s="126">
        <f t="shared" si="21"/>
        <v>2316865</v>
      </c>
    </row>
    <row r="124" spans="1:43" hidden="1" outlineLevel="1">
      <c r="A124" t="s">
        <v>45</v>
      </c>
      <c r="B124" s="9" t="s">
        <v>32</v>
      </c>
      <c r="C124" s="1">
        <f t="shared" si="13"/>
        <v>634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 t="shared" si="14"/>
        <v>0</v>
      </c>
      <c r="G124" s="1">
        <f t="shared" si="22"/>
        <v>262</v>
      </c>
      <c r="H124" s="2">
        <f t="shared" si="23"/>
        <v>0.41324921135646686</v>
      </c>
      <c r="I124" s="8"/>
      <c r="J124" s="2">
        <f t="shared" si="15"/>
        <v>0.29337539432176657</v>
      </c>
      <c r="K124" s="2">
        <f t="shared" si="16"/>
        <v>0.70662460567823349</v>
      </c>
      <c r="L124" s="2">
        <f t="shared" si="17"/>
        <v>0</v>
      </c>
      <c r="M124" s="2">
        <f t="shared" si="18"/>
        <v>0</v>
      </c>
      <c r="N124" s="58">
        <v>186</v>
      </c>
      <c r="O124" s="58">
        <v>448</v>
      </c>
      <c r="P124" s="58"/>
      <c r="Q124" s="58"/>
      <c r="R124" s="58"/>
      <c r="S124" s="58"/>
      <c r="T124" s="59"/>
      <c r="U124" s="55"/>
      <c r="V124" s="55"/>
      <c r="W124" s="55"/>
      <c r="X124" s="55"/>
      <c r="Y124" s="55"/>
      <c r="Z124" s="55"/>
      <c r="AA124" s="55"/>
      <c r="AB124" s="55"/>
      <c r="AG124" t="str">
        <f t="shared" si="19"/>
        <v>Dedham</v>
      </c>
      <c r="AH124" t="s">
        <v>2274</v>
      </c>
      <c r="AI124">
        <v>2</v>
      </c>
      <c r="AJ124" s="9"/>
      <c r="AK124" s="94">
        <v>23</v>
      </c>
      <c r="AL124" s="96">
        <v>9</v>
      </c>
      <c r="AM124" s="96">
        <v>50</v>
      </c>
      <c r="AN124" s="100">
        <v>16935</v>
      </c>
      <c r="AO124">
        <f t="shared" si="20"/>
        <v>23009</v>
      </c>
      <c r="AP124" s="61" t="s">
        <v>2575</v>
      </c>
      <c r="AQ124" s="126">
        <f t="shared" si="21"/>
        <v>2316935</v>
      </c>
    </row>
    <row r="125" spans="1:43" hidden="1" outlineLevel="1">
      <c r="A125" t="s">
        <v>2807</v>
      </c>
      <c r="B125" s="9" t="s">
        <v>32</v>
      </c>
      <c r="C125" s="1">
        <f t="shared" si="13"/>
        <v>769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 t="shared" si="14"/>
        <v>0</v>
      </c>
      <c r="G125" s="1">
        <f t="shared" si="22"/>
        <v>179</v>
      </c>
      <c r="H125" s="2">
        <f t="shared" si="23"/>
        <v>0.23276983094928477</v>
      </c>
      <c r="I125" s="8"/>
      <c r="J125" s="2">
        <f t="shared" si="15"/>
        <v>0.38361508452535759</v>
      </c>
      <c r="K125" s="2">
        <f t="shared" si="16"/>
        <v>0.61638491547464236</v>
      </c>
      <c r="L125" s="2">
        <f t="shared" si="17"/>
        <v>0</v>
      </c>
      <c r="M125" s="2">
        <f t="shared" si="18"/>
        <v>0</v>
      </c>
      <c r="N125" s="58">
        <v>295</v>
      </c>
      <c r="O125" s="58">
        <v>474</v>
      </c>
      <c r="P125" s="58"/>
      <c r="Q125" s="58"/>
      <c r="R125" s="58"/>
      <c r="S125" s="58"/>
      <c r="T125" s="59"/>
      <c r="U125" s="55"/>
      <c r="V125" s="55"/>
      <c r="W125" s="55"/>
      <c r="X125" s="55"/>
      <c r="Y125" s="55"/>
      <c r="Z125" s="55"/>
      <c r="AA125" s="55"/>
      <c r="AB125" s="55"/>
      <c r="AG125" t="str">
        <f t="shared" si="19"/>
        <v>Deer Isle</v>
      </c>
      <c r="AH125" t="s">
        <v>2274</v>
      </c>
      <c r="AI125">
        <v>2</v>
      </c>
      <c r="AJ125" s="9"/>
      <c r="AK125" s="94">
        <v>23</v>
      </c>
      <c r="AL125" s="96">
        <v>9</v>
      </c>
      <c r="AM125" s="96">
        <v>55</v>
      </c>
      <c r="AN125" s="100">
        <v>17145</v>
      </c>
      <c r="AO125">
        <f t="shared" si="20"/>
        <v>23009</v>
      </c>
      <c r="AP125" s="61" t="s">
        <v>2575</v>
      </c>
      <c r="AQ125" s="126">
        <f t="shared" si="21"/>
        <v>2317145</v>
      </c>
    </row>
    <row r="126" spans="1:43" hidden="1" outlineLevel="1">
      <c r="A126" t="s">
        <v>2808</v>
      </c>
      <c r="B126" s="9" t="s">
        <v>32</v>
      </c>
      <c r="C126" s="1">
        <f t="shared" si="13"/>
        <v>430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 t="shared" si="14"/>
        <v>0</v>
      </c>
      <c r="G126" s="1">
        <f t="shared" si="22"/>
        <v>132</v>
      </c>
      <c r="H126" s="2">
        <f t="shared" si="23"/>
        <v>0.30697674418604654</v>
      </c>
      <c r="I126" s="8"/>
      <c r="J126" s="2">
        <f t="shared" si="15"/>
        <v>0.34651162790697676</v>
      </c>
      <c r="K126" s="2">
        <f t="shared" si="16"/>
        <v>0.65348837209302324</v>
      </c>
      <c r="L126" s="2">
        <f t="shared" si="17"/>
        <v>0</v>
      </c>
      <c r="M126" s="2">
        <f t="shared" si="18"/>
        <v>0</v>
      </c>
      <c r="N126" s="58">
        <v>149</v>
      </c>
      <c r="O126" s="58">
        <v>281</v>
      </c>
      <c r="P126" s="58"/>
      <c r="Q126" s="58"/>
      <c r="R126" s="58"/>
      <c r="S126" s="58"/>
      <c r="T126" s="59"/>
      <c r="U126" s="55"/>
      <c r="V126" s="55"/>
      <c r="W126" s="55"/>
      <c r="X126" s="55"/>
      <c r="Y126" s="55"/>
      <c r="Z126" s="55"/>
      <c r="AA126" s="55"/>
      <c r="AB126" s="55"/>
      <c r="AG126" t="str">
        <f t="shared" si="19"/>
        <v>Denmark</v>
      </c>
      <c r="AH126" t="s">
        <v>2760</v>
      </c>
      <c r="AI126">
        <v>2</v>
      </c>
      <c r="AJ126" s="9"/>
      <c r="AK126" s="94">
        <v>23</v>
      </c>
      <c r="AL126" s="96">
        <v>17</v>
      </c>
      <c r="AM126" s="96">
        <v>35</v>
      </c>
      <c r="AN126" s="100">
        <v>17250</v>
      </c>
      <c r="AO126">
        <f t="shared" si="20"/>
        <v>23017</v>
      </c>
      <c r="AP126" s="61" t="s">
        <v>2575</v>
      </c>
      <c r="AQ126" s="126">
        <f t="shared" si="21"/>
        <v>2317250</v>
      </c>
    </row>
    <row r="127" spans="1:43" hidden="1" outlineLevel="1">
      <c r="A127" t="s">
        <v>732</v>
      </c>
      <c r="B127" s="9" t="s">
        <v>32</v>
      </c>
      <c r="C127" s="1">
        <f t="shared" si="13"/>
        <v>21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 t="shared" si="14"/>
        <v>0</v>
      </c>
      <c r="G127" s="1">
        <f t="shared" si="22"/>
        <v>19</v>
      </c>
      <c r="H127" s="2">
        <f t="shared" si="23"/>
        <v>0.90476190476190477</v>
      </c>
      <c r="I127" s="8"/>
      <c r="J127" s="2">
        <f t="shared" si="15"/>
        <v>4.7619047619047616E-2</v>
      </c>
      <c r="K127" s="2">
        <f t="shared" si="16"/>
        <v>0.95238095238095233</v>
      </c>
      <c r="L127" s="2">
        <f t="shared" si="17"/>
        <v>0</v>
      </c>
      <c r="M127" s="2">
        <f t="shared" si="18"/>
        <v>0</v>
      </c>
      <c r="N127" s="58">
        <v>1</v>
      </c>
      <c r="O127" s="58">
        <v>20</v>
      </c>
      <c r="P127" s="58"/>
      <c r="Q127" s="58"/>
      <c r="R127" s="58"/>
      <c r="S127" s="58"/>
      <c r="T127" s="59"/>
      <c r="U127" s="55"/>
      <c r="V127" s="55"/>
      <c r="W127" s="55"/>
      <c r="X127" s="55"/>
      <c r="Y127" s="55"/>
      <c r="Z127" s="55"/>
      <c r="AA127" s="55"/>
      <c r="AB127" s="55"/>
      <c r="AG127" t="str">
        <f t="shared" si="19"/>
        <v>Dennistown</v>
      </c>
      <c r="AH127" t="s">
        <v>1518</v>
      </c>
      <c r="AI127">
        <v>2</v>
      </c>
      <c r="AJ127" s="9"/>
      <c r="AK127" s="94">
        <v>23</v>
      </c>
      <c r="AL127" s="96">
        <v>25</v>
      </c>
      <c r="AM127" s="96">
        <v>45</v>
      </c>
      <c r="AN127" s="100">
        <v>17285</v>
      </c>
      <c r="AO127">
        <f t="shared" si="20"/>
        <v>23025</v>
      </c>
      <c r="AP127" s="61" t="s">
        <v>1995</v>
      </c>
      <c r="AQ127" s="126">
        <f t="shared" si="21"/>
        <v>2317285</v>
      </c>
    </row>
    <row r="128" spans="1:43" hidden="1" outlineLevel="1">
      <c r="A128" t="s">
        <v>1196</v>
      </c>
      <c r="B128" s="9" t="s">
        <v>32</v>
      </c>
      <c r="C128" s="1">
        <f t="shared" si="13"/>
        <v>116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14"/>
        <v>0</v>
      </c>
      <c r="G128" s="1">
        <f t="shared" si="22"/>
        <v>62</v>
      </c>
      <c r="H128" s="2">
        <f t="shared" si="23"/>
        <v>0.53448275862068961</v>
      </c>
      <c r="I128" s="8"/>
      <c r="J128" s="2">
        <f t="shared" si="15"/>
        <v>0.23275862068965517</v>
      </c>
      <c r="K128" s="2">
        <f t="shared" si="16"/>
        <v>0.76724137931034486</v>
      </c>
      <c r="L128" s="2">
        <f t="shared" si="17"/>
        <v>0</v>
      </c>
      <c r="M128" s="2">
        <f t="shared" si="18"/>
        <v>0</v>
      </c>
      <c r="N128" s="58">
        <v>27</v>
      </c>
      <c r="O128" s="58">
        <v>89</v>
      </c>
      <c r="P128" s="58"/>
      <c r="Q128" s="58"/>
      <c r="R128" s="58"/>
      <c r="S128" s="58"/>
      <c r="T128" s="59"/>
      <c r="U128" s="55"/>
      <c r="V128" s="55"/>
      <c r="W128" s="55"/>
      <c r="X128" s="55"/>
      <c r="Y128" s="55"/>
      <c r="Z128" s="55"/>
      <c r="AA128" s="55"/>
      <c r="AB128" s="55"/>
      <c r="AG128" t="str">
        <f t="shared" si="19"/>
        <v>Dennysville</v>
      </c>
      <c r="AH128" t="s">
        <v>1242</v>
      </c>
      <c r="AI128">
        <v>2</v>
      </c>
      <c r="AJ128" s="9"/>
      <c r="AK128" s="94">
        <v>23</v>
      </c>
      <c r="AL128" s="96">
        <v>29</v>
      </c>
      <c r="AM128" s="96">
        <v>90</v>
      </c>
      <c r="AN128" s="100">
        <v>17355</v>
      </c>
      <c r="AO128">
        <f t="shared" si="20"/>
        <v>23029</v>
      </c>
      <c r="AP128" s="61" t="s">
        <v>2575</v>
      </c>
      <c r="AQ128" s="126">
        <f t="shared" si="21"/>
        <v>2317355</v>
      </c>
    </row>
    <row r="129" spans="1:43" hidden="1" outlineLevel="1">
      <c r="A129" t="s">
        <v>849</v>
      </c>
      <c r="B129" s="9" t="s">
        <v>32</v>
      </c>
      <c r="C129" s="1">
        <f t="shared" si="13"/>
        <v>334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14"/>
        <v>0</v>
      </c>
      <c r="G129" s="1">
        <f t="shared" si="22"/>
        <v>40</v>
      </c>
      <c r="H129" s="2">
        <f t="shared" si="23"/>
        <v>0.11976047904191617</v>
      </c>
      <c r="I129" s="8"/>
      <c r="J129" s="2">
        <f t="shared" si="15"/>
        <v>0.44011976047904194</v>
      </c>
      <c r="K129" s="2">
        <f t="shared" si="16"/>
        <v>0.55988023952095811</v>
      </c>
      <c r="L129" s="2">
        <f t="shared" si="17"/>
        <v>0</v>
      </c>
      <c r="M129" s="2">
        <f t="shared" si="18"/>
        <v>0</v>
      </c>
      <c r="N129" s="58">
        <v>147</v>
      </c>
      <c r="O129" s="58">
        <v>187</v>
      </c>
      <c r="P129" s="58"/>
      <c r="Q129" s="58"/>
      <c r="R129" s="58"/>
      <c r="S129" s="58"/>
      <c r="T129" s="59"/>
      <c r="U129" s="55"/>
      <c r="V129" s="55"/>
      <c r="W129" s="55"/>
      <c r="X129" s="55"/>
      <c r="Y129" s="55"/>
      <c r="Z129" s="55"/>
      <c r="AA129" s="55"/>
      <c r="AB129" s="55"/>
      <c r="AG129" t="str">
        <f t="shared" si="19"/>
        <v>Detroit</v>
      </c>
      <c r="AH129" t="s">
        <v>1518</v>
      </c>
      <c r="AI129">
        <v>2</v>
      </c>
      <c r="AJ129" s="9"/>
      <c r="AK129" s="94">
        <v>23</v>
      </c>
      <c r="AL129" s="96">
        <v>25</v>
      </c>
      <c r="AM129" s="96">
        <v>50</v>
      </c>
      <c r="AN129" s="100">
        <v>17460</v>
      </c>
      <c r="AO129">
        <f t="shared" si="20"/>
        <v>23025</v>
      </c>
      <c r="AP129" s="61" t="s">
        <v>2575</v>
      </c>
      <c r="AQ129" s="126">
        <f t="shared" si="21"/>
        <v>2317460</v>
      </c>
    </row>
    <row r="130" spans="1:43" hidden="1" outlineLevel="1">
      <c r="A130" t="s">
        <v>1496</v>
      </c>
      <c r="B130" s="9" t="s">
        <v>32</v>
      </c>
      <c r="C130" s="1">
        <f t="shared" si="13"/>
        <v>1740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 t="shared" si="14"/>
        <v>0</v>
      </c>
      <c r="G130" s="1">
        <f t="shared" si="22"/>
        <v>526</v>
      </c>
      <c r="H130" s="2">
        <f t="shared" si="23"/>
        <v>0.30229885057471262</v>
      </c>
      <c r="I130" s="8"/>
      <c r="J130" s="2">
        <f t="shared" si="15"/>
        <v>0.34885057471264369</v>
      </c>
      <c r="K130" s="2">
        <f t="shared" si="16"/>
        <v>0.65114942528735631</v>
      </c>
      <c r="L130" s="2">
        <f t="shared" si="17"/>
        <v>0</v>
      </c>
      <c r="M130" s="2">
        <f t="shared" si="18"/>
        <v>0</v>
      </c>
      <c r="N130" s="58">
        <v>607</v>
      </c>
      <c r="O130" s="58">
        <v>1133</v>
      </c>
      <c r="P130" s="58"/>
      <c r="Q130" s="58"/>
      <c r="R130" s="58"/>
      <c r="S130" s="58"/>
      <c r="T130" s="59"/>
      <c r="U130" s="55"/>
      <c r="V130" s="55"/>
      <c r="W130" s="55"/>
      <c r="X130" s="55"/>
      <c r="Y130" s="55"/>
      <c r="Z130" s="55"/>
      <c r="AA130" s="55"/>
      <c r="AB130" s="55"/>
      <c r="AG130" t="str">
        <f t="shared" ref="AG130:AG194" si="24">A130</f>
        <v>Dexter</v>
      </c>
      <c r="AH130" t="s">
        <v>1154</v>
      </c>
      <c r="AI130">
        <v>2</v>
      </c>
      <c r="AJ130" s="9"/>
      <c r="AK130" s="94">
        <v>23</v>
      </c>
      <c r="AL130" s="96">
        <v>19</v>
      </c>
      <c r="AM130" s="96">
        <v>70</v>
      </c>
      <c r="AN130" s="100">
        <v>17530</v>
      </c>
      <c r="AO130">
        <f t="shared" ref="AO130:AO193" si="25">AK130*1000+AL130</f>
        <v>23019</v>
      </c>
      <c r="AP130" s="61" t="s">
        <v>2575</v>
      </c>
      <c r="AQ130" s="126">
        <f t="shared" ref="AQ130:AQ193" si="26">AK130*100000+AN130</f>
        <v>2317530</v>
      </c>
    </row>
    <row r="131" spans="1:43" hidden="1" outlineLevel="1">
      <c r="A131" t="s">
        <v>2279</v>
      </c>
      <c r="B131" s="9" t="s">
        <v>32</v>
      </c>
      <c r="C131" s="1">
        <f t="shared" si="13"/>
        <v>1103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si="14"/>
        <v>0</v>
      </c>
      <c r="G131" s="1">
        <f t="shared" si="22"/>
        <v>29</v>
      </c>
      <c r="H131" s="2">
        <f t="shared" si="23"/>
        <v>2.6291931097008159E-2</v>
      </c>
      <c r="I131" s="8"/>
      <c r="J131" s="2">
        <f t="shared" si="15"/>
        <v>0.48685403445149594</v>
      </c>
      <c r="K131" s="2">
        <f t="shared" si="16"/>
        <v>0.51314596554850411</v>
      </c>
      <c r="L131" s="2">
        <f t="shared" si="17"/>
        <v>0</v>
      </c>
      <c r="M131" s="2">
        <f t="shared" si="18"/>
        <v>-1.1102230246251565E-16</v>
      </c>
      <c r="N131" s="58">
        <v>537</v>
      </c>
      <c r="O131" s="58">
        <v>566</v>
      </c>
      <c r="P131" s="58"/>
      <c r="Q131" s="58"/>
      <c r="R131" s="58"/>
      <c r="S131" s="58"/>
      <c r="T131" s="59"/>
      <c r="U131" s="55"/>
      <c r="V131" s="55"/>
      <c r="W131" s="55"/>
      <c r="X131" s="55"/>
      <c r="Y131" s="55"/>
      <c r="Z131" s="55"/>
      <c r="AA131" s="55"/>
      <c r="AB131" s="55"/>
      <c r="AG131" t="str">
        <f t="shared" si="24"/>
        <v>Dixfield</v>
      </c>
      <c r="AH131" t="s">
        <v>2760</v>
      </c>
      <c r="AI131">
        <v>2</v>
      </c>
      <c r="AJ131" s="9"/>
      <c r="AK131" s="94">
        <v>23</v>
      </c>
      <c r="AL131" s="96">
        <v>17</v>
      </c>
      <c r="AM131" s="96">
        <v>40</v>
      </c>
      <c r="AN131" s="100">
        <v>17740</v>
      </c>
      <c r="AO131">
        <f t="shared" si="25"/>
        <v>23017</v>
      </c>
      <c r="AP131" s="61" t="s">
        <v>2575</v>
      </c>
      <c r="AQ131" s="126">
        <f t="shared" si="26"/>
        <v>2317740</v>
      </c>
    </row>
    <row r="132" spans="1:43" hidden="1" outlineLevel="1">
      <c r="A132" t="s">
        <v>1076</v>
      </c>
      <c r="B132" s="9" t="s">
        <v>32</v>
      </c>
      <c r="C132" s="1">
        <f t="shared" ref="C132:C195" si="27">SUM(N132:AE132)</f>
        <v>402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 t="shared" ref="F132:F195" si="28">IF(P132&gt;0,RANK(P132,(N132:AE132)),0)</f>
        <v>0</v>
      </c>
      <c r="G132" s="1">
        <f t="shared" si="22"/>
        <v>118</v>
      </c>
      <c r="H132" s="2">
        <f t="shared" si="23"/>
        <v>0.29353233830845771</v>
      </c>
      <c r="I132" s="8"/>
      <c r="J132" s="2">
        <f t="shared" ref="J132:J195" si="29">IF(C132=0,"-",N132/C132)</f>
        <v>0.35323383084577115</v>
      </c>
      <c r="K132" s="2">
        <f t="shared" ref="K132:K195" si="30">IF(C132=0,"-",O132/C132)</f>
        <v>0.64676616915422891</v>
      </c>
      <c r="L132" s="2">
        <f t="shared" ref="L132:L195" si="31">IF(C132=0,"-",P132/C132)</f>
        <v>0</v>
      </c>
      <c r="M132" s="2">
        <f t="shared" ref="M132:M195" si="32">IF(C132=0,"-",(1-J132-K132-L132))</f>
        <v>-1.1102230246251565E-16</v>
      </c>
      <c r="N132" s="58">
        <v>142</v>
      </c>
      <c r="O132" s="58">
        <v>260</v>
      </c>
      <c r="P132" s="58"/>
      <c r="Q132" s="58"/>
      <c r="R132" s="58"/>
      <c r="S132" s="58"/>
      <c r="T132" s="59"/>
      <c r="U132" s="55"/>
      <c r="V132" s="55"/>
      <c r="W132" s="55"/>
      <c r="X132" s="55"/>
      <c r="Y132" s="55"/>
      <c r="Z132" s="55"/>
      <c r="AA132" s="55"/>
      <c r="AB132" s="55"/>
      <c r="AG132" t="str">
        <f t="shared" si="24"/>
        <v>Dixmont</v>
      </c>
      <c r="AH132" t="s">
        <v>1154</v>
      </c>
      <c r="AI132">
        <v>2</v>
      </c>
      <c r="AJ132" s="9"/>
      <c r="AK132" s="94">
        <v>23</v>
      </c>
      <c r="AL132" s="96">
        <v>19</v>
      </c>
      <c r="AM132" s="96">
        <v>75</v>
      </c>
      <c r="AN132" s="100">
        <v>17950</v>
      </c>
      <c r="AO132">
        <f t="shared" si="25"/>
        <v>23019</v>
      </c>
      <c r="AP132" s="61" t="s">
        <v>2575</v>
      </c>
      <c r="AQ132" s="126">
        <f t="shared" si="26"/>
        <v>2317950</v>
      </c>
    </row>
    <row r="133" spans="1:43" hidden="1" outlineLevel="1">
      <c r="A133" t="s">
        <v>1174</v>
      </c>
      <c r="B133" s="9" t="s">
        <v>32</v>
      </c>
      <c r="C133" s="1">
        <f t="shared" si="27"/>
        <v>1977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28"/>
        <v>0</v>
      </c>
      <c r="G133" s="1">
        <f t="shared" si="22"/>
        <v>849</v>
      </c>
      <c r="H133" s="2">
        <f t="shared" si="23"/>
        <v>0.42943854324734448</v>
      </c>
      <c r="I133" s="8"/>
      <c r="J133" s="2">
        <f t="shared" si="29"/>
        <v>0.28528072837632779</v>
      </c>
      <c r="K133" s="2">
        <f t="shared" si="30"/>
        <v>0.71471927162367221</v>
      </c>
      <c r="L133" s="2">
        <f t="shared" si="31"/>
        <v>0</v>
      </c>
      <c r="M133" s="2">
        <f t="shared" si="32"/>
        <v>0</v>
      </c>
      <c r="N133" s="58">
        <v>564</v>
      </c>
      <c r="O133" s="58">
        <v>1413</v>
      </c>
      <c r="P133" s="58"/>
      <c r="Q133" s="58"/>
      <c r="R133" s="58"/>
      <c r="S133" s="58"/>
      <c r="T133" s="59"/>
      <c r="U133" s="55"/>
      <c r="V133" s="55"/>
      <c r="W133" s="55"/>
      <c r="X133" s="55"/>
      <c r="Y133" s="55"/>
      <c r="Z133" s="55"/>
      <c r="AA133" s="55"/>
      <c r="AB133" s="55"/>
      <c r="AG133" t="str">
        <f t="shared" si="24"/>
        <v>Dover-Foxcroft</v>
      </c>
      <c r="AH133" t="s">
        <v>1723</v>
      </c>
      <c r="AI133">
        <v>2</v>
      </c>
      <c r="AJ133" s="9"/>
      <c r="AK133" s="94">
        <v>23</v>
      </c>
      <c r="AL133" s="96">
        <v>21</v>
      </c>
      <c r="AM133" s="96">
        <v>35</v>
      </c>
      <c r="AN133" s="100">
        <v>18195</v>
      </c>
      <c r="AO133">
        <f t="shared" si="25"/>
        <v>23021</v>
      </c>
      <c r="AP133" s="61" t="s">
        <v>2575</v>
      </c>
      <c r="AQ133" s="126">
        <f t="shared" si="26"/>
        <v>2318195</v>
      </c>
    </row>
    <row r="134" spans="1:43" hidden="1" outlineLevel="1">
      <c r="A134" t="s">
        <v>1904</v>
      </c>
      <c r="B134" s="9" t="s">
        <v>32</v>
      </c>
      <c r="C134" s="1">
        <f t="shared" si="27"/>
        <v>646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 t="shared" si="28"/>
        <v>0</v>
      </c>
      <c r="G134" s="1">
        <f t="shared" si="22"/>
        <v>118</v>
      </c>
      <c r="H134" s="2">
        <f t="shared" si="23"/>
        <v>0.1826625386996904</v>
      </c>
      <c r="I134" s="8"/>
      <c r="J134" s="2">
        <f t="shared" si="29"/>
        <v>0.4086687306501548</v>
      </c>
      <c r="K134" s="2">
        <f t="shared" si="30"/>
        <v>0.59133126934984526</v>
      </c>
      <c r="L134" s="2">
        <f t="shared" si="31"/>
        <v>0</v>
      </c>
      <c r="M134" s="2">
        <f t="shared" si="32"/>
        <v>-1.1102230246251565E-16</v>
      </c>
      <c r="N134" s="58">
        <v>264</v>
      </c>
      <c r="O134" s="58">
        <v>382</v>
      </c>
      <c r="P134" s="58"/>
      <c r="Q134" s="58"/>
      <c r="R134" s="58"/>
      <c r="S134" s="58"/>
      <c r="T134" s="59"/>
      <c r="U134" s="55"/>
      <c r="V134" s="55"/>
      <c r="W134" s="55"/>
      <c r="X134" s="55"/>
      <c r="Y134" s="55"/>
      <c r="Z134" s="55"/>
      <c r="AA134" s="55"/>
      <c r="AB134" s="55"/>
      <c r="AG134" t="str">
        <f t="shared" si="24"/>
        <v>Dresden</v>
      </c>
      <c r="AH134" t="s">
        <v>1794</v>
      </c>
      <c r="AI134">
        <v>1</v>
      </c>
      <c r="AJ134" s="9"/>
      <c r="AK134" s="94">
        <v>23</v>
      </c>
      <c r="AL134" s="96">
        <v>15</v>
      </c>
      <c r="AM134" s="96">
        <v>35</v>
      </c>
      <c r="AN134" s="100">
        <v>18475</v>
      </c>
      <c r="AO134">
        <f t="shared" si="25"/>
        <v>23015</v>
      </c>
      <c r="AP134" s="61" t="s">
        <v>2575</v>
      </c>
      <c r="AQ134" s="126">
        <f t="shared" si="26"/>
        <v>2318475</v>
      </c>
    </row>
    <row r="135" spans="1:43" hidden="1" outlineLevel="1">
      <c r="A135" t="s">
        <v>1950</v>
      </c>
      <c r="B135" s="9" t="s">
        <v>32</v>
      </c>
      <c r="C135" s="1">
        <f t="shared" si="27"/>
        <v>18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 t="shared" si="28"/>
        <v>0</v>
      </c>
      <c r="G135" s="1">
        <f t="shared" si="22"/>
        <v>6</v>
      </c>
      <c r="H135" s="2">
        <f t="shared" si="23"/>
        <v>0.33333333333333331</v>
      </c>
      <c r="I135" s="8"/>
      <c r="J135" s="2">
        <f t="shared" si="29"/>
        <v>0.33333333333333331</v>
      </c>
      <c r="K135" s="2">
        <f t="shared" si="30"/>
        <v>0.66666666666666663</v>
      </c>
      <c r="L135" s="2">
        <f t="shared" si="31"/>
        <v>0</v>
      </c>
      <c r="M135" s="2">
        <f t="shared" si="32"/>
        <v>1.1102230246251565E-16</v>
      </c>
      <c r="N135" s="58">
        <v>6</v>
      </c>
      <c r="O135" s="58">
        <v>12</v>
      </c>
      <c r="P135" s="58"/>
      <c r="Q135" s="58"/>
      <c r="R135" s="58"/>
      <c r="S135" s="58"/>
      <c r="T135" s="59"/>
      <c r="U135" s="55"/>
      <c r="V135" s="55"/>
      <c r="W135" s="55"/>
      <c r="X135" s="55"/>
      <c r="Y135" s="55"/>
      <c r="Z135" s="55"/>
      <c r="AA135" s="55"/>
      <c r="AB135" s="55"/>
      <c r="AG135" t="str">
        <f t="shared" si="24"/>
        <v>Drew</v>
      </c>
      <c r="AH135" t="s">
        <v>1154</v>
      </c>
      <c r="AI135">
        <v>2</v>
      </c>
      <c r="AJ135" s="9"/>
      <c r="AK135" s="94">
        <v>23</v>
      </c>
      <c r="AL135" s="96">
        <v>19</v>
      </c>
      <c r="AM135" s="96">
        <v>80</v>
      </c>
      <c r="AN135" s="100">
        <v>18580</v>
      </c>
      <c r="AO135">
        <f t="shared" si="25"/>
        <v>23019</v>
      </c>
      <c r="AP135" s="61" t="s">
        <v>1995</v>
      </c>
      <c r="AQ135" s="126">
        <f t="shared" si="26"/>
        <v>2318580</v>
      </c>
    </row>
    <row r="136" spans="1:43" hidden="1" outlineLevel="1">
      <c r="A136" t="s">
        <v>2058</v>
      </c>
      <c r="B136" s="9" t="s">
        <v>32</v>
      </c>
      <c r="C136" s="1">
        <f t="shared" si="27"/>
        <v>1292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 t="shared" si="28"/>
        <v>0</v>
      </c>
      <c r="G136" s="1">
        <f t="shared" si="22"/>
        <v>410</v>
      </c>
      <c r="H136" s="2">
        <f t="shared" si="23"/>
        <v>0.3173374613003096</v>
      </c>
      <c r="I136" s="8"/>
      <c r="J136" s="2">
        <f t="shared" si="29"/>
        <v>0.3413312693498452</v>
      </c>
      <c r="K136" s="2">
        <f t="shared" si="30"/>
        <v>0.65866873065015474</v>
      </c>
      <c r="L136" s="2">
        <f t="shared" si="31"/>
        <v>0</v>
      </c>
      <c r="M136" s="2">
        <f t="shared" si="32"/>
        <v>1.1102230246251565E-16</v>
      </c>
      <c r="N136" s="58">
        <v>441</v>
      </c>
      <c r="O136" s="58">
        <v>851</v>
      </c>
      <c r="P136" s="58"/>
      <c r="Q136" s="58"/>
      <c r="R136" s="58"/>
      <c r="S136" s="58"/>
      <c r="T136" s="59"/>
      <c r="U136" s="55"/>
      <c r="V136" s="55"/>
      <c r="W136" s="55"/>
      <c r="X136" s="55"/>
      <c r="Y136" s="55"/>
      <c r="Z136" s="55"/>
      <c r="AA136" s="55"/>
      <c r="AB136" s="55"/>
      <c r="AG136" t="str">
        <f t="shared" si="24"/>
        <v>Durham</v>
      </c>
      <c r="AH136" t="s">
        <v>1403</v>
      </c>
      <c r="AI136">
        <v>2</v>
      </c>
      <c r="AJ136" s="9"/>
      <c r="AK136" s="94">
        <v>23</v>
      </c>
      <c r="AL136" s="96">
        <v>1</v>
      </c>
      <c r="AM136" s="96">
        <v>10</v>
      </c>
      <c r="AN136" s="100">
        <v>19105</v>
      </c>
      <c r="AO136">
        <f t="shared" si="25"/>
        <v>23001</v>
      </c>
      <c r="AP136" s="61" t="s">
        <v>2575</v>
      </c>
      <c r="AQ136" s="126">
        <f t="shared" si="26"/>
        <v>2319105</v>
      </c>
    </row>
    <row r="137" spans="1:43" hidden="1" outlineLevel="1">
      <c r="A137" t="s">
        <v>357</v>
      </c>
      <c r="B137" s="9" t="s">
        <v>32</v>
      </c>
      <c r="C137" s="1">
        <f t="shared" si="27"/>
        <v>93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 t="shared" si="28"/>
        <v>0</v>
      </c>
      <c r="G137" s="1">
        <f t="shared" si="22"/>
        <v>29</v>
      </c>
      <c r="H137" s="2">
        <f t="shared" si="23"/>
        <v>0.31182795698924731</v>
      </c>
      <c r="I137" s="8"/>
      <c r="J137" s="2">
        <f t="shared" si="29"/>
        <v>0.34408602150537637</v>
      </c>
      <c r="K137" s="2">
        <f t="shared" si="30"/>
        <v>0.65591397849462363</v>
      </c>
      <c r="L137" s="2">
        <f t="shared" si="31"/>
        <v>0</v>
      </c>
      <c r="M137" s="2">
        <f t="shared" si="32"/>
        <v>0</v>
      </c>
      <c r="N137" s="58">
        <v>32</v>
      </c>
      <c r="O137" s="58">
        <v>61</v>
      </c>
      <c r="P137" s="58"/>
      <c r="Q137" s="58"/>
      <c r="R137" s="58"/>
      <c r="S137" s="58"/>
      <c r="T137" s="59"/>
      <c r="U137" s="55"/>
      <c r="V137" s="55"/>
      <c r="W137" s="55"/>
      <c r="X137" s="55"/>
      <c r="Y137" s="55"/>
      <c r="Z137" s="55"/>
      <c r="AA137" s="55"/>
      <c r="AB137" s="55"/>
      <c r="AG137" t="str">
        <f t="shared" si="24"/>
        <v>Dyer Brook</v>
      </c>
      <c r="AH137" t="s">
        <v>1670</v>
      </c>
      <c r="AI137">
        <v>2</v>
      </c>
      <c r="AJ137" s="9"/>
      <c r="AK137" s="94">
        <v>23</v>
      </c>
      <c r="AL137" s="96">
        <v>3</v>
      </c>
      <c r="AM137" s="96">
        <v>75</v>
      </c>
      <c r="AN137" s="100">
        <v>19210</v>
      </c>
      <c r="AO137">
        <f t="shared" si="25"/>
        <v>23003</v>
      </c>
      <c r="AP137" s="61" t="s">
        <v>2575</v>
      </c>
      <c r="AQ137" s="126">
        <f t="shared" si="26"/>
        <v>2319210</v>
      </c>
    </row>
    <row r="138" spans="1:43" hidden="1" outlineLevel="1">
      <c r="A138" t="s">
        <v>2270</v>
      </c>
      <c r="B138" s="9" t="s">
        <v>32</v>
      </c>
      <c r="C138" s="1">
        <f t="shared" si="27"/>
        <v>508</v>
      </c>
      <c r="D138" s="7">
        <f>IF(N138&gt;0, RANK(N138,(N138:P138,Q138:AE138)),0)</f>
        <v>1</v>
      </c>
      <c r="E138" s="7">
        <f>IF(O138&gt;0,RANK(O138,(N138:P138,Q138:AE138)),0)</f>
        <v>2</v>
      </c>
      <c r="F138" s="7">
        <f t="shared" si="28"/>
        <v>0</v>
      </c>
      <c r="G138" s="1">
        <f t="shared" si="22"/>
        <v>168</v>
      </c>
      <c r="H138" s="2">
        <f t="shared" si="23"/>
        <v>0.33070866141732286</v>
      </c>
      <c r="I138" s="8"/>
      <c r="J138" s="2">
        <f t="shared" si="29"/>
        <v>0.66535433070866146</v>
      </c>
      <c r="K138" s="2">
        <f t="shared" si="30"/>
        <v>0.3346456692913386</v>
      </c>
      <c r="L138" s="2">
        <f t="shared" si="31"/>
        <v>0</v>
      </c>
      <c r="M138" s="2">
        <f t="shared" si="32"/>
        <v>-5.5511151231257827E-17</v>
      </c>
      <c r="N138" s="58">
        <v>338</v>
      </c>
      <c r="O138" s="58">
        <v>170</v>
      </c>
      <c r="P138" s="58"/>
      <c r="Q138" s="58"/>
      <c r="R138" s="58"/>
      <c r="S138" s="58"/>
      <c r="T138" s="59"/>
      <c r="U138" s="55"/>
      <c r="V138" s="55"/>
      <c r="W138" s="55"/>
      <c r="X138" s="55"/>
      <c r="Y138" s="55"/>
      <c r="Z138" s="55"/>
      <c r="AA138" s="55"/>
      <c r="AB138" s="55"/>
      <c r="AG138" t="str">
        <f t="shared" si="24"/>
        <v>Eagle Lake</v>
      </c>
      <c r="AH138" t="s">
        <v>1670</v>
      </c>
      <c r="AI138">
        <v>2</v>
      </c>
      <c r="AJ138" s="9"/>
      <c r="AK138" s="94">
        <v>23</v>
      </c>
      <c r="AL138" s="96">
        <v>3</v>
      </c>
      <c r="AM138" s="96">
        <v>85</v>
      </c>
      <c r="AN138" s="100">
        <v>19420</v>
      </c>
      <c r="AO138">
        <f t="shared" si="25"/>
        <v>23003</v>
      </c>
      <c r="AP138" s="61" t="s">
        <v>2575</v>
      </c>
      <c r="AQ138" s="126">
        <f t="shared" si="26"/>
        <v>2319420</v>
      </c>
    </row>
    <row r="139" spans="1:43" hidden="1" outlineLevel="1">
      <c r="A139" t="s">
        <v>529</v>
      </c>
      <c r="B139" s="9" t="s">
        <v>32</v>
      </c>
      <c r="C139" s="1">
        <f t="shared" si="27"/>
        <v>513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 t="shared" si="28"/>
        <v>0</v>
      </c>
      <c r="G139" s="1">
        <f t="shared" si="22"/>
        <v>222</v>
      </c>
      <c r="H139" s="2">
        <f t="shared" si="23"/>
        <v>0.43274853801169588</v>
      </c>
      <c r="I139" s="8"/>
      <c r="J139" s="2">
        <f t="shared" si="29"/>
        <v>0.28265107212475632</v>
      </c>
      <c r="K139" s="2">
        <f t="shared" si="30"/>
        <v>0.71539961013645226</v>
      </c>
      <c r="L139" s="2">
        <f t="shared" si="31"/>
        <v>0</v>
      </c>
      <c r="M139" s="2">
        <f t="shared" si="32"/>
        <v>1.9493177387913674E-3</v>
      </c>
      <c r="N139" s="58">
        <v>145</v>
      </c>
      <c r="O139" s="58">
        <v>367</v>
      </c>
      <c r="P139" s="58"/>
      <c r="Q139" s="58"/>
      <c r="R139" s="58"/>
      <c r="S139" s="58"/>
      <c r="T139" s="59"/>
      <c r="U139" s="55">
        <v>1</v>
      </c>
      <c r="V139" s="55"/>
      <c r="W139" s="55"/>
      <c r="X139" s="55"/>
      <c r="Y139" s="55"/>
      <c r="Z139" s="55"/>
      <c r="AA139" s="55"/>
      <c r="AB139" s="55"/>
      <c r="AG139" t="str">
        <f t="shared" si="24"/>
        <v>East Machias</v>
      </c>
      <c r="AH139" t="s">
        <v>1242</v>
      </c>
      <c r="AI139">
        <v>2</v>
      </c>
      <c r="AJ139" s="9"/>
      <c r="AK139" s="94">
        <v>23</v>
      </c>
      <c r="AL139" s="96">
        <v>29</v>
      </c>
      <c r="AM139" s="96">
        <v>95</v>
      </c>
      <c r="AN139" s="100">
        <v>20960</v>
      </c>
      <c r="AO139">
        <f t="shared" si="25"/>
        <v>23029</v>
      </c>
      <c r="AP139" s="61" t="s">
        <v>2575</v>
      </c>
      <c r="AQ139" s="126">
        <f t="shared" si="26"/>
        <v>2320960</v>
      </c>
    </row>
    <row r="140" spans="1:43" hidden="1" outlineLevel="1">
      <c r="A140" t="s">
        <v>528</v>
      </c>
      <c r="B140" s="9" t="s">
        <v>32</v>
      </c>
      <c r="C140" s="1">
        <f t="shared" si="27"/>
        <v>1035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 t="shared" si="28"/>
        <v>0</v>
      </c>
      <c r="G140" s="1">
        <f t="shared" si="22"/>
        <v>99</v>
      </c>
      <c r="H140" s="2">
        <f t="shared" si="23"/>
        <v>9.5652173913043481E-2</v>
      </c>
      <c r="I140" s="8"/>
      <c r="J140" s="2">
        <f t="shared" si="29"/>
        <v>0.45217391304347826</v>
      </c>
      <c r="K140" s="2">
        <f t="shared" si="30"/>
        <v>0.54782608695652169</v>
      </c>
      <c r="L140" s="2">
        <f t="shared" si="31"/>
        <v>0</v>
      </c>
      <c r="M140" s="2">
        <f t="shared" si="32"/>
        <v>0</v>
      </c>
      <c r="N140" s="58">
        <v>468</v>
      </c>
      <c r="O140" s="58">
        <v>567</v>
      </c>
      <c r="P140" s="58"/>
      <c r="Q140" s="58"/>
      <c r="R140" s="58"/>
      <c r="S140" s="58"/>
      <c r="T140" s="59"/>
      <c r="U140" s="55"/>
      <c r="V140" s="55"/>
      <c r="W140" s="55"/>
      <c r="X140" s="55"/>
      <c r="Y140" s="55"/>
      <c r="Z140" s="55"/>
      <c r="AA140" s="55"/>
      <c r="AB140" s="55"/>
      <c r="AG140" t="str">
        <f t="shared" si="24"/>
        <v>East Millinocket</v>
      </c>
      <c r="AH140" t="s">
        <v>1154</v>
      </c>
      <c r="AI140">
        <v>2</v>
      </c>
      <c r="AJ140" s="9"/>
      <c r="AK140" s="94">
        <v>23</v>
      </c>
      <c r="AL140" s="96">
        <v>19</v>
      </c>
      <c r="AM140" s="96">
        <v>85</v>
      </c>
      <c r="AN140" s="100">
        <v>21030</v>
      </c>
      <c r="AO140">
        <f t="shared" si="25"/>
        <v>23019</v>
      </c>
      <c r="AP140" s="61" t="s">
        <v>2575</v>
      </c>
      <c r="AQ140" s="126">
        <f t="shared" si="26"/>
        <v>2321030</v>
      </c>
    </row>
    <row r="141" spans="1:43" hidden="1" outlineLevel="1">
      <c r="A141" t="s">
        <v>625</v>
      </c>
      <c r="B141" s="9" t="s">
        <v>32</v>
      </c>
      <c r="C141" s="1">
        <f t="shared" si="27"/>
        <v>129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 t="shared" si="28"/>
        <v>0</v>
      </c>
      <c r="G141" s="1">
        <f t="shared" si="22"/>
        <v>11</v>
      </c>
      <c r="H141" s="2">
        <f t="shared" si="23"/>
        <v>8.5271317829457363E-2</v>
      </c>
      <c r="I141" s="8"/>
      <c r="J141" s="2">
        <f t="shared" si="29"/>
        <v>0.4573643410852713</v>
      </c>
      <c r="K141" s="2">
        <f t="shared" si="30"/>
        <v>0.54263565891472865</v>
      </c>
      <c r="L141" s="2">
        <f t="shared" si="31"/>
        <v>0</v>
      </c>
      <c r="M141" s="2">
        <f t="shared" si="32"/>
        <v>1.1102230246251565E-16</v>
      </c>
      <c r="N141" s="58">
        <v>59</v>
      </c>
      <c r="O141" s="58">
        <v>70</v>
      </c>
      <c r="P141" s="58"/>
      <c r="Q141" s="58"/>
      <c r="R141" s="58"/>
      <c r="S141" s="58"/>
      <c r="T141" s="59"/>
      <c r="U141" s="55"/>
      <c r="V141" s="55"/>
      <c r="W141" s="55"/>
      <c r="X141" s="55"/>
      <c r="Y141" s="55"/>
      <c r="Z141" s="55"/>
      <c r="AA141" s="55"/>
      <c r="AB141" s="55"/>
      <c r="AG141" t="str">
        <f t="shared" si="24"/>
        <v>Eastbrook</v>
      </c>
      <c r="AH141" t="s">
        <v>2274</v>
      </c>
      <c r="AI141">
        <v>2</v>
      </c>
      <c r="AJ141" s="9"/>
      <c r="AK141" s="94">
        <v>23</v>
      </c>
      <c r="AL141" s="96">
        <v>9</v>
      </c>
      <c r="AM141" s="96">
        <v>60</v>
      </c>
      <c r="AN141" s="100">
        <v>19770</v>
      </c>
      <c r="AO141">
        <f t="shared" si="25"/>
        <v>23009</v>
      </c>
      <c r="AP141" s="61" t="s">
        <v>2575</v>
      </c>
      <c r="AQ141" s="126">
        <f t="shared" si="26"/>
        <v>2319770</v>
      </c>
    </row>
    <row r="142" spans="1:43" hidden="1" outlineLevel="1">
      <c r="A142" t="s">
        <v>1771</v>
      </c>
      <c r="B142" s="9" t="s">
        <v>32</v>
      </c>
      <c r="C142" s="1">
        <f t="shared" si="27"/>
        <v>514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28"/>
        <v>0</v>
      </c>
      <c r="G142" s="1">
        <f t="shared" si="22"/>
        <v>218</v>
      </c>
      <c r="H142" s="2">
        <f t="shared" si="23"/>
        <v>0.42412451361867703</v>
      </c>
      <c r="I142" s="8"/>
      <c r="J142" s="2">
        <f t="shared" si="29"/>
        <v>0.28793774319066145</v>
      </c>
      <c r="K142" s="2">
        <f t="shared" si="30"/>
        <v>0.71206225680933855</v>
      </c>
      <c r="L142" s="2">
        <f t="shared" si="31"/>
        <v>0</v>
      </c>
      <c r="M142" s="2">
        <f t="shared" si="32"/>
        <v>0</v>
      </c>
      <c r="N142" s="58">
        <v>148</v>
      </c>
      <c r="O142" s="58">
        <v>366</v>
      </c>
      <c r="P142" s="58"/>
      <c r="Q142" s="58"/>
      <c r="R142" s="58"/>
      <c r="S142" s="58"/>
      <c r="T142" s="59"/>
      <c r="U142" s="55"/>
      <c r="V142" s="55"/>
      <c r="W142" s="55"/>
      <c r="X142" s="55"/>
      <c r="Y142" s="55"/>
      <c r="Z142" s="55"/>
      <c r="AA142" s="55"/>
      <c r="AB142" s="55"/>
      <c r="AG142" t="str">
        <f t="shared" si="24"/>
        <v>Easton</v>
      </c>
      <c r="AH142" t="s">
        <v>1670</v>
      </c>
      <c r="AI142">
        <v>2</v>
      </c>
      <c r="AJ142" s="9"/>
      <c r="AK142" s="94">
        <v>23</v>
      </c>
      <c r="AL142" s="96">
        <v>3</v>
      </c>
      <c r="AM142" s="96">
        <v>90</v>
      </c>
      <c r="AN142" s="100">
        <v>21380</v>
      </c>
      <c r="AO142">
        <f t="shared" si="25"/>
        <v>23003</v>
      </c>
      <c r="AP142" s="61" t="s">
        <v>2575</v>
      </c>
      <c r="AQ142" s="126">
        <f t="shared" si="26"/>
        <v>2321380</v>
      </c>
    </row>
    <row r="143" spans="1:43" hidden="1" outlineLevel="1">
      <c r="A143" t="s">
        <v>2345</v>
      </c>
      <c r="B143" s="9" t="s">
        <v>32</v>
      </c>
      <c r="C143" s="1">
        <f t="shared" si="27"/>
        <v>857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28"/>
        <v>0</v>
      </c>
      <c r="G143" s="1">
        <f t="shared" si="22"/>
        <v>283</v>
      </c>
      <c r="H143" s="2">
        <f t="shared" si="23"/>
        <v>0.33022170361726955</v>
      </c>
      <c r="I143" s="8"/>
      <c r="J143" s="2">
        <f t="shared" si="29"/>
        <v>0.33488914819136523</v>
      </c>
      <c r="K143" s="2">
        <f t="shared" si="30"/>
        <v>0.66511085180863472</v>
      </c>
      <c r="L143" s="2">
        <f t="shared" si="31"/>
        <v>0</v>
      </c>
      <c r="M143" s="2">
        <f t="shared" si="32"/>
        <v>1.1102230246251565E-16</v>
      </c>
      <c r="N143" s="58">
        <v>287</v>
      </c>
      <c r="O143" s="58">
        <v>570</v>
      </c>
      <c r="P143" s="58"/>
      <c r="Q143" s="58"/>
      <c r="R143" s="58"/>
      <c r="S143" s="58"/>
      <c r="T143" s="59"/>
      <c r="U143" s="55"/>
      <c r="V143" s="55"/>
      <c r="W143" s="55"/>
      <c r="X143" s="55"/>
      <c r="Y143" s="55"/>
      <c r="Z143" s="55"/>
      <c r="AA143" s="55"/>
      <c r="AB143" s="55"/>
      <c r="AG143" t="str">
        <f t="shared" si="24"/>
        <v>Eastport</v>
      </c>
      <c r="AH143" t="s">
        <v>1242</v>
      </c>
      <c r="AI143">
        <v>2</v>
      </c>
      <c r="AJ143" s="9"/>
      <c r="AK143" s="94">
        <v>23</v>
      </c>
      <c r="AL143" s="96">
        <v>29</v>
      </c>
      <c r="AM143" s="96">
        <v>100</v>
      </c>
      <c r="AN143" s="100">
        <v>21730</v>
      </c>
      <c r="AO143">
        <f t="shared" si="25"/>
        <v>23029</v>
      </c>
      <c r="AP143" s="61" t="s">
        <v>527</v>
      </c>
      <c r="AQ143" s="126">
        <f t="shared" si="26"/>
        <v>2321730</v>
      </c>
    </row>
    <row r="144" spans="1:43" hidden="1" outlineLevel="1">
      <c r="A144" t="s">
        <v>1253</v>
      </c>
      <c r="B144" s="9" t="s">
        <v>32</v>
      </c>
      <c r="C144" s="1">
        <f t="shared" si="27"/>
        <v>901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 t="shared" si="28"/>
        <v>0</v>
      </c>
      <c r="G144" s="1">
        <f t="shared" si="22"/>
        <v>269</v>
      </c>
      <c r="H144" s="2">
        <f t="shared" si="23"/>
        <v>0.29855715871254163</v>
      </c>
      <c r="I144" s="8"/>
      <c r="J144" s="2">
        <f t="shared" si="29"/>
        <v>0.35072142064372919</v>
      </c>
      <c r="K144" s="2">
        <f t="shared" si="30"/>
        <v>0.64927857935627076</v>
      </c>
      <c r="L144" s="2">
        <f t="shared" si="31"/>
        <v>0</v>
      </c>
      <c r="M144" s="2">
        <f t="shared" si="32"/>
        <v>0</v>
      </c>
      <c r="N144" s="58">
        <v>316</v>
      </c>
      <c r="O144" s="58">
        <v>585</v>
      </c>
      <c r="P144" s="58"/>
      <c r="Q144" s="58"/>
      <c r="R144" s="58"/>
      <c r="S144" s="58"/>
      <c r="T144" s="59"/>
      <c r="U144" s="55"/>
      <c r="V144" s="55"/>
      <c r="W144" s="55"/>
      <c r="X144" s="55"/>
      <c r="Y144" s="55"/>
      <c r="Z144" s="55"/>
      <c r="AA144" s="55"/>
      <c r="AB144" s="55"/>
      <c r="AG144" t="str">
        <f t="shared" si="24"/>
        <v>Eddington</v>
      </c>
      <c r="AH144" t="s">
        <v>1154</v>
      </c>
      <c r="AI144">
        <v>2</v>
      </c>
      <c r="AJ144" s="9"/>
      <c r="AK144" s="94">
        <v>23</v>
      </c>
      <c r="AL144" s="96">
        <v>19</v>
      </c>
      <c r="AM144" s="96">
        <v>90</v>
      </c>
      <c r="AN144" s="100">
        <v>22535</v>
      </c>
      <c r="AO144">
        <f t="shared" si="25"/>
        <v>23019</v>
      </c>
      <c r="AP144" s="61" t="s">
        <v>2575</v>
      </c>
      <c r="AQ144" s="126">
        <f t="shared" si="26"/>
        <v>2322535</v>
      </c>
    </row>
    <row r="145" spans="1:43" hidden="1" outlineLevel="1">
      <c r="A145" t="s">
        <v>1931</v>
      </c>
      <c r="B145" s="9" t="s">
        <v>32</v>
      </c>
      <c r="C145" s="1">
        <f t="shared" si="27"/>
        <v>541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28"/>
        <v>0</v>
      </c>
      <c r="G145" s="1">
        <f t="shared" si="22"/>
        <v>159</v>
      </c>
      <c r="H145" s="2">
        <f t="shared" si="23"/>
        <v>0.29390018484288355</v>
      </c>
      <c r="I145" s="8"/>
      <c r="J145" s="2">
        <f t="shared" si="29"/>
        <v>0.35304990757855825</v>
      </c>
      <c r="K145" s="2">
        <f t="shared" si="30"/>
        <v>0.64695009242144175</v>
      </c>
      <c r="L145" s="2">
        <f t="shared" si="31"/>
        <v>0</v>
      </c>
      <c r="M145" s="2">
        <f t="shared" si="32"/>
        <v>0</v>
      </c>
      <c r="N145" s="58">
        <v>191</v>
      </c>
      <c r="O145" s="58">
        <v>350</v>
      </c>
      <c r="P145" s="58"/>
      <c r="Q145" s="58"/>
      <c r="R145" s="58"/>
      <c r="S145" s="58"/>
      <c r="T145" s="59"/>
      <c r="U145" s="55"/>
      <c r="V145" s="55"/>
      <c r="W145" s="55"/>
      <c r="X145" s="55"/>
      <c r="Y145" s="55"/>
      <c r="Z145" s="55"/>
      <c r="AA145" s="55"/>
      <c r="AB145" s="55"/>
      <c r="AG145" t="str">
        <f t="shared" si="24"/>
        <v>Edgecomb</v>
      </c>
      <c r="AH145" t="s">
        <v>1794</v>
      </c>
      <c r="AI145">
        <v>1</v>
      </c>
      <c r="AJ145" s="9"/>
      <c r="AK145" s="94">
        <v>23</v>
      </c>
      <c r="AL145" s="96">
        <v>15</v>
      </c>
      <c r="AM145" s="96">
        <v>40</v>
      </c>
      <c r="AN145" s="100">
        <v>22675</v>
      </c>
      <c r="AO145">
        <f t="shared" si="25"/>
        <v>23015</v>
      </c>
      <c r="AP145" s="61" t="s">
        <v>2575</v>
      </c>
      <c r="AQ145" s="126">
        <f t="shared" si="26"/>
        <v>2322675</v>
      </c>
    </row>
    <row r="146" spans="1:43" hidden="1" outlineLevel="1">
      <c r="A146" t="s">
        <v>1868</v>
      </c>
      <c r="B146" s="9" t="s">
        <v>32</v>
      </c>
      <c r="C146" s="1">
        <f t="shared" si="27"/>
        <v>99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28"/>
        <v>0</v>
      </c>
      <c r="G146" s="1">
        <f t="shared" si="22"/>
        <v>9</v>
      </c>
      <c r="H146" s="2">
        <f t="shared" si="23"/>
        <v>9.0909090909090912E-2</v>
      </c>
      <c r="I146" s="8"/>
      <c r="J146" s="2">
        <f t="shared" si="29"/>
        <v>0.45454545454545453</v>
      </c>
      <c r="K146" s="2">
        <f t="shared" si="30"/>
        <v>0.54545454545454541</v>
      </c>
      <c r="L146" s="2">
        <f t="shared" si="31"/>
        <v>0</v>
      </c>
      <c r="M146" s="2">
        <f t="shared" si="32"/>
        <v>0</v>
      </c>
      <c r="N146" s="58">
        <v>45</v>
      </c>
      <c r="O146" s="58">
        <v>54</v>
      </c>
      <c r="P146" s="58"/>
      <c r="Q146" s="58"/>
      <c r="R146" s="58"/>
      <c r="S146" s="58"/>
      <c r="T146" s="59"/>
      <c r="U146" s="55"/>
      <c r="V146" s="55"/>
      <c r="W146" s="55"/>
      <c r="X146" s="55"/>
      <c r="Y146" s="55"/>
      <c r="Z146" s="55"/>
      <c r="AA146" s="55"/>
      <c r="AB146" s="55"/>
      <c r="AG146" t="str">
        <f t="shared" si="24"/>
        <v>Edinburg</v>
      </c>
      <c r="AH146" t="s">
        <v>1154</v>
      </c>
      <c r="AI146">
        <v>2</v>
      </c>
      <c r="AJ146" s="9"/>
      <c r="AK146" s="94">
        <v>23</v>
      </c>
      <c r="AL146" s="96">
        <v>19</v>
      </c>
      <c r="AM146" s="96">
        <v>95</v>
      </c>
      <c r="AN146" s="100">
        <v>22710</v>
      </c>
      <c r="AO146">
        <f t="shared" si="25"/>
        <v>23019</v>
      </c>
      <c r="AP146" s="61" t="s">
        <v>2575</v>
      </c>
      <c r="AQ146" s="126">
        <f t="shared" si="26"/>
        <v>2322710</v>
      </c>
    </row>
    <row r="147" spans="1:43" hidden="1" outlineLevel="1">
      <c r="A147" t="s">
        <v>1000</v>
      </c>
      <c r="B147" s="9" t="s">
        <v>32</v>
      </c>
      <c r="C147" s="1">
        <f t="shared" si="27"/>
        <v>100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 t="shared" si="28"/>
        <v>0</v>
      </c>
      <c r="G147" s="1">
        <f t="shared" si="22"/>
        <v>24</v>
      </c>
      <c r="H147" s="2">
        <f t="shared" si="23"/>
        <v>0.24</v>
      </c>
      <c r="I147" s="8"/>
      <c r="J147" s="2">
        <f t="shared" si="29"/>
        <v>0.38</v>
      </c>
      <c r="K147" s="2">
        <f t="shared" si="30"/>
        <v>0.62</v>
      </c>
      <c r="L147" s="2">
        <f t="shared" si="31"/>
        <v>0</v>
      </c>
      <c r="M147" s="2">
        <f t="shared" si="32"/>
        <v>0</v>
      </c>
      <c r="N147" s="58">
        <v>38</v>
      </c>
      <c r="O147" s="58">
        <v>62</v>
      </c>
      <c r="P147" s="58"/>
      <c r="Q147" s="58"/>
      <c r="R147" s="58"/>
      <c r="S147" s="58"/>
      <c r="T147" s="59"/>
      <c r="U147" s="55"/>
      <c r="V147" s="55"/>
      <c r="W147" s="55"/>
      <c r="X147" s="55"/>
      <c r="Y147" s="55"/>
      <c r="Z147" s="55"/>
      <c r="AA147" s="55"/>
      <c r="AB147" s="55"/>
      <c r="AG147" t="str">
        <f>A147</f>
        <v>Edmunds</v>
      </c>
      <c r="AH147" t="s">
        <v>1242</v>
      </c>
      <c r="AI147">
        <v>2</v>
      </c>
      <c r="AJ147" s="9"/>
      <c r="AK147" s="94">
        <v>23</v>
      </c>
      <c r="AL147" s="96">
        <v>29</v>
      </c>
      <c r="AN147" s="100">
        <v>22800</v>
      </c>
      <c r="AO147">
        <f t="shared" si="25"/>
        <v>23029</v>
      </c>
      <c r="AP147" s="61" t="s">
        <v>1228</v>
      </c>
      <c r="AQ147" s="126">
        <f t="shared" si="26"/>
        <v>2322800</v>
      </c>
    </row>
    <row r="148" spans="1:43" hidden="1" outlineLevel="1">
      <c r="A148" t="s">
        <v>2782</v>
      </c>
      <c r="B148" s="9" t="s">
        <v>32</v>
      </c>
      <c r="C148" s="1">
        <f t="shared" si="27"/>
        <v>2161</v>
      </c>
      <c r="D148" s="7">
        <f>IF(N148&gt;0, RANK(N148,(N148:P148,Q148:AE148)),0)</f>
        <v>2</v>
      </c>
      <c r="E148" s="7">
        <f>IF(O148&gt;0,RANK(O148,(N148:P148,Q148:AE148)),0)</f>
        <v>1</v>
      </c>
      <c r="F148" s="7">
        <f t="shared" si="28"/>
        <v>0</v>
      </c>
      <c r="G148" s="1">
        <f t="shared" si="22"/>
        <v>669</v>
      </c>
      <c r="H148" s="2">
        <f t="shared" si="23"/>
        <v>0.30957889865802868</v>
      </c>
      <c r="I148" s="8"/>
      <c r="J148" s="2">
        <f t="shared" si="29"/>
        <v>0.34521055067098566</v>
      </c>
      <c r="K148" s="2">
        <f t="shared" si="30"/>
        <v>0.65478944932901439</v>
      </c>
      <c r="L148" s="2">
        <f t="shared" si="31"/>
        <v>0</v>
      </c>
      <c r="M148" s="2">
        <f t="shared" si="32"/>
        <v>-1.1102230246251565E-16</v>
      </c>
      <c r="N148" s="58">
        <v>746</v>
      </c>
      <c r="O148" s="58">
        <v>1415</v>
      </c>
      <c r="P148" s="58"/>
      <c r="Q148" s="58"/>
      <c r="R148" s="58"/>
      <c r="S148" s="58"/>
      <c r="T148" s="59"/>
      <c r="U148" s="55"/>
      <c r="V148" s="55"/>
      <c r="W148" s="55"/>
      <c r="X148" s="55"/>
      <c r="Y148" s="55"/>
      <c r="Z148" s="55"/>
      <c r="AA148" s="55"/>
      <c r="AB148" s="55"/>
      <c r="AG148" t="str">
        <f t="shared" si="24"/>
        <v>Eliot</v>
      </c>
      <c r="AH148" t="s">
        <v>1647</v>
      </c>
      <c r="AI148">
        <v>1</v>
      </c>
      <c r="AJ148" s="9"/>
      <c r="AK148" s="94">
        <v>23</v>
      </c>
      <c r="AL148" s="96">
        <v>31</v>
      </c>
      <c r="AM148" s="96">
        <v>45</v>
      </c>
      <c r="AN148" s="100">
        <v>22955</v>
      </c>
      <c r="AO148">
        <f t="shared" si="25"/>
        <v>23031</v>
      </c>
      <c r="AP148" s="61" t="s">
        <v>2575</v>
      </c>
      <c r="AQ148" s="126">
        <f t="shared" si="26"/>
        <v>2322955</v>
      </c>
    </row>
    <row r="149" spans="1:43" hidden="1" outlineLevel="1">
      <c r="A149" t="s">
        <v>715</v>
      </c>
      <c r="B149" s="9" t="s">
        <v>32</v>
      </c>
      <c r="C149" s="1">
        <f t="shared" si="27"/>
        <v>2706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28"/>
        <v>0</v>
      </c>
      <c r="G149" s="1">
        <f t="shared" si="22"/>
        <v>1302</v>
      </c>
      <c r="H149" s="2">
        <f t="shared" si="23"/>
        <v>0.48115299334811529</v>
      </c>
      <c r="I149" s="8"/>
      <c r="J149" s="2">
        <f t="shared" si="29"/>
        <v>0.25942350332594233</v>
      </c>
      <c r="K149" s="2">
        <f t="shared" si="30"/>
        <v>0.74057649667405767</v>
      </c>
      <c r="L149" s="2">
        <f t="shared" si="31"/>
        <v>0</v>
      </c>
      <c r="M149" s="2">
        <f t="shared" si="32"/>
        <v>0</v>
      </c>
      <c r="N149" s="58">
        <v>702</v>
      </c>
      <c r="O149" s="58">
        <v>2004</v>
      </c>
      <c r="P149" s="58"/>
      <c r="Q149" s="58"/>
      <c r="R149" s="58"/>
      <c r="S149" s="58"/>
      <c r="T149" s="59"/>
      <c r="U149" s="55"/>
      <c r="V149" s="55"/>
      <c r="W149" s="55"/>
      <c r="X149" s="55"/>
      <c r="Y149" s="55"/>
      <c r="Z149" s="55"/>
      <c r="AA149" s="55"/>
      <c r="AB149" s="55"/>
      <c r="AG149" t="str">
        <f t="shared" si="24"/>
        <v>Ellsworth</v>
      </c>
      <c r="AH149" t="s">
        <v>2274</v>
      </c>
      <c r="AI149">
        <v>2</v>
      </c>
      <c r="AJ149" s="9"/>
      <c r="AK149" s="94">
        <v>23</v>
      </c>
      <c r="AL149" s="96">
        <v>9</v>
      </c>
      <c r="AM149" s="96">
        <v>65</v>
      </c>
      <c r="AN149" s="100">
        <v>23200</v>
      </c>
      <c r="AO149">
        <f t="shared" si="25"/>
        <v>23009</v>
      </c>
      <c r="AP149" s="61" t="s">
        <v>527</v>
      </c>
      <c r="AQ149" s="126">
        <f t="shared" si="26"/>
        <v>2323200</v>
      </c>
    </row>
    <row r="150" spans="1:43" hidden="1" outlineLevel="1">
      <c r="A150" t="s">
        <v>2305</v>
      </c>
      <c r="B150" s="9" t="s">
        <v>32</v>
      </c>
      <c r="C150" s="1">
        <f t="shared" si="27"/>
        <v>306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 t="shared" si="28"/>
        <v>0</v>
      </c>
      <c r="G150" s="1">
        <f t="shared" si="22"/>
        <v>58</v>
      </c>
      <c r="H150" s="2">
        <f t="shared" si="23"/>
        <v>0.18954248366013071</v>
      </c>
      <c r="I150" s="8"/>
      <c r="J150" s="2">
        <f t="shared" si="29"/>
        <v>0.40522875816993464</v>
      </c>
      <c r="K150" s="2">
        <f t="shared" si="30"/>
        <v>0.59477124183006536</v>
      </c>
      <c r="L150" s="2">
        <f t="shared" si="31"/>
        <v>0</v>
      </c>
      <c r="M150" s="2">
        <f t="shared" si="32"/>
        <v>0</v>
      </c>
      <c r="N150" s="58">
        <v>124</v>
      </c>
      <c r="O150" s="58">
        <v>182</v>
      </c>
      <c r="P150" s="58"/>
      <c r="Q150" s="58"/>
      <c r="R150" s="58"/>
      <c r="S150" s="58"/>
      <c r="T150" s="59"/>
      <c r="U150" s="55"/>
      <c r="V150" s="55"/>
      <c r="W150" s="55"/>
      <c r="X150" s="55"/>
      <c r="Y150" s="55"/>
      <c r="Z150" s="55"/>
      <c r="AA150" s="55"/>
      <c r="AB150" s="55"/>
      <c r="AG150" t="str">
        <f t="shared" si="24"/>
        <v>Embden</v>
      </c>
      <c r="AH150" t="s">
        <v>1518</v>
      </c>
      <c r="AI150">
        <v>2</v>
      </c>
      <c r="AJ150" s="9"/>
      <c r="AK150" s="94">
        <v>23</v>
      </c>
      <c r="AL150" s="96">
        <v>25</v>
      </c>
      <c r="AM150" s="96">
        <v>55</v>
      </c>
      <c r="AN150" s="100">
        <v>23410</v>
      </c>
      <c r="AO150">
        <f t="shared" si="25"/>
        <v>23025</v>
      </c>
      <c r="AP150" s="61" t="s">
        <v>2575</v>
      </c>
      <c r="AQ150" s="126">
        <f t="shared" si="26"/>
        <v>2323410</v>
      </c>
    </row>
    <row r="151" spans="1:43" hidden="1" outlineLevel="1">
      <c r="A151" t="s">
        <v>1499</v>
      </c>
      <c r="B151" s="9" t="s">
        <v>32</v>
      </c>
      <c r="C151" s="1">
        <f t="shared" si="27"/>
        <v>621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 t="shared" si="28"/>
        <v>0</v>
      </c>
      <c r="G151" s="1">
        <f t="shared" ref="G151:G213" si="33">IF(C151&gt;0,MAX(N151:P151)-LARGE(N151:P151,2),0)</f>
        <v>121</v>
      </c>
      <c r="H151" s="2">
        <f t="shared" ref="H151:H213" si="34">IF(C151&gt;0,G151/C151,0)</f>
        <v>0.19484702093397746</v>
      </c>
      <c r="I151" s="8"/>
      <c r="J151" s="2">
        <f t="shared" si="29"/>
        <v>0.40257648953301128</v>
      </c>
      <c r="K151" s="2">
        <f t="shared" si="30"/>
        <v>0.59742351046698872</v>
      </c>
      <c r="L151" s="2">
        <f t="shared" si="31"/>
        <v>0</v>
      </c>
      <c r="M151" s="2">
        <f t="shared" si="32"/>
        <v>0</v>
      </c>
      <c r="N151" s="58">
        <v>250</v>
      </c>
      <c r="O151" s="58">
        <v>371</v>
      </c>
      <c r="P151" s="58"/>
      <c r="Q151" s="58"/>
      <c r="R151" s="58"/>
      <c r="S151" s="58"/>
      <c r="T151" s="59"/>
      <c r="U151" s="55"/>
      <c r="V151" s="55"/>
      <c r="W151" s="55"/>
      <c r="X151" s="55"/>
      <c r="Y151" s="55"/>
      <c r="Z151" s="55"/>
      <c r="AA151" s="55"/>
      <c r="AB151" s="55"/>
      <c r="AG151" t="str">
        <f t="shared" si="24"/>
        <v>Enfield</v>
      </c>
      <c r="AH151" t="s">
        <v>1154</v>
      </c>
      <c r="AI151">
        <v>2</v>
      </c>
      <c r="AJ151" s="9"/>
      <c r="AK151" s="94">
        <v>23</v>
      </c>
      <c r="AL151" s="96">
        <v>19</v>
      </c>
      <c r="AM151" s="96">
        <v>100</v>
      </c>
      <c r="AN151" s="100">
        <v>23620</v>
      </c>
      <c r="AO151">
        <f t="shared" si="25"/>
        <v>23019</v>
      </c>
      <c r="AP151" s="61" t="s">
        <v>2575</v>
      </c>
      <c r="AQ151" s="126">
        <f t="shared" si="26"/>
        <v>2323620</v>
      </c>
    </row>
    <row r="152" spans="1:43" hidden="1" outlineLevel="1">
      <c r="A152" t="s">
        <v>145</v>
      </c>
      <c r="B152" s="9" t="s">
        <v>32</v>
      </c>
      <c r="C152" s="1">
        <f t="shared" si="27"/>
        <v>370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 t="shared" si="28"/>
        <v>0</v>
      </c>
      <c r="G152" s="1">
        <f t="shared" si="33"/>
        <v>106</v>
      </c>
      <c r="H152" s="2">
        <f t="shared" si="34"/>
        <v>0.2864864864864865</v>
      </c>
      <c r="I152" s="8"/>
      <c r="J152" s="2">
        <f t="shared" si="29"/>
        <v>0.35675675675675678</v>
      </c>
      <c r="K152" s="2">
        <f t="shared" si="30"/>
        <v>0.64324324324324322</v>
      </c>
      <c r="L152" s="2">
        <f t="shared" si="31"/>
        <v>0</v>
      </c>
      <c r="M152" s="2">
        <f t="shared" si="32"/>
        <v>0</v>
      </c>
      <c r="N152" s="58">
        <v>132</v>
      </c>
      <c r="O152" s="58">
        <v>238</v>
      </c>
      <c r="P152" s="58"/>
      <c r="Q152" s="58"/>
      <c r="R152" s="58"/>
      <c r="S152" s="58"/>
      <c r="T152" s="59"/>
      <c r="U152" s="55"/>
      <c r="V152" s="55"/>
      <c r="W152" s="55"/>
      <c r="X152" s="55"/>
      <c r="Y152" s="55"/>
      <c r="Z152" s="55"/>
      <c r="AA152" s="55"/>
      <c r="AB152" s="55"/>
      <c r="AG152" t="str">
        <f t="shared" si="24"/>
        <v>Etna</v>
      </c>
      <c r="AH152" t="s">
        <v>1154</v>
      </c>
      <c r="AI152">
        <v>2</v>
      </c>
      <c r="AJ152" s="9"/>
      <c r="AK152" s="94">
        <v>23</v>
      </c>
      <c r="AL152" s="96">
        <v>19</v>
      </c>
      <c r="AM152" s="96">
        <v>105</v>
      </c>
      <c r="AN152" s="100">
        <v>23865</v>
      </c>
      <c r="AO152">
        <f t="shared" si="25"/>
        <v>23019</v>
      </c>
      <c r="AP152" s="61" t="s">
        <v>2575</v>
      </c>
      <c r="AQ152" s="126">
        <f t="shared" si="26"/>
        <v>2323865</v>
      </c>
    </row>
    <row r="153" spans="1:43" hidden="1" outlineLevel="1">
      <c r="A153" t="s">
        <v>2078</v>
      </c>
      <c r="B153" s="9" t="s">
        <v>32</v>
      </c>
      <c r="C153" s="1">
        <f t="shared" si="27"/>
        <v>310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 t="shared" si="28"/>
        <v>0</v>
      </c>
      <c r="G153" s="1">
        <f t="shared" si="33"/>
        <v>44</v>
      </c>
      <c r="H153" s="2">
        <f t="shared" si="34"/>
        <v>0.14193548387096774</v>
      </c>
      <c r="I153" s="8"/>
      <c r="J153" s="2">
        <f t="shared" si="29"/>
        <v>0.42903225806451611</v>
      </c>
      <c r="K153" s="2">
        <f t="shared" si="30"/>
        <v>0.57096774193548383</v>
      </c>
      <c r="L153" s="2">
        <f t="shared" si="31"/>
        <v>0</v>
      </c>
      <c r="M153" s="2">
        <f t="shared" si="32"/>
        <v>1.1102230246251565E-16</v>
      </c>
      <c r="N153" s="58">
        <v>133</v>
      </c>
      <c r="O153" s="58">
        <v>177</v>
      </c>
      <c r="P153" s="58"/>
      <c r="Q153" s="58"/>
      <c r="R153" s="58"/>
      <c r="S153" s="58"/>
      <c r="T153" s="59"/>
      <c r="U153" s="55"/>
      <c r="V153" s="55"/>
      <c r="W153" s="55"/>
      <c r="X153" s="55"/>
      <c r="Y153" s="55"/>
      <c r="Z153" s="55"/>
      <c r="AA153" s="55"/>
      <c r="AB153" s="55"/>
      <c r="AG153" t="str">
        <f t="shared" si="24"/>
        <v>Eustis</v>
      </c>
      <c r="AH153" t="s">
        <v>1534</v>
      </c>
      <c r="AI153">
        <v>2</v>
      </c>
      <c r="AJ153" s="9"/>
      <c r="AK153" s="94">
        <v>23</v>
      </c>
      <c r="AL153" s="96">
        <v>7</v>
      </c>
      <c r="AM153" s="96">
        <v>30</v>
      </c>
      <c r="AN153" s="100">
        <v>24005</v>
      </c>
      <c r="AO153">
        <f t="shared" si="25"/>
        <v>23007</v>
      </c>
      <c r="AP153" s="61" t="s">
        <v>2575</v>
      </c>
      <c r="AQ153" s="126">
        <f t="shared" si="26"/>
        <v>2324005</v>
      </c>
    </row>
    <row r="154" spans="1:43" hidden="1" outlineLevel="1">
      <c r="A154" t="s">
        <v>217</v>
      </c>
      <c r="B154" s="9" t="s">
        <v>32</v>
      </c>
      <c r="C154" s="1">
        <f t="shared" si="27"/>
        <v>368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 t="shared" si="28"/>
        <v>0</v>
      </c>
      <c r="G154" s="1">
        <f t="shared" si="33"/>
        <v>118</v>
      </c>
      <c r="H154" s="2">
        <f t="shared" si="34"/>
        <v>0.32065217391304346</v>
      </c>
      <c r="I154" s="8"/>
      <c r="J154" s="2">
        <f t="shared" si="29"/>
        <v>0.33967391304347827</v>
      </c>
      <c r="K154" s="2">
        <f t="shared" si="30"/>
        <v>0.66032608695652173</v>
      </c>
      <c r="L154" s="2">
        <f t="shared" si="31"/>
        <v>0</v>
      </c>
      <c r="M154" s="2">
        <f t="shared" si="32"/>
        <v>0</v>
      </c>
      <c r="N154" s="58">
        <v>125</v>
      </c>
      <c r="O154" s="58">
        <v>243</v>
      </c>
      <c r="P154" s="58"/>
      <c r="Q154" s="58"/>
      <c r="R154" s="58"/>
      <c r="S154" s="58"/>
      <c r="T154" s="59"/>
      <c r="U154" s="55"/>
      <c r="V154" s="55"/>
      <c r="W154" s="55"/>
      <c r="X154" s="55"/>
      <c r="Y154" s="55"/>
      <c r="Z154" s="55"/>
      <c r="AA154" s="55"/>
      <c r="AB154" s="55"/>
      <c r="AG154" t="str">
        <f t="shared" si="24"/>
        <v>Exeter</v>
      </c>
      <c r="AH154" t="s">
        <v>1154</v>
      </c>
      <c r="AI154">
        <v>2</v>
      </c>
      <c r="AJ154" s="9"/>
      <c r="AK154" s="94">
        <v>23</v>
      </c>
      <c r="AL154" s="96">
        <v>19</v>
      </c>
      <c r="AM154" s="96">
        <v>110</v>
      </c>
      <c r="AN154" s="100">
        <v>24110</v>
      </c>
      <c r="AO154">
        <f t="shared" si="25"/>
        <v>23019</v>
      </c>
      <c r="AP154" s="61" t="s">
        <v>2575</v>
      </c>
      <c r="AQ154" s="126">
        <f t="shared" si="26"/>
        <v>2324110</v>
      </c>
    </row>
    <row r="155" spans="1:43" hidden="1" outlineLevel="1">
      <c r="A155" t="s">
        <v>1212</v>
      </c>
      <c r="B155" s="9" t="s">
        <v>32</v>
      </c>
      <c r="C155" s="1">
        <f t="shared" si="27"/>
        <v>2578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28"/>
        <v>0</v>
      </c>
      <c r="G155" s="1">
        <f t="shared" si="33"/>
        <v>190</v>
      </c>
      <c r="H155" s="2">
        <f t="shared" si="34"/>
        <v>7.3700543056633053E-2</v>
      </c>
      <c r="I155" s="8"/>
      <c r="J155" s="2">
        <f t="shared" si="29"/>
        <v>0.46314972847168345</v>
      </c>
      <c r="K155" s="2">
        <f t="shared" si="30"/>
        <v>0.53685027152831655</v>
      </c>
      <c r="L155" s="2">
        <f t="shared" si="31"/>
        <v>0</v>
      </c>
      <c r="M155" s="2">
        <f t="shared" si="32"/>
        <v>0</v>
      </c>
      <c r="N155" s="58">
        <v>1194</v>
      </c>
      <c r="O155" s="58">
        <v>1384</v>
      </c>
      <c r="P155" s="58"/>
      <c r="Q155" s="58"/>
      <c r="R155" s="58"/>
      <c r="S155" s="58"/>
      <c r="T155" s="59"/>
      <c r="U155" s="55"/>
      <c r="V155" s="55"/>
      <c r="W155" s="55"/>
      <c r="X155" s="55"/>
      <c r="Y155" s="55"/>
      <c r="Z155" s="55"/>
      <c r="AA155" s="55"/>
      <c r="AB155" s="55"/>
      <c r="AG155" t="str">
        <f t="shared" si="24"/>
        <v>Fairfield</v>
      </c>
      <c r="AH155" t="s">
        <v>1518</v>
      </c>
      <c r="AI155">
        <v>2</v>
      </c>
      <c r="AJ155" s="9"/>
      <c r="AK155" s="94">
        <v>23</v>
      </c>
      <c r="AL155" s="96">
        <v>25</v>
      </c>
      <c r="AM155" s="96">
        <v>60</v>
      </c>
      <c r="AN155" s="100">
        <v>24320</v>
      </c>
      <c r="AO155">
        <f t="shared" si="25"/>
        <v>23025</v>
      </c>
      <c r="AP155" s="61" t="s">
        <v>2575</v>
      </c>
      <c r="AQ155" s="126">
        <f t="shared" si="26"/>
        <v>2324320</v>
      </c>
    </row>
    <row r="156" spans="1:43" hidden="1" outlineLevel="1">
      <c r="A156" t="s">
        <v>1033</v>
      </c>
      <c r="B156" s="9" t="s">
        <v>32</v>
      </c>
      <c r="C156" s="1">
        <f t="shared" si="27"/>
        <v>4486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 t="shared" si="28"/>
        <v>0</v>
      </c>
      <c r="G156" s="1">
        <f t="shared" si="33"/>
        <v>2024</v>
      </c>
      <c r="H156" s="2">
        <f t="shared" si="34"/>
        <v>0.45118145341061078</v>
      </c>
      <c r="I156" s="8"/>
      <c r="J156" s="2">
        <f t="shared" si="29"/>
        <v>0.27440927329469461</v>
      </c>
      <c r="K156" s="2">
        <f t="shared" si="30"/>
        <v>0.72559072670530544</v>
      </c>
      <c r="L156" s="2">
        <f t="shared" si="31"/>
        <v>0</v>
      </c>
      <c r="M156" s="2">
        <f t="shared" si="32"/>
        <v>0</v>
      </c>
      <c r="N156" s="58">
        <v>1231</v>
      </c>
      <c r="O156" s="58">
        <v>3255</v>
      </c>
      <c r="P156" s="58"/>
      <c r="Q156" s="58"/>
      <c r="R156" s="58"/>
      <c r="S156" s="58"/>
      <c r="T156" s="59"/>
      <c r="U156" s="55"/>
      <c r="V156" s="55"/>
      <c r="W156" s="55"/>
      <c r="X156" s="55"/>
      <c r="Y156" s="55"/>
      <c r="Z156" s="55"/>
      <c r="AA156" s="55"/>
      <c r="AB156" s="55"/>
      <c r="AG156" t="str">
        <f t="shared" si="24"/>
        <v>Falmouth</v>
      </c>
      <c r="AH156" t="s">
        <v>2570</v>
      </c>
      <c r="AI156">
        <v>1</v>
      </c>
      <c r="AJ156" s="9"/>
      <c r="AK156" s="94">
        <v>23</v>
      </c>
      <c r="AL156" s="96">
        <v>5</v>
      </c>
      <c r="AM156" s="96">
        <v>35</v>
      </c>
      <c r="AN156" s="100">
        <v>24495</v>
      </c>
      <c r="AO156">
        <f t="shared" si="25"/>
        <v>23005</v>
      </c>
      <c r="AP156" s="61" t="s">
        <v>2575</v>
      </c>
      <c r="AQ156" s="126">
        <f t="shared" si="26"/>
        <v>2324495</v>
      </c>
    </row>
    <row r="157" spans="1:43" hidden="1" outlineLevel="1">
      <c r="A157" t="s">
        <v>2292</v>
      </c>
      <c r="B157" s="9" t="s">
        <v>32</v>
      </c>
      <c r="C157" s="1">
        <f t="shared" si="27"/>
        <v>1448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 t="shared" si="28"/>
        <v>0</v>
      </c>
      <c r="G157" s="1">
        <f t="shared" si="33"/>
        <v>460</v>
      </c>
      <c r="H157" s="2">
        <f t="shared" si="34"/>
        <v>0.31767955801104975</v>
      </c>
      <c r="I157" s="8"/>
      <c r="J157" s="2">
        <f t="shared" si="29"/>
        <v>0.34116022099447513</v>
      </c>
      <c r="K157" s="2">
        <f t="shared" si="30"/>
        <v>0.65883977900552482</v>
      </c>
      <c r="L157" s="2">
        <f t="shared" si="31"/>
        <v>0</v>
      </c>
      <c r="M157" s="2">
        <f t="shared" si="32"/>
        <v>1.1102230246251565E-16</v>
      </c>
      <c r="N157" s="58">
        <v>494</v>
      </c>
      <c r="O157" s="58">
        <v>954</v>
      </c>
      <c r="P157" s="58"/>
      <c r="Q157" s="58"/>
      <c r="R157" s="58"/>
      <c r="S157" s="58"/>
      <c r="T157" s="59"/>
      <c r="U157" s="55"/>
      <c r="V157" s="55"/>
      <c r="W157" s="55"/>
      <c r="X157" s="55"/>
      <c r="Y157" s="55"/>
      <c r="Z157" s="55"/>
      <c r="AA157" s="55"/>
      <c r="AB157" s="55"/>
      <c r="AG157" t="str">
        <f t="shared" si="24"/>
        <v>Farmingdale</v>
      </c>
      <c r="AH157" t="s">
        <v>1418</v>
      </c>
      <c r="AI157">
        <v>1</v>
      </c>
      <c r="AJ157" s="9"/>
      <c r="AK157" s="94">
        <v>23</v>
      </c>
      <c r="AL157" s="96">
        <v>11</v>
      </c>
      <c r="AM157" s="96">
        <v>40</v>
      </c>
      <c r="AN157" s="100">
        <v>24670</v>
      </c>
      <c r="AO157">
        <f t="shared" si="25"/>
        <v>23011</v>
      </c>
      <c r="AP157" s="61" t="s">
        <v>2575</v>
      </c>
      <c r="AQ157" s="126">
        <f t="shared" si="26"/>
        <v>2324670</v>
      </c>
    </row>
    <row r="158" spans="1:43" hidden="1" outlineLevel="1">
      <c r="A158" t="s">
        <v>1101</v>
      </c>
      <c r="B158" s="9" t="s">
        <v>32</v>
      </c>
      <c r="C158" s="1">
        <f t="shared" si="27"/>
        <v>2855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 t="shared" si="28"/>
        <v>0</v>
      </c>
      <c r="G158" s="1">
        <f t="shared" si="33"/>
        <v>1037</v>
      </c>
      <c r="H158" s="2">
        <f t="shared" si="34"/>
        <v>0.36322241681260947</v>
      </c>
      <c r="I158" s="8"/>
      <c r="J158" s="2">
        <f t="shared" si="29"/>
        <v>0.31838879159369526</v>
      </c>
      <c r="K158" s="2">
        <f t="shared" si="30"/>
        <v>0.68161120840630474</v>
      </c>
      <c r="L158" s="2">
        <f t="shared" si="31"/>
        <v>0</v>
      </c>
      <c r="M158" s="2">
        <f t="shared" si="32"/>
        <v>0</v>
      </c>
      <c r="N158" s="58">
        <v>909</v>
      </c>
      <c r="O158" s="58">
        <v>1946</v>
      </c>
      <c r="P158" s="58"/>
      <c r="Q158" s="58"/>
      <c r="R158" s="58"/>
      <c r="S158" s="58"/>
      <c r="T158" s="59"/>
      <c r="U158" s="55"/>
      <c r="V158" s="55"/>
      <c r="W158" s="55"/>
      <c r="X158" s="55"/>
      <c r="Y158" s="55"/>
      <c r="Z158" s="55"/>
      <c r="AA158" s="55"/>
      <c r="AB158" s="55"/>
      <c r="AG158" t="str">
        <f t="shared" si="24"/>
        <v>Farmington</v>
      </c>
      <c r="AH158" t="s">
        <v>1534</v>
      </c>
      <c r="AI158">
        <v>2</v>
      </c>
      <c r="AJ158" s="9"/>
      <c r="AK158" s="94">
        <v>23</v>
      </c>
      <c r="AL158" s="96">
        <v>7</v>
      </c>
      <c r="AM158" s="96">
        <v>35</v>
      </c>
      <c r="AN158" s="100">
        <v>24775</v>
      </c>
      <c r="AO158">
        <f t="shared" si="25"/>
        <v>23007</v>
      </c>
      <c r="AP158" s="61" t="s">
        <v>2575</v>
      </c>
      <c r="AQ158" s="126">
        <f t="shared" si="26"/>
        <v>2324775</v>
      </c>
    </row>
    <row r="159" spans="1:43" hidden="1" outlineLevel="1">
      <c r="A159" t="s">
        <v>800</v>
      </c>
      <c r="B159" s="9" t="s">
        <v>32</v>
      </c>
      <c r="C159" s="1">
        <f t="shared" si="27"/>
        <v>476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 t="shared" si="28"/>
        <v>0</v>
      </c>
      <c r="G159" s="1">
        <f t="shared" si="33"/>
        <v>16</v>
      </c>
      <c r="H159" s="2">
        <f t="shared" si="34"/>
        <v>3.3613445378151259E-2</v>
      </c>
      <c r="I159" s="8"/>
      <c r="J159" s="2">
        <f t="shared" si="29"/>
        <v>0.48319327731092437</v>
      </c>
      <c r="K159" s="2">
        <f t="shared" si="30"/>
        <v>0.51680672268907568</v>
      </c>
      <c r="L159" s="2">
        <f t="shared" si="31"/>
        <v>0</v>
      </c>
      <c r="M159" s="2">
        <f t="shared" si="32"/>
        <v>-1.1102230246251565E-16</v>
      </c>
      <c r="N159" s="58">
        <v>230</v>
      </c>
      <c r="O159" s="58">
        <v>246</v>
      </c>
      <c r="P159" s="58"/>
      <c r="Q159" s="58"/>
      <c r="R159" s="58"/>
      <c r="S159" s="58"/>
      <c r="T159" s="59"/>
      <c r="U159" s="55"/>
      <c r="V159" s="55"/>
      <c r="W159" s="55"/>
      <c r="X159" s="55"/>
      <c r="Y159" s="55"/>
      <c r="Z159" s="55"/>
      <c r="AA159" s="55"/>
      <c r="AB159" s="55"/>
      <c r="AG159" t="str">
        <f t="shared" si="24"/>
        <v>Fayette</v>
      </c>
      <c r="AH159" t="s">
        <v>1418</v>
      </c>
      <c r="AI159">
        <v>1</v>
      </c>
      <c r="AJ159" s="9"/>
      <c r="AK159" s="94">
        <v>23</v>
      </c>
      <c r="AL159" s="96">
        <v>11</v>
      </c>
      <c r="AM159" s="96">
        <v>45</v>
      </c>
      <c r="AN159" s="100">
        <v>24950</v>
      </c>
      <c r="AO159">
        <f t="shared" si="25"/>
        <v>23011</v>
      </c>
      <c r="AP159" s="61" t="s">
        <v>2575</v>
      </c>
      <c r="AQ159" s="126">
        <f t="shared" si="26"/>
        <v>2324950</v>
      </c>
    </row>
    <row r="160" spans="1:43" hidden="1" outlineLevel="1">
      <c r="A160" t="s">
        <v>1025</v>
      </c>
      <c r="B160" s="9" t="s">
        <v>32</v>
      </c>
      <c r="C160" s="1">
        <f t="shared" si="27"/>
        <v>1560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 t="shared" si="28"/>
        <v>0</v>
      </c>
      <c r="G160" s="1">
        <f t="shared" si="33"/>
        <v>526</v>
      </c>
      <c r="H160" s="2">
        <f t="shared" si="34"/>
        <v>0.3371794871794872</v>
      </c>
      <c r="I160" s="8"/>
      <c r="J160" s="2">
        <f t="shared" si="29"/>
        <v>0.3314102564102564</v>
      </c>
      <c r="K160" s="2">
        <f t="shared" si="30"/>
        <v>0.66858974358974355</v>
      </c>
      <c r="L160" s="2">
        <f t="shared" si="31"/>
        <v>0</v>
      </c>
      <c r="M160" s="2">
        <f t="shared" si="32"/>
        <v>1.1102230246251565E-16</v>
      </c>
      <c r="N160" s="58">
        <v>517</v>
      </c>
      <c r="O160" s="58">
        <v>1043</v>
      </c>
      <c r="P160" s="58"/>
      <c r="Q160" s="58"/>
      <c r="R160" s="58"/>
      <c r="S160" s="58"/>
      <c r="T160" s="59"/>
      <c r="U160" s="55"/>
      <c r="V160" s="55"/>
      <c r="W160" s="55"/>
      <c r="X160" s="55"/>
      <c r="Y160" s="55"/>
      <c r="Z160" s="55"/>
      <c r="AA160" s="55"/>
      <c r="AB160" s="55"/>
      <c r="AG160" t="str">
        <f t="shared" si="24"/>
        <v>Fort Fairfield</v>
      </c>
      <c r="AH160" t="s">
        <v>1670</v>
      </c>
      <c r="AI160">
        <v>2</v>
      </c>
      <c r="AJ160" s="9"/>
      <c r="AK160" s="94">
        <v>23</v>
      </c>
      <c r="AL160" s="96">
        <v>3</v>
      </c>
      <c r="AM160" s="96">
        <v>95</v>
      </c>
      <c r="AN160" s="100">
        <v>25615</v>
      </c>
      <c r="AO160">
        <f t="shared" si="25"/>
        <v>23003</v>
      </c>
      <c r="AP160" s="61" t="s">
        <v>2575</v>
      </c>
      <c r="AQ160" s="126">
        <f t="shared" si="26"/>
        <v>2325615</v>
      </c>
    </row>
    <row r="161" spans="1:43" hidden="1" outlineLevel="1">
      <c r="A161" t="s">
        <v>2092</v>
      </c>
      <c r="B161" s="9" t="s">
        <v>32</v>
      </c>
      <c r="C161" s="1">
        <f t="shared" si="27"/>
        <v>1438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28"/>
        <v>0</v>
      </c>
      <c r="G161" s="1">
        <f t="shared" si="33"/>
        <v>110</v>
      </c>
      <c r="H161" s="2">
        <f t="shared" si="34"/>
        <v>7.6495132127955487E-2</v>
      </c>
      <c r="I161" s="8"/>
      <c r="J161" s="2">
        <f t="shared" si="29"/>
        <v>0.53824756606397772</v>
      </c>
      <c r="K161" s="2">
        <f t="shared" si="30"/>
        <v>0.46175243393602228</v>
      </c>
      <c r="L161" s="2">
        <f t="shared" si="31"/>
        <v>0</v>
      </c>
      <c r="M161" s="2">
        <f t="shared" si="32"/>
        <v>0</v>
      </c>
      <c r="N161" s="58">
        <v>774</v>
      </c>
      <c r="O161" s="58">
        <v>664</v>
      </c>
      <c r="P161" s="58"/>
      <c r="Q161" s="58"/>
      <c r="R161" s="58"/>
      <c r="S161" s="58"/>
      <c r="T161" s="59"/>
      <c r="U161" s="55"/>
      <c r="V161" s="55"/>
      <c r="W161" s="55"/>
      <c r="X161" s="55"/>
      <c r="Y161" s="55"/>
      <c r="Z161" s="55"/>
      <c r="AA161" s="55"/>
      <c r="AB161" s="55"/>
      <c r="AG161" t="str">
        <f t="shared" si="24"/>
        <v>Fort Kent</v>
      </c>
      <c r="AH161" t="s">
        <v>1670</v>
      </c>
      <c r="AI161">
        <v>2</v>
      </c>
      <c r="AJ161" s="9"/>
      <c r="AK161" s="94">
        <v>23</v>
      </c>
      <c r="AL161" s="96">
        <v>3</v>
      </c>
      <c r="AM161" s="96">
        <v>100</v>
      </c>
      <c r="AN161" s="100">
        <v>25755</v>
      </c>
      <c r="AO161">
        <f t="shared" si="25"/>
        <v>23003</v>
      </c>
      <c r="AP161" s="61" t="s">
        <v>2575</v>
      </c>
      <c r="AQ161" s="126">
        <f t="shared" si="26"/>
        <v>2325755</v>
      </c>
    </row>
    <row r="162" spans="1:43" hidden="1" outlineLevel="1">
      <c r="A162" t="s">
        <v>2128</v>
      </c>
      <c r="B162" s="9" t="s">
        <v>32</v>
      </c>
      <c r="C162" s="1">
        <f t="shared" si="27"/>
        <v>396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 t="shared" si="28"/>
        <v>0</v>
      </c>
      <c r="G162" s="1">
        <f t="shared" si="33"/>
        <v>16</v>
      </c>
      <c r="H162" s="2">
        <f t="shared" si="34"/>
        <v>4.0404040404040407E-2</v>
      </c>
      <c r="I162" s="8"/>
      <c r="J162" s="2">
        <f t="shared" si="29"/>
        <v>0.47979797979797978</v>
      </c>
      <c r="K162" s="2">
        <f t="shared" si="30"/>
        <v>0.52020202020202022</v>
      </c>
      <c r="L162" s="2">
        <f t="shared" si="31"/>
        <v>0</v>
      </c>
      <c r="M162" s="2">
        <f t="shared" si="32"/>
        <v>0</v>
      </c>
      <c r="N162" s="58">
        <v>190</v>
      </c>
      <c r="O162" s="58">
        <v>206</v>
      </c>
      <c r="P162" s="58"/>
      <c r="Q162" s="58"/>
      <c r="R162" s="58"/>
      <c r="S162" s="58"/>
      <c r="T162" s="59"/>
      <c r="U162" s="55"/>
      <c r="V162" s="55"/>
      <c r="W162" s="55"/>
      <c r="X162" s="55"/>
      <c r="Y162" s="55"/>
      <c r="Z162" s="55"/>
      <c r="AA162" s="55"/>
      <c r="AB162" s="55"/>
      <c r="AG162" t="str">
        <f t="shared" si="24"/>
        <v>Frankfort</v>
      </c>
      <c r="AH162" t="s">
        <v>2267</v>
      </c>
      <c r="AI162">
        <v>2</v>
      </c>
      <c r="AJ162" s="9"/>
      <c r="AK162" s="94">
        <v>23</v>
      </c>
      <c r="AL162" s="96">
        <v>27</v>
      </c>
      <c r="AM162" s="96">
        <v>25</v>
      </c>
      <c r="AN162" s="100">
        <v>26280</v>
      </c>
      <c r="AO162">
        <f t="shared" si="25"/>
        <v>23027</v>
      </c>
      <c r="AP162" s="61" t="s">
        <v>2575</v>
      </c>
      <c r="AQ162" s="126">
        <f t="shared" si="26"/>
        <v>2326280</v>
      </c>
    </row>
    <row r="163" spans="1:43" hidden="1" outlineLevel="1">
      <c r="A163" t="s">
        <v>1534</v>
      </c>
      <c r="B163" s="9" t="s">
        <v>32</v>
      </c>
      <c r="C163" s="1">
        <f t="shared" si="27"/>
        <v>484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si="28"/>
        <v>0</v>
      </c>
      <c r="G163" s="1">
        <f t="shared" si="33"/>
        <v>176</v>
      </c>
      <c r="H163" s="2">
        <f t="shared" si="34"/>
        <v>0.36363636363636365</v>
      </c>
      <c r="I163" s="8"/>
      <c r="J163" s="2">
        <f t="shared" si="29"/>
        <v>0.31818181818181818</v>
      </c>
      <c r="K163" s="2">
        <f t="shared" si="30"/>
        <v>0.68181818181818177</v>
      </c>
      <c r="L163" s="2">
        <f t="shared" si="31"/>
        <v>0</v>
      </c>
      <c r="M163" s="2">
        <f t="shared" si="32"/>
        <v>1.1102230246251565E-16</v>
      </c>
      <c r="N163" s="58">
        <v>154</v>
      </c>
      <c r="O163" s="58">
        <v>330</v>
      </c>
      <c r="P163" s="58"/>
      <c r="Q163" s="58"/>
      <c r="R163" s="58"/>
      <c r="S163" s="58"/>
      <c r="T163" s="59"/>
      <c r="U163" s="55"/>
      <c r="V163" s="55"/>
      <c r="W163" s="55"/>
      <c r="X163" s="55"/>
      <c r="Y163" s="55"/>
      <c r="Z163" s="55"/>
      <c r="AA163" s="55"/>
      <c r="AB163" s="55"/>
      <c r="AG163" t="str">
        <f t="shared" si="24"/>
        <v>Franklin</v>
      </c>
      <c r="AH163" t="s">
        <v>2274</v>
      </c>
      <c r="AI163">
        <v>2</v>
      </c>
      <c r="AJ163" s="9"/>
      <c r="AK163" s="94">
        <v>23</v>
      </c>
      <c r="AL163" s="96">
        <v>9</v>
      </c>
      <c r="AM163" s="96">
        <v>70</v>
      </c>
      <c r="AN163" s="100">
        <v>26350</v>
      </c>
      <c r="AO163">
        <f t="shared" si="25"/>
        <v>23009</v>
      </c>
      <c r="AP163" s="61" t="s">
        <v>2575</v>
      </c>
      <c r="AQ163" s="126">
        <f t="shared" si="26"/>
        <v>2326350</v>
      </c>
    </row>
    <row r="164" spans="1:43" hidden="1" outlineLevel="1">
      <c r="A164" t="s">
        <v>2494</v>
      </c>
      <c r="B164" s="9" t="s">
        <v>32</v>
      </c>
      <c r="C164" s="1">
        <f t="shared" si="27"/>
        <v>256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 t="shared" si="28"/>
        <v>0</v>
      </c>
      <c r="G164" s="1">
        <f t="shared" si="33"/>
        <v>34</v>
      </c>
      <c r="H164" s="2">
        <f t="shared" si="34"/>
        <v>0.1328125</v>
      </c>
      <c r="I164" s="8"/>
      <c r="J164" s="2">
        <f t="shared" si="29"/>
        <v>0.43359375</v>
      </c>
      <c r="K164" s="2">
        <f t="shared" si="30"/>
        <v>0.56640625</v>
      </c>
      <c r="L164" s="2">
        <f t="shared" si="31"/>
        <v>0</v>
      </c>
      <c r="M164" s="2">
        <f t="shared" si="32"/>
        <v>0</v>
      </c>
      <c r="N164" s="58">
        <v>111</v>
      </c>
      <c r="O164" s="58">
        <v>145</v>
      </c>
      <c r="P164" s="58"/>
      <c r="Q164" s="58"/>
      <c r="R164" s="58"/>
      <c r="S164" s="58"/>
      <c r="T164" s="59"/>
      <c r="U164" s="55"/>
      <c r="V164" s="55"/>
      <c r="W164" s="55"/>
      <c r="X164" s="55"/>
      <c r="Y164" s="55"/>
      <c r="Z164" s="55"/>
      <c r="AA164" s="55"/>
      <c r="AB164" s="55"/>
      <c r="AG164" t="str">
        <f>A164</f>
        <v>Freedom</v>
      </c>
      <c r="AH164" t="s">
        <v>2267</v>
      </c>
      <c r="AI164">
        <v>2</v>
      </c>
      <c r="AJ164" s="9"/>
      <c r="AK164" s="94">
        <v>23</v>
      </c>
      <c r="AL164" s="96">
        <v>27</v>
      </c>
      <c r="AM164" s="96">
        <v>30</v>
      </c>
      <c r="AN164" s="100">
        <v>26420</v>
      </c>
      <c r="AO164">
        <f t="shared" si="25"/>
        <v>23027</v>
      </c>
      <c r="AP164" s="61" t="s">
        <v>2575</v>
      </c>
      <c r="AQ164" s="126">
        <f t="shared" si="26"/>
        <v>2326420</v>
      </c>
    </row>
    <row r="165" spans="1:43" hidden="1" outlineLevel="1">
      <c r="A165" t="s">
        <v>714</v>
      </c>
      <c r="B165" s="9" t="s">
        <v>32</v>
      </c>
      <c r="C165" s="1">
        <f t="shared" si="27"/>
        <v>3383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 t="shared" si="28"/>
        <v>0</v>
      </c>
      <c r="G165" s="1">
        <f t="shared" si="33"/>
        <v>979</v>
      </c>
      <c r="H165" s="2">
        <f t="shared" si="34"/>
        <v>0.28938811705586759</v>
      </c>
      <c r="I165" s="8"/>
      <c r="J165" s="2">
        <f t="shared" si="29"/>
        <v>0.35530594147206623</v>
      </c>
      <c r="K165" s="2">
        <f t="shared" si="30"/>
        <v>0.64469405852793382</v>
      </c>
      <c r="L165" s="2">
        <f t="shared" si="31"/>
        <v>0</v>
      </c>
      <c r="M165" s="2">
        <f t="shared" si="32"/>
        <v>-1.1102230246251565E-16</v>
      </c>
      <c r="N165" s="58">
        <v>1202</v>
      </c>
      <c r="O165" s="58">
        <v>2181</v>
      </c>
      <c r="P165" s="58"/>
      <c r="Q165" s="58"/>
      <c r="R165" s="58"/>
      <c r="S165" s="58"/>
      <c r="T165" s="59"/>
      <c r="U165" s="55"/>
      <c r="V165" s="55"/>
      <c r="W165" s="55"/>
      <c r="X165" s="55"/>
      <c r="Y165" s="55"/>
      <c r="Z165" s="55"/>
      <c r="AA165" s="55"/>
      <c r="AB165" s="55"/>
      <c r="AG165" t="str">
        <f t="shared" si="24"/>
        <v>Freeport</v>
      </c>
      <c r="AH165" t="s">
        <v>2570</v>
      </c>
      <c r="AI165">
        <v>1</v>
      </c>
      <c r="AJ165" s="9"/>
      <c r="AK165" s="94">
        <v>23</v>
      </c>
      <c r="AL165" s="96">
        <v>5</v>
      </c>
      <c r="AM165" s="96">
        <v>40</v>
      </c>
      <c r="AN165" s="100">
        <v>26525</v>
      </c>
      <c r="AO165">
        <f t="shared" si="25"/>
        <v>23005</v>
      </c>
      <c r="AP165" s="61" t="s">
        <v>2575</v>
      </c>
      <c r="AQ165" s="126">
        <f t="shared" si="26"/>
        <v>2326525</v>
      </c>
    </row>
    <row r="166" spans="1:43" hidden="1" outlineLevel="1">
      <c r="A166" t="s">
        <v>2260</v>
      </c>
      <c r="B166" s="9" t="s">
        <v>32</v>
      </c>
      <c r="C166" s="1">
        <f t="shared" si="27"/>
        <v>26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 t="shared" si="28"/>
        <v>0</v>
      </c>
      <c r="G166" s="1">
        <f t="shared" si="33"/>
        <v>4</v>
      </c>
      <c r="H166" s="2">
        <f t="shared" si="34"/>
        <v>0.15384615384615385</v>
      </c>
      <c r="I166" s="8"/>
      <c r="J166" s="2">
        <f t="shared" si="29"/>
        <v>0.42307692307692307</v>
      </c>
      <c r="K166" s="2">
        <f t="shared" si="30"/>
        <v>0.57692307692307687</v>
      </c>
      <c r="L166" s="2">
        <f t="shared" si="31"/>
        <v>0</v>
      </c>
      <c r="M166" s="2">
        <f t="shared" si="32"/>
        <v>0</v>
      </c>
      <c r="N166" s="58">
        <v>11</v>
      </c>
      <c r="O166" s="58">
        <v>15</v>
      </c>
      <c r="P166" s="58"/>
      <c r="Q166" s="58"/>
      <c r="R166" s="58"/>
      <c r="S166" s="58"/>
      <c r="T166" s="59"/>
      <c r="U166" s="55"/>
      <c r="V166" s="55"/>
      <c r="W166" s="55"/>
      <c r="X166" s="55"/>
      <c r="Y166" s="55"/>
      <c r="Z166" s="55"/>
      <c r="AA166" s="55"/>
      <c r="AB166" s="55"/>
      <c r="AG166" t="str">
        <f t="shared" si="24"/>
        <v>Frenchboro</v>
      </c>
      <c r="AH166" t="s">
        <v>2274</v>
      </c>
      <c r="AI166">
        <v>2</v>
      </c>
      <c r="AJ166" s="9"/>
      <c r="AK166" s="94">
        <v>23</v>
      </c>
      <c r="AL166" s="96">
        <v>9</v>
      </c>
      <c r="AM166" s="96">
        <v>73</v>
      </c>
      <c r="AN166" s="100">
        <v>26595</v>
      </c>
      <c r="AO166">
        <f t="shared" si="25"/>
        <v>23009</v>
      </c>
      <c r="AP166" s="61" t="s">
        <v>2575</v>
      </c>
      <c r="AQ166" s="126">
        <f t="shared" si="26"/>
        <v>2326595</v>
      </c>
    </row>
    <row r="167" spans="1:43" hidden="1" outlineLevel="1">
      <c r="A167" t="s">
        <v>2303</v>
      </c>
      <c r="B167" s="9" t="s">
        <v>32</v>
      </c>
      <c r="C167" s="1">
        <f t="shared" si="27"/>
        <v>500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28"/>
        <v>0</v>
      </c>
      <c r="G167" s="1">
        <f t="shared" si="33"/>
        <v>194</v>
      </c>
      <c r="H167" s="2">
        <f t="shared" si="34"/>
        <v>0.38800000000000001</v>
      </c>
      <c r="I167" s="8"/>
      <c r="J167" s="2">
        <f t="shared" si="29"/>
        <v>0.69399999999999995</v>
      </c>
      <c r="K167" s="2">
        <f t="shared" si="30"/>
        <v>0.30599999999999999</v>
      </c>
      <c r="L167" s="2">
        <f t="shared" si="31"/>
        <v>0</v>
      </c>
      <c r="M167" s="2">
        <f t="shared" si="32"/>
        <v>5.5511151231257827E-17</v>
      </c>
      <c r="N167" s="58">
        <v>347</v>
      </c>
      <c r="O167" s="58">
        <v>153</v>
      </c>
      <c r="P167" s="58"/>
      <c r="Q167" s="58"/>
      <c r="R167" s="58"/>
      <c r="S167" s="58"/>
      <c r="T167" s="59"/>
      <c r="U167" s="55"/>
      <c r="V167" s="55"/>
      <c r="W167" s="55"/>
      <c r="X167" s="55"/>
      <c r="Y167" s="55"/>
      <c r="Z167" s="55"/>
      <c r="AA167" s="55"/>
      <c r="AB167" s="55"/>
      <c r="AG167" t="str">
        <f t="shared" si="24"/>
        <v>Frenchville</v>
      </c>
      <c r="AH167" t="s">
        <v>1670</v>
      </c>
      <c r="AI167">
        <v>2</v>
      </c>
      <c r="AJ167" s="9"/>
      <c r="AK167" s="94">
        <v>23</v>
      </c>
      <c r="AL167" s="96">
        <v>3</v>
      </c>
      <c r="AM167" s="96">
        <v>105</v>
      </c>
      <c r="AN167" s="100">
        <v>26735</v>
      </c>
      <c r="AO167">
        <f t="shared" si="25"/>
        <v>23003</v>
      </c>
      <c r="AP167" s="61" t="s">
        <v>2575</v>
      </c>
      <c r="AQ167" s="126">
        <f t="shared" si="26"/>
        <v>2326735</v>
      </c>
    </row>
    <row r="168" spans="1:43" hidden="1" outlineLevel="1">
      <c r="A168" t="s">
        <v>1751</v>
      </c>
      <c r="B168" s="9" t="s">
        <v>32</v>
      </c>
      <c r="C168" s="1">
        <f t="shared" si="27"/>
        <v>518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28"/>
        <v>0</v>
      </c>
      <c r="G168" s="1">
        <f t="shared" si="33"/>
        <v>232</v>
      </c>
      <c r="H168" s="2">
        <f t="shared" si="34"/>
        <v>0.44787644787644787</v>
      </c>
      <c r="I168" s="8"/>
      <c r="J168" s="2">
        <f t="shared" si="29"/>
        <v>0.27606177606177607</v>
      </c>
      <c r="K168" s="2">
        <f t="shared" si="30"/>
        <v>0.72393822393822393</v>
      </c>
      <c r="L168" s="2">
        <f t="shared" si="31"/>
        <v>0</v>
      </c>
      <c r="M168" s="2">
        <f t="shared" si="32"/>
        <v>0</v>
      </c>
      <c r="N168" s="58">
        <v>143</v>
      </c>
      <c r="O168" s="58">
        <v>375</v>
      </c>
      <c r="P168" s="58"/>
      <c r="Q168" s="58"/>
      <c r="R168" s="58"/>
      <c r="S168" s="58"/>
      <c r="T168" s="59"/>
      <c r="U168" s="55"/>
      <c r="V168" s="55"/>
      <c r="W168" s="55"/>
      <c r="X168" s="55"/>
      <c r="Y168" s="55"/>
      <c r="Z168" s="55"/>
      <c r="AA168" s="55"/>
      <c r="AB168" s="55"/>
      <c r="AG168" t="str">
        <f t="shared" si="24"/>
        <v>Friendship</v>
      </c>
      <c r="AH168" t="s">
        <v>947</v>
      </c>
      <c r="AI168">
        <v>1</v>
      </c>
      <c r="AJ168" s="9"/>
      <c r="AK168" s="94">
        <v>23</v>
      </c>
      <c r="AL168" s="96">
        <v>13</v>
      </c>
      <c r="AM168" s="96">
        <v>20</v>
      </c>
      <c r="AN168" s="100">
        <v>26805</v>
      </c>
      <c r="AO168">
        <f t="shared" si="25"/>
        <v>23013</v>
      </c>
      <c r="AP168" s="61" t="s">
        <v>2575</v>
      </c>
      <c r="AQ168" s="126">
        <f t="shared" si="26"/>
        <v>2326805</v>
      </c>
    </row>
    <row r="169" spans="1:43" hidden="1" outlineLevel="1">
      <c r="A169" t="s">
        <v>1159</v>
      </c>
      <c r="B169" s="9" t="s">
        <v>32</v>
      </c>
      <c r="C169" s="1">
        <f t="shared" si="27"/>
        <v>1230</v>
      </c>
      <c r="D169" s="7">
        <f>IF(N169&gt;0, RANK(N169,(N169:P169,Q169:AE169)),0)</f>
        <v>2</v>
      </c>
      <c r="E169" s="7">
        <f>IF(O169&gt;0,RANK(O169,(N169:P169,Q169:AE169)),0)</f>
        <v>1</v>
      </c>
      <c r="F169" s="7">
        <f t="shared" si="28"/>
        <v>0</v>
      </c>
      <c r="G169" s="1">
        <f t="shared" si="33"/>
        <v>350</v>
      </c>
      <c r="H169" s="2">
        <f t="shared" si="34"/>
        <v>0.28455284552845528</v>
      </c>
      <c r="I169" s="8"/>
      <c r="J169" s="2">
        <f t="shared" si="29"/>
        <v>0.35772357723577236</v>
      </c>
      <c r="K169" s="2">
        <f t="shared" si="30"/>
        <v>0.64227642276422769</v>
      </c>
      <c r="L169" s="2">
        <f t="shared" si="31"/>
        <v>0</v>
      </c>
      <c r="M169" s="2">
        <f t="shared" si="32"/>
        <v>0</v>
      </c>
      <c r="N169" s="58">
        <v>440</v>
      </c>
      <c r="O169" s="58">
        <v>790</v>
      </c>
      <c r="P169" s="58"/>
      <c r="Q169" s="58"/>
      <c r="R169" s="58"/>
      <c r="S169" s="58"/>
      <c r="T169" s="59"/>
      <c r="U169" s="55"/>
      <c r="V169" s="55"/>
      <c r="W169" s="55"/>
      <c r="X169" s="55"/>
      <c r="Y169" s="55"/>
      <c r="Z169" s="55"/>
      <c r="AA169" s="55"/>
      <c r="AB169" s="55"/>
      <c r="AG169" t="str">
        <f t="shared" si="24"/>
        <v>Fryeburg</v>
      </c>
      <c r="AH169" t="s">
        <v>2760</v>
      </c>
      <c r="AI169">
        <v>2</v>
      </c>
      <c r="AJ169" s="9"/>
      <c r="AK169" s="94">
        <v>23</v>
      </c>
      <c r="AL169" s="96">
        <v>17</v>
      </c>
      <c r="AM169" s="96">
        <v>45</v>
      </c>
      <c r="AN169" s="100">
        <v>26910</v>
      </c>
      <c r="AO169">
        <f t="shared" si="25"/>
        <v>23017</v>
      </c>
      <c r="AP169" s="61" t="s">
        <v>2575</v>
      </c>
      <c r="AQ169" s="126">
        <f t="shared" si="26"/>
        <v>2326910</v>
      </c>
    </row>
    <row r="170" spans="1:43" hidden="1" outlineLevel="1">
      <c r="A170" t="s">
        <v>2127</v>
      </c>
      <c r="B170" s="9" t="s">
        <v>32</v>
      </c>
      <c r="C170" s="1">
        <f t="shared" si="27"/>
        <v>3006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28"/>
        <v>0</v>
      </c>
      <c r="G170" s="1">
        <f t="shared" si="33"/>
        <v>614</v>
      </c>
      <c r="H170" s="2">
        <f t="shared" si="34"/>
        <v>0.20425815036593481</v>
      </c>
      <c r="I170" s="8"/>
      <c r="J170" s="2">
        <f t="shared" si="29"/>
        <v>0.39787092481703262</v>
      </c>
      <c r="K170" s="2">
        <f t="shared" si="30"/>
        <v>0.60212907518296743</v>
      </c>
      <c r="L170" s="2">
        <f t="shared" si="31"/>
        <v>0</v>
      </c>
      <c r="M170" s="2">
        <f t="shared" si="32"/>
        <v>-1.1102230246251565E-16</v>
      </c>
      <c r="N170" s="58">
        <v>1196</v>
      </c>
      <c r="O170" s="58">
        <v>1810</v>
      </c>
      <c r="P170" s="58"/>
      <c r="Q170" s="58"/>
      <c r="R170" s="58"/>
      <c r="S170" s="58"/>
      <c r="T170" s="59"/>
      <c r="U170" s="55"/>
      <c r="V170" s="55"/>
      <c r="W170" s="55"/>
      <c r="X170" s="55"/>
      <c r="Y170" s="55"/>
      <c r="Z170" s="55"/>
      <c r="AA170" s="55"/>
      <c r="AB170" s="55"/>
      <c r="AG170" t="str">
        <f t="shared" si="24"/>
        <v>Gardiner</v>
      </c>
      <c r="AH170" t="s">
        <v>1418</v>
      </c>
      <c r="AI170">
        <v>1</v>
      </c>
      <c r="AJ170" s="9"/>
      <c r="AK170" s="94">
        <v>23</v>
      </c>
      <c r="AL170" s="96">
        <v>11</v>
      </c>
      <c r="AM170" s="96">
        <v>50</v>
      </c>
      <c r="AN170" s="100">
        <v>27085</v>
      </c>
      <c r="AO170">
        <f t="shared" si="25"/>
        <v>23011</v>
      </c>
      <c r="AP170" s="61" t="s">
        <v>527</v>
      </c>
      <c r="AQ170" s="126">
        <f t="shared" si="26"/>
        <v>2327085</v>
      </c>
    </row>
    <row r="171" spans="1:43" hidden="1" outlineLevel="1">
      <c r="A171" t="s">
        <v>1288</v>
      </c>
      <c r="B171" s="9" t="s">
        <v>32</v>
      </c>
      <c r="C171" s="1">
        <f t="shared" si="27"/>
        <v>37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 t="shared" si="28"/>
        <v>0</v>
      </c>
      <c r="G171" s="1">
        <f t="shared" si="33"/>
        <v>19</v>
      </c>
      <c r="H171" s="2">
        <f t="shared" si="34"/>
        <v>0.51351351351351349</v>
      </c>
      <c r="I171" s="8"/>
      <c r="J171" s="2">
        <f t="shared" si="29"/>
        <v>0.24324324324324326</v>
      </c>
      <c r="K171" s="2">
        <f t="shared" si="30"/>
        <v>0.7567567567567568</v>
      </c>
      <c r="L171" s="2">
        <f t="shared" si="31"/>
        <v>0</v>
      </c>
      <c r="M171" s="2">
        <f t="shared" si="32"/>
        <v>0</v>
      </c>
      <c r="N171" s="58">
        <v>9</v>
      </c>
      <c r="O171" s="58">
        <v>28</v>
      </c>
      <c r="P171" s="58"/>
      <c r="Q171" s="58"/>
      <c r="R171" s="58"/>
      <c r="S171" s="58"/>
      <c r="T171" s="59"/>
      <c r="U171" s="55"/>
      <c r="V171" s="55"/>
      <c r="W171" s="55"/>
      <c r="X171" s="55"/>
      <c r="Y171" s="55"/>
      <c r="Z171" s="55"/>
      <c r="AA171" s="55"/>
      <c r="AB171" s="55"/>
      <c r="AG171" t="str">
        <f t="shared" si="24"/>
        <v>Garfield</v>
      </c>
      <c r="AH171" t="s">
        <v>1670</v>
      </c>
      <c r="AI171">
        <v>2</v>
      </c>
      <c r="AJ171" s="9"/>
      <c r="AK171" s="94">
        <v>23</v>
      </c>
      <c r="AL171" s="96">
        <v>3</v>
      </c>
      <c r="AM171" s="96">
        <v>110</v>
      </c>
      <c r="AN171" s="100">
        <v>27120</v>
      </c>
      <c r="AO171">
        <f t="shared" si="25"/>
        <v>23003</v>
      </c>
      <c r="AP171" s="61" t="s">
        <v>1995</v>
      </c>
      <c r="AQ171" s="126">
        <f t="shared" si="26"/>
        <v>2327120</v>
      </c>
    </row>
    <row r="172" spans="1:43" hidden="1" outlineLevel="1">
      <c r="A172" t="s">
        <v>300</v>
      </c>
      <c r="B172" s="9" t="s">
        <v>32</v>
      </c>
      <c r="C172" s="1">
        <f t="shared" si="27"/>
        <v>363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 t="shared" si="28"/>
        <v>0</v>
      </c>
      <c r="G172" s="1">
        <f t="shared" si="33"/>
        <v>53</v>
      </c>
      <c r="H172" s="2">
        <f t="shared" si="34"/>
        <v>0.14600550964187328</v>
      </c>
      <c r="I172" s="8"/>
      <c r="J172" s="2">
        <f t="shared" si="29"/>
        <v>0.42699724517906334</v>
      </c>
      <c r="K172" s="2">
        <f t="shared" si="30"/>
        <v>0.57300275482093666</v>
      </c>
      <c r="L172" s="2">
        <f t="shared" si="31"/>
        <v>0</v>
      </c>
      <c r="M172" s="2">
        <f t="shared" si="32"/>
        <v>0</v>
      </c>
      <c r="N172" s="58">
        <v>155</v>
      </c>
      <c r="O172" s="58">
        <v>208</v>
      </c>
      <c r="P172" s="58"/>
      <c r="Q172" s="58"/>
      <c r="R172" s="58"/>
      <c r="S172" s="58"/>
      <c r="T172" s="59"/>
      <c r="U172" s="55"/>
      <c r="V172" s="55"/>
      <c r="W172" s="55"/>
      <c r="X172" s="55"/>
      <c r="Y172" s="55"/>
      <c r="Z172" s="55"/>
      <c r="AA172" s="55"/>
      <c r="AB172" s="55"/>
      <c r="AG172" t="str">
        <f t="shared" si="24"/>
        <v>Garland</v>
      </c>
      <c r="AH172" t="s">
        <v>1154</v>
      </c>
      <c r="AI172">
        <v>2</v>
      </c>
      <c r="AJ172" s="9"/>
      <c r="AK172" s="94">
        <v>23</v>
      </c>
      <c r="AL172" s="96">
        <v>19</v>
      </c>
      <c r="AM172" s="96">
        <v>115</v>
      </c>
      <c r="AN172" s="100">
        <v>27190</v>
      </c>
      <c r="AO172">
        <f t="shared" si="25"/>
        <v>23019</v>
      </c>
      <c r="AP172" s="61" t="s">
        <v>2575</v>
      </c>
      <c r="AQ172" s="126">
        <f t="shared" si="26"/>
        <v>2327190</v>
      </c>
    </row>
    <row r="173" spans="1:43" hidden="1" outlineLevel="1">
      <c r="A173" t="s">
        <v>400</v>
      </c>
      <c r="B173" s="9" t="s">
        <v>32</v>
      </c>
      <c r="C173" s="1">
        <f t="shared" si="27"/>
        <v>491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 t="shared" si="28"/>
        <v>0</v>
      </c>
      <c r="G173" s="1">
        <f t="shared" si="33"/>
        <v>161</v>
      </c>
      <c r="H173" s="2">
        <f t="shared" si="34"/>
        <v>0.32790224032586557</v>
      </c>
      <c r="I173" s="8"/>
      <c r="J173" s="2">
        <f t="shared" si="29"/>
        <v>0.33604887983706722</v>
      </c>
      <c r="K173" s="2">
        <f t="shared" si="30"/>
        <v>0.66395112016293278</v>
      </c>
      <c r="L173" s="2">
        <f t="shared" si="31"/>
        <v>0</v>
      </c>
      <c r="M173" s="2">
        <f t="shared" si="32"/>
        <v>0</v>
      </c>
      <c r="N173" s="58">
        <v>165</v>
      </c>
      <c r="O173" s="58">
        <v>326</v>
      </c>
      <c r="P173" s="58"/>
      <c r="Q173" s="58"/>
      <c r="R173" s="58"/>
      <c r="S173" s="58"/>
      <c r="T173" s="59"/>
      <c r="U173" s="55"/>
      <c r="V173" s="55"/>
      <c r="W173" s="55"/>
      <c r="X173" s="55"/>
      <c r="Y173" s="55"/>
      <c r="Z173" s="55"/>
      <c r="AA173" s="55"/>
      <c r="AB173" s="55"/>
      <c r="AG173" t="str">
        <f t="shared" si="24"/>
        <v>Georgetown</v>
      </c>
      <c r="AH173" t="s">
        <v>2144</v>
      </c>
      <c r="AI173">
        <v>1</v>
      </c>
      <c r="AJ173" s="9"/>
      <c r="AK173" s="94">
        <v>23</v>
      </c>
      <c r="AL173" s="96">
        <v>23</v>
      </c>
      <c r="AM173" s="96">
        <v>25</v>
      </c>
      <c r="AN173" s="100">
        <v>27295</v>
      </c>
      <c r="AO173">
        <f t="shared" si="25"/>
        <v>23023</v>
      </c>
      <c r="AP173" s="61" t="s">
        <v>2575</v>
      </c>
      <c r="AQ173" s="126">
        <f t="shared" si="26"/>
        <v>2327295</v>
      </c>
    </row>
    <row r="174" spans="1:43" hidden="1" outlineLevel="1">
      <c r="A174" t="s">
        <v>1200</v>
      </c>
      <c r="B174" s="9" t="s">
        <v>32</v>
      </c>
      <c r="C174" s="1">
        <f t="shared" si="27"/>
        <v>71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si="28"/>
        <v>0</v>
      </c>
      <c r="G174" s="1">
        <f t="shared" si="33"/>
        <v>15</v>
      </c>
      <c r="H174" s="2">
        <f t="shared" si="34"/>
        <v>0.21126760563380281</v>
      </c>
      <c r="I174" s="8"/>
      <c r="J174" s="2">
        <f t="shared" si="29"/>
        <v>0.39436619718309857</v>
      </c>
      <c r="K174" s="2">
        <f t="shared" si="30"/>
        <v>0.60563380281690138</v>
      </c>
      <c r="L174" s="2">
        <f t="shared" si="31"/>
        <v>0</v>
      </c>
      <c r="M174" s="2">
        <f t="shared" si="32"/>
        <v>1.1102230246251565E-16</v>
      </c>
      <c r="N174" s="58">
        <v>28</v>
      </c>
      <c r="O174" s="58">
        <v>43</v>
      </c>
      <c r="P174" s="58"/>
      <c r="Q174" s="58"/>
      <c r="R174" s="58"/>
      <c r="S174" s="58"/>
      <c r="T174" s="59"/>
      <c r="U174" s="55"/>
      <c r="V174" s="55"/>
      <c r="W174" s="55"/>
      <c r="X174" s="55"/>
      <c r="Y174" s="55"/>
      <c r="Z174" s="55"/>
      <c r="AA174" s="55"/>
      <c r="AB174" s="55"/>
      <c r="AG174" t="str">
        <f t="shared" si="24"/>
        <v>Gilead</v>
      </c>
      <c r="AH174" t="s">
        <v>2760</v>
      </c>
      <c r="AI174">
        <v>2</v>
      </c>
      <c r="AJ174" s="9"/>
      <c r="AK174" s="94">
        <v>23</v>
      </c>
      <c r="AL174" s="96">
        <v>17</v>
      </c>
      <c r="AM174" s="96">
        <v>50</v>
      </c>
      <c r="AN174" s="100">
        <v>27505</v>
      </c>
      <c r="AO174">
        <f t="shared" si="25"/>
        <v>23017</v>
      </c>
      <c r="AP174" s="61" t="s">
        <v>2575</v>
      </c>
      <c r="AQ174" s="126">
        <f t="shared" si="26"/>
        <v>2327505</v>
      </c>
    </row>
    <row r="175" spans="1:43" hidden="1" outlineLevel="1">
      <c r="A175" t="s">
        <v>2151</v>
      </c>
      <c r="B175" s="9" t="s">
        <v>32</v>
      </c>
      <c r="C175" s="1">
        <f t="shared" si="27"/>
        <v>1218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28"/>
        <v>0</v>
      </c>
      <c r="G175" s="1">
        <f t="shared" si="33"/>
        <v>538</v>
      </c>
      <c r="H175" s="2">
        <f t="shared" si="34"/>
        <v>0.44170771756978655</v>
      </c>
      <c r="I175" s="8"/>
      <c r="J175" s="2">
        <f t="shared" si="29"/>
        <v>0.27914614121510672</v>
      </c>
      <c r="K175" s="2">
        <f t="shared" si="30"/>
        <v>0.72085385878489328</v>
      </c>
      <c r="L175" s="2">
        <f t="shared" si="31"/>
        <v>0</v>
      </c>
      <c r="M175" s="2">
        <f t="shared" si="32"/>
        <v>0</v>
      </c>
      <c r="N175" s="58">
        <v>340</v>
      </c>
      <c r="O175" s="58">
        <v>878</v>
      </c>
      <c r="P175" s="58"/>
      <c r="Q175" s="58"/>
      <c r="R175" s="58"/>
      <c r="S175" s="58"/>
      <c r="T175" s="59"/>
      <c r="U175" s="55"/>
      <c r="V175" s="55"/>
      <c r="W175" s="55"/>
      <c r="X175" s="55"/>
      <c r="Y175" s="55"/>
      <c r="Z175" s="55"/>
      <c r="AA175" s="55"/>
      <c r="AB175" s="55"/>
      <c r="AG175" t="str">
        <f t="shared" si="24"/>
        <v>Glenburn</v>
      </c>
      <c r="AH175" t="s">
        <v>1154</v>
      </c>
      <c r="AI175">
        <v>2</v>
      </c>
      <c r="AJ175" s="9"/>
      <c r="AK175" s="94">
        <v>23</v>
      </c>
      <c r="AL175" s="96">
        <v>19</v>
      </c>
      <c r="AM175" s="96">
        <v>120</v>
      </c>
      <c r="AN175" s="100">
        <v>27645</v>
      </c>
      <c r="AO175">
        <f t="shared" si="25"/>
        <v>23019</v>
      </c>
      <c r="AP175" s="61" t="s">
        <v>2575</v>
      </c>
      <c r="AQ175" s="126">
        <f t="shared" si="26"/>
        <v>2327645</v>
      </c>
    </row>
    <row r="176" spans="1:43" hidden="1" outlineLevel="1">
      <c r="A176" t="s">
        <v>733</v>
      </c>
      <c r="B176" s="9" t="s">
        <v>32</v>
      </c>
      <c r="C176" s="1">
        <f t="shared" si="27"/>
        <v>5</v>
      </c>
      <c r="D176" s="7">
        <f>IF(N176&gt;0, RANK(N176,(N176:P176,Q176:AE176)),0)</f>
        <v>0</v>
      </c>
      <c r="E176" s="7">
        <f>IF(O176&gt;0,RANK(O176,(N176:P176,Q176:AE176)),0)</f>
        <v>1</v>
      </c>
      <c r="F176" s="7">
        <f t="shared" si="28"/>
        <v>0</v>
      </c>
      <c r="G176" s="1">
        <f t="shared" si="33"/>
        <v>5</v>
      </c>
      <c r="H176" s="2">
        <f t="shared" si="34"/>
        <v>1</v>
      </c>
      <c r="I176" s="8"/>
      <c r="J176" s="2">
        <f t="shared" si="29"/>
        <v>0</v>
      </c>
      <c r="K176" s="2">
        <f t="shared" si="30"/>
        <v>1</v>
      </c>
      <c r="L176" s="2">
        <f t="shared" si="31"/>
        <v>0</v>
      </c>
      <c r="M176" s="2">
        <f t="shared" si="32"/>
        <v>0</v>
      </c>
      <c r="N176" s="58">
        <v>0</v>
      </c>
      <c r="O176" s="58">
        <v>5</v>
      </c>
      <c r="P176" s="58"/>
      <c r="Q176" s="58"/>
      <c r="R176" s="58"/>
      <c r="S176" s="58"/>
      <c r="T176" s="59"/>
      <c r="U176" s="55"/>
      <c r="V176" s="55"/>
      <c r="W176" s="55"/>
      <c r="X176" s="55"/>
      <c r="Y176" s="55"/>
      <c r="Z176" s="55"/>
      <c r="AA176" s="55"/>
      <c r="AB176" s="55"/>
      <c r="AG176" t="str">
        <f t="shared" si="24"/>
        <v>Glenwood</v>
      </c>
      <c r="AH176" t="s">
        <v>1670</v>
      </c>
      <c r="AI176">
        <v>2</v>
      </c>
      <c r="AJ176" s="9"/>
      <c r="AK176" s="94">
        <v>23</v>
      </c>
      <c r="AL176" s="96">
        <v>3</v>
      </c>
      <c r="AM176" s="96">
        <v>115</v>
      </c>
      <c r="AN176" s="100">
        <v>27855</v>
      </c>
      <c r="AO176">
        <f t="shared" si="25"/>
        <v>23003</v>
      </c>
      <c r="AP176" s="61" t="s">
        <v>1995</v>
      </c>
      <c r="AQ176" s="126">
        <f t="shared" si="26"/>
        <v>2327855</v>
      </c>
    </row>
    <row r="177" spans="1:44" hidden="1" outlineLevel="1">
      <c r="A177" t="s">
        <v>694</v>
      </c>
      <c r="B177" s="9" t="s">
        <v>32</v>
      </c>
      <c r="C177" s="1">
        <f t="shared" si="27"/>
        <v>5158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28"/>
        <v>0</v>
      </c>
      <c r="G177" s="1">
        <f t="shared" si="33"/>
        <v>1798</v>
      </c>
      <c r="H177" s="2">
        <f t="shared" si="34"/>
        <v>0.34858472276075997</v>
      </c>
      <c r="I177" s="8"/>
      <c r="J177" s="2">
        <f t="shared" si="29"/>
        <v>0.32551376502520357</v>
      </c>
      <c r="K177" s="2">
        <f t="shared" si="30"/>
        <v>0.6740984877859636</v>
      </c>
      <c r="L177" s="2">
        <f t="shared" si="31"/>
        <v>0</v>
      </c>
      <c r="M177" s="2">
        <f t="shared" si="32"/>
        <v>3.877471888328321E-4</v>
      </c>
      <c r="N177" s="58">
        <v>1679</v>
      </c>
      <c r="O177" s="58">
        <v>3477</v>
      </c>
      <c r="P177" s="58"/>
      <c r="Q177" s="58"/>
      <c r="R177" s="58"/>
      <c r="S177" s="58"/>
      <c r="T177" s="59"/>
      <c r="U177" s="55">
        <v>2</v>
      </c>
      <c r="V177" s="55"/>
      <c r="W177" s="55"/>
      <c r="X177" s="55"/>
      <c r="Y177" s="55"/>
      <c r="Z177" s="55"/>
      <c r="AA177" s="55"/>
      <c r="AB177" s="55"/>
      <c r="AG177" t="str">
        <f t="shared" si="24"/>
        <v>Gorham</v>
      </c>
      <c r="AH177" t="s">
        <v>2570</v>
      </c>
      <c r="AI177">
        <v>1</v>
      </c>
      <c r="AJ177" s="9"/>
      <c r="AK177" s="94">
        <v>23</v>
      </c>
      <c r="AL177" s="96">
        <v>5</v>
      </c>
      <c r="AM177" s="96">
        <v>45</v>
      </c>
      <c r="AN177" s="100">
        <v>28240</v>
      </c>
      <c r="AO177">
        <f t="shared" si="25"/>
        <v>23005</v>
      </c>
      <c r="AP177" s="61" t="s">
        <v>2575</v>
      </c>
      <c r="AQ177" s="126">
        <f t="shared" si="26"/>
        <v>2328240</v>
      </c>
    </row>
    <row r="178" spans="1:44" hidden="1" outlineLevel="1">
      <c r="A178" t="s">
        <v>1753</v>
      </c>
      <c r="B178" s="9" t="s">
        <v>32</v>
      </c>
      <c r="C178" s="1">
        <f t="shared" si="27"/>
        <v>737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28"/>
        <v>0</v>
      </c>
      <c r="G178" s="1">
        <f t="shared" si="33"/>
        <v>239</v>
      </c>
      <c r="H178" s="2">
        <f t="shared" si="34"/>
        <v>0.32428765264586162</v>
      </c>
      <c r="I178" s="8"/>
      <c r="J178" s="2">
        <f t="shared" si="29"/>
        <v>0.33785617367706922</v>
      </c>
      <c r="K178" s="2">
        <f t="shared" si="30"/>
        <v>0.66214382632293078</v>
      </c>
      <c r="L178" s="2">
        <f t="shared" si="31"/>
        <v>0</v>
      </c>
      <c r="M178" s="2">
        <f t="shared" si="32"/>
        <v>0</v>
      </c>
      <c r="N178" s="58">
        <v>249</v>
      </c>
      <c r="O178" s="58">
        <v>488</v>
      </c>
      <c r="P178" s="58"/>
      <c r="Q178" s="58"/>
      <c r="R178" s="58"/>
      <c r="S178" s="58"/>
      <c r="T178" s="59"/>
      <c r="U178" s="55"/>
      <c r="V178" s="55"/>
      <c r="W178" s="55"/>
      <c r="X178" s="55"/>
      <c r="Y178" s="55"/>
      <c r="Z178" s="55"/>
      <c r="AA178" s="55"/>
      <c r="AB178" s="55"/>
      <c r="AG178" t="str">
        <f t="shared" si="24"/>
        <v>Gouldsboro</v>
      </c>
      <c r="AH178" t="s">
        <v>2274</v>
      </c>
      <c r="AI178">
        <v>2</v>
      </c>
      <c r="AJ178" s="9"/>
      <c r="AK178" s="94">
        <v>23</v>
      </c>
      <c r="AL178" s="96">
        <v>9</v>
      </c>
      <c r="AM178" s="96">
        <v>75</v>
      </c>
      <c r="AN178" s="100">
        <v>28450</v>
      </c>
      <c r="AO178">
        <f t="shared" si="25"/>
        <v>23009</v>
      </c>
      <c r="AP178" s="61" t="s">
        <v>2575</v>
      </c>
      <c r="AQ178" s="126">
        <f t="shared" si="26"/>
        <v>2328450</v>
      </c>
    </row>
    <row r="179" spans="1:44" hidden="1" outlineLevel="1">
      <c r="A179" t="s">
        <v>1667</v>
      </c>
      <c r="B179" s="9" t="s">
        <v>32</v>
      </c>
      <c r="C179" s="1">
        <f t="shared" si="27"/>
        <v>219</v>
      </c>
      <c r="D179" s="7">
        <f>IF(N179&gt;0, RANK(N179,(N179:P179,Q179:AE179)),0)</f>
        <v>1</v>
      </c>
      <c r="E179" s="7">
        <f>IF(O179&gt;0,RANK(O179,(N179:P179,Q179:AE179)),0)</f>
        <v>2</v>
      </c>
      <c r="F179" s="7">
        <f t="shared" si="28"/>
        <v>0</v>
      </c>
      <c r="G179" s="1">
        <f t="shared" si="33"/>
        <v>105</v>
      </c>
      <c r="H179" s="2">
        <f t="shared" si="34"/>
        <v>0.47945205479452052</v>
      </c>
      <c r="I179" s="8"/>
      <c r="J179" s="2">
        <f t="shared" si="29"/>
        <v>0.73972602739726023</v>
      </c>
      <c r="K179" s="2">
        <f t="shared" si="30"/>
        <v>0.26027397260273971</v>
      </c>
      <c r="L179" s="2">
        <f t="shared" si="31"/>
        <v>0</v>
      </c>
      <c r="M179" s="2">
        <f t="shared" si="32"/>
        <v>5.5511151231257827E-17</v>
      </c>
      <c r="N179" s="58">
        <v>162</v>
      </c>
      <c r="O179" s="58">
        <v>57</v>
      </c>
      <c r="P179" s="58"/>
      <c r="Q179" s="58"/>
      <c r="R179" s="58"/>
      <c r="S179" s="58"/>
      <c r="T179" s="59"/>
      <c r="U179" s="55"/>
      <c r="V179" s="55"/>
      <c r="W179" s="55"/>
      <c r="X179" s="55"/>
      <c r="Y179" s="55"/>
      <c r="Z179" s="55"/>
      <c r="AA179" s="55"/>
      <c r="AB179" s="55"/>
      <c r="AG179" t="str">
        <f t="shared" si="24"/>
        <v>Grand Isle</v>
      </c>
      <c r="AH179" t="s">
        <v>1670</v>
      </c>
      <c r="AI179">
        <v>2</v>
      </c>
      <c r="AJ179" s="9"/>
      <c r="AK179" s="94">
        <v>23</v>
      </c>
      <c r="AL179" s="96">
        <v>3</v>
      </c>
      <c r="AM179" s="96">
        <v>120</v>
      </c>
      <c r="AN179" s="100">
        <v>28590</v>
      </c>
      <c r="AO179">
        <f t="shared" si="25"/>
        <v>23003</v>
      </c>
      <c r="AP179" s="61" t="s">
        <v>2575</v>
      </c>
      <c r="AQ179" s="126">
        <f t="shared" si="26"/>
        <v>2328590</v>
      </c>
    </row>
    <row r="180" spans="1:44" hidden="1" outlineLevel="1">
      <c r="A180" t="s">
        <v>334</v>
      </c>
      <c r="B180" s="9" t="s">
        <v>32</v>
      </c>
      <c r="C180" s="1">
        <f t="shared" si="27"/>
        <v>114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28"/>
        <v>0</v>
      </c>
      <c r="G180" s="1">
        <f t="shared" si="33"/>
        <v>34</v>
      </c>
      <c r="H180" s="2">
        <f t="shared" si="34"/>
        <v>0.2982456140350877</v>
      </c>
      <c r="I180" s="8"/>
      <c r="J180" s="2">
        <f t="shared" si="29"/>
        <v>0.35087719298245612</v>
      </c>
      <c r="K180" s="2">
        <f t="shared" si="30"/>
        <v>0.64912280701754388</v>
      </c>
      <c r="L180" s="2">
        <f t="shared" si="31"/>
        <v>0</v>
      </c>
      <c r="M180" s="2">
        <f t="shared" si="32"/>
        <v>0</v>
      </c>
      <c r="N180" s="58">
        <v>40</v>
      </c>
      <c r="O180" s="58">
        <v>74</v>
      </c>
      <c r="P180" s="58"/>
      <c r="Q180" s="58"/>
      <c r="R180" s="58"/>
      <c r="S180" s="58"/>
      <c r="T180" s="59"/>
      <c r="U180" s="55"/>
      <c r="V180" s="55"/>
      <c r="W180" s="55"/>
      <c r="X180" s="55"/>
      <c r="Y180" s="55"/>
      <c r="Z180" s="55"/>
      <c r="AA180" s="55"/>
      <c r="AB180" s="55"/>
      <c r="AG180" t="str">
        <f t="shared" si="24"/>
        <v>Grand Lake Stream</v>
      </c>
      <c r="AH180" t="s">
        <v>1242</v>
      </c>
      <c r="AI180">
        <v>2</v>
      </c>
      <c r="AJ180" s="9"/>
      <c r="AK180" s="94">
        <v>23</v>
      </c>
      <c r="AL180" s="96">
        <v>29</v>
      </c>
      <c r="AM180" s="96">
        <v>105</v>
      </c>
      <c r="AN180" s="100">
        <v>28660</v>
      </c>
      <c r="AO180">
        <f t="shared" si="25"/>
        <v>23029</v>
      </c>
      <c r="AP180" s="61" t="s">
        <v>1995</v>
      </c>
      <c r="AQ180" s="126">
        <f t="shared" si="26"/>
        <v>2328660</v>
      </c>
    </row>
    <row r="181" spans="1:44" hidden="1" outlineLevel="1">
      <c r="A181" t="s">
        <v>987</v>
      </c>
      <c r="B181" s="9" t="s">
        <v>32</v>
      </c>
      <c r="C181" s="1">
        <f t="shared" si="27"/>
        <v>2805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 t="shared" si="28"/>
        <v>0</v>
      </c>
      <c r="G181" s="1">
        <f t="shared" si="33"/>
        <v>771</v>
      </c>
      <c r="H181" s="2">
        <f t="shared" si="34"/>
        <v>0.27486631016042778</v>
      </c>
      <c r="I181" s="8"/>
      <c r="J181" s="2">
        <f t="shared" si="29"/>
        <v>0.36256684491978608</v>
      </c>
      <c r="K181" s="2">
        <f t="shared" si="30"/>
        <v>0.63743315508021392</v>
      </c>
      <c r="L181" s="2">
        <f t="shared" si="31"/>
        <v>0</v>
      </c>
      <c r="M181" s="2">
        <f t="shared" si="32"/>
        <v>0</v>
      </c>
      <c r="N181" s="58">
        <v>1017</v>
      </c>
      <c r="O181" s="58">
        <v>1788</v>
      </c>
      <c r="P181" s="58"/>
      <c r="Q181" s="58"/>
      <c r="R181" s="58"/>
      <c r="S181" s="58"/>
      <c r="T181" s="59"/>
      <c r="U181" s="55"/>
      <c r="V181" s="55"/>
      <c r="W181" s="55"/>
      <c r="X181" s="55"/>
      <c r="Y181" s="55"/>
      <c r="Z181" s="55"/>
      <c r="AA181" s="55"/>
      <c r="AB181" s="55"/>
      <c r="AG181" t="str">
        <f t="shared" si="24"/>
        <v>Gray</v>
      </c>
      <c r="AH181" t="s">
        <v>2570</v>
      </c>
      <c r="AI181">
        <v>1</v>
      </c>
      <c r="AJ181" s="9"/>
      <c r="AK181" s="94">
        <v>23</v>
      </c>
      <c r="AL181" s="96">
        <v>5</v>
      </c>
      <c r="AM181" s="96">
        <v>50</v>
      </c>
      <c r="AN181" s="100">
        <v>28870</v>
      </c>
      <c r="AO181">
        <f t="shared" si="25"/>
        <v>23005</v>
      </c>
      <c r="AP181" s="61" t="s">
        <v>2575</v>
      </c>
      <c r="AQ181" s="126">
        <f t="shared" si="26"/>
        <v>2328870</v>
      </c>
    </row>
    <row r="182" spans="1:44" hidden="1" outlineLevel="1">
      <c r="A182" t="s">
        <v>1353</v>
      </c>
      <c r="B182" s="9" t="s">
        <v>32</v>
      </c>
      <c r="C182" s="1">
        <f t="shared" si="27"/>
        <v>28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28"/>
        <v>0</v>
      </c>
      <c r="G182" s="1">
        <f t="shared" si="33"/>
        <v>18</v>
      </c>
      <c r="H182" s="2">
        <f t="shared" si="34"/>
        <v>0.6428571428571429</v>
      </c>
      <c r="I182" s="8"/>
      <c r="J182" s="2">
        <f t="shared" si="29"/>
        <v>0.17857142857142858</v>
      </c>
      <c r="K182" s="2">
        <f t="shared" si="30"/>
        <v>0.8214285714285714</v>
      </c>
      <c r="L182" s="2">
        <f t="shared" si="31"/>
        <v>0</v>
      </c>
      <c r="M182" s="2">
        <f t="shared" si="32"/>
        <v>0</v>
      </c>
      <c r="N182" s="58">
        <v>5</v>
      </c>
      <c r="O182" s="58">
        <v>23</v>
      </c>
      <c r="P182" s="58"/>
      <c r="Q182" s="58"/>
      <c r="R182" s="58"/>
      <c r="S182" s="58"/>
      <c r="T182" s="59"/>
      <c r="U182" s="55"/>
      <c r="V182" s="55"/>
      <c r="W182" s="55"/>
      <c r="X182" s="55"/>
      <c r="Y182" s="55"/>
      <c r="Z182" s="55"/>
      <c r="AA182" s="55"/>
      <c r="AB182" s="55"/>
      <c r="AG182" t="str">
        <f t="shared" si="24"/>
        <v>Great Pond</v>
      </c>
      <c r="AH182" t="s">
        <v>2274</v>
      </c>
      <c r="AI182">
        <v>2</v>
      </c>
      <c r="AJ182" s="9"/>
      <c r="AK182" s="94">
        <v>23</v>
      </c>
      <c r="AL182" s="96">
        <v>9</v>
      </c>
      <c r="AM182" s="96">
        <v>77</v>
      </c>
      <c r="AN182" s="100">
        <v>28975</v>
      </c>
      <c r="AO182">
        <f t="shared" si="25"/>
        <v>23009</v>
      </c>
      <c r="AP182" s="61" t="s">
        <v>2575</v>
      </c>
      <c r="AQ182" s="126">
        <f t="shared" si="26"/>
        <v>2328975</v>
      </c>
    </row>
    <row r="183" spans="1:44" hidden="1" outlineLevel="1">
      <c r="A183" t="s">
        <v>2244</v>
      </c>
      <c r="B183" s="9" t="s">
        <v>32</v>
      </c>
      <c r="C183" s="1">
        <f t="shared" si="27"/>
        <v>460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28"/>
        <v>0</v>
      </c>
      <c r="G183" s="1">
        <f t="shared" si="33"/>
        <v>46</v>
      </c>
      <c r="H183" s="2">
        <f t="shared" si="34"/>
        <v>0.1</v>
      </c>
      <c r="I183" s="8"/>
      <c r="J183" s="2">
        <f t="shared" si="29"/>
        <v>0.45</v>
      </c>
      <c r="K183" s="2">
        <f t="shared" si="30"/>
        <v>0.55000000000000004</v>
      </c>
      <c r="L183" s="2">
        <f t="shared" si="31"/>
        <v>0</v>
      </c>
      <c r="M183" s="2">
        <f t="shared" si="32"/>
        <v>0</v>
      </c>
      <c r="N183" s="58">
        <v>207</v>
      </c>
      <c r="O183" s="58">
        <v>253</v>
      </c>
      <c r="P183" s="58"/>
      <c r="Q183" s="58"/>
      <c r="R183" s="58"/>
      <c r="S183" s="58"/>
      <c r="T183" s="59"/>
      <c r="U183" s="55"/>
      <c r="V183" s="55"/>
      <c r="W183" s="55"/>
      <c r="X183" s="55"/>
      <c r="Y183" s="55"/>
      <c r="Z183" s="55"/>
      <c r="AA183" s="55"/>
      <c r="AB183" s="55"/>
      <c r="AG183" t="str">
        <f t="shared" si="24"/>
        <v>Greenbush</v>
      </c>
      <c r="AH183" t="s">
        <v>1154</v>
      </c>
      <c r="AI183">
        <v>2</v>
      </c>
      <c r="AJ183" s="9"/>
      <c r="AK183" s="94">
        <v>23</v>
      </c>
      <c r="AL183" s="96">
        <v>19</v>
      </c>
      <c r="AM183" s="96">
        <v>130</v>
      </c>
      <c r="AN183" s="100">
        <v>29185</v>
      </c>
      <c r="AO183">
        <f t="shared" si="25"/>
        <v>23019</v>
      </c>
      <c r="AP183" s="61" t="s">
        <v>2575</v>
      </c>
      <c r="AQ183" s="126">
        <f t="shared" si="26"/>
        <v>2329185</v>
      </c>
    </row>
    <row r="184" spans="1:44" hidden="1" outlineLevel="1">
      <c r="A184" t="s">
        <v>1525</v>
      </c>
      <c r="B184" s="9" t="s">
        <v>32</v>
      </c>
      <c r="C184" s="1">
        <f t="shared" si="27"/>
        <v>1699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28"/>
        <v>0</v>
      </c>
      <c r="G184" s="1">
        <f t="shared" si="33"/>
        <v>401</v>
      </c>
      <c r="H184" s="2">
        <f t="shared" si="34"/>
        <v>0.23602118893466745</v>
      </c>
      <c r="I184" s="8"/>
      <c r="J184" s="2">
        <f t="shared" si="29"/>
        <v>0.38198940553266625</v>
      </c>
      <c r="K184" s="2">
        <f t="shared" si="30"/>
        <v>0.61801059446733375</v>
      </c>
      <c r="L184" s="2">
        <f t="shared" si="31"/>
        <v>0</v>
      </c>
      <c r="M184" s="2">
        <f t="shared" si="32"/>
        <v>0</v>
      </c>
      <c r="N184" s="58">
        <v>649</v>
      </c>
      <c r="O184" s="58">
        <v>1050</v>
      </c>
      <c r="P184" s="58"/>
      <c r="Q184" s="58"/>
      <c r="R184" s="58"/>
      <c r="S184" s="58"/>
      <c r="T184" s="59"/>
      <c r="U184" s="55"/>
      <c r="V184" s="55"/>
      <c r="W184" s="55"/>
      <c r="X184" s="55"/>
      <c r="Y184" s="55"/>
      <c r="Z184" s="55"/>
      <c r="AA184" s="55"/>
      <c r="AB184" s="55"/>
      <c r="AG184" t="str">
        <f t="shared" si="24"/>
        <v>Greene</v>
      </c>
      <c r="AH184" t="s">
        <v>1403</v>
      </c>
      <c r="AI184">
        <v>2</v>
      </c>
      <c r="AJ184" s="9"/>
      <c r="AK184" s="94">
        <v>23</v>
      </c>
      <c r="AL184" s="96">
        <v>1</v>
      </c>
      <c r="AM184" s="96">
        <v>15</v>
      </c>
      <c r="AN184" s="100">
        <v>29255</v>
      </c>
      <c r="AO184">
        <f t="shared" si="25"/>
        <v>23001</v>
      </c>
      <c r="AP184" s="61" t="s">
        <v>2575</v>
      </c>
      <c r="AQ184" s="126">
        <f t="shared" si="26"/>
        <v>2329255</v>
      </c>
    </row>
    <row r="185" spans="1:44" hidden="1" outlineLevel="1">
      <c r="A185" t="s">
        <v>1187</v>
      </c>
      <c r="B185" s="9" t="s">
        <v>32</v>
      </c>
      <c r="C185" s="1">
        <f t="shared" si="27"/>
        <v>89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28"/>
        <v>0</v>
      </c>
      <c r="G185" s="1">
        <f t="shared" si="33"/>
        <v>15</v>
      </c>
      <c r="H185" s="2">
        <f t="shared" si="34"/>
        <v>0.16853932584269662</v>
      </c>
      <c r="I185" s="8"/>
      <c r="J185" s="2">
        <f t="shared" si="29"/>
        <v>0.4157303370786517</v>
      </c>
      <c r="K185" s="2">
        <f t="shared" si="30"/>
        <v>0.5842696629213483</v>
      </c>
      <c r="L185" s="2">
        <f t="shared" si="31"/>
        <v>0</v>
      </c>
      <c r="M185" s="2">
        <f t="shared" si="32"/>
        <v>0</v>
      </c>
      <c r="N185" s="58">
        <v>37</v>
      </c>
      <c r="O185" s="58">
        <v>52</v>
      </c>
      <c r="P185" s="58"/>
      <c r="Q185" s="58"/>
      <c r="R185" s="58"/>
      <c r="S185" s="58"/>
      <c r="T185" s="59"/>
      <c r="U185" s="55"/>
      <c r="V185" s="55"/>
      <c r="W185" s="55"/>
      <c r="X185" s="55"/>
      <c r="Y185" s="55"/>
      <c r="Z185" s="55"/>
      <c r="AA185" s="55"/>
      <c r="AB185" s="55"/>
      <c r="AG185" t="str">
        <f t="shared" si="24"/>
        <v>Greenfield</v>
      </c>
      <c r="AH185" t="s">
        <v>1154</v>
      </c>
      <c r="AI185">
        <v>2</v>
      </c>
      <c r="AJ185" s="9"/>
      <c r="AK185" s="94">
        <v>23</v>
      </c>
      <c r="AL185" s="96">
        <v>19</v>
      </c>
      <c r="AN185" s="100">
        <v>29300</v>
      </c>
      <c r="AO185" s="100">
        <f t="shared" si="25"/>
        <v>23019</v>
      </c>
      <c r="AP185" s="61" t="s">
        <v>2575</v>
      </c>
      <c r="AQ185" s="128">
        <f t="shared" si="26"/>
        <v>2329300</v>
      </c>
      <c r="AR185" s="128"/>
    </row>
    <row r="186" spans="1:44" hidden="1" outlineLevel="1">
      <c r="A186" t="s">
        <v>1275</v>
      </c>
      <c r="B186" s="9" t="s">
        <v>32</v>
      </c>
      <c r="C186" s="1">
        <f>SUM(N186:AE186)</f>
        <v>968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IF(P186&gt;0,RANK(P186,(N186:AE186)),0)</f>
        <v>0</v>
      </c>
      <c r="G186" s="1">
        <f>IF(C186&gt;0,MAX(N186:P186)-LARGE(N186:P186,2),0)</f>
        <v>306</v>
      </c>
      <c r="H186" s="2">
        <f>IF(C186&gt;0,G186/C186,0)</f>
        <v>0.31611570247933884</v>
      </c>
      <c r="I186" s="8"/>
      <c r="J186" s="2">
        <f>IF(C186=0,"-",N186/C186)</f>
        <v>0.34194214876033058</v>
      </c>
      <c r="K186" s="2">
        <f>IF(C186=0,"-",O186/C186)</f>
        <v>0.65805785123966942</v>
      </c>
      <c r="L186" s="2">
        <f>IF(C186=0,"-",P186/C186)</f>
        <v>0</v>
      </c>
      <c r="M186" s="2">
        <f>IF(C186=0,"-",(1-J186-K186-L186))</f>
        <v>0</v>
      </c>
      <c r="N186" s="58">
        <v>331</v>
      </c>
      <c r="O186" s="58">
        <v>637</v>
      </c>
      <c r="P186" s="58"/>
      <c r="Q186" s="58"/>
      <c r="R186" s="58"/>
      <c r="S186" s="58"/>
      <c r="T186" s="59"/>
      <c r="U186" s="55"/>
      <c r="V186" s="55"/>
      <c r="W186" s="55"/>
      <c r="X186" s="55"/>
      <c r="Y186" s="55"/>
      <c r="Z186" s="55"/>
      <c r="AA186" s="55"/>
      <c r="AB186" s="55"/>
      <c r="AG186" t="str">
        <f t="shared" si="24"/>
        <v>Greenville</v>
      </c>
      <c r="AH186" t="s">
        <v>1723</v>
      </c>
      <c r="AI186">
        <v>2</v>
      </c>
      <c r="AJ186" s="9"/>
      <c r="AK186" s="94">
        <v>23</v>
      </c>
      <c r="AL186" s="96">
        <v>21</v>
      </c>
      <c r="AM186" s="96">
        <v>45</v>
      </c>
      <c r="AN186" s="100">
        <v>29535</v>
      </c>
      <c r="AO186" s="100">
        <f t="shared" si="25"/>
        <v>23021</v>
      </c>
      <c r="AP186" s="61" t="s">
        <v>2575</v>
      </c>
      <c r="AQ186" s="128">
        <f t="shared" si="26"/>
        <v>2329535</v>
      </c>
      <c r="AR186" s="128"/>
    </row>
    <row r="187" spans="1:44" hidden="1" outlineLevel="1">
      <c r="A187" t="s">
        <v>917</v>
      </c>
      <c r="B187" s="9" t="s">
        <v>32</v>
      </c>
      <c r="C187" s="1">
        <f t="shared" si="27"/>
        <v>304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28"/>
        <v>0</v>
      </c>
      <c r="G187" s="1">
        <f t="shared" si="33"/>
        <v>64</v>
      </c>
      <c r="H187" s="2">
        <f t="shared" si="34"/>
        <v>0.21052631578947367</v>
      </c>
      <c r="I187" s="8"/>
      <c r="J187" s="2">
        <f t="shared" si="29"/>
        <v>0.39473684210526316</v>
      </c>
      <c r="K187" s="2">
        <f t="shared" si="30"/>
        <v>0.60526315789473684</v>
      </c>
      <c r="L187" s="2">
        <f t="shared" si="31"/>
        <v>0</v>
      </c>
      <c r="M187" s="2">
        <f t="shared" si="32"/>
        <v>0</v>
      </c>
      <c r="N187" s="58">
        <v>120</v>
      </c>
      <c r="O187" s="58">
        <v>184</v>
      </c>
      <c r="P187" s="58"/>
      <c r="Q187" s="58"/>
      <c r="R187" s="58"/>
      <c r="S187" s="58"/>
      <c r="T187" s="59"/>
      <c r="U187" s="55"/>
      <c r="V187" s="55"/>
      <c r="W187" s="55"/>
      <c r="X187" s="55"/>
      <c r="Y187" s="55"/>
      <c r="Z187" s="55"/>
      <c r="AA187" s="55"/>
      <c r="AB187" s="55"/>
      <c r="AG187" t="str">
        <f t="shared" si="24"/>
        <v>Greenwood</v>
      </c>
      <c r="AH187" t="s">
        <v>2760</v>
      </c>
      <c r="AI187">
        <v>2</v>
      </c>
      <c r="AJ187" s="9"/>
      <c r="AK187" s="94">
        <v>23</v>
      </c>
      <c r="AL187" s="96">
        <v>17</v>
      </c>
      <c r="AM187" s="96">
        <v>55</v>
      </c>
      <c r="AN187" s="100">
        <v>29710</v>
      </c>
      <c r="AO187">
        <f t="shared" si="25"/>
        <v>23017</v>
      </c>
      <c r="AP187" s="61" t="s">
        <v>2575</v>
      </c>
      <c r="AQ187" s="126">
        <f t="shared" si="26"/>
        <v>2329710</v>
      </c>
    </row>
    <row r="188" spans="1:44" hidden="1" outlineLevel="1">
      <c r="A188" t="s">
        <v>2024</v>
      </c>
      <c r="B188" s="9" t="s">
        <v>32</v>
      </c>
      <c r="C188" s="1">
        <f t="shared" si="27"/>
        <v>671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28"/>
        <v>0</v>
      </c>
      <c r="G188" s="1">
        <f t="shared" si="33"/>
        <v>213</v>
      </c>
      <c r="H188" s="2">
        <f t="shared" si="34"/>
        <v>0.31743666169895679</v>
      </c>
      <c r="I188" s="8"/>
      <c r="J188" s="2">
        <f t="shared" si="29"/>
        <v>0.3412816691505216</v>
      </c>
      <c r="K188" s="2">
        <f t="shared" si="30"/>
        <v>0.6587183308494784</v>
      </c>
      <c r="L188" s="2">
        <f t="shared" si="31"/>
        <v>0</v>
      </c>
      <c r="M188" s="2">
        <f t="shared" si="32"/>
        <v>0</v>
      </c>
      <c r="N188" s="58">
        <v>229</v>
      </c>
      <c r="O188" s="58">
        <v>442</v>
      </c>
      <c r="P188" s="58"/>
      <c r="Q188" s="58"/>
      <c r="R188" s="58"/>
      <c r="S188" s="58"/>
      <c r="T188" s="59"/>
      <c r="U188" s="55"/>
      <c r="V188" s="55"/>
      <c r="W188" s="55"/>
      <c r="X188" s="55"/>
      <c r="Y188" s="55"/>
      <c r="Z188" s="55"/>
      <c r="AA188" s="55"/>
      <c r="AB188" s="55"/>
      <c r="AG188" t="str">
        <f t="shared" si="24"/>
        <v>Guilford</v>
      </c>
      <c r="AH188" t="s">
        <v>1723</v>
      </c>
      <c r="AI188">
        <v>2</v>
      </c>
      <c r="AJ188" s="9"/>
      <c r="AK188" s="94">
        <v>23</v>
      </c>
      <c r="AL188" s="96">
        <v>21</v>
      </c>
      <c r="AM188" s="96">
        <v>50</v>
      </c>
      <c r="AN188" s="100">
        <v>30095</v>
      </c>
      <c r="AO188">
        <f t="shared" si="25"/>
        <v>23021</v>
      </c>
      <c r="AP188" s="61" t="s">
        <v>2575</v>
      </c>
      <c r="AQ188" s="126">
        <f t="shared" si="26"/>
        <v>2330095</v>
      </c>
    </row>
    <row r="189" spans="1:44" hidden="1" outlineLevel="1">
      <c r="A189" t="s">
        <v>1747</v>
      </c>
      <c r="B189" s="9" t="s">
        <v>32</v>
      </c>
      <c r="C189" s="1">
        <f t="shared" si="27"/>
        <v>1384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28"/>
        <v>0</v>
      </c>
      <c r="G189" s="1">
        <f t="shared" si="33"/>
        <v>269</v>
      </c>
      <c r="H189" s="2">
        <f t="shared" si="34"/>
        <v>0.19436416184971098</v>
      </c>
      <c r="I189" s="8"/>
      <c r="J189" s="2">
        <f t="shared" si="29"/>
        <v>0.40173410404624277</v>
      </c>
      <c r="K189" s="2">
        <f t="shared" si="30"/>
        <v>0.59609826589595372</v>
      </c>
      <c r="L189" s="2">
        <f t="shared" si="31"/>
        <v>0</v>
      </c>
      <c r="M189" s="2">
        <f t="shared" si="32"/>
        <v>2.1676300578035157E-3</v>
      </c>
      <c r="N189" s="58">
        <v>556</v>
      </c>
      <c r="O189" s="58">
        <v>825</v>
      </c>
      <c r="P189" s="58"/>
      <c r="Q189" s="58"/>
      <c r="R189" s="58"/>
      <c r="S189" s="58"/>
      <c r="T189" s="59"/>
      <c r="U189" s="55">
        <v>3</v>
      </c>
      <c r="V189" s="55"/>
      <c r="W189" s="55"/>
      <c r="X189" s="55"/>
      <c r="Y189" s="55"/>
      <c r="Z189" s="55"/>
      <c r="AA189" s="55"/>
      <c r="AB189" s="55"/>
      <c r="AG189" t="str">
        <f t="shared" si="24"/>
        <v>Hallowell</v>
      </c>
      <c r="AH189" t="s">
        <v>1418</v>
      </c>
      <c r="AI189">
        <v>1</v>
      </c>
      <c r="AJ189" s="9"/>
      <c r="AK189" s="94">
        <v>23</v>
      </c>
      <c r="AL189" s="96">
        <v>11</v>
      </c>
      <c r="AM189" s="96">
        <v>55</v>
      </c>
      <c r="AN189" s="100">
        <v>30550</v>
      </c>
      <c r="AO189">
        <f t="shared" si="25"/>
        <v>23011</v>
      </c>
      <c r="AP189" s="61" t="s">
        <v>527</v>
      </c>
      <c r="AQ189" s="126">
        <f t="shared" si="26"/>
        <v>2330550</v>
      </c>
    </row>
    <row r="190" spans="1:44" hidden="1" outlineLevel="1">
      <c r="A190" t="s">
        <v>648</v>
      </c>
      <c r="B190" s="9" t="s">
        <v>32</v>
      </c>
      <c r="C190" s="1">
        <f t="shared" si="27"/>
        <v>78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28"/>
        <v>0</v>
      </c>
      <c r="G190" s="1">
        <f t="shared" si="33"/>
        <v>10</v>
      </c>
      <c r="H190" s="2">
        <f t="shared" si="34"/>
        <v>0.12820512820512819</v>
      </c>
      <c r="I190" s="8"/>
      <c r="J190" s="2">
        <f t="shared" si="29"/>
        <v>0.4358974358974359</v>
      </c>
      <c r="K190" s="2">
        <f t="shared" si="30"/>
        <v>0.5641025641025641</v>
      </c>
      <c r="L190" s="2">
        <f t="shared" si="31"/>
        <v>0</v>
      </c>
      <c r="M190" s="2">
        <f t="shared" si="32"/>
        <v>0</v>
      </c>
      <c r="N190" s="58">
        <v>34</v>
      </c>
      <c r="O190" s="58">
        <v>44</v>
      </c>
      <c r="P190" s="58"/>
      <c r="Q190" s="58"/>
      <c r="R190" s="58"/>
      <c r="S190" s="58"/>
      <c r="T190" s="59"/>
      <c r="U190" s="55"/>
      <c r="V190" s="55"/>
      <c r="W190" s="55"/>
      <c r="X190" s="55"/>
      <c r="Y190" s="55"/>
      <c r="Z190" s="55"/>
      <c r="AA190" s="55"/>
      <c r="AB190" s="55"/>
      <c r="AG190" t="str">
        <f t="shared" si="24"/>
        <v>Hamlin</v>
      </c>
      <c r="AH190" t="s">
        <v>1670</v>
      </c>
      <c r="AI190">
        <v>2</v>
      </c>
      <c r="AJ190" s="9"/>
      <c r="AK190" s="94">
        <v>23</v>
      </c>
      <c r="AL190" s="96">
        <v>3</v>
      </c>
      <c r="AM190" s="96">
        <v>125</v>
      </c>
      <c r="AN190" s="100">
        <v>30690</v>
      </c>
      <c r="AO190">
        <f t="shared" si="25"/>
        <v>23003</v>
      </c>
      <c r="AP190" s="61" t="s">
        <v>2575</v>
      </c>
      <c r="AQ190" s="126">
        <f t="shared" si="26"/>
        <v>2330690</v>
      </c>
    </row>
    <row r="191" spans="1:44" hidden="1" outlineLevel="1">
      <c r="A191" t="s">
        <v>1675</v>
      </c>
      <c r="B191" s="9" t="s">
        <v>32</v>
      </c>
      <c r="C191" s="1">
        <f t="shared" si="27"/>
        <v>23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28"/>
        <v>0</v>
      </c>
      <c r="G191" s="1">
        <f t="shared" si="33"/>
        <v>3</v>
      </c>
      <c r="H191" s="2">
        <f t="shared" si="34"/>
        <v>0.13043478260869565</v>
      </c>
      <c r="I191" s="8"/>
      <c r="J191" s="2">
        <f t="shared" si="29"/>
        <v>0.43478260869565216</v>
      </c>
      <c r="K191" s="2">
        <f t="shared" si="30"/>
        <v>0.56521739130434778</v>
      </c>
      <c r="L191" s="2">
        <f t="shared" si="31"/>
        <v>0</v>
      </c>
      <c r="M191" s="2">
        <f t="shared" si="32"/>
        <v>1.1102230246251565E-16</v>
      </c>
      <c r="N191" s="58">
        <v>10</v>
      </c>
      <c r="O191" s="58">
        <v>13</v>
      </c>
      <c r="P191" s="58"/>
      <c r="Q191" s="58"/>
      <c r="R191" s="58"/>
      <c r="S191" s="58"/>
      <c r="T191" s="59"/>
      <c r="U191" s="55"/>
      <c r="V191" s="55"/>
      <c r="W191" s="55"/>
      <c r="X191" s="55"/>
      <c r="Y191" s="55"/>
      <c r="Z191" s="55"/>
      <c r="AA191" s="55"/>
      <c r="AB191" s="55"/>
      <c r="AG191" t="str">
        <f t="shared" si="24"/>
        <v>Hammond</v>
      </c>
      <c r="AH191" t="s">
        <v>1670</v>
      </c>
      <c r="AI191">
        <v>2</v>
      </c>
      <c r="AJ191" s="9"/>
      <c r="AK191" s="94">
        <v>23</v>
      </c>
      <c r="AL191" s="96">
        <v>3</v>
      </c>
      <c r="AM191" s="96">
        <v>130</v>
      </c>
      <c r="AN191" s="100">
        <v>30725</v>
      </c>
      <c r="AO191">
        <f t="shared" si="25"/>
        <v>23003</v>
      </c>
      <c r="AP191" s="61" t="s">
        <v>2575</v>
      </c>
      <c r="AQ191" s="126">
        <f t="shared" si="26"/>
        <v>2330725</v>
      </c>
    </row>
    <row r="192" spans="1:44" hidden="1" outlineLevel="1">
      <c r="A192" t="s">
        <v>2627</v>
      </c>
      <c r="B192" s="9" t="s">
        <v>32</v>
      </c>
      <c r="C192" s="1">
        <f t="shared" si="27"/>
        <v>2701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28"/>
        <v>0</v>
      </c>
      <c r="G192" s="1">
        <f t="shared" si="33"/>
        <v>1335</v>
      </c>
      <c r="H192" s="2">
        <f t="shared" si="34"/>
        <v>0.4942613846723436</v>
      </c>
      <c r="I192" s="8"/>
      <c r="J192" s="2">
        <f t="shared" si="29"/>
        <v>0.2528693076638282</v>
      </c>
      <c r="K192" s="2">
        <f t="shared" si="30"/>
        <v>0.7471306923361718</v>
      </c>
      <c r="L192" s="2">
        <f t="shared" si="31"/>
        <v>0</v>
      </c>
      <c r="M192" s="2">
        <f t="shared" si="32"/>
        <v>0</v>
      </c>
      <c r="N192" s="58">
        <v>683</v>
      </c>
      <c r="O192" s="58">
        <v>2018</v>
      </c>
      <c r="P192" s="58"/>
      <c r="Q192" s="58"/>
      <c r="R192" s="58"/>
      <c r="S192" s="58"/>
      <c r="T192" s="59"/>
      <c r="U192" s="55"/>
      <c r="V192" s="55"/>
      <c r="W192" s="55"/>
      <c r="X192" s="55"/>
      <c r="Y192" s="55"/>
      <c r="Z192" s="55"/>
      <c r="AA192" s="55"/>
      <c r="AB192" s="55"/>
      <c r="AG192" t="str">
        <f t="shared" si="24"/>
        <v>Hampden</v>
      </c>
      <c r="AH192" t="s">
        <v>1154</v>
      </c>
      <c r="AI192">
        <v>2</v>
      </c>
      <c r="AJ192" s="9"/>
      <c r="AK192" s="94">
        <v>23</v>
      </c>
      <c r="AL192" s="96">
        <v>19</v>
      </c>
      <c r="AM192" s="96">
        <v>140</v>
      </c>
      <c r="AN192" s="100">
        <v>30795</v>
      </c>
      <c r="AO192">
        <f t="shared" si="25"/>
        <v>23019</v>
      </c>
      <c r="AP192" s="61" t="s">
        <v>2575</v>
      </c>
      <c r="AQ192" s="126">
        <f t="shared" si="26"/>
        <v>2330795</v>
      </c>
    </row>
    <row r="193" spans="1:43" hidden="1" outlineLevel="1">
      <c r="A193" t="s">
        <v>2274</v>
      </c>
      <c r="B193" s="9" t="s">
        <v>32</v>
      </c>
      <c r="C193" s="1">
        <f t="shared" si="27"/>
        <v>697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28"/>
        <v>0</v>
      </c>
      <c r="G193" s="1">
        <f t="shared" si="33"/>
        <v>277</v>
      </c>
      <c r="H193" s="2">
        <f t="shared" si="34"/>
        <v>0.39741750358680056</v>
      </c>
      <c r="I193" s="8"/>
      <c r="J193" s="2">
        <f t="shared" si="29"/>
        <v>0.30129124820659969</v>
      </c>
      <c r="K193" s="2">
        <f t="shared" si="30"/>
        <v>0.69870875179340031</v>
      </c>
      <c r="L193" s="2">
        <f t="shared" si="31"/>
        <v>0</v>
      </c>
      <c r="M193" s="2">
        <f t="shared" si="32"/>
        <v>0</v>
      </c>
      <c r="N193" s="58">
        <v>210</v>
      </c>
      <c r="O193" s="58">
        <v>487</v>
      </c>
      <c r="P193" s="58"/>
      <c r="Q193" s="58"/>
      <c r="R193" s="58"/>
      <c r="S193" s="58"/>
      <c r="T193" s="59"/>
      <c r="U193" s="55"/>
      <c r="V193" s="55"/>
      <c r="W193" s="55"/>
      <c r="X193" s="55"/>
      <c r="Y193" s="55"/>
      <c r="Z193" s="55"/>
      <c r="AA193" s="55"/>
      <c r="AB193" s="55"/>
      <c r="AG193" t="str">
        <f t="shared" si="24"/>
        <v>Hancock</v>
      </c>
      <c r="AH193" t="s">
        <v>2274</v>
      </c>
      <c r="AI193">
        <v>2</v>
      </c>
      <c r="AJ193" s="9"/>
      <c r="AK193" s="94">
        <v>23</v>
      </c>
      <c r="AL193" s="96">
        <v>9</v>
      </c>
      <c r="AM193" s="96">
        <v>80</v>
      </c>
      <c r="AN193" s="100">
        <v>30970</v>
      </c>
      <c r="AO193">
        <f t="shared" si="25"/>
        <v>23009</v>
      </c>
      <c r="AP193" s="61" t="s">
        <v>2575</v>
      </c>
      <c r="AQ193" s="126">
        <f t="shared" si="26"/>
        <v>2330970</v>
      </c>
    </row>
    <row r="194" spans="1:43" hidden="1" outlineLevel="1">
      <c r="A194" t="s">
        <v>1326</v>
      </c>
      <c r="B194" s="9" t="s">
        <v>32</v>
      </c>
      <c r="C194" s="1">
        <f t="shared" si="27"/>
        <v>160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28"/>
        <v>0</v>
      </c>
      <c r="G194" s="1">
        <f t="shared" si="33"/>
        <v>50</v>
      </c>
      <c r="H194" s="2">
        <f t="shared" si="34"/>
        <v>0.3125</v>
      </c>
      <c r="I194" s="8"/>
      <c r="J194" s="2">
        <f t="shared" si="29"/>
        <v>0.34375</v>
      </c>
      <c r="K194" s="2">
        <f t="shared" si="30"/>
        <v>0.65625</v>
      </c>
      <c r="L194" s="2">
        <f t="shared" si="31"/>
        <v>0</v>
      </c>
      <c r="M194" s="2">
        <f t="shared" si="32"/>
        <v>0</v>
      </c>
      <c r="N194" s="58">
        <v>55</v>
      </c>
      <c r="O194" s="58">
        <v>105</v>
      </c>
      <c r="P194" s="58"/>
      <c r="Q194" s="58"/>
      <c r="R194" s="58"/>
      <c r="S194" s="58"/>
      <c r="T194" s="59"/>
      <c r="U194" s="55"/>
      <c r="V194" s="55"/>
      <c r="W194" s="55"/>
      <c r="X194" s="55"/>
      <c r="Y194" s="55"/>
      <c r="Z194" s="55"/>
      <c r="AA194" s="55"/>
      <c r="AB194" s="55"/>
      <c r="AG194" t="str">
        <f t="shared" si="24"/>
        <v>Hanover</v>
      </c>
      <c r="AH194" t="s">
        <v>2760</v>
      </c>
      <c r="AI194">
        <v>2</v>
      </c>
      <c r="AJ194" s="9"/>
      <c r="AK194" s="94">
        <v>23</v>
      </c>
      <c r="AL194" s="96">
        <v>17</v>
      </c>
      <c r="AM194" s="96">
        <v>60</v>
      </c>
      <c r="AN194" s="100">
        <v>31110</v>
      </c>
      <c r="AO194">
        <f t="shared" ref="AO194:AO256" si="35">AK194*1000+AL194</f>
        <v>23017</v>
      </c>
      <c r="AP194" s="61" t="s">
        <v>2575</v>
      </c>
      <c r="AQ194" s="126">
        <f t="shared" ref="AQ194:AQ256" si="36">AK194*100000+AN194</f>
        <v>2331110</v>
      </c>
    </row>
    <row r="195" spans="1:43" hidden="1" outlineLevel="1">
      <c r="A195" t="s">
        <v>573</v>
      </c>
      <c r="B195" s="9" t="s">
        <v>32</v>
      </c>
      <c r="C195" s="1">
        <f t="shared" si="27"/>
        <v>278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28"/>
        <v>0</v>
      </c>
      <c r="G195" s="1">
        <f t="shared" si="33"/>
        <v>74</v>
      </c>
      <c r="H195" s="2">
        <f t="shared" si="34"/>
        <v>0.26618705035971224</v>
      </c>
      <c r="I195" s="8"/>
      <c r="J195" s="2">
        <f t="shared" si="29"/>
        <v>0.36690647482014388</v>
      </c>
      <c r="K195" s="2">
        <f t="shared" si="30"/>
        <v>0.63309352517985606</v>
      </c>
      <c r="L195" s="2">
        <f t="shared" si="31"/>
        <v>0</v>
      </c>
      <c r="M195" s="2">
        <f t="shared" si="32"/>
        <v>1.1102230246251565E-16</v>
      </c>
      <c r="N195" s="58">
        <v>102</v>
      </c>
      <c r="O195" s="58">
        <v>176</v>
      </c>
      <c r="P195" s="58"/>
      <c r="Q195" s="58"/>
      <c r="R195" s="58"/>
      <c r="S195" s="58"/>
      <c r="T195" s="59"/>
      <c r="U195" s="55"/>
      <c r="V195" s="55"/>
      <c r="W195" s="55"/>
      <c r="X195" s="55"/>
      <c r="Y195" s="55"/>
      <c r="Z195" s="55"/>
      <c r="AA195" s="55"/>
      <c r="AB195" s="55"/>
      <c r="AG195" t="str">
        <f t="shared" ref="AG195:AG257" si="37">A195</f>
        <v>Harmony</v>
      </c>
      <c r="AH195" t="s">
        <v>1518</v>
      </c>
      <c r="AI195">
        <v>2</v>
      </c>
      <c r="AJ195" s="9"/>
      <c r="AK195" s="94">
        <v>23</v>
      </c>
      <c r="AL195" s="96">
        <v>25</v>
      </c>
      <c r="AM195" s="96">
        <v>65</v>
      </c>
      <c r="AN195" s="100">
        <v>31355</v>
      </c>
      <c r="AO195">
        <f t="shared" si="35"/>
        <v>23025</v>
      </c>
      <c r="AP195" s="61" t="s">
        <v>2575</v>
      </c>
      <c r="AQ195" s="126">
        <f t="shared" si="36"/>
        <v>2331355</v>
      </c>
    </row>
    <row r="196" spans="1:43" hidden="1" outlineLevel="1">
      <c r="A196" t="s">
        <v>1281</v>
      </c>
      <c r="B196" s="9" t="s">
        <v>32</v>
      </c>
      <c r="C196" s="1">
        <f t="shared" ref="C196:C258" si="38">SUM(N196:AE196)</f>
        <v>2758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ref="F196:F258" si="39">IF(P196&gt;0,RANK(P196,(N196:AE196)),0)</f>
        <v>0</v>
      </c>
      <c r="G196" s="1">
        <f t="shared" si="33"/>
        <v>998</v>
      </c>
      <c r="H196" s="2">
        <f t="shared" si="34"/>
        <v>0.36185641769398114</v>
      </c>
      <c r="I196" s="8"/>
      <c r="J196" s="2">
        <f t="shared" ref="J196:J258" si="40">IF(C196=0,"-",N196/C196)</f>
        <v>0.31907179115300943</v>
      </c>
      <c r="K196" s="2">
        <f t="shared" ref="K196:K258" si="41">IF(C196=0,"-",O196/C196)</f>
        <v>0.68092820884699057</v>
      </c>
      <c r="L196" s="2">
        <f t="shared" ref="L196:L258" si="42">IF(C196=0,"-",P196/C196)</f>
        <v>0</v>
      </c>
      <c r="M196" s="2">
        <f t="shared" ref="M196:M258" si="43">IF(C196=0,"-",(1-J196-K196-L196))</f>
        <v>0</v>
      </c>
      <c r="N196" s="58">
        <v>880</v>
      </c>
      <c r="O196" s="58">
        <v>1878</v>
      </c>
      <c r="P196" s="58"/>
      <c r="Q196" s="58"/>
      <c r="R196" s="58"/>
      <c r="S196" s="58"/>
      <c r="T196" s="59"/>
      <c r="U196" s="55"/>
      <c r="V196" s="55"/>
      <c r="W196" s="55"/>
      <c r="X196" s="55"/>
      <c r="Y196" s="55"/>
      <c r="Z196" s="55"/>
      <c r="AA196" s="55"/>
      <c r="AB196" s="55"/>
      <c r="AG196" t="str">
        <f t="shared" si="37"/>
        <v>Harpswell</v>
      </c>
      <c r="AH196" t="s">
        <v>2570</v>
      </c>
      <c r="AI196">
        <v>1</v>
      </c>
      <c r="AJ196" s="9"/>
      <c r="AK196" s="94">
        <v>23</v>
      </c>
      <c r="AL196" s="96">
        <v>5</v>
      </c>
      <c r="AM196" s="96">
        <v>55</v>
      </c>
      <c r="AN196" s="100">
        <v>31390</v>
      </c>
      <c r="AO196">
        <f t="shared" si="35"/>
        <v>23005</v>
      </c>
      <c r="AP196" s="61" t="s">
        <v>2575</v>
      </c>
      <c r="AQ196" s="126">
        <f t="shared" si="36"/>
        <v>2331390</v>
      </c>
    </row>
    <row r="197" spans="1:43" hidden="1" outlineLevel="1">
      <c r="A197" t="s">
        <v>2693</v>
      </c>
      <c r="B197" s="9" t="s">
        <v>32</v>
      </c>
      <c r="C197" s="1">
        <f t="shared" si="38"/>
        <v>313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39"/>
        <v>0</v>
      </c>
      <c r="G197" s="1">
        <f t="shared" si="33"/>
        <v>115</v>
      </c>
      <c r="H197" s="2">
        <f t="shared" si="34"/>
        <v>0.36741214057507987</v>
      </c>
      <c r="I197" s="8"/>
      <c r="J197" s="2">
        <f t="shared" si="40"/>
        <v>0.31629392971246006</v>
      </c>
      <c r="K197" s="2">
        <f t="shared" si="41"/>
        <v>0.68370607028753994</v>
      </c>
      <c r="L197" s="2">
        <f t="shared" si="42"/>
        <v>0</v>
      </c>
      <c r="M197" s="2">
        <f t="shared" si="43"/>
        <v>0</v>
      </c>
      <c r="N197" s="58">
        <v>99</v>
      </c>
      <c r="O197" s="58">
        <v>214</v>
      </c>
      <c r="P197" s="58"/>
      <c r="Q197" s="58"/>
      <c r="R197" s="58"/>
      <c r="S197" s="58"/>
      <c r="T197" s="59"/>
      <c r="U197" s="55"/>
      <c r="V197" s="55"/>
      <c r="W197" s="55"/>
      <c r="X197" s="55"/>
      <c r="Y197" s="55"/>
      <c r="Z197" s="55"/>
      <c r="AA197" s="55"/>
      <c r="AB197" s="55"/>
      <c r="AG197" t="str">
        <f t="shared" si="37"/>
        <v>Harrington</v>
      </c>
      <c r="AH197" t="s">
        <v>1242</v>
      </c>
      <c r="AI197">
        <v>2</v>
      </c>
      <c r="AJ197" s="9"/>
      <c r="AK197" s="94">
        <v>23</v>
      </c>
      <c r="AL197" s="96">
        <v>29</v>
      </c>
      <c r="AM197" s="96">
        <v>110</v>
      </c>
      <c r="AN197" s="100">
        <v>31530</v>
      </c>
      <c r="AO197">
        <f t="shared" si="35"/>
        <v>23029</v>
      </c>
      <c r="AP197" s="61" t="s">
        <v>2575</v>
      </c>
      <c r="AQ197" s="126">
        <f t="shared" si="36"/>
        <v>2331530</v>
      </c>
    </row>
    <row r="198" spans="1:43" hidden="1" outlineLevel="1">
      <c r="A198" t="s">
        <v>1167</v>
      </c>
      <c r="B198" s="9" t="s">
        <v>32</v>
      </c>
      <c r="C198" s="1">
        <f t="shared" si="38"/>
        <v>974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39"/>
        <v>0</v>
      </c>
      <c r="G198" s="1">
        <f t="shared" si="33"/>
        <v>280</v>
      </c>
      <c r="H198" s="2">
        <f t="shared" si="34"/>
        <v>0.28747433264887062</v>
      </c>
      <c r="I198" s="8"/>
      <c r="J198" s="2">
        <f t="shared" si="40"/>
        <v>0.35626283367556466</v>
      </c>
      <c r="K198" s="2">
        <f t="shared" si="41"/>
        <v>0.64373716632443534</v>
      </c>
      <c r="L198" s="2">
        <f t="shared" si="42"/>
        <v>0</v>
      </c>
      <c r="M198" s="2">
        <f t="shared" si="43"/>
        <v>0</v>
      </c>
      <c r="N198" s="58">
        <v>347</v>
      </c>
      <c r="O198" s="58">
        <v>627</v>
      </c>
      <c r="P198" s="58"/>
      <c r="Q198" s="58"/>
      <c r="R198" s="58"/>
      <c r="S198" s="58"/>
      <c r="T198" s="59"/>
      <c r="U198" s="55"/>
      <c r="V198" s="55"/>
      <c r="W198" s="55"/>
      <c r="X198" s="55"/>
      <c r="Y198" s="55"/>
      <c r="Z198" s="55"/>
      <c r="AA198" s="55"/>
      <c r="AB198" s="55"/>
      <c r="AG198" t="str">
        <f t="shared" si="37"/>
        <v>Harrison</v>
      </c>
      <c r="AH198" t="s">
        <v>2570</v>
      </c>
      <c r="AI198">
        <v>1</v>
      </c>
      <c r="AJ198" s="9"/>
      <c r="AK198" s="94">
        <v>23</v>
      </c>
      <c r="AL198" s="96">
        <v>5</v>
      </c>
      <c r="AM198" s="96">
        <v>60</v>
      </c>
      <c r="AN198" s="100">
        <v>31600</v>
      </c>
      <c r="AO198">
        <f t="shared" si="35"/>
        <v>23005</v>
      </c>
      <c r="AP198" s="61" t="s">
        <v>2575</v>
      </c>
      <c r="AQ198" s="126">
        <f t="shared" si="36"/>
        <v>2331600</v>
      </c>
    </row>
    <row r="199" spans="1:43" hidden="1" outlineLevel="1">
      <c r="A199" t="s">
        <v>370</v>
      </c>
      <c r="B199" s="9" t="s">
        <v>32</v>
      </c>
      <c r="C199" s="1">
        <f t="shared" si="38"/>
        <v>301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39"/>
        <v>0</v>
      </c>
      <c r="G199" s="1">
        <f t="shared" si="33"/>
        <v>19</v>
      </c>
      <c r="H199" s="2">
        <f t="shared" si="34"/>
        <v>6.3122923588039864E-2</v>
      </c>
      <c r="I199" s="8"/>
      <c r="J199" s="2">
        <f t="shared" si="40"/>
        <v>0.46843853820598008</v>
      </c>
      <c r="K199" s="2">
        <f t="shared" si="41"/>
        <v>0.53156146179401997</v>
      </c>
      <c r="L199" s="2">
        <f t="shared" si="42"/>
        <v>0</v>
      </c>
      <c r="M199" s="2">
        <f t="shared" si="43"/>
        <v>-1.1102230246251565E-16</v>
      </c>
      <c r="N199" s="58">
        <v>141</v>
      </c>
      <c r="O199" s="58">
        <v>160</v>
      </c>
      <c r="P199" s="58"/>
      <c r="Q199" s="58"/>
      <c r="R199" s="58"/>
      <c r="S199" s="58"/>
      <c r="T199" s="59"/>
      <c r="U199" s="55"/>
      <c r="V199" s="55"/>
      <c r="W199" s="55"/>
      <c r="X199" s="55"/>
      <c r="Y199" s="55"/>
      <c r="Z199" s="55"/>
      <c r="AA199" s="55"/>
      <c r="AB199" s="55"/>
      <c r="AG199" t="str">
        <f t="shared" si="37"/>
        <v>Hartford</v>
      </c>
      <c r="AH199" t="s">
        <v>2760</v>
      </c>
      <c r="AI199">
        <v>2</v>
      </c>
      <c r="AJ199" s="9"/>
      <c r="AK199" s="94">
        <v>23</v>
      </c>
      <c r="AL199" s="96">
        <v>17</v>
      </c>
      <c r="AM199" s="96">
        <v>65</v>
      </c>
      <c r="AN199" s="100">
        <v>31670</v>
      </c>
      <c r="AO199">
        <f t="shared" si="35"/>
        <v>23017</v>
      </c>
      <c r="AP199" s="61" t="s">
        <v>2575</v>
      </c>
      <c r="AQ199" s="126">
        <f t="shared" si="36"/>
        <v>2331670</v>
      </c>
    </row>
    <row r="200" spans="1:43" hidden="1" outlineLevel="1">
      <c r="A200" t="s">
        <v>1436</v>
      </c>
      <c r="B200" s="9" t="s">
        <v>32</v>
      </c>
      <c r="C200" s="1">
        <f t="shared" si="38"/>
        <v>754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39"/>
        <v>0</v>
      </c>
      <c r="G200" s="1">
        <f t="shared" si="33"/>
        <v>238</v>
      </c>
      <c r="H200" s="2">
        <f t="shared" si="34"/>
        <v>0.3156498673740053</v>
      </c>
      <c r="I200" s="8"/>
      <c r="J200" s="2">
        <f t="shared" si="40"/>
        <v>0.34217506631299732</v>
      </c>
      <c r="K200" s="2">
        <f t="shared" si="41"/>
        <v>0.65782493368700268</v>
      </c>
      <c r="L200" s="2">
        <f t="shared" si="42"/>
        <v>0</v>
      </c>
      <c r="M200" s="2">
        <f t="shared" si="43"/>
        <v>0</v>
      </c>
      <c r="N200" s="58">
        <v>258</v>
      </c>
      <c r="O200" s="58">
        <v>496</v>
      </c>
      <c r="P200" s="58"/>
      <c r="Q200" s="58"/>
      <c r="R200" s="58"/>
      <c r="S200" s="58"/>
      <c r="T200" s="59"/>
      <c r="U200" s="55"/>
      <c r="V200" s="55"/>
      <c r="W200" s="55"/>
      <c r="X200" s="55"/>
      <c r="Y200" s="55"/>
      <c r="Z200" s="55"/>
      <c r="AA200" s="55"/>
      <c r="AB200" s="55"/>
      <c r="AG200" t="str">
        <f t="shared" si="37"/>
        <v>Hartland</v>
      </c>
      <c r="AH200" t="s">
        <v>1518</v>
      </c>
      <c r="AI200">
        <v>2</v>
      </c>
      <c r="AJ200" s="9"/>
      <c r="AK200" s="94">
        <v>23</v>
      </c>
      <c r="AL200" s="96">
        <v>25</v>
      </c>
      <c r="AM200" s="96">
        <v>70</v>
      </c>
      <c r="AN200" s="100">
        <v>31740</v>
      </c>
      <c r="AO200">
        <f t="shared" si="35"/>
        <v>23025</v>
      </c>
      <c r="AP200" s="61" t="s">
        <v>2575</v>
      </c>
      <c r="AQ200" s="126">
        <f t="shared" si="36"/>
        <v>2331740</v>
      </c>
    </row>
    <row r="201" spans="1:43" hidden="1" outlineLevel="1">
      <c r="A201" t="s">
        <v>1524</v>
      </c>
      <c r="B201" s="9" t="s">
        <v>32</v>
      </c>
      <c r="C201" s="1">
        <f t="shared" si="38"/>
        <v>50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39"/>
        <v>0</v>
      </c>
      <c r="G201" s="1">
        <f t="shared" si="33"/>
        <v>8</v>
      </c>
      <c r="H201" s="2">
        <f t="shared" si="34"/>
        <v>0.16</v>
      </c>
      <c r="I201" s="8"/>
      <c r="J201" s="2">
        <f t="shared" si="40"/>
        <v>0.42</v>
      </c>
      <c r="K201" s="2">
        <f t="shared" si="41"/>
        <v>0.57999999999999996</v>
      </c>
      <c r="L201" s="2">
        <f t="shared" si="42"/>
        <v>0</v>
      </c>
      <c r="M201" s="2">
        <f t="shared" si="43"/>
        <v>1.1102230246251565E-16</v>
      </c>
      <c r="N201" s="58">
        <v>21</v>
      </c>
      <c r="O201" s="58">
        <v>29</v>
      </c>
      <c r="P201" s="58"/>
      <c r="Q201" s="58"/>
      <c r="R201" s="58"/>
      <c r="S201" s="58"/>
      <c r="T201" s="59"/>
      <c r="U201" s="55"/>
      <c r="V201" s="55"/>
      <c r="W201" s="55"/>
      <c r="X201" s="55"/>
      <c r="Y201" s="55"/>
      <c r="Z201" s="55"/>
      <c r="AA201" s="55"/>
      <c r="AB201" s="55"/>
      <c r="AG201" t="str">
        <f t="shared" si="37"/>
        <v>Haynesville</v>
      </c>
      <c r="AH201" t="s">
        <v>1670</v>
      </c>
      <c r="AI201">
        <v>2</v>
      </c>
      <c r="AJ201" s="9"/>
      <c r="AK201" s="94">
        <v>23</v>
      </c>
      <c r="AL201" s="96">
        <v>3</v>
      </c>
      <c r="AM201" s="96">
        <v>135</v>
      </c>
      <c r="AN201" s="100">
        <v>32195</v>
      </c>
      <c r="AO201">
        <f t="shared" si="35"/>
        <v>23003</v>
      </c>
      <c r="AP201" s="61" t="s">
        <v>2575</v>
      </c>
      <c r="AQ201" s="126">
        <f t="shared" si="36"/>
        <v>2332195</v>
      </c>
    </row>
    <row r="202" spans="1:43" hidden="1" outlineLevel="1">
      <c r="A202" t="s">
        <v>2828</v>
      </c>
      <c r="B202" s="9" t="s">
        <v>32</v>
      </c>
      <c r="C202" s="1">
        <f t="shared" si="38"/>
        <v>388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39"/>
        <v>0</v>
      </c>
      <c r="G202" s="1">
        <f t="shared" si="33"/>
        <v>146</v>
      </c>
      <c r="H202" s="2">
        <f t="shared" si="34"/>
        <v>0.37628865979381443</v>
      </c>
      <c r="I202" s="8"/>
      <c r="J202" s="2">
        <f t="shared" si="40"/>
        <v>0.30927835051546393</v>
      </c>
      <c r="K202" s="2">
        <f t="shared" si="41"/>
        <v>0.68556701030927836</v>
      </c>
      <c r="L202" s="2">
        <f t="shared" si="42"/>
        <v>0</v>
      </c>
      <c r="M202" s="2">
        <f t="shared" si="43"/>
        <v>5.1546391752577136E-3</v>
      </c>
      <c r="N202" s="58">
        <v>120</v>
      </c>
      <c r="O202" s="58">
        <v>266</v>
      </c>
      <c r="P202" s="58"/>
      <c r="Q202" s="58"/>
      <c r="R202" s="58"/>
      <c r="S202" s="58"/>
      <c r="T202" s="59"/>
      <c r="U202" s="55">
        <v>2</v>
      </c>
      <c r="V202" s="55"/>
      <c r="W202" s="55"/>
      <c r="X202" s="55"/>
      <c r="Y202" s="55"/>
      <c r="Z202" s="55"/>
      <c r="AA202" s="55"/>
      <c r="AB202" s="55"/>
      <c r="AG202" t="str">
        <f t="shared" si="37"/>
        <v>Hebron</v>
      </c>
      <c r="AH202" t="s">
        <v>2760</v>
      </c>
      <c r="AI202">
        <v>2</v>
      </c>
      <c r="AJ202" s="9"/>
      <c r="AK202" s="94">
        <v>23</v>
      </c>
      <c r="AL202" s="96">
        <v>17</v>
      </c>
      <c r="AM202" s="96">
        <v>70</v>
      </c>
      <c r="AN202" s="100">
        <v>32370</v>
      </c>
      <c r="AO202">
        <f t="shared" si="35"/>
        <v>23017</v>
      </c>
      <c r="AP202" s="61" t="s">
        <v>2575</v>
      </c>
      <c r="AQ202" s="126">
        <f t="shared" si="36"/>
        <v>2332370</v>
      </c>
    </row>
    <row r="203" spans="1:43" hidden="1" outlineLevel="1">
      <c r="A203" t="s">
        <v>2183</v>
      </c>
      <c r="B203" s="9" t="s">
        <v>32</v>
      </c>
      <c r="C203" s="1">
        <f t="shared" si="38"/>
        <v>1764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39"/>
        <v>0</v>
      </c>
      <c r="G203" s="1">
        <f t="shared" si="33"/>
        <v>848</v>
      </c>
      <c r="H203" s="2">
        <f t="shared" si="34"/>
        <v>0.48072562358276644</v>
      </c>
      <c r="I203" s="8"/>
      <c r="J203" s="2">
        <f t="shared" si="40"/>
        <v>0.25963718820861675</v>
      </c>
      <c r="K203" s="2">
        <f t="shared" si="41"/>
        <v>0.74036281179138319</v>
      </c>
      <c r="L203" s="2">
        <f t="shared" si="42"/>
        <v>0</v>
      </c>
      <c r="M203" s="2">
        <f t="shared" si="43"/>
        <v>0</v>
      </c>
      <c r="N203" s="58">
        <v>458</v>
      </c>
      <c r="O203" s="58">
        <v>1306</v>
      </c>
      <c r="P203" s="58"/>
      <c r="Q203" s="58"/>
      <c r="R203" s="58"/>
      <c r="S203" s="58"/>
      <c r="T203" s="59"/>
      <c r="U203" s="55"/>
      <c r="V203" s="55"/>
      <c r="W203" s="55"/>
      <c r="X203" s="55"/>
      <c r="Y203" s="55"/>
      <c r="Z203" s="55"/>
      <c r="AA203" s="55"/>
      <c r="AB203" s="55"/>
      <c r="AG203" t="str">
        <f t="shared" si="37"/>
        <v>Hermon</v>
      </c>
      <c r="AH203" t="s">
        <v>1154</v>
      </c>
      <c r="AI203">
        <v>2</v>
      </c>
      <c r="AJ203" s="9"/>
      <c r="AK203" s="94">
        <v>23</v>
      </c>
      <c r="AL203" s="96">
        <v>19</v>
      </c>
      <c r="AM203" s="96">
        <v>145</v>
      </c>
      <c r="AN203" s="100">
        <v>32510</v>
      </c>
      <c r="AO203">
        <f t="shared" si="35"/>
        <v>23019</v>
      </c>
      <c r="AP203" s="61" t="s">
        <v>2575</v>
      </c>
      <c r="AQ203" s="126">
        <f t="shared" si="36"/>
        <v>2332510</v>
      </c>
    </row>
    <row r="204" spans="1:43" hidden="1" outlineLevel="1">
      <c r="A204" t="s">
        <v>1835</v>
      </c>
      <c r="B204" s="9" t="s">
        <v>32</v>
      </c>
      <c r="C204" s="1">
        <f t="shared" si="38"/>
        <v>16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 t="shared" si="39"/>
        <v>0</v>
      </c>
      <c r="G204" s="1">
        <f t="shared" si="33"/>
        <v>4</v>
      </c>
      <c r="H204" s="2">
        <f t="shared" si="34"/>
        <v>0.25</v>
      </c>
      <c r="I204" s="8"/>
      <c r="J204" s="2">
        <f t="shared" si="40"/>
        <v>0.375</v>
      </c>
      <c r="K204" s="2">
        <f t="shared" si="41"/>
        <v>0.625</v>
      </c>
      <c r="L204" s="2">
        <f t="shared" si="42"/>
        <v>0</v>
      </c>
      <c r="M204" s="2">
        <f t="shared" si="43"/>
        <v>0</v>
      </c>
      <c r="N204" s="58">
        <v>6</v>
      </c>
      <c r="O204" s="58">
        <v>10</v>
      </c>
      <c r="P204" s="58"/>
      <c r="Q204" s="58"/>
      <c r="R204" s="58"/>
      <c r="S204" s="58"/>
      <c r="T204" s="59"/>
      <c r="U204" s="55"/>
      <c r="V204" s="55"/>
      <c r="W204" s="55"/>
      <c r="X204" s="55"/>
      <c r="Y204" s="55"/>
      <c r="Z204" s="55"/>
      <c r="AA204" s="55"/>
      <c r="AB204" s="55"/>
      <c r="AG204" t="str">
        <f t="shared" si="37"/>
        <v>Hersey</v>
      </c>
      <c r="AH204" t="s">
        <v>1670</v>
      </c>
      <c r="AI204">
        <v>2</v>
      </c>
      <c r="AJ204" s="9"/>
      <c r="AK204" s="94">
        <v>23</v>
      </c>
      <c r="AL204" s="96">
        <v>3</v>
      </c>
      <c r="AM204" s="96">
        <v>140</v>
      </c>
      <c r="AN204" s="100">
        <v>32685</v>
      </c>
      <c r="AO204">
        <f t="shared" si="35"/>
        <v>23003</v>
      </c>
      <c r="AP204" s="61" t="s">
        <v>2575</v>
      </c>
      <c r="AQ204" s="126">
        <f t="shared" si="36"/>
        <v>2332685</v>
      </c>
    </row>
    <row r="205" spans="1:43" hidden="1" outlineLevel="1">
      <c r="A205" t="s">
        <v>416</v>
      </c>
      <c r="B205" s="9" t="s">
        <v>32</v>
      </c>
      <c r="C205" s="1">
        <f t="shared" si="38"/>
        <v>86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39"/>
        <v>0</v>
      </c>
      <c r="G205" s="1">
        <f t="shared" si="33"/>
        <v>2</v>
      </c>
      <c r="H205" s="2">
        <f t="shared" si="34"/>
        <v>2.3255813953488372E-2</v>
      </c>
      <c r="I205" s="8"/>
      <c r="J205" s="2">
        <f t="shared" si="40"/>
        <v>0.48837209302325579</v>
      </c>
      <c r="K205" s="2">
        <f t="shared" si="41"/>
        <v>0.51162790697674421</v>
      </c>
      <c r="L205" s="2">
        <f t="shared" si="42"/>
        <v>0</v>
      </c>
      <c r="M205" s="2">
        <f t="shared" si="43"/>
        <v>0</v>
      </c>
      <c r="N205" s="58">
        <v>42</v>
      </c>
      <c r="O205" s="58">
        <v>44</v>
      </c>
      <c r="P205" s="58"/>
      <c r="Q205" s="58"/>
      <c r="R205" s="58"/>
      <c r="S205" s="58"/>
      <c r="T205" s="59"/>
      <c r="U205" s="55"/>
      <c r="V205" s="55"/>
      <c r="W205" s="55"/>
      <c r="X205" s="55"/>
      <c r="Y205" s="55"/>
      <c r="Z205" s="55"/>
      <c r="AA205" s="55"/>
      <c r="AB205" s="55"/>
      <c r="AG205" t="str">
        <f t="shared" si="37"/>
        <v>Highland</v>
      </c>
      <c r="AH205" t="s">
        <v>1518</v>
      </c>
      <c r="AI205">
        <v>2</v>
      </c>
      <c r="AJ205" s="9"/>
      <c r="AK205" s="94">
        <v>23</v>
      </c>
      <c r="AL205" s="96">
        <v>25</v>
      </c>
      <c r="AM205" s="96">
        <v>75</v>
      </c>
      <c r="AN205" s="100">
        <v>32895</v>
      </c>
      <c r="AO205">
        <f t="shared" si="35"/>
        <v>23025</v>
      </c>
      <c r="AP205" s="61" t="s">
        <v>1995</v>
      </c>
      <c r="AQ205" s="126">
        <f t="shared" si="36"/>
        <v>2332895</v>
      </c>
    </row>
    <row r="206" spans="1:43" hidden="1" outlineLevel="1">
      <c r="A206" t="s">
        <v>1193</v>
      </c>
      <c r="B206" s="9" t="s">
        <v>32</v>
      </c>
      <c r="C206" s="1">
        <f t="shared" si="38"/>
        <v>538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39"/>
        <v>0</v>
      </c>
      <c r="G206" s="1">
        <f t="shared" si="33"/>
        <v>110</v>
      </c>
      <c r="H206" s="2">
        <f t="shared" si="34"/>
        <v>0.20446096654275092</v>
      </c>
      <c r="I206" s="8"/>
      <c r="J206" s="2">
        <f t="shared" si="40"/>
        <v>0.39776951672862454</v>
      </c>
      <c r="K206" s="2">
        <f t="shared" si="41"/>
        <v>0.60223048327137552</v>
      </c>
      <c r="L206" s="2">
        <f t="shared" si="42"/>
        <v>0</v>
      </c>
      <c r="M206" s="2">
        <f t="shared" si="43"/>
        <v>-1.1102230246251565E-16</v>
      </c>
      <c r="N206" s="58">
        <v>214</v>
      </c>
      <c r="O206" s="58">
        <v>324</v>
      </c>
      <c r="P206" s="58"/>
      <c r="Q206" s="58"/>
      <c r="R206" s="58"/>
      <c r="S206" s="58"/>
      <c r="T206" s="59"/>
      <c r="U206" s="55"/>
      <c r="V206" s="55"/>
      <c r="W206" s="55"/>
      <c r="X206" s="55"/>
      <c r="Y206" s="55"/>
      <c r="Z206" s="55"/>
      <c r="AA206" s="55"/>
      <c r="AB206" s="55"/>
      <c r="AG206" t="str">
        <f t="shared" si="37"/>
        <v>Hiram</v>
      </c>
      <c r="AH206" t="s">
        <v>2760</v>
      </c>
      <c r="AI206">
        <v>2</v>
      </c>
      <c r="AJ206" s="9"/>
      <c r="AK206" s="94">
        <v>23</v>
      </c>
      <c r="AL206" s="96">
        <v>17</v>
      </c>
      <c r="AM206" s="96">
        <v>75</v>
      </c>
      <c r="AN206" s="100">
        <v>33315</v>
      </c>
      <c r="AO206">
        <f t="shared" si="35"/>
        <v>23017</v>
      </c>
      <c r="AP206" s="61" t="s">
        <v>2575</v>
      </c>
      <c r="AQ206" s="126">
        <f t="shared" si="36"/>
        <v>2333315</v>
      </c>
    </row>
    <row r="207" spans="1:43" hidden="1" outlineLevel="1">
      <c r="A207" t="s">
        <v>302</v>
      </c>
      <c r="B207" s="9" t="s">
        <v>32</v>
      </c>
      <c r="C207" s="1">
        <f t="shared" si="38"/>
        <v>472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39"/>
        <v>0</v>
      </c>
      <c r="G207" s="1">
        <f t="shared" si="33"/>
        <v>250</v>
      </c>
      <c r="H207" s="2">
        <f t="shared" si="34"/>
        <v>0.52966101694915257</v>
      </c>
      <c r="I207" s="8"/>
      <c r="J207" s="2">
        <f t="shared" si="40"/>
        <v>0.23516949152542374</v>
      </c>
      <c r="K207" s="2">
        <f t="shared" si="41"/>
        <v>0.76483050847457623</v>
      </c>
      <c r="L207" s="2">
        <f t="shared" si="42"/>
        <v>0</v>
      </c>
      <c r="M207" s="2">
        <f t="shared" si="43"/>
        <v>0</v>
      </c>
      <c r="N207" s="58">
        <v>111</v>
      </c>
      <c r="O207" s="58">
        <v>361</v>
      </c>
      <c r="P207" s="58"/>
      <c r="Q207" s="58"/>
      <c r="R207" s="58"/>
      <c r="S207" s="58"/>
      <c r="T207" s="59"/>
      <c r="U207" s="55"/>
      <c r="V207" s="55"/>
      <c r="W207" s="55"/>
      <c r="X207" s="55"/>
      <c r="Y207" s="55"/>
      <c r="Z207" s="55"/>
      <c r="AA207" s="55"/>
      <c r="AB207" s="55"/>
      <c r="AG207" t="str">
        <f t="shared" si="37"/>
        <v>Hodgdon</v>
      </c>
      <c r="AH207" t="s">
        <v>1670</v>
      </c>
      <c r="AI207">
        <v>2</v>
      </c>
      <c r="AJ207" s="9"/>
      <c r="AK207" s="94">
        <v>23</v>
      </c>
      <c r="AL207" s="96">
        <v>3</v>
      </c>
      <c r="AM207" s="96">
        <v>145</v>
      </c>
      <c r="AN207" s="100">
        <v>33385</v>
      </c>
      <c r="AO207">
        <f t="shared" si="35"/>
        <v>23003</v>
      </c>
      <c r="AP207" s="61" t="s">
        <v>2575</v>
      </c>
      <c r="AQ207" s="126">
        <f t="shared" si="36"/>
        <v>2333385</v>
      </c>
    </row>
    <row r="208" spans="1:43" hidden="1" outlineLevel="1">
      <c r="A208" t="s">
        <v>1654</v>
      </c>
      <c r="B208" s="9" t="s">
        <v>32</v>
      </c>
      <c r="C208" s="1">
        <f t="shared" si="38"/>
        <v>1435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39"/>
        <v>0</v>
      </c>
      <c r="G208" s="1">
        <f t="shared" si="33"/>
        <v>661</v>
      </c>
      <c r="H208" s="2">
        <f t="shared" si="34"/>
        <v>0.46062717770034844</v>
      </c>
      <c r="I208" s="8"/>
      <c r="J208" s="2">
        <f t="shared" si="40"/>
        <v>0.26968641114982578</v>
      </c>
      <c r="K208" s="2">
        <f t="shared" si="41"/>
        <v>0.73031358885017417</v>
      </c>
      <c r="L208" s="2">
        <f t="shared" si="42"/>
        <v>0</v>
      </c>
      <c r="M208" s="2">
        <f t="shared" si="43"/>
        <v>0</v>
      </c>
      <c r="N208" s="58">
        <v>387</v>
      </c>
      <c r="O208" s="58">
        <v>1048</v>
      </c>
      <c r="P208" s="58"/>
      <c r="Q208" s="58"/>
      <c r="R208" s="58"/>
      <c r="S208" s="58"/>
      <c r="T208" s="59"/>
      <c r="U208" s="55"/>
      <c r="V208" s="55"/>
      <c r="W208" s="55"/>
      <c r="X208" s="55"/>
      <c r="Y208" s="55"/>
      <c r="Z208" s="55"/>
      <c r="AA208" s="55"/>
      <c r="AB208" s="55"/>
      <c r="AG208" t="str">
        <f t="shared" si="37"/>
        <v>Holden</v>
      </c>
      <c r="AH208" t="s">
        <v>1154</v>
      </c>
      <c r="AI208">
        <v>2</v>
      </c>
      <c r="AJ208" s="9"/>
      <c r="AK208" s="94">
        <v>23</v>
      </c>
      <c r="AL208" s="96">
        <v>19</v>
      </c>
      <c r="AM208" s="96">
        <v>150</v>
      </c>
      <c r="AN208" s="100">
        <v>33490</v>
      </c>
      <c r="AO208">
        <f t="shared" si="35"/>
        <v>23019</v>
      </c>
      <c r="AP208" s="61" t="s">
        <v>2575</v>
      </c>
      <c r="AQ208" s="126">
        <f t="shared" si="36"/>
        <v>2333490</v>
      </c>
    </row>
    <row r="209" spans="1:45" hidden="1" outlineLevel="1">
      <c r="A209" t="s">
        <v>2562</v>
      </c>
      <c r="B209" s="9" t="s">
        <v>32</v>
      </c>
      <c r="C209" s="1">
        <f t="shared" si="38"/>
        <v>1590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39"/>
        <v>0</v>
      </c>
      <c r="G209" s="1">
        <f t="shared" si="33"/>
        <v>326</v>
      </c>
      <c r="H209" s="2">
        <f t="shared" si="34"/>
        <v>0.20503144654088051</v>
      </c>
      <c r="I209" s="8"/>
      <c r="J209" s="2">
        <f t="shared" si="40"/>
        <v>0.39748427672955977</v>
      </c>
      <c r="K209" s="2">
        <f t="shared" si="41"/>
        <v>0.60251572327044023</v>
      </c>
      <c r="L209" s="2">
        <f t="shared" si="42"/>
        <v>0</v>
      </c>
      <c r="M209" s="2">
        <f t="shared" si="43"/>
        <v>0</v>
      </c>
      <c r="N209" s="58">
        <v>632</v>
      </c>
      <c r="O209" s="58">
        <v>958</v>
      </c>
      <c r="P209" s="58"/>
      <c r="Q209" s="58"/>
      <c r="R209" s="58"/>
      <c r="S209" s="58"/>
      <c r="T209" s="59"/>
      <c r="U209" s="55"/>
      <c r="V209" s="55"/>
      <c r="W209" s="55"/>
      <c r="X209" s="55"/>
      <c r="Y209" s="55"/>
      <c r="Z209" s="55"/>
      <c r="AA209" s="55"/>
      <c r="AB209" s="55"/>
      <c r="AG209" t="str">
        <f t="shared" si="37"/>
        <v>Hollis</v>
      </c>
      <c r="AH209" t="s">
        <v>1647</v>
      </c>
      <c r="AI209">
        <v>1</v>
      </c>
      <c r="AJ209" s="9"/>
      <c r="AK209" s="94">
        <v>23</v>
      </c>
      <c r="AL209" s="96">
        <v>31</v>
      </c>
      <c r="AM209" s="96">
        <v>50</v>
      </c>
      <c r="AN209" s="100">
        <v>33665</v>
      </c>
      <c r="AO209">
        <f t="shared" si="35"/>
        <v>23031</v>
      </c>
      <c r="AP209" s="61" t="s">
        <v>2575</v>
      </c>
      <c r="AQ209" s="126">
        <f t="shared" si="36"/>
        <v>2333665</v>
      </c>
    </row>
    <row r="210" spans="1:45" hidden="1" outlineLevel="1">
      <c r="A210" t="s">
        <v>1623</v>
      </c>
      <c r="B210" s="9" t="s">
        <v>32</v>
      </c>
      <c r="C210" s="1">
        <f t="shared" si="38"/>
        <v>503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39"/>
        <v>0</v>
      </c>
      <c r="G210" s="1">
        <f t="shared" si="33"/>
        <v>157</v>
      </c>
      <c r="H210" s="2">
        <f t="shared" si="34"/>
        <v>0.31212723658051689</v>
      </c>
      <c r="I210" s="8"/>
      <c r="J210" s="2">
        <f t="shared" si="40"/>
        <v>0.34393638170974156</v>
      </c>
      <c r="K210" s="2">
        <f t="shared" si="41"/>
        <v>0.6560636182902585</v>
      </c>
      <c r="L210" s="2">
        <f t="shared" si="42"/>
        <v>0</v>
      </c>
      <c r="M210" s="2">
        <f t="shared" si="43"/>
        <v>-1.1102230246251565E-16</v>
      </c>
      <c r="N210" s="58">
        <v>173</v>
      </c>
      <c r="O210" s="58">
        <v>330</v>
      </c>
      <c r="P210" s="58"/>
      <c r="Q210" s="58"/>
      <c r="R210" s="58"/>
      <c r="S210" s="58"/>
      <c r="T210" s="59"/>
      <c r="U210" s="55"/>
      <c r="V210" s="55"/>
      <c r="W210" s="55"/>
      <c r="X210" s="55"/>
      <c r="Y210" s="55"/>
      <c r="Z210" s="55"/>
      <c r="AA210" s="55"/>
      <c r="AB210" s="55"/>
      <c r="AG210" t="str">
        <f t="shared" si="37"/>
        <v>Hope</v>
      </c>
      <c r="AH210" t="s">
        <v>947</v>
      </c>
      <c r="AI210">
        <v>1</v>
      </c>
      <c r="AJ210" s="9"/>
      <c r="AK210" s="94">
        <v>23</v>
      </c>
      <c r="AL210" s="96">
        <v>13</v>
      </c>
      <c r="AM210" s="96">
        <v>25</v>
      </c>
      <c r="AN210" s="100">
        <v>33840</v>
      </c>
      <c r="AO210">
        <f t="shared" si="35"/>
        <v>23013</v>
      </c>
      <c r="AP210" s="61" t="s">
        <v>2575</v>
      </c>
      <c r="AQ210" s="126">
        <f t="shared" si="36"/>
        <v>2333840</v>
      </c>
    </row>
    <row r="211" spans="1:45" hidden="1" outlineLevel="1">
      <c r="A211" t="s">
        <v>2514</v>
      </c>
      <c r="B211" s="9" t="s">
        <v>32</v>
      </c>
      <c r="C211" s="1">
        <f t="shared" si="38"/>
        <v>2361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39"/>
        <v>0</v>
      </c>
      <c r="G211" s="1">
        <f t="shared" si="33"/>
        <v>1177</v>
      </c>
      <c r="H211" s="2">
        <f t="shared" si="34"/>
        <v>0.4985175772977552</v>
      </c>
      <c r="I211" s="8"/>
      <c r="J211" s="2">
        <f t="shared" si="40"/>
        <v>0.25074121135112243</v>
      </c>
      <c r="K211" s="2">
        <f t="shared" si="41"/>
        <v>0.74925878864887763</v>
      </c>
      <c r="L211" s="2">
        <f t="shared" si="42"/>
        <v>0</v>
      </c>
      <c r="M211" s="2">
        <f t="shared" si="43"/>
        <v>-1.1102230246251565E-16</v>
      </c>
      <c r="N211" s="58">
        <v>592</v>
      </c>
      <c r="O211" s="58">
        <v>1769</v>
      </c>
      <c r="P211" s="58"/>
      <c r="Q211" s="58"/>
      <c r="R211" s="58"/>
      <c r="S211" s="58"/>
      <c r="T211" s="59"/>
      <c r="U211" s="55"/>
      <c r="V211" s="55"/>
      <c r="W211" s="55"/>
      <c r="X211" s="55"/>
      <c r="Y211" s="55"/>
      <c r="Z211" s="55"/>
      <c r="AA211" s="55"/>
      <c r="AB211" s="55"/>
      <c r="AG211" t="str">
        <f t="shared" si="37"/>
        <v>Houlton</v>
      </c>
      <c r="AH211" t="s">
        <v>1670</v>
      </c>
      <c r="AI211">
        <v>2</v>
      </c>
      <c r="AJ211" s="9"/>
      <c r="AK211" s="94">
        <v>23</v>
      </c>
      <c r="AL211" s="96">
        <v>3</v>
      </c>
      <c r="AM211" s="96">
        <v>150</v>
      </c>
      <c r="AN211" s="100">
        <v>33980</v>
      </c>
      <c r="AO211">
        <f t="shared" si="35"/>
        <v>23003</v>
      </c>
      <c r="AP211" s="61" t="s">
        <v>2575</v>
      </c>
      <c r="AQ211" s="126">
        <f t="shared" si="36"/>
        <v>2333980</v>
      </c>
    </row>
    <row r="212" spans="1:45" hidden="1" outlineLevel="1">
      <c r="A212" t="s">
        <v>1046</v>
      </c>
      <c r="B212" s="9" t="s">
        <v>32</v>
      </c>
      <c r="C212" s="1">
        <f t="shared" si="38"/>
        <v>731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39"/>
        <v>0</v>
      </c>
      <c r="G212" s="1">
        <f t="shared" si="33"/>
        <v>69</v>
      </c>
      <c r="H212" s="2">
        <f t="shared" si="34"/>
        <v>9.4391244870041038E-2</v>
      </c>
      <c r="I212" s="8"/>
      <c r="J212" s="2">
        <f t="shared" si="40"/>
        <v>0.45280437756497949</v>
      </c>
      <c r="K212" s="2">
        <f t="shared" si="41"/>
        <v>0.54719562243502051</v>
      </c>
      <c r="L212" s="2">
        <f t="shared" si="42"/>
        <v>0</v>
      </c>
      <c r="M212" s="2">
        <f t="shared" si="43"/>
        <v>0</v>
      </c>
      <c r="N212" s="58">
        <v>331</v>
      </c>
      <c r="O212" s="58">
        <v>400</v>
      </c>
      <c r="P212" s="58"/>
      <c r="Q212" s="58"/>
      <c r="R212" s="58"/>
      <c r="S212" s="58"/>
      <c r="T212" s="59"/>
      <c r="U212" s="55"/>
      <c r="V212" s="55"/>
      <c r="W212" s="55"/>
      <c r="X212" s="55"/>
      <c r="Y212" s="55"/>
      <c r="Z212" s="55"/>
      <c r="AA212" s="55"/>
      <c r="AB212" s="55"/>
      <c r="AG212" t="str">
        <f t="shared" si="37"/>
        <v>Howland</v>
      </c>
      <c r="AH212" t="s">
        <v>1154</v>
      </c>
      <c r="AI212">
        <v>2</v>
      </c>
      <c r="AJ212" s="9"/>
      <c r="AK212" s="94">
        <v>23</v>
      </c>
      <c r="AL212" s="96">
        <v>19</v>
      </c>
      <c r="AM212" s="96">
        <v>155</v>
      </c>
      <c r="AN212" s="100">
        <v>34190</v>
      </c>
      <c r="AO212">
        <f t="shared" si="35"/>
        <v>23019</v>
      </c>
      <c r="AP212" s="61" t="s">
        <v>2575</v>
      </c>
      <c r="AQ212" s="126">
        <f t="shared" si="36"/>
        <v>2334190</v>
      </c>
    </row>
    <row r="213" spans="1:45" hidden="1" outlineLevel="1">
      <c r="A213" t="s">
        <v>2177</v>
      </c>
      <c r="B213" s="9" t="s">
        <v>32</v>
      </c>
      <c r="C213" s="1">
        <f t="shared" si="38"/>
        <v>404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39"/>
        <v>0</v>
      </c>
      <c r="G213" s="1">
        <f t="shared" si="33"/>
        <v>62</v>
      </c>
      <c r="H213" s="2">
        <f t="shared" si="34"/>
        <v>0.15346534653465346</v>
      </c>
      <c r="I213" s="8"/>
      <c r="J213" s="2">
        <f t="shared" si="40"/>
        <v>0.42326732673267325</v>
      </c>
      <c r="K213" s="2">
        <f t="shared" si="41"/>
        <v>0.57673267326732669</v>
      </c>
      <c r="L213" s="2">
        <f t="shared" si="42"/>
        <v>0</v>
      </c>
      <c r="M213" s="2">
        <f t="shared" si="43"/>
        <v>1.1102230246251565E-16</v>
      </c>
      <c r="N213" s="58">
        <v>171</v>
      </c>
      <c r="O213" s="58">
        <v>233</v>
      </c>
      <c r="P213" s="58"/>
      <c r="Q213" s="58"/>
      <c r="R213" s="58"/>
      <c r="S213" s="58"/>
      <c r="T213" s="59"/>
      <c r="U213" s="55"/>
      <c r="V213" s="55"/>
      <c r="W213" s="55"/>
      <c r="X213" s="55"/>
      <c r="Y213" s="55"/>
      <c r="Z213" s="55"/>
      <c r="AA213" s="55"/>
      <c r="AB213" s="55"/>
      <c r="AG213" t="str">
        <f t="shared" si="37"/>
        <v>Hudson</v>
      </c>
      <c r="AH213" t="s">
        <v>1154</v>
      </c>
      <c r="AI213">
        <v>2</v>
      </c>
      <c r="AJ213" s="9"/>
      <c r="AK213" s="94">
        <v>23</v>
      </c>
      <c r="AL213" s="96">
        <v>19</v>
      </c>
      <c r="AM213" s="96">
        <v>160</v>
      </c>
      <c r="AN213" s="100">
        <v>34365</v>
      </c>
      <c r="AO213">
        <f t="shared" si="35"/>
        <v>23019</v>
      </c>
      <c r="AP213" s="61" t="s">
        <v>2575</v>
      </c>
      <c r="AQ213" s="126">
        <f t="shared" si="36"/>
        <v>2334365</v>
      </c>
    </row>
    <row r="214" spans="1:45" hidden="1" outlineLevel="1">
      <c r="A214" s="35" t="s">
        <v>2228</v>
      </c>
      <c r="B214" s="9" t="s">
        <v>32</v>
      </c>
      <c r="C214" s="1">
        <f>SUM(N214:AE214)</f>
        <v>168</v>
      </c>
      <c r="D214" s="7">
        <f>RANK(N214,(N214:AE214))</f>
        <v>1</v>
      </c>
      <c r="E214" s="7">
        <f>RANK(O214,(N214:AE214))</f>
        <v>2</v>
      </c>
      <c r="F214" s="7">
        <f>IF(P214&gt;0,RANK(P214,(N214:AE214)),0)</f>
        <v>0</v>
      </c>
      <c r="G214" s="1">
        <f>MAX(N214:P214)-LARGE(N214:P214,2)</f>
        <v>14</v>
      </c>
      <c r="H214" s="2">
        <f>G214/C214</f>
        <v>8.3333333333333329E-2</v>
      </c>
      <c r="I214" s="8"/>
      <c r="J214" s="2">
        <f t="shared" si="40"/>
        <v>0.54166666666666663</v>
      </c>
      <c r="K214" s="2">
        <f t="shared" si="41"/>
        <v>0.45833333333333331</v>
      </c>
      <c r="L214" s="2">
        <f t="shared" si="42"/>
        <v>0</v>
      </c>
      <c r="M214" s="2">
        <f t="shared" si="43"/>
        <v>5.5511151231257827E-17</v>
      </c>
      <c r="N214" s="1">
        <v>91</v>
      </c>
      <c r="O214" s="1">
        <v>77</v>
      </c>
      <c r="P214" s="1"/>
      <c r="Q214" s="1"/>
      <c r="R214" s="1"/>
      <c r="S214" s="1"/>
      <c r="T214" s="59"/>
      <c r="U214" s="1"/>
      <c r="V214" s="1"/>
      <c r="W214" s="1"/>
      <c r="X214" s="1"/>
      <c r="Y214" s="1"/>
      <c r="Z214" s="1"/>
      <c r="AA214" s="1"/>
      <c r="AB214" s="1"/>
      <c r="AC214"/>
      <c r="AD214"/>
      <c r="AE214"/>
      <c r="AG214" t="str">
        <f t="shared" si="37"/>
        <v>Indian Island</v>
      </c>
      <c r="AH214" t="s">
        <v>1154</v>
      </c>
      <c r="AI214">
        <v>2</v>
      </c>
      <c r="AJ214" s="9"/>
      <c r="AK214" s="94">
        <v>23</v>
      </c>
      <c r="AL214" s="96">
        <v>19</v>
      </c>
      <c r="AN214" s="100">
        <v>34400</v>
      </c>
      <c r="AO214" s="100">
        <f t="shared" si="35"/>
        <v>23019</v>
      </c>
      <c r="AP214" s="61" t="s">
        <v>1215</v>
      </c>
      <c r="AQ214" s="128">
        <f t="shared" si="36"/>
        <v>2334400</v>
      </c>
      <c r="AR214"/>
      <c r="AS214"/>
    </row>
    <row r="215" spans="1:45" hidden="1" outlineLevel="1">
      <c r="A215" t="s">
        <v>1752</v>
      </c>
      <c r="B215" s="9" t="s">
        <v>32</v>
      </c>
      <c r="C215" s="1">
        <f t="shared" si="38"/>
        <v>143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 t="shared" si="39"/>
        <v>0</v>
      </c>
      <c r="G215" s="1">
        <f t="shared" ref="G215:G278" si="44">IF(C215&gt;0,MAX(N215:P215)-LARGE(N215:P215,2),0)</f>
        <v>47</v>
      </c>
      <c r="H215" s="2">
        <f t="shared" ref="H215:H278" si="45">IF(C215&gt;0,G215/C215,0)</f>
        <v>0.32867132867132864</v>
      </c>
      <c r="I215" s="8"/>
      <c r="J215" s="2">
        <f t="shared" si="40"/>
        <v>0.66433566433566438</v>
      </c>
      <c r="K215" s="2">
        <f t="shared" si="41"/>
        <v>0.33566433566433568</v>
      </c>
      <c r="L215" s="2">
        <f t="shared" si="42"/>
        <v>0</v>
      </c>
      <c r="M215" s="2">
        <f t="shared" si="43"/>
        <v>-5.5511151231257827E-17</v>
      </c>
      <c r="N215" s="58">
        <v>95</v>
      </c>
      <c r="O215" s="58">
        <v>48</v>
      </c>
      <c r="P215" s="58"/>
      <c r="Q215" s="58"/>
      <c r="R215" s="58"/>
      <c r="S215" s="58"/>
      <c r="T215" s="59"/>
      <c r="U215" s="55"/>
      <c r="V215" s="55"/>
      <c r="W215" s="55"/>
      <c r="X215" s="55"/>
      <c r="Y215" s="55"/>
      <c r="Z215" s="55"/>
      <c r="AA215" s="55"/>
      <c r="AB215" s="55"/>
      <c r="AG215" t="str">
        <f t="shared" si="37"/>
        <v>Indian Township</v>
      </c>
      <c r="AH215" t="s">
        <v>1242</v>
      </c>
      <c r="AI215">
        <v>2</v>
      </c>
      <c r="AJ215" s="9"/>
      <c r="AK215" s="94">
        <v>23</v>
      </c>
      <c r="AL215" s="96">
        <v>29</v>
      </c>
      <c r="AN215" s="100">
        <v>34500</v>
      </c>
      <c r="AO215">
        <f t="shared" si="35"/>
        <v>23029</v>
      </c>
      <c r="AP215" s="61" t="s">
        <v>1215</v>
      </c>
      <c r="AQ215" s="126">
        <f t="shared" si="36"/>
        <v>2334500</v>
      </c>
    </row>
    <row r="216" spans="1:45" hidden="1" outlineLevel="1">
      <c r="A216" t="s">
        <v>1729</v>
      </c>
      <c r="B216" s="9" t="s">
        <v>32</v>
      </c>
      <c r="C216" s="1">
        <f t="shared" si="38"/>
        <v>329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39"/>
        <v>0</v>
      </c>
      <c r="G216" s="1">
        <f t="shared" si="44"/>
        <v>43</v>
      </c>
      <c r="H216" s="2">
        <f t="shared" si="45"/>
        <v>0.13069908814589665</v>
      </c>
      <c r="I216" s="8"/>
      <c r="J216" s="2">
        <f t="shared" si="40"/>
        <v>0.43465045592705165</v>
      </c>
      <c r="K216" s="2">
        <f t="shared" si="41"/>
        <v>0.56534954407294835</v>
      </c>
      <c r="L216" s="2">
        <f t="shared" si="42"/>
        <v>0</v>
      </c>
      <c r="M216" s="2">
        <f t="shared" si="43"/>
        <v>0</v>
      </c>
      <c r="N216" s="58">
        <v>143</v>
      </c>
      <c r="O216" s="58">
        <v>186</v>
      </c>
      <c r="P216" s="58"/>
      <c r="Q216" s="58"/>
      <c r="R216" s="58"/>
      <c r="S216" s="58"/>
      <c r="T216" s="59"/>
      <c r="U216" s="55"/>
      <c r="V216" s="55"/>
      <c r="W216" s="55"/>
      <c r="X216" s="55"/>
      <c r="Y216" s="55"/>
      <c r="Z216" s="55"/>
      <c r="AA216" s="55"/>
      <c r="AB216" s="55"/>
      <c r="AG216" t="str">
        <f t="shared" si="37"/>
        <v>Industry</v>
      </c>
      <c r="AH216" t="s">
        <v>1534</v>
      </c>
      <c r="AI216">
        <v>2</v>
      </c>
      <c r="AJ216" s="9"/>
      <c r="AK216" s="94">
        <v>23</v>
      </c>
      <c r="AL216" s="96">
        <v>7</v>
      </c>
      <c r="AM216" s="96">
        <v>40</v>
      </c>
      <c r="AN216" s="100">
        <v>34820</v>
      </c>
      <c r="AO216">
        <f t="shared" si="35"/>
        <v>23007</v>
      </c>
      <c r="AP216" s="61" t="s">
        <v>2575</v>
      </c>
      <c r="AQ216" s="126">
        <f t="shared" si="36"/>
        <v>2334820</v>
      </c>
    </row>
    <row r="217" spans="1:45" hidden="1" outlineLevel="1">
      <c r="A217" t="s">
        <v>1023</v>
      </c>
      <c r="B217" s="9" t="s">
        <v>32</v>
      </c>
      <c r="C217" s="1">
        <f t="shared" si="38"/>
        <v>423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39"/>
        <v>0</v>
      </c>
      <c r="G217" s="1">
        <f t="shared" si="44"/>
        <v>201</v>
      </c>
      <c r="H217" s="2">
        <f t="shared" si="45"/>
        <v>0.47517730496453903</v>
      </c>
      <c r="I217" s="8"/>
      <c r="J217" s="2">
        <f t="shared" si="40"/>
        <v>0.26241134751773049</v>
      </c>
      <c r="K217" s="2">
        <f t="shared" si="41"/>
        <v>0.73758865248226946</v>
      </c>
      <c r="L217" s="2">
        <f t="shared" si="42"/>
        <v>0</v>
      </c>
      <c r="M217" s="2">
        <f t="shared" si="43"/>
        <v>0</v>
      </c>
      <c r="N217" s="58">
        <v>111</v>
      </c>
      <c r="O217" s="58">
        <v>312</v>
      </c>
      <c r="P217" s="58"/>
      <c r="Q217" s="58"/>
      <c r="R217" s="58"/>
      <c r="S217" s="58"/>
      <c r="T217" s="59"/>
      <c r="U217" s="55"/>
      <c r="V217" s="55"/>
      <c r="W217" s="55"/>
      <c r="X217" s="55"/>
      <c r="Y217" s="55"/>
      <c r="Z217" s="55"/>
      <c r="AA217" s="55"/>
      <c r="AB217" s="55"/>
      <c r="AG217" t="str">
        <f t="shared" si="37"/>
        <v>Island Falls</v>
      </c>
      <c r="AH217" t="s">
        <v>1670</v>
      </c>
      <c r="AI217">
        <v>2</v>
      </c>
      <c r="AJ217" s="9"/>
      <c r="AK217" s="94">
        <v>23</v>
      </c>
      <c r="AL217" s="96">
        <v>3</v>
      </c>
      <c r="AM217" s="96">
        <v>155</v>
      </c>
      <c r="AN217" s="100">
        <v>35065</v>
      </c>
      <c r="AO217">
        <f t="shared" si="35"/>
        <v>23003</v>
      </c>
      <c r="AP217" s="61" t="s">
        <v>2575</v>
      </c>
      <c r="AQ217" s="126">
        <f t="shared" si="36"/>
        <v>2335065</v>
      </c>
    </row>
    <row r="218" spans="1:45" hidden="1" outlineLevel="1">
      <c r="A218" t="s">
        <v>2181</v>
      </c>
      <c r="B218" s="9" t="s">
        <v>32</v>
      </c>
      <c r="C218" s="1">
        <f t="shared" si="38"/>
        <v>38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39"/>
        <v>0</v>
      </c>
      <c r="G218" s="1">
        <f t="shared" si="44"/>
        <v>2</v>
      </c>
      <c r="H218" s="2">
        <f t="shared" si="45"/>
        <v>5.2631578947368418E-2</v>
      </c>
      <c r="I218" s="8"/>
      <c r="J218" s="2">
        <f t="shared" si="40"/>
        <v>0.47368421052631576</v>
      </c>
      <c r="K218" s="2">
        <f t="shared" si="41"/>
        <v>0.52631578947368418</v>
      </c>
      <c r="L218" s="2">
        <f t="shared" si="42"/>
        <v>0</v>
      </c>
      <c r="M218" s="2">
        <f t="shared" si="43"/>
        <v>1.1102230246251565E-16</v>
      </c>
      <c r="N218" s="58">
        <v>18</v>
      </c>
      <c r="O218" s="58">
        <v>20</v>
      </c>
      <c r="P218" s="58"/>
      <c r="Q218" s="58"/>
      <c r="R218" s="58"/>
      <c r="S218" s="58"/>
      <c r="T218" s="59"/>
      <c r="U218" s="55"/>
      <c r="V218" s="55"/>
      <c r="W218" s="55"/>
      <c r="X218" s="55"/>
      <c r="Y218" s="55"/>
      <c r="Z218" s="55"/>
      <c r="AA218" s="55"/>
      <c r="AB218" s="55"/>
      <c r="AG218" t="str">
        <f t="shared" si="37"/>
        <v>Isle Au Haut</v>
      </c>
      <c r="AH218" t="s">
        <v>947</v>
      </c>
      <c r="AI218">
        <v>1</v>
      </c>
      <c r="AJ218" s="9"/>
      <c r="AK218" s="94">
        <v>23</v>
      </c>
      <c r="AL218" s="96">
        <v>13</v>
      </c>
      <c r="AM218" s="96">
        <v>30</v>
      </c>
      <c r="AN218" s="100">
        <v>35135</v>
      </c>
      <c r="AO218">
        <f t="shared" si="35"/>
        <v>23013</v>
      </c>
      <c r="AP218" s="61" t="s">
        <v>2575</v>
      </c>
      <c r="AQ218" s="126">
        <f t="shared" si="36"/>
        <v>2335135</v>
      </c>
    </row>
    <row r="219" spans="1:45" hidden="1" outlineLevel="1">
      <c r="A219" t="s">
        <v>2723</v>
      </c>
      <c r="B219" s="9" t="s">
        <v>32</v>
      </c>
      <c r="C219" s="1">
        <f t="shared" si="38"/>
        <v>307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39"/>
        <v>0</v>
      </c>
      <c r="G219" s="1">
        <f t="shared" si="44"/>
        <v>97</v>
      </c>
      <c r="H219" s="2">
        <f t="shared" si="45"/>
        <v>0.31596091205211724</v>
      </c>
      <c r="I219" s="8"/>
      <c r="J219" s="2">
        <f t="shared" si="40"/>
        <v>0.34201954397394135</v>
      </c>
      <c r="K219" s="2">
        <f t="shared" si="41"/>
        <v>0.65798045602605859</v>
      </c>
      <c r="L219" s="2">
        <f t="shared" si="42"/>
        <v>0</v>
      </c>
      <c r="M219" s="2">
        <f t="shared" si="43"/>
        <v>1.1102230246251565E-16</v>
      </c>
      <c r="N219" s="58">
        <v>105</v>
      </c>
      <c r="O219" s="58">
        <v>202</v>
      </c>
      <c r="P219" s="58"/>
      <c r="Q219" s="58"/>
      <c r="R219" s="58"/>
      <c r="S219" s="58"/>
      <c r="T219" s="59"/>
      <c r="U219" s="55"/>
      <c r="V219" s="55"/>
      <c r="W219" s="55"/>
      <c r="X219" s="55"/>
      <c r="Y219" s="55"/>
      <c r="Z219" s="55"/>
      <c r="AA219" s="55"/>
      <c r="AB219" s="55"/>
      <c r="AG219" t="str">
        <f t="shared" si="37"/>
        <v>Islesboro</v>
      </c>
      <c r="AH219" t="s">
        <v>2267</v>
      </c>
      <c r="AI219">
        <v>2</v>
      </c>
      <c r="AJ219" s="9"/>
      <c r="AK219" s="94">
        <v>23</v>
      </c>
      <c r="AL219" s="96">
        <v>27</v>
      </c>
      <c r="AM219" s="96">
        <v>35</v>
      </c>
      <c r="AN219" s="100">
        <v>35240</v>
      </c>
      <c r="AO219">
        <f t="shared" si="35"/>
        <v>23027</v>
      </c>
      <c r="AP219" s="61" t="s">
        <v>2575</v>
      </c>
      <c r="AQ219" s="126">
        <f t="shared" si="36"/>
        <v>2335240</v>
      </c>
    </row>
    <row r="220" spans="1:45" hidden="1" outlineLevel="1">
      <c r="A220" t="s">
        <v>2724</v>
      </c>
      <c r="B220" s="9" t="s">
        <v>32</v>
      </c>
      <c r="C220" s="1">
        <f t="shared" si="38"/>
        <v>385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 t="shared" si="39"/>
        <v>0</v>
      </c>
      <c r="G220" s="1">
        <f t="shared" si="44"/>
        <v>96</v>
      </c>
      <c r="H220" s="2">
        <f t="shared" si="45"/>
        <v>0.24935064935064935</v>
      </c>
      <c r="I220" s="8"/>
      <c r="J220" s="2">
        <f t="shared" si="40"/>
        <v>0.37402597402597404</v>
      </c>
      <c r="K220" s="2">
        <f t="shared" si="41"/>
        <v>0.62337662337662336</v>
      </c>
      <c r="L220" s="2">
        <f t="shared" si="42"/>
        <v>0</v>
      </c>
      <c r="M220" s="2">
        <f t="shared" si="43"/>
        <v>2.5974025974025983E-3</v>
      </c>
      <c r="N220" s="58">
        <v>144</v>
      </c>
      <c r="O220" s="58">
        <v>240</v>
      </c>
      <c r="P220" s="58"/>
      <c r="Q220" s="58"/>
      <c r="R220" s="58"/>
      <c r="S220" s="58"/>
      <c r="T220" s="59"/>
      <c r="U220" s="55">
        <v>1</v>
      </c>
      <c r="V220" s="55"/>
      <c r="W220" s="55"/>
      <c r="X220" s="55"/>
      <c r="Y220" s="55"/>
      <c r="Z220" s="55"/>
      <c r="AA220" s="55"/>
      <c r="AB220" s="55"/>
      <c r="AG220" t="str">
        <f t="shared" si="37"/>
        <v>Jackman</v>
      </c>
      <c r="AH220" t="s">
        <v>1518</v>
      </c>
      <c r="AI220">
        <v>2</v>
      </c>
      <c r="AJ220" s="9"/>
      <c r="AK220" s="94">
        <v>23</v>
      </c>
      <c r="AL220" s="96">
        <v>25</v>
      </c>
      <c r="AM220" s="96">
        <v>80</v>
      </c>
      <c r="AN220" s="100">
        <v>35345</v>
      </c>
      <c r="AO220">
        <f t="shared" si="35"/>
        <v>23025</v>
      </c>
      <c r="AP220" s="61" t="s">
        <v>2575</v>
      </c>
      <c r="AQ220" s="126">
        <f t="shared" si="36"/>
        <v>2335345</v>
      </c>
    </row>
    <row r="221" spans="1:45" hidden="1" outlineLevel="1">
      <c r="A221" t="s">
        <v>934</v>
      </c>
      <c r="B221" s="9" t="s">
        <v>32</v>
      </c>
      <c r="C221" s="1">
        <f t="shared" si="38"/>
        <v>183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39"/>
        <v>0</v>
      </c>
      <c r="G221" s="1">
        <f t="shared" si="44"/>
        <v>23</v>
      </c>
      <c r="H221" s="2">
        <f t="shared" si="45"/>
        <v>0.12568306010928962</v>
      </c>
      <c r="I221" s="8"/>
      <c r="J221" s="2">
        <f t="shared" si="40"/>
        <v>0.43715846994535518</v>
      </c>
      <c r="K221" s="2">
        <f t="shared" si="41"/>
        <v>0.56284153005464477</v>
      </c>
      <c r="L221" s="2">
        <f t="shared" si="42"/>
        <v>0</v>
      </c>
      <c r="M221" s="2">
        <f t="shared" si="43"/>
        <v>0</v>
      </c>
      <c r="N221" s="58">
        <v>80</v>
      </c>
      <c r="O221" s="58">
        <v>103</v>
      </c>
      <c r="P221" s="58"/>
      <c r="Q221" s="58"/>
      <c r="R221" s="58"/>
      <c r="S221" s="58"/>
      <c r="T221" s="59"/>
      <c r="U221" s="55"/>
      <c r="V221" s="55"/>
      <c r="W221" s="55"/>
      <c r="X221" s="55"/>
      <c r="Y221" s="55"/>
      <c r="Z221" s="55"/>
      <c r="AA221" s="55"/>
      <c r="AB221" s="55"/>
      <c r="AG221" t="str">
        <f t="shared" si="37"/>
        <v>Jackson</v>
      </c>
      <c r="AH221" t="s">
        <v>2267</v>
      </c>
      <c r="AI221">
        <v>2</v>
      </c>
      <c r="AJ221" s="9"/>
      <c r="AK221" s="94">
        <v>23</v>
      </c>
      <c r="AL221" s="96">
        <v>27</v>
      </c>
      <c r="AM221" s="96">
        <v>40</v>
      </c>
      <c r="AN221" s="100">
        <v>35450</v>
      </c>
      <c r="AO221">
        <f t="shared" si="35"/>
        <v>23027</v>
      </c>
      <c r="AP221" s="61" t="s">
        <v>2575</v>
      </c>
      <c r="AQ221" s="126">
        <f t="shared" si="36"/>
        <v>2335450</v>
      </c>
    </row>
    <row r="222" spans="1:45" hidden="1" outlineLevel="1">
      <c r="A222" t="s">
        <v>1146</v>
      </c>
      <c r="B222" s="9" t="s">
        <v>32</v>
      </c>
      <c r="C222" s="1">
        <f t="shared" si="38"/>
        <v>2431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39"/>
        <v>0</v>
      </c>
      <c r="G222" s="1">
        <f t="shared" si="44"/>
        <v>441</v>
      </c>
      <c r="H222" s="2">
        <f t="shared" si="45"/>
        <v>0.18140682846565198</v>
      </c>
      <c r="I222" s="8"/>
      <c r="J222" s="2">
        <f t="shared" si="40"/>
        <v>0.59070341423282602</v>
      </c>
      <c r="K222" s="2">
        <f t="shared" si="41"/>
        <v>0.40929658576717398</v>
      </c>
      <c r="L222" s="2">
        <f t="shared" si="42"/>
        <v>0</v>
      </c>
      <c r="M222" s="2">
        <f t="shared" si="43"/>
        <v>0</v>
      </c>
      <c r="N222" s="58">
        <v>1436</v>
      </c>
      <c r="O222" s="58">
        <v>995</v>
      </c>
      <c r="P222" s="58"/>
      <c r="Q222" s="58"/>
      <c r="R222" s="58"/>
      <c r="S222" s="58"/>
      <c r="T222" s="59"/>
      <c r="U222" s="55"/>
      <c r="V222" s="55"/>
      <c r="W222" s="55"/>
      <c r="X222" s="55"/>
      <c r="Y222" s="55"/>
      <c r="Z222" s="55"/>
      <c r="AA222" s="55"/>
      <c r="AB222" s="55"/>
      <c r="AG222" t="str">
        <f t="shared" si="37"/>
        <v>Jay</v>
      </c>
      <c r="AH222" t="s">
        <v>1534</v>
      </c>
      <c r="AI222">
        <v>2</v>
      </c>
      <c r="AJ222" s="9"/>
      <c r="AK222" s="94">
        <v>23</v>
      </c>
      <c r="AL222" s="96">
        <v>7</v>
      </c>
      <c r="AM222" s="96">
        <v>45</v>
      </c>
      <c r="AN222" s="100">
        <v>35625</v>
      </c>
      <c r="AO222">
        <f t="shared" si="35"/>
        <v>23007</v>
      </c>
      <c r="AP222" s="61" t="s">
        <v>2575</v>
      </c>
      <c r="AQ222" s="126">
        <f t="shared" si="36"/>
        <v>2335625</v>
      </c>
    </row>
    <row r="223" spans="1:45" hidden="1" outlineLevel="1">
      <c r="A223" t="s">
        <v>1625</v>
      </c>
      <c r="B223" s="9" t="s">
        <v>32</v>
      </c>
      <c r="C223" s="1">
        <f t="shared" si="38"/>
        <v>1036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39"/>
        <v>0</v>
      </c>
      <c r="G223" s="1">
        <f t="shared" si="44"/>
        <v>390</v>
      </c>
      <c r="H223" s="2">
        <f t="shared" si="45"/>
        <v>0.37644787644787647</v>
      </c>
      <c r="I223" s="8"/>
      <c r="J223" s="2">
        <f t="shared" si="40"/>
        <v>0.31177606177606176</v>
      </c>
      <c r="K223" s="2">
        <f t="shared" si="41"/>
        <v>0.68822393822393824</v>
      </c>
      <c r="L223" s="2">
        <f t="shared" si="42"/>
        <v>0</v>
      </c>
      <c r="M223" s="2">
        <f t="shared" si="43"/>
        <v>0</v>
      </c>
      <c r="N223" s="58">
        <v>323</v>
      </c>
      <c r="O223" s="58">
        <v>713</v>
      </c>
      <c r="P223" s="58"/>
      <c r="Q223" s="58"/>
      <c r="R223" s="58"/>
      <c r="S223" s="58"/>
      <c r="T223" s="59"/>
      <c r="U223" s="55"/>
      <c r="V223" s="55"/>
      <c r="W223" s="55"/>
      <c r="X223" s="55"/>
      <c r="Y223" s="55"/>
      <c r="Z223" s="55"/>
      <c r="AA223" s="55"/>
      <c r="AB223" s="55"/>
      <c r="AG223" t="str">
        <f t="shared" si="37"/>
        <v>Jefferson</v>
      </c>
      <c r="AH223" t="s">
        <v>1794</v>
      </c>
      <c r="AI223">
        <v>1</v>
      </c>
      <c r="AJ223" s="9"/>
      <c r="AK223" s="94">
        <v>23</v>
      </c>
      <c r="AL223" s="96">
        <v>15</v>
      </c>
      <c r="AM223" s="96">
        <v>50</v>
      </c>
      <c r="AN223" s="100">
        <v>35695</v>
      </c>
      <c r="AO223">
        <f t="shared" si="35"/>
        <v>23015</v>
      </c>
      <c r="AP223" s="61" t="s">
        <v>2575</v>
      </c>
      <c r="AQ223" s="126">
        <f t="shared" si="36"/>
        <v>2335695</v>
      </c>
    </row>
    <row r="224" spans="1:45" hidden="1" outlineLevel="1">
      <c r="A224" t="s">
        <v>2195</v>
      </c>
      <c r="B224" s="9" t="s">
        <v>32</v>
      </c>
      <c r="C224" s="1">
        <f t="shared" si="38"/>
        <v>240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39"/>
        <v>0</v>
      </c>
      <c r="G224" s="1">
        <f t="shared" si="44"/>
        <v>90</v>
      </c>
      <c r="H224" s="2">
        <f t="shared" si="45"/>
        <v>0.375</v>
      </c>
      <c r="I224" s="8"/>
      <c r="J224" s="2">
        <f t="shared" si="40"/>
        <v>0.3125</v>
      </c>
      <c r="K224" s="2">
        <f t="shared" si="41"/>
        <v>0.6875</v>
      </c>
      <c r="L224" s="2">
        <f t="shared" si="42"/>
        <v>0</v>
      </c>
      <c r="M224" s="2">
        <f t="shared" si="43"/>
        <v>0</v>
      </c>
      <c r="N224" s="58">
        <v>75</v>
      </c>
      <c r="O224" s="58">
        <v>165</v>
      </c>
      <c r="P224" s="58"/>
      <c r="Q224" s="58"/>
      <c r="R224" s="58"/>
      <c r="S224" s="58"/>
      <c r="T224" s="59"/>
      <c r="U224" s="55"/>
      <c r="V224" s="55"/>
      <c r="W224" s="55"/>
      <c r="X224" s="55"/>
      <c r="Y224" s="55"/>
      <c r="Z224" s="55"/>
      <c r="AA224" s="55"/>
      <c r="AB224" s="55"/>
      <c r="AG224" t="str">
        <f t="shared" si="37"/>
        <v>Jonesboro</v>
      </c>
      <c r="AH224" t="s">
        <v>1242</v>
      </c>
      <c r="AI224">
        <v>2</v>
      </c>
      <c r="AJ224" s="9"/>
      <c r="AK224" s="94">
        <v>23</v>
      </c>
      <c r="AL224" s="96">
        <v>29</v>
      </c>
      <c r="AM224" s="96">
        <v>115</v>
      </c>
      <c r="AN224" s="100">
        <v>35905</v>
      </c>
      <c r="AO224">
        <f t="shared" si="35"/>
        <v>23029</v>
      </c>
      <c r="AP224" s="61" t="s">
        <v>2575</v>
      </c>
      <c r="AQ224" s="126">
        <f t="shared" si="36"/>
        <v>2335905</v>
      </c>
    </row>
    <row r="225" spans="1:43" hidden="1" outlineLevel="1">
      <c r="A225" t="s">
        <v>2131</v>
      </c>
      <c r="B225" s="9" t="s">
        <v>32</v>
      </c>
      <c r="C225" s="1">
        <f t="shared" si="38"/>
        <v>453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39"/>
        <v>0</v>
      </c>
      <c r="G225" s="1">
        <f t="shared" si="44"/>
        <v>97</v>
      </c>
      <c r="H225" s="2">
        <f t="shared" si="45"/>
        <v>0.21412803532008831</v>
      </c>
      <c r="I225" s="8"/>
      <c r="J225" s="2">
        <f t="shared" si="40"/>
        <v>0.39293598233995586</v>
      </c>
      <c r="K225" s="2">
        <f t="shared" si="41"/>
        <v>0.60706401766004414</v>
      </c>
      <c r="L225" s="2">
        <f t="shared" si="42"/>
        <v>0</v>
      </c>
      <c r="M225" s="2">
        <f t="shared" si="43"/>
        <v>0</v>
      </c>
      <c r="N225" s="58">
        <v>178</v>
      </c>
      <c r="O225" s="58">
        <v>275</v>
      </c>
      <c r="P225" s="58"/>
      <c r="Q225" s="58"/>
      <c r="R225" s="58"/>
      <c r="S225" s="58"/>
      <c r="T225" s="59"/>
      <c r="U225" s="55"/>
      <c r="V225" s="55"/>
      <c r="W225" s="55"/>
      <c r="X225" s="55"/>
      <c r="Y225" s="55"/>
      <c r="Z225" s="55"/>
      <c r="AA225" s="55"/>
      <c r="AB225" s="55"/>
      <c r="AG225" t="str">
        <f t="shared" si="37"/>
        <v>Jonesport</v>
      </c>
      <c r="AH225" t="s">
        <v>1242</v>
      </c>
      <c r="AI225">
        <v>2</v>
      </c>
      <c r="AJ225" s="9"/>
      <c r="AK225" s="94">
        <v>23</v>
      </c>
      <c r="AL225" s="96">
        <v>29</v>
      </c>
      <c r="AM225" s="96">
        <v>120</v>
      </c>
      <c r="AN225" s="100">
        <v>36010</v>
      </c>
      <c r="AO225">
        <f t="shared" si="35"/>
        <v>23029</v>
      </c>
      <c r="AP225" s="61" t="s">
        <v>2575</v>
      </c>
      <c r="AQ225" s="126">
        <f t="shared" si="36"/>
        <v>2336010</v>
      </c>
    </row>
    <row r="226" spans="1:43" hidden="1" outlineLevel="1">
      <c r="A226" t="s">
        <v>728</v>
      </c>
      <c r="B226" s="9" t="s">
        <v>32</v>
      </c>
      <c r="C226" s="1">
        <f t="shared" si="38"/>
        <v>443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39"/>
        <v>0</v>
      </c>
      <c r="G226" s="1">
        <f t="shared" si="44"/>
        <v>173</v>
      </c>
      <c r="H226" s="2">
        <f t="shared" si="45"/>
        <v>0.3905191873589165</v>
      </c>
      <c r="I226" s="8"/>
      <c r="J226" s="2">
        <f t="shared" si="40"/>
        <v>0.30474040632054178</v>
      </c>
      <c r="K226" s="2">
        <f t="shared" si="41"/>
        <v>0.69525959367945822</v>
      </c>
      <c r="L226" s="2">
        <f t="shared" si="42"/>
        <v>0</v>
      </c>
      <c r="M226" s="2">
        <f t="shared" si="43"/>
        <v>0</v>
      </c>
      <c r="N226" s="58">
        <v>135</v>
      </c>
      <c r="O226" s="58">
        <v>308</v>
      </c>
      <c r="P226" s="58"/>
      <c r="Q226" s="58"/>
      <c r="R226" s="58"/>
      <c r="S226" s="58"/>
      <c r="T226" s="59"/>
      <c r="U226" s="55"/>
      <c r="V226" s="55"/>
      <c r="W226" s="55"/>
      <c r="X226" s="55"/>
      <c r="Y226" s="55"/>
      <c r="Z226" s="55"/>
      <c r="AA226" s="55"/>
      <c r="AB226" s="55"/>
      <c r="AG226" t="str">
        <f t="shared" si="37"/>
        <v>Kenduskeag</v>
      </c>
      <c r="AH226" t="s">
        <v>1154</v>
      </c>
      <c r="AI226">
        <v>2</v>
      </c>
      <c r="AJ226" s="9"/>
      <c r="AK226" s="94">
        <v>23</v>
      </c>
      <c r="AL226" s="96">
        <v>19</v>
      </c>
      <c r="AM226" s="96">
        <v>165</v>
      </c>
      <c r="AN226" s="100">
        <v>36325</v>
      </c>
      <c r="AO226">
        <f t="shared" si="35"/>
        <v>23019</v>
      </c>
      <c r="AP226" s="61" t="s">
        <v>2575</v>
      </c>
      <c r="AQ226" s="126">
        <f t="shared" si="36"/>
        <v>2336325</v>
      </c>
    </row>
    <row r="227" spans="1:43" hidden="1" outlineLevel="1">
      <c r="A227" t="s">
        <v>1127</v>
      </c>
      <c r="B227" s="9" t="s">
        <v>32</v>
      </c>
      <c r="C227" s="1">
        <f t="shared" si="38"/>
        <v>4058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39"/>
        <v>0</v>
      </c>
      <c r="G227" s="1">
        <f t="shared" si="44"/>
        <v>1503</v>
      </c>
      <c r="H227" s="2">
        <f t="shared" si="45"/>
        <v>0.37037949728930508</v>
      </c>
      <c r="I227" s="8"/>
      <c r="J227" s="2">
        <f t="shared" si="40"/>
        <v>0.31444061113849187</v>
      </c>
      <c r="K227" s="2">
        <f t="shared" si="41"/>
        <v>0.68482010842779695</v>
      </c>
      <c r="L227" s="2">
        <f t="shared" si="42"/>
        <v>0</v>
      </c>
      <c r="M227" s="2">
        <f t="shared" si="43"/>
        <v>7.392804337111869E-4</v>
      </c>
      <c r="N227" s="58">
        <v>1276</v>
      </c>
      <c r="O227" s="58">
        <v>2779</v>
      </c>
      <c r="P227" s="58"/>
      <c r="Q227" s="58"/>
      <c r="R227" s="58"/>
      <c r="S227" s="58"/>
      <c r="T227" s="59"/>
      <c r="U227" s="55">
        <v>3</v>
      </c>
      <c r="V227" s="55"/>
      <c r="W227" s="55"/>
      <c r="X227" s="55"/>
      <c r="Y227" s="55"/>
      <c r="Z227" s="55"/>
      <c r="AA227" s="55"/>
      <c r="AB227" s="55"/>
      <c r="AG227" t="str">
        <f t="shared" si="37"/>
        <v>Kennebunk</v>
      </c>
      <c r="AH227" t="s">
        <v>1647</v>
      </c>
      <c r="AI227">
        <v>1</v>
      </c>
      <c r="AJ227" s="9"/>
      <c r="AK227" s="94">
        <v>23</v>
      </c>
      <c r="AL227" s="96">
        <v>31</v>
      </c>
      <c r="AM227" s="96">
        <v>55</v>
      </c>
      <c r="AN227" s="100">
        <v>36535</v>
      </c>
      <c r="AO227">
        <f t="shared" si="35"/>
        <v>23031</v>
      </c>
      <c r="AP227" s="61" t="s">
        <v>2575</v>
      </c>
      <c r="AQ227" s="126">
        <f t="shared" si="36"/>
        <v>2336535</v>
      </c>
    </row>
    <row r="228" spans="1:43" hidden="1" outlineLevel="1">
      <c r="A228" t="s">
        <v>561</v>
      </c>
      <c r="B228" s="9" t="s">
        <v>32</v>
      </c>
      <c r="C228" s="1">
        <f t="shared" si="38"/>
        <v>1898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39"/>
        <v>0</v>
      </c>
      <c r="G228" s="1">
        <f t="shared" si="44"/>
        <v>670</v>
      </c>
      <c r="H228" s="2">
        <f t="shared" si="45"/>
        <v>0.35300316122233932</v>
      </c>
      <c r="I228" s="8"/>
      <c r="J228" s="2">
        <f t="shared" si="40"/>
        <v>0.32349841938883034</v>
      </c>
      <c r="K228" s="2">
        <f t="shared" si="41"/>
        <v>0.67650158061116961</v>
      </c>
      <c r="L228" s="2">
        <f t="shared" si="42"/>
        <v>0</v>
      </c>
      <c r="M228" s="2">
        <f t="shared" si="43"/>
        <v>0</v>
      </c>
      <c r="N228" s="58">
        <v>614</v>
      </c>
      <c r="O228" s="58">
        <v>1284</v>
      </c>
      <c r="P228" s="58"/>
      <c r="Q228" s="58"/>
      <c r="R228" s="58"/>
      <c r="S228" s="58"/>
      <c r="T228" s="59"/>
      <c r="U228" s="55"/>
      <c r="V228" s="55"/>
      <c r="W228" s="55"/>
      <c r="X228" s="55"/>
      <c r="Y228" s="55"/>
      <c r="Z228" s="55"/>
      <c r="AA228" s="55"/>
      <c r="AB228" s="55"/>
      <c r="AG228" t="str">
        <f t="shared" si="37"/>
        <v>Kennebunkport</v>
      </c>
      <c r="AH228" t="s">
        <v>1647</v>
      </c>
      <c r="AI228">
        <v>1</v>
      </c>
      <c r="AJ228" s="9"/>
      <c r="AK228" s="94">
        <v>23</v>
      </c>
      <c r="AL228" s="96">
        <v>31</v>
      </c>
      <c r="AM228" s="96">
        <v>60</v>
      </c>
      <c r="AN228" s="100">
        <v>36745</v>
      </c>
      <c r="AO228">
        <f t="shared" si="35"/>
        <v>23031</v>
      </c>
      <c r="AP228" s="61" t="s">
        <v>2575</v>
      </c>
      <c r="AQ228" s="126">
        <f t="shared" si="36"/>
        <v>2336745</v>
      </c>
    </row>
    <row r="229" spans="1:43" hidden="1" outlineLevel="1">
      <c r="A229" t="s">
        <v>1355</v>
      </c>
      <c r="B229" s="9" t="s">
        <v>32</v>
      </c>
      <c r="C229" s="1">
        <f t="shared" si="38"/>
        <v>668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39"/>
        <v>0</v>
      </c>
      <c r="G229" s="1">
        <f t="shared" si="44"/>
        <v>202</v>
      </c>
      <c r="H229" s="2">
        <f t="shared" si="45"/>
        <v>0.30239520958083832</v>
      </c>
      <c r="I229" s="8"/>
      <c r="J229" s="2">
        <f t="shared" si="40"/>
        <v>0.34880239520958084</v>
      </c>
      <c r="K229" s="2">
        <f t="shared" si="41"/>
        <v>0.65119760479041922</v>
      </c>
      <c r="L229" s="2">
        <f t="shared" si="42"/>
        <v>0</v>
      </c>
      <c r="M229" s="2">
        <f t="shared" si="43"/>
        <v>-1.1102230246251565E-16</v>
      </c>
      <c r="N229" s="58">
        <v>233</v>
      </c>
      <c r="O229" s="58">
        <v>435</v>
      </c>
      <c r="P229" s="58"/>
      <c r="Q229" s="58"/>
      <c r="R229" s="58"/>
      <c r="S229" s="58"/>
      <c r="T229" s="59"/>
      <c r="U229" s="55"/>
      <c r="V229" s="55"/>
      <c r="W229" s="55"/>
      <c r="X229" s="55"/>
      <c r="Y229" s="55"/>
      <c r="Z229" s="55"/>
      <c r="AA229" s="55"/>
      <c r="AB229" s="55"/>
      <c r="AG229" t="str">
        <f t="shared" si="37"/>
        <v>Kingfield</v>
      </c>
      <c r="AH229" t="s">
        <v>1534</v>
      </c>
      <c r="AI229">
        <v>2</v>
      </c>
      <c r="AJ229" s="9"/>
      <c r="AK229" s="94">
        <v>23</v>
      </c>
      <c r="AL229" s="96">
        <v>7</v>
      </c>
      <c r="AM229" s="96">
        <v>50</v>
      </c>
      <c r="AN229" s="100">
        <v>37025</v>
      </c>
      <c r="AO229">
        <f t="shared" si="35"/>
        <v>23007</v>
      </c>
      <c r="AP229" s="61" t="s">
        <v>2575</v>
      </c>
      <c r="AQ229" s="126">
        <f t="shared" si="36"/>
        <v>2337025</v>
      </c>
    </row>
    <row r="230" spans="1:43" hidden="1" outlineLevel="1">
      <c r="A230" t="s">
        <v>587</v>
      </c>
      <c r="B230" s="9" t="s">
        <v>32</v>
      </c>
      <c r="C230" s="1">
        <f t="shared" si="38"/>
        <v>137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39"/>
        <v>0</v>
      </c>
      <c r="G230" s="1">
        <f t="shared" si="44"/>
        <v>5</v>
      </c>
      <c r="H230" s="2">
        <f t="shared" si="45"/>
        <v>3.6496350364963501E-2</v>
      </c>
      <c r="I230" s="8"/>
      <c r="J230" s="2">
        <f t="shared" si="40"/>
        <v>0.48175182481751827</v>
      </c>
      <c r="K230" s="2">
        <f t="shared" si="41"/>
        <v>0.51824817518248179</v>
      </c>
      <c r="L230" s="2">
        <f t="shared" si="42"/>
        <v>0</v>
      </c>
      <c r="M230" s="2">
        <f t="shared" si="43"/>
        <v>-1.1102230246251565E-16</v>
      </c>
      <c r="N230" s="58">
        <v>66</v>
      </c>
      <c r="O230" s="58">
        <v>71</v>
      </c>
      <c r="P230" s="58"/>
      <c r="Q230" s="58"/>
      <c r="R230" s="58"/>
      <c r="S230" s="58"/>
      <c r="T230" s="59"/>
      <c r="U230" s="55"/>
      <c r="V230" s="55"/>
      <c r="W230" s="55"/>
      <c r="X230" s="55"/>
      <c r="Y230" s="55"/>
      <c r="Z230" s="55"/>
      <c r="AA230" s="55"/>
      <c r="AB230" s="55"/>
      <c r="AG230" t="str">
        <f>A230</f>
        <v>Kingman</v>
      </c>
      <c r="AH230" t="s">
        <v>1154</v>
      </c>
      <c r="AI230">
        <v>2</v>
      </c>
      <c r="AJ230" s="9"/>
      <c r="AK230" s="94">
        <v>23</v>
      </c>
      <c r="AL230" s="96">
        <v>19</v>
      </c>
      <c r="AM230" s="96">
        <v>167</v>
      </c>
      <c r="AN230" s="100">
        <v>37075</v>
      </c>
      <c r="AO230">
        <f t="shared" si="35"/>
        <v>23019</v>
      </c>
      <c r="AP230" s="61" t="s">
        <v>1228</v>
      </c>
      <c r="AQ230" s="126">
        <f t="shared" si="36"/>
        <v>2337075</v>
      </c>
    </row>
    <row r="231" spans="1:43" hidden="1" outlineLevel="1">
      <c r="A231" t="s">
        <v>1224</v>
      </c>
      <c r="B231" s="9" t="s">
        <v>32</v>
      </c>
      <c r="C231" s="1">
        <f t="shared" si="38"/>
        <v>10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39"/>
        <v>0</v>
      </c>
      <c r="G231" s="1">
        <f t="shared" si="44"/>
        <v>6</v>
      </c>
      <c r="H231" s="2">
        <f t="shared" si="45"/>
        <v>0.6</v>
      </c>
      <c r="I231" s="8"/>
      <c r="J231" s="2">
        <f t="shared" si="40"/>
        <v>0.2</v>
      </c>
      <c r="K231" s="2">
        <f t="shared" si="41"/>
        <v>0.8</v>
      </c>
      <c r="L231" s="2">
        <f t="shared" si="42"/>
        <v>0</v>
      </c>
      <c r="M231" s="2">
        <f t="shared" si="43"/>
        <v>0</v>
      </c>
      <c r="N231" s="58">
        <v>2</v>
      </c>
      <c r="O231" s="58">
        <v>8</v>
      </c>
      <c r="P231" s="58"/>
      <c r="Q231" s="58"/>
      <c r="R231" s="58"/>
      <c r="S231" s="58"/>
      <c r="T231" s="59"/>
      <c r="U231" s="55"/>
      <c r="V231" s="55"/>
      <c r="W231" s="55"/>
      <c r="X231" s="55"/>
      <c r="Y231" s="55"/>
      <c r="Z231" s="55"/>
      <c r="AA231" s="55"/>
      <c r="AB231" s="55"/>
      <c r="AG231" t="str">
        <f t="shared" si="37"/>
        <v>Kingsbury</v>
      </c>
      <c r="AH231" t="s">
        <v>1723</v>
      </c>
      <c r="AI231">
        <v>2</v>
      </c>
      <c r="AJ231" s="9"/>
      <c r="AK231" s="94">
        <v>23</v>
      </c>
      <c r="AL231" s="96">
        <v>21</v>
      </c>
      <c r="AM231" s="96">
        <v>55</v>
      </c>
      <c r="AN231" s="100">
        <v>37095</v>
      </c>
      <c r="AO231">
        <f t="shared" si="35"/>
        <v>23021</v>
      </c>
      <c r="AP231" s="61" t="s">
        <v>1995</v>
      </c>
      <c r="AQ231" s="126">
        <f t="shared" si="36"/>
        <v>2337095</v>
      </c>
    </row>
    <row r="232" spans="1:43" hidden="1" outlineLevel="1">
      <c r="A232" t="s">
        <v>729</v>
      </c>
      <c r="B232" s="9" t="s">
        <v>32</v>
      </c>
      <c r="C232" s="1">
        <f t="shared" si="38"/>
        <v>3268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39"/>
        <v>0</v>
      </c>
      <c r="G232" s="1">
        <f t="shared" si="44"/>
        <v>227</v>
      </c>
      <c r="H232" s="2">
        <f t="shared" si="45"/>
        <v>6.946144430844553E-2</v>
      </c>
      <c r="I232" s="8"/>
      <c r="J232" s="2">
        <f t="shared" si="40"/>
        <v>0.46450428396572829</v>
      </c>
      <c r="K232" s="2">
        <f t="shared" si="41"/>
        <v>0.53396572827417377</v>
      </c>
      <c r="L232" s="2">
        <f t="shared" si="42"/>
        <v>0</v>
      </c>
      <c r="M232" s="2">
        <f t="shared" si="43"/>
        <v>1.5299877600979395E-3</v>
      </c>
      <c r="N232" s="58">
        <v>1518</v>
      </c>
      <c r="O232" s="58">
        <v>1745</v>
      </c>
      <c r="P232" s="58"/>
      <c r="Q232" s="58"/>
      <c r="R232" s="58"/>
      <c r="S232" s="58"/>
      <c r="T232" s="59"/>
      <c r="U232" s="55">
        <v>5</v>
      </c>
      <c r="V232" s="55"/>
      <c r="W232" s="55"/>
      <c r="X232" s="55"/>
      <c r="Y232" s="55"/>
      <c r="Z232" s="55"/>
      <c r="AA232" s="55"/>
      <c r="AB232" s="55"/>
      <c r="AG232" t="str">
        <f t="shared" si="37"/>
        <v>Kittery</v>
      </c>
      <c r="AH232" t="s">
        <v>1647</v>
      </c>
      <c r="AI232">
        <v>1</v>
      </c>
      <c r="AJ232" s="9"/>
      <c r="AK232" s="94">
        <v>23</v>
      </c>
      <c r="AL232" s="96">
        <v>31</v>
      </c>
      <c r="AM232" s="96">
        <v>65</v>
      </c>
      <c r="AN232" s="100">
        <v>37270</v>
      </c>
      <c r="AO232">
        <f t="shared" si="35"/>
        <v>23031</v>
      </c>
      <c r="AP232" s="61" t="s">
        <v>2575</v>
      </c>
      <c r="AQ232" s="126">
        <f t="shared" si="36"/>
        <v>2337270</v>
      </c>
    </row>
    <row r="233" spans="1:43" hidden="1" outlineLevel="1">
      <c r="A233" t="s">
        <v>947</v>
      </c>
      <c r="B233" s="9" t="s">
        <v>32</v>
      </c>
      <c r="C233" s="1">
        <f t="shared" si="38"/>
        <v>254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39"/>
        <v>0</v>
      </c>
      <c r="G233" s="1">
        <f t="shared" si="44"/>
        <v>90</v>
      </c>
      <c r="H233" s="2">
        <f t="shared" si="45"/>
        <v>0.3543307086614173</v>
      </c>
      <c r="I233" s="8"/>
      <c r="J233" s="2">
        <f t="shared" si="40"/>
        <v>0.32283464566929132</v>
      </c>
      <c r="K233" s="2">
        <f t="shared" si="41"/>
        <v>0.67716535433070868</v>
      </c>
      <c r="L233" s="2">
        <f t="shared" si="42"/>
        <v>0</v>
      </c>
      <c r="M233" s="2">
        <f t="shared" si="43"/>
        <v>0</v>
      </c>
      <c r="N233" s="58">
        <v>82</v>
      </c>
      <c r="O233" s="58">
        <v>172</v>
      </c>
      <c r="P233" s="58"/>
      <c r="Q233" s="58"/>
      <c r="R233" s="58"/>
      <c r="S233" s="58"/>
      <c r="T233" s="59"/>
      <c r="U233" s="55"/>
      <c r="V233" s="55"/>
      <c r="W233" s="55"/>
      <c r="X233" s="55"/>
      <c r="Y233" s="55"/>
      <c r="Z233" s="55"/>
      <c r="AA233" s="55"/>
      <c r="AB233" s="55"/>
      <c r="AG233" t="str">
        <f t="shared" si="37"/>
        <v>Knox</v>
      </c>
      <c r="AH233" t="s">
        <v>2267</v>
      </c>
      <c r="AI233">
        <v>2</v>
      </c>
      <c r="AJ233" s="9"/>
      <c r="AK233" s="94">
        <v>23</v>
      </c>
      <c r="AL233" s="96">
        <v>27</v>
      </c>
      <c r="AM233" s="96">
        <v>45</v>
      </c>
      <c r="AN233" s="100">
        <v>37585</v>
      </c>
      <c r="AO233">
        <f t="shared" si="35"/>
        <v>23027</v>
      </c>
      <c r="AP233" s="61" t="s">
        <v>2575</v>
      </c>
      <c r="AQ233" s="126">
        <f t="shared" si="36"/>
        <v>2337585</v>
      </c>
    </row>
    <row r="234" spans="1:43" hidden="1" outlineLevel="1">
      <c r="A234" t="s">
        <v>730</v>
      </c>
      <c r="B234" s="9" t="s">
        <v>32</v>
      </c>
      <c r="C234" s="1">
        <f t="shared" si="38"/>
        <v>198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39"/>
        <v>0</v>
      </c>
      <c r="G234" s="1">
        <f t="shared" si="44"/>
        <v>18</v>
      </c>
      <c r="H234" s="2">
        <f t="shared" si="45"/>
        <v>9.0909090909090912E-2</v>
      </c>
      <c r="I234" s="8"/>
      <c r="J234" s="2">
        <f t="shared" si="40"/>
        <v>0.45454545454545453</v>
      </c>
      <c r="K234" s="2">
        <f t="shared" si="41"/>
        <v>0.54545454545454541</v>
      </c>
      <c r="L234" s="2">
        <f t="shared" si="42"/>
        <v>0</v>
      </c>
      <c r="M234" s="2">
        <f t="shared" si="43"/>
        <v>0</v>
      </c>
      <c r="N234" s="58">
        <v>90</v>
      </c>
      <c r="O234" s="58">
        <v>108</v>
      </c>
      <c r="P234" s="58"/>
      <c r="Q234" s="58"/>
      <c r="R234" s="58"/>
      <c r="S234" s="58"/>
      <c r="T234" s="59"/>
      <c r="U234" s="55"/>
      <c r="V234" s="55"/>
      <c r="W234" s="55"/>
      <c r="X234" s="55"/>
      <c r="Y234" s="55"/>
      <c r="Z234" s="55"/>
      <c r="AA234" s="55"/>
      <c r="AB234" s="55"/>
      <c r="AG234" t="str">
        <f t="shared" si="37"/>
        <v>Lagrange</v>
      </c>
      <c r="AH234" t="s">
        <v>1154</v>
      </c>
      <c r="AI234">
        <v>2</v>
      </c>
      <c r="AJ234" s="9"/>
      <c r="AK234" s="94">
        <v>23</v>
      </c>
      <c r="AL234" s="96">
        <v>19</v>
      </c>
      <c r="AM234" s="96">
        <v>170</v>
      </c>
      <c r="AN234" s="100">
        <v>37760</v>
      </c>
      <c r="AO234">
        <f t="shared" si="35"/>
        <v>23019</v>
      </c>
      <c r="AP234" s="61" t="s">
        <v>2575</v>
      </c>
      <c r="AQ234" s="126">
        <f t="shared" si="36"/>
        <v>2337760</v>
      </c>
    </row>
    <row r="235" spans="1:43" hidden="1" outlineLevel="1">
      <c r="A235" t="s">
        <v>113</v>
      </c>
      <c r="B235" s="9" t="s">
        <v>32</v>
      </c>
      <c r="C235" s="1">
        <f t="shared" si="38"/>
        <v>26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39"/>
        <v>0</v>
      </c>
      <c r="G235" s="1">
        <f t="shared" si="44"/>
        <v>14</v>
      </c>
      <c r="H235" s="2">
        <f t="shared" si="45"/>
        <v>0.53846153846153844</v>
      </c>
      <c r="I235" s="8"/>
      <c r="J235" s="2">
        <f t="shared" si="40"/>
        <v>0.23076923076923078</v>
      </c>
      <c r="K235" s="2">
        <f t="shared" si="41"/>
        <v>0.76923076923076927</v>
      </c>
      <c r="L235" s="2">
        <f t="shared" si="42"/>
        <v>0</v>
      </c>
      <c r="M235" s="2">
        <f t="shared" si="43"/>
        <v>-1.1102230246251565E-16</v>
      </c>
      <c r="N235" s="58">
        <v>6</v>
      </c>
      <c r="O235" s="58">
        <v>20</v>
      </c>
      <c r="P235" s="58"/>
      <c r="Q235" s="58"/>
      <c r="R235" s="58"/>
      <c r="S235" s="58"/>
      <c r="T235" s="59"/>
      <c r="U235" s="55"/>
      <c r="V235" s="55"/>
      <c r="W235" s="55"/>
      <c r="X235" s="55"/>
      <c r="Y235" s="55"/>
      <c r="Z235" s="55"/>
      <c r="AA235" s="55"/>
      <c r="AB235" s="55"/>
      <c r="AG235" t="str">
        <f t="shared" si="37"/>
        <v>Lake View</v>
      </c>
      <c r="AH235" t="s">
        <v>1723</v>
      </c>
      <c r="AI235">
        <v>2</v>
      </c>
      <c r="AJ235" s="9"/>
      <c r="AK235" s="94">
        <v>23</v>
      </c>
      <c r="AL235" s="96">
        <v>21</v>
      </c>
      <c r="AM235" s="96">
        <v>60</v>
      </c>
      <c r="AN235" s="100">
        <v>37970</v>
      </c>
      <c r="AO235">
        <f t="shared" si="35"/>
        <v>23021</v>
      </c>
      <c r="AP235" s="61" t="s">
        <v>1995</v>
      </c>
      <c r="AQ235" s="126">
        <f t="shared" si="36"/>
        <v>2337970</v>
      </c>
    </row>
    <row r="236" spans="1:43" hidden="1" outlineLevel="1">
      <c r="A236" t="s">
        <v>2074</v>
      </c>
      <c r="B236" s="9" t="s">
        <v>32</v>
      </c>
      <c r="C236" s="1">
        <f t="shared" si="38"/>
        <v>35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39"/>
        <v>0</v>
      </c>
      <c r="G236" s="1">
        <f t="shared" si="44"/>
        <v>3</v>
      </c>
      <c r="H236" s="2">
        <f t="shared" si="45"/>
        <v>8.5714285714285715E-2</v>
      </c>
      <c r="I236" s="8"/>
      <c r="J236" s="2">
        <f t="shared" si="40"/>
        <v>0.54285714285714282</v>
      </c>
      <c r="K236" s="2">
        <f t="shared" si="41"/>
        <v>0.45714285714285713</v>
      </c>
      <c r="L236" s="2">
        <f t="shared" si="42"/>
        <v>0</v>
      </c>
      <c r="M236" s="2">
        <f t="shared" si="43"/>
        <v>5.5511151231257827E-17</v>
      </c>
      <c r="N236" s="58">
        <v>19</v>
      </c>
      <c r="O236" s="58">
        <v>16</v>
      </c>
      <c r="P236" s="58"/>
      <c r="Q236" s="58"/>
      <c r="R236" s="58"/>
      <c r="S236" s="58"/>
      <c r="T236" s="59"/>
      <c r="U236" s="55"/>
      <c r="V236" s="55"/>
      <c r="W236" s="55"/>
      <c r="X236" s="55"/>
      <c r="Y236" s="55"/>
      <c r="Z236" s="55"/>
      <c r="AA236" s="55"/>
      <c r="AB236" s="55"/>
      <c r="AG236" t="str">
        <f t="shared" si="37"/>
        <v>Lakeville</v>
      </c>
      <c r="AH236" t="s">
        <v>1154</v>
      </c>
      <c r="AI236">
        <v>2</v>
      </c>
      <c r="AJ236" s="9"/>
      <c r="AK236" s="94">
        <v>23</v>
      </c>
      <c r="AL236" s="96">
        <v>19</v>
      </c>
      <c r="AM236" s="96">
        <v>175</v>
      </c>
      <c r="AN236" s="100">
        <v>38005</v>
      </c>
      <c r="AO236">
        <f t="shared" si="35"/>
        <v>23019</v>
      </c>
      <c r="AP236" s="61" t="s">
        <v>2575</v>
      </c>
      <c r="AQ236" s="126">
        <f t="shared" si="36"/>
        <v>2338005</v>
      </c>
    </row>
    <row r="237" spans="1:43" hidden="1" outlineLevel="1">
      <c r="A237" t="s">
        <v>1962</v>
      </c>
      <c r="B237" s="9" t="s">
        <v>32</v>
      </c>
      <c r="C237" s="1">
        <f t="shared" si="38"/>
        <v>621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39"/>
        <v>0</v>
      </c>
      <c r="G237" s="1">
        <f t="shared" si="44"/>
        <v>306</v>
      </c>
      <c r="H237" s="2">
        <f t="shared" si="45"/>
        <v>0.49275362318840582</v>
      </c>
      <c r="I237" s="8"/>
      <c r="J237" s="2">
        <f t="shared" si="40"/>
        <v>0.25281803542673109</v>
      </c>
      <c r="K237" s="2">
        <f t="shared" si="41"/>
        <v>0.74557165861513686</v>
      </c>
      <c r="L237" s="2">
        <f t="shared" si="42"/>
        <v>0</v>
      </c>
      <c r="M237" s="2">
        <f t="shared" si="43"/>
        <v>1.6103059581320522E-3</v>
      </c>
      <c r="N237" s="58">
        <v>157</v>
      </c>
      <c r="O237" s="58">
        <v>463</v>
      </c>
      <c r="P237" s="58"/>
      <c r="Q237" s="58"/>
      <c r="R237" s="58"/>
      <c r="S237" s="58"/>
      <c r="T237" s="59"/>
      <c r="U237" s="55">
        <v>1</v>
      </c>
      <c r="V237" s="55"/>
      <c r="W237" s="55"/>
      <c r="X237" s="55"/>
      <c r="Y237" s="55"/>
      <c r="Z237" s="55"/>
      <c r="AA237" s="55"/>
      <c r="AB237" s="55"/>
      <c r="AG237" t="str">
        <f t="shared" si="37"/>
        <v>Lamoine</v>
      </c>
      <c r="AH237" t="s">
        <v>2274</v>
      </c>
      <c r="AI237">
        <v>2</v>
      </c>
      <c r="AJ237" s="9"/>
      <c r="AK237" s="94">
        <v>23</v>
      </c>
      <c r="AL237" s="96">
        <v>9</v>
      </c>
      <c r="AM237" s="96">
        <v>85</v>
      </c>
      <c r="AN237" s="100">
        <v>38180</v>
      </c>
      <c r="AO237">
        <f t="shared" si="35"/>
        <v>23009</v>
      </c>
      <c r="AP237" s="61" t="s">
        <v>2575</v>
      </c>
      <c r="AQ237" s="126">
        <f t="shared" si="36"/>
        <v>2338180</v>
      </c>
    </row>
    <row r="238" spans="1:43" hidden="1" outlineLevel="1">
      <c r="A238" t="s">
        <v>1239</v>
      </c>
      <c r="B238" s="9" t="s">
        <v>32</v>
      </c>
      <c r="C238" s="1">
        <f t="shared" si="38"/>
        <v>1260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 t="shared" si="39"/>
        <v>0</v>
      </c>
      <c r="G238" s="1">
        <f t="shared" si="44"/>
        <v>176</v>
      </c>
      <c r="H238" s="2">
        <f t="shared" si="45"/>
        <v>0.13968253968253969</v>
      </c>
      <c r="I238" s="8"/>
      <c r="J238" s="2">
        <f t="shared" si="40"/>
        <v>0.43015873015873018</v>
      </c>
      <c r="K238" s="2">
        <f t="shared" si="41"/>
        <v>0.56984126984126982</v>
      </c>
      <c r="L238" s="2">
        <f t="shared" si="42"/>
        <v>0</v>
      </c>
      <c r="M238" s="2">
        <f t="shared" si="43"/>
        <v>0</v>
      </c>
      <c r="N238" s="58">
        <v>542</v>
      </c>
      <c r="O238" s="58">
        <v>718</v>
      </c>
      <c r="P238" s="58"/>
      <c r="Q238" s="58"/>
      <c r="R238" s="58"/>
      <c r="S238" s="58"/>
      <c r="T238" s="59"/>
      <c r="U238" s="55"/>
      <c r="V238" s="55"/>
      <c r="W238" s="55"/>
      <c r="X238" s="55"/>
      <c r="Y238" s="55"/>
      <c r="Z238" s="55"/>
      <c r="AA238" s="55"/>
      <c r="AB238" s="55"/>
      <c r="AG238" t="str">
        <f t="shared" si="37"/>
        <v>Lebanon</v>
      </c>
      <c r="AH238" t="s">
        <v>1647</v>
      </c>
      <c r="AI238">
        <v>1</v>
      </c>
      <c r="AJ238" s="9"/>
      <c r="AK238" s="94">
        <v>23</v>
      </c>
      <c r="AL238" s="96">
        <v>31</v>
      </c>
      <c r="AM238" s="96">
        <v>70</v>
      </c>
      <c r="AN238" s="100">
        <v>38425</v>
      </c>
      <c r="AO238">
        <f t="shared" si="35"/>
        <v>23031</v>
      </c>
      <c r="AP238" s="61" t="s">
        <v>2575</v>
      </c>
      <c r="AQ238" s="126">
        <f t="shared" si="36"/>
        <v>2338425</v>
      </c>
    </row>
    <row r="239" spans="1:43" hidden="1" outlineLevel="1">
      <c r="A239" t="s">
        <v>2498</v>
      </c>
      <c r="B239" s="9" t="s">
        <v>32</v>
      </c>
      <c r="C239" s="1">
        <f t="shared" si="38"/>
        <v>396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39"/>
        <v>0</v>
      </c>
      <c r="G239" s="1">
        <f t="shared" si="44"/>
        <v>104</v>
      </c>
      <c r="H239" s="2">
        <f t="shared" si="45"/>
        <v>0.26262626262626265</v>
      </c>
      <c r="I239" s="8"/>
      <c r="J239" s="2">
        <f t="shared" si="40"/>
        <v>0.36868686868686867</v>
      </c>
      <c r="K239" s="2">
        <f t="shared" si="41"/>
        <v>0.63131313131313127</v>
      </c>
      <c r="L239" s="2">
        <f t="shared" si="42"/>
        <v>0</v>
      </c>
      <c r="M239" s="2">
        <f t="shared" si="43"/>
        <v>0</v>
      </c>
      <c r="N239" s="58">
        <v>146</v>
      </c>
      <c r="O239" s="58">
        <v>250</v>
      </c>
      <c r="P239" s="58"/>
      <c r="Q239" s="58"/>
      <c r="R239" s="58"/>
      <c r="S239" s="58"/>
      <c r="T239" s="59"/>
      <c r="U239" s="55"/>
      <c r="V239" s="55"/>
      <c r="W239" s="55"/>
      <c r="X239" s="55"/>
      <c r="Y239" s="55"/>
      <c r="Z239" s="55"/>
      <c r="AA239" s="55"/>
      <c r="AB239" s="55"/>
      <c r="AG239" t="str">
        <f t="shared" si="37"/>
        <v>Lee</v>
      </c>
      <c r="AH239" t="s">
        <v>1154</v>
      </c>
      <c r="AI239">
        <v>2</v>
      </c>
      <c r="AJ239" s="9"/>
      <c r="AK239" s="94">
        <v>23</v>
      </c>
      <c r="AL239" s="96">
        <v>19</v>
      </c>
      <c r="AM239" s="96">
        <v>180</v>
      </c>
      <c r="AN239" s="100">
        <v>38530</v>
      </c>
      <c r="AO239">
        <f t="shared" si="35"/>
        <v>23019</v>
      </c>
      <c r="AP239" s="61" t="s">
        <v>2575</v>
      </c>
      <c r="AQ239" s="126">
        <f t="shared" si="36"/>
        <v>2338530</v>
      </c>
    </row>
    <row r="240" spans="1:43" hidden="1" outlineLevel="1">
      <c r="A240" t="s">
        <v>1963</v>
      </c>
      <c r="B240" s="9" t="s">
        <v>32</v>
      </c>
      <c r="C240" s="1">
        <f t="shared" si="38"/>
        <v>741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39"/>
        <v>0</v>
      </c>
      <c r="G240" s="1">
        <f t="shared" si="44"/>
        <v>119</v>
      </c>
      <c r="H240" s="2">
        <f t="shared" si="45"/>
        <v>0.16059379217273953</v>
      </c>
      <c r="I240" s="8"/>
      <c r="J240" s="2">
        <f t="shared" si="40"/>
        <v>0.41970310391363025</v>
      </c>
      <c r="K240" s="2">
        <f t="shared" si="41"/>
        <v>0.58029689608636981</v>
      </c>
      <c r="L240" s="2">
        <f t="shared" si="42"/>
        <v>0</v>
      </c>
      <c r="M240" s="2">
        <f t="shared" si="43"/>
        <v>-1.1102230246251565E-16</v>
      </c>
      <c r="N240" s="58">
        <v>311</v>
      </c>
      <c r="O240" s="58">
        <v>430</v>
      </c>
      <c r="P240" s="58"/>
      <c r="Q240" s="58"/>
      <c r="R240" s="58"/>
      <c r="S240" s="58"/>
      <c r="T240" s="59"/>
      <c r="U240" s="55"/>
      <c r="V240" s="55"/>
      <c r="W240" s="55"/>
      <c r="X240" s="55"/>
      <c r="Y240" s="55"/>
      <c r="Z240" s="55"/>
      <c r="AA240" s="55"/>
      <c r="AB240" s="55"/>
      <c r="AG240" t="str">
        <f t="shared" si="37"/>
        <v>Leeds</v>
      </c>
      <c r="AH240" t="s">
        <v>1403</v>
      </c>
      <c r="AI240">
        <v>2</v>
      </c>
      <c r="AJ240" s="9"/>
      <c r="AK240" s="94">
        <v>23</v>
      </c>
      <c r="AL240" s="96">
        <v>1</v>
      </c>
      <c r="AM240" s="96">
        <v>20</v>
      </c>
      <c r="AN240" s="100">
        <v>38565</v>
      </c>
      <c r="AO240">
        <f t="shared" si="35"/>
        <v>23001</v>
      </c>
      <c r="AP240" s="61" t="s">
        <v>2575</v>
      </c>
      <c r="AQ240" s="126">
        <f t="shared" si="36"/>
        <v>2338565</v>
      </c>
    </row>
    <row r="241" spans="1:43" hidden="1" outlineLevel="1">
      <c r="A241" t="s">
        <v>1364</v>
      </c>
      <c r="B241" s="9" t="s">
        <v>32</v>
      </c>
      <c r="C241" s="1">
        <f t="shared" si="38"/>
        <v>657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39"/>
        <v>0</v>
      </c>
      <c r="G241" s="1">
        <f t="shared" si="44"/>
        <v>279</v>
      </c>
      <c r="H241" s="2">
        <f t="shared" si="45"/>
        <v>0.42465753424657532</v>
      </c>
      <c r="I241" s="8"/>
      <c r="J241" s="2">
        <f t="shared" si="40"/>
        <v>0.28767123287671231</v>
      </c>
      <c r="K241" s="2">
        <f t="shared" si="41"/>
        <v>0.71232876712328763</v>
      </c>
      <c r="L241" s="2">
        <f t="shared" si="42"/>
        <v>0</v>
      </c>
      <c r="M241" s="2">
        <f t="shared" si="43"/>
        <v>0</v>
      </c>
      <c r="N241" s="58">
        <v>189</v>
      </c>
      <c r="O241" s="58">
        <v>468</v>
      </c>
      <c r="P241" s="58"/>
      <c r="Q241" s="58"/>
      <c r="R241" s="58"/>
      <c r="S241" s="58"/>
      <c r="T241" s="59"/>
      <c r="U241" s="55"/>
      <c r="V241" s="55"/>
      <c r="W241" s="55"/>
      <c r="X241" s="55"/>
      <c r="Y241" s="55"/>
      <c r="Z241" s="55"/>
      <c r="AA241" s="55"/>
      <c r="AB241" s="55"/>
      <c r="AG241" t="str">
        <f t="shared" si="37"/>
        <v>Levant</v>
      </c>
      <c r="AH241" t="s">
        <v>1154</v>
      </c>
      <c r="AI241">
        <v>2</v>
      </c>
      <c r="AJ241" s="9"/>
      <c r="AK241" s="94">
        <v>23</v>
      </c>
      <c r="AL241" s="96">
        <v>19</v>
      </c>
      <c r="AM241" s="96">
        <v>185</v>
      </c>
      <c r="AN241" s="100">
        <v>38705</v>
      </c>
      <c r="AO241">
        <f t="shared" si="35"/>
        <v>23019</v>
      </c>
      <c r="AP241" s="61" t="s">
        <v>2575</v>
      </c>
      <c r="AQ241" s="126">
        <f t="shared" si="36"/>
        <v>2338705</v>
      </c>
    </row>
    <row r="242" spans="1:43" hidden="1" outlineLevel="1">
      <c r="A242" t="s">
        <v>1191</v>
      </c>
      <c r="B242" s="9" t="s">
        <v>32</v>
      </c>
      <c r="C242" s="1">
        <f t="shared" si="38"/>
        <v>15961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39"/>
        <v>0</v>
      </c>
      <c r="G242" s="1">
        <f t="shared" si="44"/>
        <v>424</v>
      </c>
      <c r="H242" s="2">
        <f t="shared" si="45"/>
        <v>2.6564751581981079E-2</v>
      </c>
      <c r="I242" s="8"/>
      <c r="J242" s="2">
        <f t="shared" si="40"/>
        <v>0.51300043856901201</v>
      </c>
      <c r="K242" s="2">
        <f t="shared" si="41"/>
        <v>0.48643568698703088</v>
      </c>
      <c r="L242" s="2">
        <f t="shared" si="42"/>
        <v>0</v>
      </c>
      <c r="M242" s="2">
        <f t="shared" si="43"/>
        <v>5.6387444395711306E-4</v>
      </c>
      <c r="N242" s="58">
        <v>8188</v>
      </c>
      <c r="O242" s="58">
        <v>7764</v>
      </c>
      <c r="P242" s="58"/>
      <c r="Q242" s="58"/>
      <c r="R242" s="58"/>
      <c r="S242" s="58"/>
      <c r="T242" s="59"/>
      <c r="U242" s="55">
        <v>9</v>
      </c>
      <c r="V242" s="55"/>
      <c r="W242" s="55"/>
      <c r="X242" s="55"/>
      <c r="Y242" s="55"/>
      <c r="Z242" s="55"/>
      <c r="AA242" s="55"/>
      <c r="AB242" s="55"/>
      <c r="AG242" t="str">
        <f t="shared" si="37"/>
        <v>Lewiston</v>
      </c>
      <c r="AH242" t="s">
        <v>1403</v>
      </c>
      <c r="AI242">
        <v>2</v>
      </c>
      <c r="AJ242" s="9"/>
      <c r="AK242" s="94">
        <v>23</v>
      </c>
      <c r="AL242" s="96">
        <v>1</v>
      </c>
      <c r="AM242" s="96">
        <v>25</v>
      </c>
      <c r="AN242" s="100">
        <v>38740</v>
      </c>
      <c r="AO242">
        <f t="shared" si="35"/>
        <v>23001</v>
      </c>
      <c r="AP242" s="61" t="s">
        <v>527</v>
      </c>
      <c r="AQ242" s="126">
        <f t="shared" si="36"/>
        <v>2338740</v>
      </c>
    </row>
    <row r="243" spans="1:43" hidden="1" outlineLevel="1">
      <c r="A243" t="s">
        <v>41</v>
      </c>
      <c r="B243" s="9" t="s">
        <v>32</v>
      </c>
      <c r="C243" s="1">
        <f t="shared" si="38"/>
        <v>369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39"/>
        <v>0</v>
      </c>
      <c r="G243" s="1">
        <f t="shared" si="44"/>
        <v>51</v>
      </c>
      <c r="H243" s="2">
        <f t="shared" si="45"/>
        <v>0.13821138211382114</v>
      </c>
      <c r="I243" s="8"/>
      <c r="J243" s="2">
        <f t="shared" si="40"/>
        <v>0.43089430894308944</v>
      </c>
      <c r="K243" s="2">
        <f t="shared" si="41"/>
        <v>0.56910569105691056</v>
      </c>
      <c r="L243" s="2">
        <f t="shared" si="42"/>
        <v>0</v>
      </c>
      <c r="M243" s="2">
        <f t="shared" si="43"/>
        <v>0</v>
      </c>
      <c r="N243" s="58">
        <v>159</v>
      </c>
      <c r="O243" s="58">
        <v>210</v>
      </c>
      <c r="P243" s="58"/>
      <c r="Q243" s="58"/>
      <c r="R243" s="58"/>
      <c r="S243" s="58"/>
      <c r="T243" s="59"/>
      <c r="U243" s="55"/>
      <c r="V243" s="55"/>
      <c r="W243" s="55"/>
      <c r="X243" s="55"/>
      <c r="Y243" s="55"/>
      <c r="Z243" s="55"/>
      <c r="AA243" s="55"/>
      <c r="AB243" s="55"/>
      <c r="AG243" t="str">
        <f t="shared" si="37"/>
        <v>Liberty</v>
      </c>
      <c r="AH243" t="s">
        <v>2267</v>
      </c>
      <c r="AI243">
        <v>2</v>
      </c>
      <c r="AJ243" s="9"/>
      <c r="AK243" s="94">
        <v>23</v>
      </c>
      <c r="AL243" s="96">
        <v>27</v>
      </c>
      <c r="AM243" s="96">
        <v>50</v>
      </c>
      <c r="AN243" s="100">
        <v>39055</v>
      </c>
      <c r="AO243">
        <f t="shared" si="35"/>
        <v>23027</v>
      </c>
      <c r="AP243" s="61" t="s">
        <v>2575</v>
      </c>
      <c r="AQ243" s="126">
        <f t="shared" si="36"/>
        <v>2339055</v>
      </c>
    </row>
    <row r="244" spans="1:43" hidden="1" outlineLevel="1">
      <c r="A244" t="s">
        <v>699</v>
      </c>
      <c r="B244" s="9" t="s">
        <v>32</v>
      </c>
      <c r="C244" s="1">
        <f t="shared" si="38"/>
        <v>803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39"/>
        <v>0</v>
      </c>
      <c r="G244" s="1">
        <f t="shared" si="44"/>
        <v>149</v>
      </c>
      <c r="H244" s="2">
        <f t="shared" si="45"/>
        <v>0.18555417185554171</v>
      </c>
      <c r="I244" s="8"/>
      <c r="J244" s="2">
        <f t="shared" si="40"/>
        <v>0.40722291407222916</v>
      </c>
      <c r="K244" s="2">
        <f t="shared" si="41"/>
        <v>0.5927770859277709</v>
      </c>
      <c r="L244" s="2">
        <f t="shared" si="42"/>
        <v>0</v>
      </c>
      <c r="M244" s="2">
        <f t="shared" si="43"/>
        <v>-1.1102230246251565E-16</v>
      </c>
      <c r="N244" s="58">
        <v>327</v>
      </c>
      <c r="O244" s="58">
        <v>476</v>
      </c>
      <c r="P244" s="58"/>
      <c r="Q244" s="58"/>
      <c r="R244" s="58"/>
      <c r="S244" s="58"/>
      <c r="T244" s="59"/>
      <c r="U244" s="55"/>
      <c r="V244" s="55"/>
      <c r="W244" s="55"/>
      <c r="X244" s="55"/>
      <c r="Y244" s="55"/>
      <c r="Z244" s="55"/>
      <c r="AA244" s="55"/>
      <c r="AB244" s="55"/>
      <c r="AG244" t="str">
        <f t="shared" si="37"/>
        <v>Limerick</v>
      </c>
      <c r="AH244" t="s">
        <v>1647</v>
      </c>
      <c r="AI244">
        <v>1</v>
      </c>
      <c r="AJ244" s="9"/>
      <c r="AK244" s="94">
        <v>23</v>
      </c>
      <c r="AL244" s="96">
        <v>31</v>
      </c>
      <c r="AM244" s="96">
        <v>75</v>
      </c>
      <c r="AN244" s="100">
        <v>39195</v>
      </c>
      <c r="AO244">
        <f t="shared" si="35"/>
        <v>23031</v>
      </c>
      <c r="AP244" s="61" t="s">
        <v>2575</v>
      </c>
      <c r="AQ244" s="126">
        <f t="shared" si="36"/>
        <v>2339195</v>
      </c>
    </row>
    <row r="245" spans="1:43" hidden="1" outlineLevel="1">
      <c r="A245" t="s">
        <v>2289</v>
      </c>
      <c r="B245" s="9" t="s">
        <v>32</v>
      </c>
      <c r="C245" s="1">
        <f t="shared" si="38"/>
        <v>707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39"/>
        <v>0</v>
      </c>
      <c r="G245" s="1">
        <f t="shared" si="44"/>
        <v>295</v>
      </c>
      <c r="H245" s="2">
        <f t="shared" si="45"/>
        <v>0.41725601131541723</v>
      </c>
      <c r="I245" s="8"/>
      <c r="J245" s="2">
        <f t="shared" si="40"/>
        <v>0.29137199434229138</v>
      </c>
      <c r="K245" s="2">
        <f t="shared" si="41"/>
        <v>0.70862800565770867</v>
      </c>
      <c r="L245" s="2">
        <f t="shared" si="42"/>
        <v>0</v>
      </c>
      <c r="M245" s="2">
        <f t="shared" si="43"/>
        <v>-1.1102230246251565E-16</v>
      </c>
      <c r="N245" s="58">
        <v>206</v>
      </c>
      <c r="O245" s="58">
        <v>501</v>
      </c>
      <c r="P245" s="58"/>
      <c r="Q245" s="58"/>
      <c r="R245" s="58"/>
      <c r="S245" s="58"/>
      <c r="T245" s="59"/>
      <c r="U245" s="55"/>
      <c r="V245" s="55"/>
      <c r="W245" s="55"/>
      <c r="X245" s="55"/>
      <c r="Y245" s="55"/>
      <c r="Z245" s="55"/>
      <c r="AA245" s="55"/>
      <c r="AB245" s="55"/>
      <c r="AG245" t="str">
        <f t="shared" si="37"/>
        <v>Limestone</v>
      </c>
      <c r="AH245" t="s">
        <v>1670</v>
      </c>
      <c r="AI245">
        <v>2</v>
      </c>
      <c r="AJ245" s="9"/>
      <c r="AK245" s="94">
        <v>23</v>
      </c>
      <c r="AL245" s="96">
        <v>3</v>
      </c>
      <c r="AM245" s="96">
        <v>160</v>
      </c>
      <c r="AN245" s="100">
        <v>39300</v>
      </c>
      <c r="AO245">
        <f t="shared" si="35"/>
        <v>23003</v>
      </c>
      <c r="AP245" s="61" t="s">
        <v>2575</v>
      </c>
      <c r="AQ245" s="126">
        <f t="shared" si="36"/>
        <v>2339300</v>
      </c>
    </row>
    <row r="246" spans="1:43" hidden="1" outlineLevel="1">
      <c r="A246" t="s">
        <v>1399</v>
      </c>
      <c r="B246" s="9" t="s">
        <v>32</v>
      </c>
      <c r="C246" s="1">
        <f t="shared" si="38"/>
        <v>1052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39"/>
        <v>0</v>
      </c>
      <c r="G246" s="1">
        <f t="shared" si="44"/>
        <v>152</v>
      </c>
      <c r="H246" s="2">
        <f t="shared" si="45"/>
        <v>0.14448669201520911</v>
      </c>
      <c r="I246" s="8"/>
      <c r="J246" s="2">
        <f t="shared" si="40"/>
        <v>0.42775665399239543</v>
      </c>
      <c r="K246" s="2">
        <f t="shared" si="41"/>
        <v>0.57224334600760451</v>
      </c>
      <c r="L246" s="2">
        <f t="shared" si="42"/>
        <v>0</v>
      </c>
      <c r="M246" s="2">
        <f t="shared" si="43"/>
        <v>1.1102230246251565E-16</v>
      </c>
      <c r="N246" s="58">
        <v>450</v>
      </c>
      <c r="O246" s="58">
        <v>602</v>
      </c>
      <c r="P246" s="58"/>
      <c r="Q246" s="58"/>
      <c r="R246" s="58"/>
      <c r="S246" s="58"/>
      <c r="T246" s="59"/>
      <c r="U246" s="55"/>
      <c r="V246" s="55"/>
      <c r="W246" s="55"/>
      <c r="X246" s="55"/>
      <c r="Y246" s="55"/>
      <c r="Z246" s="55"/>
      <c r="AA246" s="55"/>
      <c r="AB246" s="55"/>
      <c r="AG246" t="str">
        <f t="shared" si="37"/>
        <v>Limington</v>
      </c>
      <c r="AH246" t="s">
        <v>1647</v>
      </c>
      <c r="AI246">
        <v>1</v>
      </c>
      <c r="AJ246" s="9"/>
      <c r="AK246" s="94">
        <v>23</v>
      </c>
      <c r="AL246" s="96">
        <v>31</v>
      </c>
      <c r="AM246" s="96">
        <v>80</v>
      </c>
      <c r="AN246" s="100">
        <v>39405</v>
      </c>
      <c r="AO246">
        <f t="shared" si="35"/>
        <v>23031</v>
      </c>
      <c r="AP246" s="61" t="s">
        <v>2575</v>
      </c>
      <c r="AQ246" s="126">
        <f t="shared" si="36"/>
        <v>2339405</v>
      </c>
    </row>
    <row r="247" spans="1:43" hidden="1" outlineLevel="1">
      <c r="A247" t="s">
        <v>1794</v>
      </c>
      <c r="B247" s="9" t="s">
        <v>32</v>
      </c>
      <c r="C247" s="1">
        <f t="shared" si="38"/>
        <v>2163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39"/>
        <v>0</v>
      </c>
      <c r="G247" s="1">
        <f t="shared" si="44"/>
        <v>641</v>
      </c>
      <c r="H247" s="2">
        <f t="shared" si="45"/>
        <v>0.29634766527970413</v>
      </c>
      <c r="I247" s="8"/>
      <c r="J247" s="2">
        <f t="shared" si="40"/>
        <v>0.35182616736014793</v>
      </c>
      <c r="K247" s="2">
        <f t="shared" si="41"/>
        <v>0.64817383263985207</v>
      </c>
      <c r="L247" s="2">
        <f t="shared" si="42"/>
        <v>0</v>
      </c>
      <c r="M247" s="2">
        <f t="shared" si="43"/>
        <v>0</v>
      </c>
      <c r="N247" s="58">
        <v>761</v>
      </c>
      <c r="O247" s="58">
        <v>1402</v>
      </c>
      <c r="P247" s="58"/>
      <c r="Q247" s="58"/>
      <c r="R247" s="58"/>
      <c r="S247" s="58"/>
      <c r="T247" s="59"/>
      <c r="U247" s="55"/>
      <c r="V247" s="55"/>
      <c r="W247" s="55"/>
      <c r="X247" s="55"/>
      <c r="Y247" s="55"/>
      <c r="Z247" s="55"/>
      <c r="AA247" s="55"/>
      <c r="AB247" s="55"/>
      <c r="AG247" t="str">
        <f t="shared" si="37"/>
        <v>Lincoln</v>
      </c>
      <c r="AH247" t="s">
        <v>1154</v>
      </c>
      <c r="AI247">
        <v>2</v>
      </c>
      <c r="AJ247" s="9"/>
      <c r="AK247" s="94">
        <v>23</v>
      </c>
      <c r="AL247" s="96">
        <v>19</v>
      </c>
      <c r="AM247" s="96">
        <v>190</v>
      </c>
      <c r="AN247" s="100">
        <v>39475</v>
      </c>
      <c r="AO247">
        <f t="shared" si="35"/>
        <v>23019</v>
      </c>
      <c r="AP247" s="61" t="s">
        <v>2575</v>
      </c>
      <c r="AQ247" s="126">
        <f t="shared" si="36"/>
        <v>2339475</v>
      </c>
    </row>
    <row r="248" spans="1:43" hidden="1" outlineLevel="1">
      <c r="A248" t="s">
        <v>1794</v>
      </c>
      <c r="B248" s="9" t="s">
        <v>32</v>
      </c>
      <c r="C248" s="1">
        <f t="shared" si="38"/>
        <v>18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39"/>
        <v>0</v>
      </c>
      <c r="G248" s="1">
        <f t="shared" si="44"/>
        <v>16</v>
      </c>
      <c r="H248" s="2">
        <f t="shared" si="45"/>
        <v>0.88888888888888884</v>
      </c>
      <c r="I248" s="8"/>
      <c r="J248" s="2">
        <f t="shared" si="40"/>
        <v>5.5555555555555552E-2</v>
      </c>
      <c r="K248" s="2">
        <f t="shared" si="41"/>
        <v>0.94444444444444442</v>
      </c>
      <c r="L248" s="2">
        <f t="shared" si="42"/>
        <v>0</v>
      </c>
      <c r="M248" s="2">
        <f t="shared" si="43"/>
        <v>0</v>
      </c>
      <c r="N248" s="58">
        <v>1</v>
      </c>
      <c r="O248" s="58">
        <v>17</v>
      </c>
      <c r="P248" s="58"/>
      <c r="Q248" s="58"/>
      <c r="R248" s="58"/>
      <c r="S248" s="58"/>
      <c r="T248" s="59"/>
      <c r="U248" s="55"/>
      <c r="V248" s="55"/>
      <c r="W248" s="55"/>
      <c r="X248" s="55"/>
      <c r="Y248" s="55"/>
      <c r="Z248" s="55"/>
      <c r="AA248" s="55"/>
      <c r="AB248" s="55"/>
      <c r="AG248" t="str">
        <f t="shared" si="37"/>
        <v>Lincoln</v>
      </c>
      <c r="AH248" t="s">
        <v>2760</v>
      </c>
      <c r="AI248">
        <v>2</v>
      </c>
      <c r="AJ248" s="9"/>
      <c r="AK248" s="94">
        <v>23</v>
      </c>
      <c r="AL248" s="96">
        <v>17</v>
      </c>
      <c r="AM248" s="96">
        <v>80</v>
      </c>
      <c r="AN248" s="100">
        <v>39422</v>
      </c>
      <c r="AO248">
        <f t="shared" si="35"/>
        <v>23017</v>
      </c>
      <c r="AP248" s="61" t="s">
        <v>1995</v>
      </c>
      <c r="AQ248" s="126">
        <f t="shared" si="36"/>
        <v>2339422</v>
      </c>
    </row>
    <row r="249" spans="1:43" hidden="1" outlineLevel="1">
      <c r="A249" t="s">
        <v>1611</v>
      </c>
      <c r="B249" s="9" t="s">
        <v>32</v>
      </c>
      <c r="C249" s="1">
        <f t="shared" si="38"/>
        <v>849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39"/>
        <v>0</v>
      </c>
      <c r="G249" s="1">
        <f t="shared" si="44"/>
        <v>277</v>
      </c>
      <c r="H249" s="2">
        <f t="shared" si="45"/>
        <v>0.32626619552414604</v>
      </c>
      <c r="I249" s="8"/>
      <c r="J249" s="2">
        <f t="shared" si="40"/>
        <v>0.33686690223792698</v>
      </c>
      <c r="K249" s="2">
        <f t="shared" si="41"/>
        <v>0.66313309776207308</v>
      </c>
      <c r="L249" s="2">
        <f t="shared" si="42"/>
        <v>0</v>
      </c>
      <c r="M249" s="2">
        <f t="shared" si="43"/>
        <v>0</v>
      </c>
      <c r="N249" s="58">
        <v>286</v>
      </c>
      <c r="O249" s="58">
        <v>563</v>
      </c>
      <c r="P249" s="58"/>
      <c r="Q249" s="58"/>
      <c r="R249" s="58"/>
      <c r="S249" s="58"/>
      <c r="T249" s="59"/>
      <c r="U249" s="55"/>
      <c r="V249" s="55"/>
      <c r="W249" s="55"/>
      <c r="X249" s="55"/>
      <c r="Y249" s="55"/>
      <c r="Z249" s="55"/>
      <c r="AA249" s="55"/>
      <c r="AB249" s="55"/>
      <c r="AG249" t="str">
        <f t="shared" si="37"/>
        <v>Lincolnville</v>
      </c>
      <c r="AH249" t="s">
        <v>2267</v>
      </c>
      <c r="AI249">
        <v>2</v>
      </c>
      <c r="AJ249" s="9"/>
      <c r="AK249" s="94">
        <v>23</v>
      </c>
      <c r="AL249" s="96">
        <v>27</v>
      </c>
      <c r="AM249" s="96">
        <v>55</v>
      </c>
      <c r="AN249" s="100">
        <v>39755</v>
      </c>
      <c r="AO249">
        <f t="shared" si="35"/>
        <v>23027</v>
      </c>
      <c r="AP249" s="61" t="s">
        <v>2575</v>
      </c>
      <c r="AQ249" s="126">
        <f t="shared" si="36"/>
        <v>2339755</v>
      </c>
    </row>
    <row r="250" spans="1:43" hidden="1" outlineLevel="1">
      <c r="A250" t="s">
        <v>1554</v>
      </c>
      <c r="B250" s="9" t="s">
        <v>32</v>
      </c>
      <c r="C250" s="1">
        <f t="shared" si="38"/>
        <v>228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39"/>
        <v>0</v>
      </c>
      <c r="G250" s="1">
        <f t="shared" si="44"/>
        <v>98</v>
      </c>
      <c r="H250" s="2">
        <f t="shared" si="45"/>
        <v>0.42982456140350878</v>
      </c>
      <c r="I250" s="8"/>
      <c r="J250" s="2">
        <f t="shared" si="40"/>
        <v>0.28508771929824561</v>
      </c>
      <c r="K250" s="2">
        <f t="shared" si="41"/>
        <v>0.71491228070175439</v>
      </c>
      <c r="L250" s="2">
        <f t="shared" si="42"/>
        <v>0</v>
      </c>
      <c r="M250" s="2">
        <f t="shared" si="43"/>
        <v>0</v>
      </c>
      <c r="N250" s="58">
        <v>65</v>
      </c>
      <c r="O250" s="58">
        <v>163</v>
      </c>
      <c r="P250" s="58"/>
      <c r="Q250" s="58"/>
      <c r="R250" s="58"/>
      <c r="S250" s="58"/>
      <c r="T250" s="59"/>
      <c r="U250" s="55"/>
      <c r="V250" s="55"/>
      <c r="W250" s="55"/>
      <c r="X250" s="55"/>
      <c r="Y250" s="55"/>
      <c r="Z250" s="55"/>
      <c r="AA250" s="55"/>
      <c r="AB250" s="55"/>
      <c r="AG250" t="str">
        <f t="shared" si="37"/>
        <v>Linneus</v>
      </c>
      <c r="AH250" t="s">
        <v>1670</v>
      </c>
      <c r="AI250">
        <v>2</v>
      </c>
      <c r="AJ250" s="9"/>
      <c r="AK250" s="94">
        <v>23</v>
      </c>
      <c r="AL250" s="96">
        <v>3</v>
      </c>
      <c r="AM250" s="96">
        <v>165</v>
      </c>
      <c r="AN250" s="100">
        <v>39965</v>
      </c>
      <c r="AO250">
        <f t="shared" si="35"/>
        <v>23003</v>
      </c>
      <c r="AP250" s="61" t="s">
        <v>2575</v>
      </c>
      <c r="AQ250" s="126">
        <f t="shared" si="36"/>
        <v>2339965</v>
      </c>
    </row>
    <row r="251" spans="1:43" hidden="1" outlineLevel="1">
      <c r="A251" t="s">
        <v>2050</v>
      </c>
      <c r="B251" s="9" t="s">
        <v>32</v>
      </c>
      <c r="C251" s="1">
        <f t="shared" si="38"/>
        <v>3489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39"/>
        <v>0</v>
      </c>
      <c r="G251" s="1">
        <f t="shared" si="44"/>
        <v>593</v>
      </c>
      <c r="H251" s="2">
        <f t="shared" si="45"/>
        <v>0.1699627400401261</v>
      </c>
      <c r="I251" s="8"/>
      <c r="J251" s="2">
        <f t="shared" si="40"/>
        <v>0.41501862997993694</v>
      </c>
      <c r="K251" s="2">
        <f t="shared" si="41"/>
        <v>0.58498137002006301</v>
      </c>
      <c r="L251" s="2">
        <f t="shared" si="42"/>
        <v>0</v>
      </c>
      <c r="M251" s="2">
        <f t="shared" si="43"/>
        <v>0</v>
      </c>
      <c r="N251" s="58">
        <v>1448</v>
      </c>
      <c r="O251" s="58">
        <v>2041</v>
      </c>
      <c r="P251" s="58"/>
      <c r="Q251" s="58"/>
      <c r="R251" s="58"/>
      <c r="S251" s="58"/>
      <c r="T251" s="59"/>
      <c r="U251" s="55"/>
      <c r="V251" s="55"/>
      <c r="W251" s="55"/>
      <c r="X251" s="55"/>
      <c r="Y251" s="55"/>
      <c r="Z251" s="55"/>
      <c r="AA251" s="55"/>
      <c r="AB251" s="55"/>
      <c r="AG251" t="str">
        <f t="shared" si="37"/>
        <v>Lisbon</v>
      </c>
      <c r="AH251" t="s">
        <v>1403</v>
      </c>
      <c r="AI251">
        <v>2</v>
      </c>
      <c r="AJ251" s="9"/>
      <c r="AK251" s="94">
        <v>23</v>
      </c>
      <c r="AL251" s="96">
        <v>1</v>
      </c>
      <c r="AM251" s="96">
        <v>30</v>
      </c>
      <c r="AN251" s="100">
        <v>40035</v>
      </c>
      <c r="AO251">
        <f t="shared" si="35"/>
        <v>23001</v>
      </c>
      <c r="AP251" s="61" t="s">
        <v>2575</v>
      </c>
      <c r="AQ251" s="126">
        <f t="shared" si="36"/>
        <v>2340035</v>
      </c>
    </row>
    <row r="252" spans="1:43" hidden="1" outlineLevel="1">
      <c r="A252" t="s">
        <v>2453</v>
      </c>
      <c r="B252" s="9" t="s">
        <v>32</v>
      </c>
      <c r="C252" s="1">
        <f t="shared" si="38"/>
        <v>1164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39"/>
        <v>0</v>
      </c>
      <c r="G252" s="1">
        <f t="shared" si="44"/>
        <v>268</v>
      </c>
      <c r="H252" s="2">
        <f t="shared" si="45"/>
        <v>0.23024054982817868</v>
      </c>
      <c r="I252" s="8"/>
      <c r="J252" s="2">
        <f t="shared" si="40"/>
        <v>0.38487972508591067</v>
      </c>
      <c r="K252" s="2">
        <f t="shared" si="41"/>
        <v>0.61512027491408938</v>
      </c>
      <c r="L252" s="2">
        <f t="shared" si="42"/>
        <v>0</v>
      </c>
      <c r="M252" s="2">
        <f t="shared" si="43"/>
        <v>0</v>
      </c>
      <c r="N252" s="58">
        <v>448</v>
      </c>
      <c r="O252" s="58">
        <v>716</v>
      </c>
      <c r="P252" s="58"/>
      <c r="Q252" s="58"/>
      <c r="R252" s="58"/>
      <c r="S252" s="58"/>
      <c r="T252" s="59"/>
      <c r="U252" s="55"/>
      <c r="V252" s="55"/>
      <c r="W252" s="55"/>
      <c r="X252" s="55"/>
      <c r="Y252" s="55"/>
      <c r="Z252" s="55"/>
      <c r="AA252" s="55"/>
      <c r="AB252" s="55"/>
      <c r="AG252" t="str">
        <f t="shared" si="37"/>
        <v>Litchfield</v>
      </c>
      <c r="AH252" t="s">
        <v>1418</v>
      </c>
      <c r="AI252">
        <v>1</v>
      </c>
      <c r="AJ252" s="9"/>
      <c r="AK252" s="94">
        <v>23</v>
      </c>
      <c r="AL252" s="96">
        <v>11</v>
      </c>
      <c r="AM252" s="96">
        <v>60</v>
      </c>
      <c r="AN252" s="100">
        <v>40175</v>
      </c>
      <c r="AO252">
        <f t="shared" si="35"/>
        <v>23011</v>
      </c>
      <c r="AP252" s="61" t="s">
        <v>2575</v>
      </c>
      <c r="AQ252" s="126">
        <f t="shared" si="36"/>
        <v>2340175</v>
      </c>
    </row>
    <row r="253" spans="1:43" hidden="1" outlineLevel="1">
      <c r="A253" t="s">
        <v>222</v>
      </c>
      <c r="B253" s="9" t="s">
        <v>32</v>
      </c>
      <c r="C253" s="1">
        <f t="shared" si="38"/>
        <v>314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39"/>
        <v>0</v>
      </c>
      <c r="G253" s="1">
        <f t="shared" si="44"/>
        <v>174</v>
      </c>
      <c r="H253" s="2">
        <f t="shared" si="45"/>
        <v>0.55414012738853502</v>
      </c>
      <c r="I253" s="8"/>
      <c r="J253" s="2">
        <f t="shared" si="40"/>
        <v>0.21974522292993631</v>
      </c>
      <c r="K253" s="2">
        <f t="shared" si="41"/>
        <v>0.77388535031847139</v>
      </c>
      <c r="L253" s="2">
        <f t="shared" si="42"/>
        <v>0</v>
      </c>
      <c r="M253" s="2">
        <f t="shared" si="43"/>
        <v>6.3694267515922443E-3</v>
      </c>
      <c r="N253" s="58">
        <v>69</v>
      </c>
      <c r="O253" s="58">
        <v>243</v>
      </c>
      <c r="P253" s="58"/>
      <c r="Q253" s="58"/>
      <c r="R253" s="58"/>
      <c r="S253" s="58"/>
      <c r="T253" s="59"/>
      <c r="U253" s="55">
        <v>2</v>
      </c>
      <c r="V253" s="55"/>
      <c r="W253" s="55"/>
      <c r="X253" s="55"/>
      <c r="Y253" s="55"/>
      <c r="Z253" s="55"/>
      <c r="AA253" s="55"/>
      <c r="AB253" s="55"/>
      <c r="AG253" t="str">
        <f t="shared" si="37"/>
        <v>Littleton</v>
      </c>
      <c r="AH253" t="s">
        <v>1670</v>
      </c>
      <c r="AI253">
        <v>2</v>
      </c>
      <c r="AJ253" s="9"/>
      <c r="AK253" s="94">
        <v>23</v>
      </c>
      <c r="AL253" s="96">
        <v>3</v>
      </c>
      <c r="AM253" s="96">
        <v>170</v>
      </c>
      <c r="AN253" s="100">
        <v>40595</v>
      </c>
      <c r="AO253">
        <f t="shared" si="35"/>
        <v>23003</v>
      </c>
      <c r="AP253" s="61" t="s">
        <v>2575</v>
      </c>
      <c r="AQ253" s="126">
        <f t="shared" si="36"/>
        <v>2340595</v>
      </c>
    </row>
    <row r="254" spans="1:43" hidden="1" outlineLevel="1">
      <c r="A254" t="s">
        <v>1926</v>
      </c>
      <c r="B254" s="9" t="s">
        <v>32</v>
      </c>
      <c r="C254" s="1">
        <f t="shared" si="38"/>
        <v>1031</v>
      </c>
      <c r="D254" s="7">
        <f>IF(N254&gt;0, RANK(N254,(N254:P254,Q254:AE254)),0)</f>
        <v>1</v>
      </c>
      <c r="E254" s="7">
        <f>IF(O254&gt;0,RANK(O254,(N254:P254,Q254:AE254)),0)</f>
        <v>2</v>
      </c>
      <c r="F254" s="7">
        <f t="shared" si="39"/>
        <v>0</v>
      </c>
      <c r="G254" s="1">
        <f t="shared" si="44"/>
        <v>21</v>
      </c>
      <c r="H254" s="2">
        <f t="shared" si="45"/>
        <v>2.0368574199806012E-2</v>
      </c>
      <c r="I254" s="8"/>
      <c r="J254" s="2">
        <f t="shared" si="40"/>
        <v>0.51018428709990304</v>
      </c>
      <c r="K254" s="2">
        <f t="shared" si="41"/>
        <v>0.48981571290009701</v>
      </c>
      <c r="L254" s="2">
        <f t="shared" si="42"/>
        <v>0</v>
      </c>
      <c r="M254" s="2">
        <f t="shared" si="43"/>
        <v>-5.5511151231257827E-17</v>
      </c>
      <c r="N254" s="58">
        <v>526</v>
      </c>
      <c r="O254" s="58">
        <v>505</v>
      </c>
      <c r="P254" s="58"/>
      <c r="Q254" s="58"/>
      <c r="R254" s="58"/>
      <c r="S254" s="58"/>
      <c r="T254" s="59"/>
      <c r="U254" s="55"/>
      <c r="V254" s="55"/>
      <c r="W254" s="55"/>
      <c r="X254" s="55"/>
      <c r="Y254" s="55"/>
      <c r="Z254" s="55"/>
      <c r="AA254" s="55"/>
      <c r="AB254" s="55"/>
      <c r="AG254" t="str">
        <f t="shared" si="37"/>
        <v>Livermore</v>
      </c>
      <c r="AH254" t="s">
        <v>1403</v>
      </c>
      <c r="AI254">
        <v>2</v>
      </c>
      <c r="AJ254" s="9"/>
      <c r="AK254" s="94">
        <v>23</v>
      </c>
      <c r="AL254" s="96">
        <v>1</v>
      </c>
      <c r="AM254" s="96">
        <v>35</v>
      </c>
      <c r="AN254" s="100">
        <v>40665</v>
      </c>
      <c r="AO254">
        <f t="shared" si="35"/>
        <v>23001</v>
      </c>
      <c r="AP254" s="61" t="s">
        <v>2575</v>
      </c>
      <c r="AQ254" s="126">
        <f t="shared" si="36"/>
        <v>2340665</v>
      </c>
    </row>
    <row r="255" spans="1:43" hidden="1" outlineLevel="1">
      <c r="A255" t="s">
        <v>1999</v>
      </c>
      <c r="B255" s="9" t="s">
        <v>32</v>
      </c>
      <c r="C255" s="1">
        <f t="shared" si="38"/>
        <v>1400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 t="shared" si="39"/>
        <v>0</v>
      </c>
      <c r="G255" s="1">
        <f t="shared" si="44"/>
        <v>190</v>
      </c>
      <c r="H255" s="2">
        <f t="shared" si="45"/>
        <v>0.1357142857142857</v>
      </c>
      <c r="I255" s="8"/>
      <c r="J255" s="2">
        <f t="shared" si="40"/>
        <v>0.56785714285714284</v>
      </c>
      <c r="K255" s="2">
        <f t="shared" si="41"/>
        <v>0.43214285714285716</v>
      </c>
      <c r="L255" s="2">
        <f t="shared" si="42"/>
        <v>0</v>
      </c>
      <c r="M255" s="2">
        <f t="shared" si="43"/>
        <v>0</v>
      </c>
      <c r="N255" s="58">
        <v>795</v>
      </c>
      <c r="O255" s="58">
        <v>605</v>
      </c>
      <c r="P255" s="58"/>
      <c r="Q255" s="58"/>
      <c r="R255" s="58"/>
      <c r="S255" s="58"/>
      <c r="T255" s="59"/>
      <c r="U255" s="55"/>
      <c r="V255" s="55"/>
      <c r="W255" s="55"/>
      <c r="X255" s="55"/>
      <c r="Y255" s="55"/>
      <c r="Z255" s="55"/>
      <c r="AA255" s="55"/>
      <c r="AB255" s="55"/>
      <c r="AG255" t="str">
        <f t="shared" si="37"/>
        <v>Livermore Falls</v>
      </c>
      <c r="AH255" t="s">
        <v>1403</v>
      </c>
      <c r="AI255">
        <v>2</v>
      </c>
      <c r="AJ255" s="9"/>
      <c r="AK255" s="94">
        <v>23</v>
      </c>
      <c r="AL255" s="96">
        <v>1</v>
      </c>
      <c r="AM255" s="96">
        <v>40</v>
      </c>
      <c r="AN255" s="100">
        <v>40770</v>
      </c>
      <c r="AO255">
        <f t="shared" si="35"/>
        <v>23001</v>
      </c>
      <c r="AP255" s="61" t="s">
        <v>2575</v>
      </c>
      <c r="AQ255" s="126">
        <f t="shared" si="36"/>
        <v>2340770</v>
      </c>
    </row>
    <row r="256" spans="1:43" hidden="1" outlineLevel="1">
      <c r="A256" t="s">
        <v>2447</v>
      </c>
      <c r="B256" s="9" t="s">
        <v>32</v>
      </c>
      <c r="C256" s="1">
        <f t="shared" si="38"/>
        <v>417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39"/>
        <v>0</v>
      </c>
      <c r="G256" s="1">
        <f t="shared" si="44"/>
        <v>169</v>
      </c>
      <c r="H256" s="2">
        <f t="shared" si="45"/>
        <v>0.40527577937649878</v>
      </c>
      <c r="I256" s="8"/>
      <c r="J256" s="2">
        <f t="shared" si="40"/>
        <v>0.29736211031175058</v>
      </c>
      <c r="K256" s="2">
        <f t="shared" si="41"/>
        <v>0.70263788968824936</v>
      </c>
      <c r="L256" s="2">
        <f t="shared" si="42"/>
        <v>0</v>
      </c>
      <c r="M256" s="2">
        <f t="shared" si="43"/>
        <v>1.1102230246251565E-16</v>
      </c>
      <c r="N256" s="58">
        <v>124</v>
      </c>
      <c r="O256" s="58">
        <v>293</v>
      </c>
      <c r="P256" s="58"/>
      <c r="Q256" s="58"/>
      <c r="R256" s="58"/>
      <c r="S256" s="58"/>
      <c r="T256" s="59"/>
      <c r="U256" s="55"/>
      <c r="V256" s="55"/>
      <c r="W256" s="55"/>
      <c r="X256" s="55"/>
      <c r="Y256" s="55"/>
      <c r="Z256" s="55"/>
      <c r="AA256" s="55"/>
      <c r="AB256" s="55"/>
      <c r="AG256" t="str">
        <f t="shared" si="37"/>
        <v>Lovell</v>
      </c>
      <c r="AH256" t="s">
        <v>2760</v>
      </c>
      <c r="AI256">
        <v>2</v>
      </c>
      <c r="AJ256" s="9"/>
      <c r="AK256" s="94">
        <v>23</v>
      </c>
      <c r="AL256" s="96">
        <v>17</v>
      </c>
      <c r="AM256" s="96">
        <v>85</v>
      </c>
      <c r="AN256" s="100">
        <v>41365</v>
      </c>
      <c r="AO256">
        <f t="shared" si="35"/>
        <v>23017</v>
      </c>
      <c r="AP256" s="61" t="s">
        <v>2575</v>
      </c>
      <c r="AQ256" s="126">
        <f t="shared" si="36"/>
        <v>2341365</v>
      </c>
    </row>
    <row r="257" spans="1:43" hidden="1" outlineLevel="1">
      <c r="A257" t="s">
        <v>2628</v>
      </c>
      <c r="B257" s="9" t="s">
        <v>32</v>
      </c>
      <c r="C257" s="1">
        <f t="shared" si="38"/>
        <v>98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39"/>
        <v>0</v>
      </c>
      <c r="G257" s="1">
        <f t="shared" si="44"/>
        <v>22</v>
      </c>
      <c r="H257" s="2">
        <f t="shared" si="45"/>
        <v>0.22448979591836735</v>
      </c>
      <c r="I257" s="8"/>
      <c r="J257" s="2">
        <f t="shared" si="40"/>
        <v>0.38775510204081631</v>
      </c>
      <c r="K257" s="2">
        <f t="shared" si="41"/>
        <v>0.61224489795918369</v>
      </c>
      <c r="L257" s="2">
        <f t="shared" si="42"/>
        <v>0</v>
      </c>
      <c r="M257" s="2">
        <f t="shared" si="43"/>
        <v>0</v>
      </c>
      <c r="N257" s="58">
        <v>38</v>
      </c>
      <c r="O257" s="58">
        <v>60</v>
      </c>
      <c r="P257" s="58"/>
      <c r="Q257" s="58"/>
      <c r="R257" s="58"/>
      <c r="S257" s="58"/>
      <c r="T257" s="59"/>
      <c r="U257" s="55"/>
      <c r="V257" s="55"/>
      <c r="W257" s="55"/>
      <c r="X257" s="55"/>
      <c r="Y257" s="55"/>
      <c r="Z257" s="55"/>
      <c r="AA257" s="55"/>
      <c r="AB257" s="55"/>
      <c r="AG257" t="str">
        <f t="shared" si="37"/>
        <v>Lowell</v>
      </c>
      <c r="AH257" t="s">
        <v>1154</v>
      </c>
      <c r="AI257">
        <v>2</v>
      </c>
      <c r="AJ257" s="9"/>
      <c r="AK257" s="94">
        <v>23</v>
      </c>
      <c r="AL257" s="96">
        <v>19</v>
      </c>
      <c r="AM257" s="96">
        <v>195</v>
      </c>
      <c r="AN257" s="100">
        <v>41435</v>
      </c>
      <c r="AO257">
        <f t="shared" ref="AO257:AO321" si="46">AK257*1000+AL257</f>
        <v>23019</v>
      </c>
      <c r="AP257" s="61" t="s">
        <v>2575</v>
      </c>
      <c r="AQ257" s="126">
        <f t="shared" ref="AQ257:AQ321" si="47">AK257*100000+AN257</f>
        <v>2341435</v>
      </c>
    </row>
    <row r="258" spans="1:43" hidden="1" outlineLevel="1">
      <c r="A258" t="s">
        <v>2685</v>
      </c>
      <c r="B258" s="9" t="s">
        <v>32</v>
      </c>
      <c r="C258" s="1">
        <f t="shared" si="38"/>
        <v>685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39"/>
        <v>0</v>
      </c>
      <c r="G258" s="1">
        <f t="shared" si="44"/>
        <v>91</v>
      </c>
      <c r="H258" s="2">
        <f t="shared" si="45"/>
        <v>0.13284671532846715</v>
      </c>
      <c r="I258" s="8"/>
      <c r="J258" s="2">
        <f t="shared" si="40"/>
        <v>0.43357664233576643</v>
      </c>
      <c r="K258" s="2">
        <f t="shared" si="41"/>
        <v>0.56642335766423357</v>
      </c>
      <c r="L258" s="2">
        <f t="shared" si="42"/>
        <v>0</v>
      </c>
      <c r="M258" s="2">
        <f t="shared" si="43"/>
        <v>0</v>
      </c>
      <c r="N258" s="58">
        <v>297</v>
      </c>
      <c r="O258" s="58">
        <v>388</v>
      </c>
      <c r="P258" s="58"/>
      <c r="Q258" s="58"/>
      <c r="R258" s="58"/>
      <c r="S258" s="58"/>
      <c r="T258" s="59"/>
      <c r="U258" s="55"/>
      <c r="V258" s="55"/>
      <c r="W258" s="55"/>
      <c r="X258" s="55"/>
      <c r="Y258" s="55"/>
      <c r="Z258" s="55"/>
      <c r="AA258" s="55"/>
      <c r="AB258" s="55"/>
      <c r="AG258" t="str">
        <f t="shared" ref="AG258:AG322" si="48">A258</f>
        <v>Lubec</v>
      </c>
      <c r="AH258" t="s">
        <v>1242</v>
      </c>
      <c r="AI258">
        <v>2</v>
      </c>
      <c r="AJ258" s="9"/>
      <c r="AK258" s="94">
        <v>23</v>
      </c>
      <c r="AL258" s="96">
        <v>29</v>
      </c>
      <c r="AM258" s="96">
        <v>125</v>
      </c>
      <c r="AN258" s="100">
        <v>41610</v>
      </c>
      <c r="AO258">
        <f t="shared" si="46"/>
        <v>23029</v>
      </c>
      <c r="AP258" s="61" t="s">
        <v>2575</v>
      </c>
      <c r="AQ258" s="126">
        <f t="shared" si="47"/>
        <v>2341610</v>
      </c>
    </row>
    <row r="259" spans="1:43" hidden="1" outlineLevel="1">
      <c r="A259" t="s">
        <v>2629</v>
      </c>
      <c r="B259" s="9" t="s">
        <v>32</v>
      </c>
      <c r="C259" s="1">
        <f t="shared" ref="C259:C323" si="49">SUM(N259:AE259)</f>
        <v>130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ref="F259:F323" si="50">IF(P259&gt;0,RANK(P259,(N259:AE259)),0)</f>
        <v>0</v>
      </c>
      <c r="G259" s="1">
        <f t="shared" si="44"/>
        <v>38</v>
      </c>
      <c r="H259" s="2">
        <f t="shared" si="45"/>
        <v>0.29230769230769232</v>
      </c>
      <c r="I259" s="8"/>
      <c r="J259" s="2">
        <f t="shared" ref="J259:J323" si="51">IF(C259=0,"-",N259/C259)</f>
        <v>0.35384615384615387</v>
      </c>
      <c r="K259" s="2">
        <f t="shared" ref="K259:K323" si="52">IF(C259=0,"-",O259/C259)</f>
        <v>0.64615384615384619</v>
      </c>
      <c r="L259" s="2">
        <f t="shared" ref="L259:L323" si="53">IF(C259=0,"-",P259/C259)</f>
        <v>0</v>
      </c>
      <c r="M259" s="2">
        <f t="shared" ref="M259:M323" si="54">IF(C259=0,"-",(1-J259-K259-L259))</f>
        <v>-1.1102230246251565E-16</v>
      </c>
      <c r="N259" s="58">
        <v>46</v>
      </c>
      <c r="O259" s="58">
        <v>84</v>
      </c>
      <c r="P259" s="58"/>
      <c r="Q259" s="58"/>
      <c r="R259" s="58"/>
      <c r="S259" s="58"/>
      <c r="T259" s="59"/>
      <c r="U259" s="55"/>
      <c r="V259" s="55"/>
      <c r="W259" s="55"/>
      <c r="X259" s="55"/>
      <c r="Y259" s="55"/>
      <c r="Z259" s="55"/>
      <c r="AA259" s="55"/>
      <c r="AB259" s="55"/>
      <c r="AG259" t="str">
        <f t="shared" si="48"/>
        <v>Ludlow</v>
      </c>
      <c r="AH259" t="s">
        <v>1670</v>
      </c>
      <c r="AI259">
        <v>2</v>
      </c>
      <c r="AJ259" s="9"/>
      <c r="AK259" s="94">
        <v>23</v>
      </c>
      <c r="AL259" s="96">
        <v>3</v>
      </c>
      <c r="AM259" s="96">
        <v>175</v>
      </c>
      <c r="AN259" s="100">
        <v>41715</v>
      </c>
      <c r="AO259">
        <f t="shared" si="46"/>
        <v>23003</v>
      </c>
      <c r="AP259" s="61" t="s">
        <v>2575</v>
      </c>
      <c r="AQ259" s="126">
        <f t="shared" si="47"/>
        <v>2341715</v>
      </c>
    </row>
    <row r="260" spans="1:43" hidden="1" outlineLevel="1">
      <c r="A260" t="s">
        <v>473</v>
      </c>
      <c r="B260" s="9" t="s">
        <v>32</v>
      </c>
      <c r="C260" s="1">
        <f t="shared" si="49"/>
        <v>1353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50"/>
        <v>0</v>
      </c>
      <c r="G260" s="1">
        <f t="shared" si="44"/>
        <v>191</v>
      </c>
      <c r="H260" s="2">
        <f t="shared" si="45"/>
        <v>0.14116777531411678</v>
      </c>
      <c r="I260" s="8"/>
      <c r="J260" s="2">
        <f t="shared" si="51"/>
        <v>0.42941611234294164</v>
      </c>
      <c r="K260" s="2">
        <f t="shared" si="52"/>
        <v>0.57058388765705836</v>
      </c>
      <c r="L260" s="2">
        <f t="shared" si="53"/>
        <v>0</v>
      </c>
      <c r="M260" s="2">
        <f t="shared" si="54"/>
        <v>0</v>
      </c>
      <c r="N260" s="58">
        <v>581</v>
      </c>
      <c r="O260" s="58">
        <v>772</v>
      </c>
      <c r="P260" s="58"/>
      <c r="Q260" s="58"/>
      <c r="R260" s="58"/>
      <c r="S260" s="58"/>
      <c r="T260" s="59"/>
      <c r="U260" s="55"/>
      <c r="V260" s="55"/>
      <c r="W260" s="55"/>
      <c r="X260" s="55"/>
      <c r="Y260" s="55"/>
      <c r="Z260" s="55"/>
      <c r="AA260" s="55"/>
      <c r="AB260" s="55"/>
      <c r="AG260" t="str">
        <f t="shared" si="48"/>
        <v>Lyman</v>
      </c>
      <c r="AH260" t="s">
        <v>1647</v>
      </c>
      <c r="AI260">
        <v>1</v>
      </c>
      <c r="AJ260" s="9"/>
      <c r="AK260" s="94">
        <v>23</v>
      </c>
      <c r="AL260" s="96">
        <v>31</v>
      </c>
      <c r="AM260" s="96">
        <v>85</v>
      </c>
      <c r="AN260" s="100">
        <v>41750</v>
      </c>
      <c r="AO260">
        <f t="shared" si="46"/>
        <v>23031</v>
      </c>
      <c r="AP260" s="61" t="s">
        <v>2575</v>
      </c>
      <c r="AQ260" s="126">
        <f t="shared" si="47"/>
        <v>2341750</v>
      </c>
    </row>
    <row r="261" spans="1:43" hidden="1" outlineLevel="1">
      <c r="A261" t="s">
        <v>1438</v>
      </c>
      <c r="B261" s="9" t="s">
        <v>32</v>
      </c>
      <c r="C261" s="1">
        <f t="shared" si="49"/>
        <v>929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 t="shared" si="50"/>
        <v>0</v>
      </c>
      <c r="G261" s="1">
        <f t="shared" si="44"/>
        <v>361</v>
      </c>
      <c r="H261" s="2">
        <f t="shared" si="45"/>
        <v>0.38858988159311086</v>
      </c>
      <c r="I261" s="8"/>
      <c r="J261" s="2">
        <f t="shared" si="51"/>
        <v>0.30462863293864373</v>
      </c>
      <c r="K261" s="2">
        <f t="shared" si="52"/>
        <v>0.69321851453175454</v>
      </c>
      <c r="L261" s="2">
        <f t="shared" si="53"/>
        <v>0</v>
      </c>
      <c r="M261" s="2">
        <f t="shared" si="54"/>
        <v>2.1528525296017342E-3</v>
      </c>
      <c r="N261" s="58">
        <v>283</v>
      </c>
      <c r="O261" s="58">
        <v>644</v>
      </c>
      <c r="P261" s="58"/>
      <c r="Q261" s="58"/>
      <c r="R261" s="58"/>
      <c r="S261" s="58"/>
      <c r="T261" s="59"/>
      <c r="U261" s="55">
        <v>2</v>
      </c>
      <c r="V261" s="55"/>
      <c r="W261" s="55"/>
      <c r="X261" s="55"/>
      <c r="Y261" s="55"/>
      <c r="Z261" s="55"/>
      <c r="AA261" s="55"/>
      <c r="AB261" s="55"/>
      <c r="AG261" t="str">
        <f t="shared" si="48"/>
        <v>Machias</v>
      </c>
      <c r="AH261" t="s">
        <v>1242</v>
      </c>
      <c r="AI261">
        <v>2</v>
      </c>
      <c r="AJ261" s="9"/>
      <c r="AK261" s="94">
        <v>23</v>
      </c>
      <c r="AL261" s="96">
        <v>29</v>
      </c>
      <c r="AM261" s="96">
        <v>130</v>
      </c>
      <c r="AN261" s="100">
        <v>41960</v>
      </c>
      <c r="AO261">
        <f t="shared" si="46"/>
        <v>23029</v>
      </c>
      <c r="AP261" s="61" t="s">
        <v>2575</v>
      </c>
      <c r="AQ261" s="126">
        <f t="shared" si="47"/>
        <v>2341960</v>
      </c>
    </row>
    <row r="262" spans="1:43" hidden="1" outlineLevel="1">
      <c r="A262" t="s">
        <v>1163</v>
      </c>
      <c r="B262" s="9" t="s">
        <v>32</v>
      </c>
      <c r="C262" s="1">
        <f t="shared" si="49"/>
        <v>440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50"/>
        <v>0</v>
      </c>
      <c r="G262" s="1">
        <f t="shared" si="44"/>
        <v>148</v>
      </c>
      <c r="H262" s="2">
        <f t="shared" si="45"/>
        <v>0.33636363636363636</v>
      </c>
      <c r="I262" s="8"/>
      <c r="J262" s="2">
        <f t="shared" si="51"/>
        <v>0.33181818181818185</v>
      </c>
      <c r="K262" s="2">
        <f t="shared" si="52"/>
        <v>0.66818181818181821</v>
      </c>
      <c r="L262" s="2">
        <f t="shared" si="53"/>
        <v>0</v>
      </c>
      <c r="M262" s="2">
        <f t="shared" si="54"/>
        <v>0</v>
      </c>
      <c r="N262" s="58">
        <v>146</v>
      </c>
      <c r="O262" s="58">
        <v>294</v>
      </c>
      <c r="P262" s="58"/>
      <c r="Q262" s="58"/>
      <c r="R262" s="58"/>
      <c r="S262" s="58"/>
      <c r="T262" s="59"/>
      <c r="U262" s="55"/>
      <c r="V262" s="55"/>
      <c r="W262" s="55"/>
      <c r="X262" s="55"/>
      <c r="Y262" s="55"/>
      <c r="Z262" s="55"/>
      <c r="AA262" s="55"/>
      <c r="AB262" s="55"/>
      <c r="AG262" t="str">
        <f t="shared" si="48"/>
        <v>Machiasport</v>
      </c>
      <c r="AH262" t="s">
        <v>1242</v>
      </c>
      <c r="AI262">
        <v>2</v>
      </c>
      <c r="AJ262" s="9"/>
      <c r="AK262" s="94">
        <v>23</v>
      </c>
      <c r="AL262" s="96">
        <v>29</v>
      </c>
      <c r="AM262" s="96">
        <v>135</v>
      </c>
      <c r="AN262" s="100">
        <v>42100</v>
      </c>
      <c r="AO262">
        <f t="shared" si="46"/>
        <v>23029</v>
      </c>
      <c r="AP262" s="61" t="s">
        <v>2575</v>
      </c>
      <c r="AQ262" s="126">
        <f t="shared" si="47"/>
        <v>2342100</v>
      </c>
    </row>
    <row r="263" spans="1:43" hidden="1" outlineLevel="1">
      <c r="A263" t="s">
        <v>922</v>
      </c>
      <c r="B263" s="9" t="s">
        <v>32</v>
      </c>
      <c r="C263" s="1">
        <f t="shared" si="49"/>
        <v>42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 t="shared" si="50"/>
        <v>0</v>
      </c>
      <c r="G263" s="1">
        <f t="shared" si="44"/>
        <v>18</v>
      </c>
      <c r="H263" s="2">
        <f t="shared" si="45"/>
        <v>0.42857142857142855</v>
      </c>
      <c r="I263" s="8"/>
      <c r="J263" s="2">
        <f t="shared" si="51"/>
        <v>0.7142857142857143</v>
      </c>
      <c r="K263" s="2">
        <f t="shared" si="52"/>
        <v>0.2857142857142857</v>
      </c>
      <c r="L263" s="2">
        <f t="shared" si="53"/>
        <v>0</v>
      </c>
      <c r="M263" s="2">
        <f t="shared" si="54"/>
        <v>0</v>
      </c>
      <c r="N263" s="58">
        <v>30</v>
      </c>
      <c r="O263" s="58">
        <v>12</v>
      </c>
      <c r="P263" s="58"/>
      <c r="Q263" s="58"/>
      <c r="R263" s="58"/>
      <c r="S263" s="58"/>
      <c r="T263" s="59"/>
      <c r="U263" s="55"/>
      <c r="V263" s="55"/>
      <c r="W263" s="55"/>
      <c r="X263" s="55"/>
      <c r="Y263" s="55"/>
      <c r="Z263" s="55"/>
      <c r="AA263" s="55"/>
      <c r="AB263" s="55"/>
      <c r="AG263" t="str">
        <f t="shared" si="48"/>
        <v>Macwahoc</v>
      </c>
      <c r="AH263" t="s">
        <v>1670</v>
      </c>
      <c r="AI263">
        <v>2</v>
      </c>
      <c r="AJ263" s="9"/>
      <c r="AK263" s="94">
        <v>23</v>
      </c>
      <c r="AL263" s="96">
        <v>3</v>
      </c>
      <c r="AM263" s="96">
        <v>180</v>
      </c>
      <c r="AN263" s="100">
        <v>42450</v>
      </c>
      <c r="AO263">
        <f t="shared" si="46"/>
        <v>23003</v>
      </c>
      <c r="AP263" s="61" t="s">
        <v>1995</v>
      </c>
      <c r="AQ263" s="126">
        <f t="shared" si="47"/>
        <v>2342450</v>
      </c>
    </row>
    <row r="264" spans="1:43" hidden="1" outlineLevel="1">
      <c r="A264" t="s">
        <v>1237</v>
      </c>
      <c r="B264" s="9" t="s">
        <v>32</v>
      </c>
      <c r="C264" s="1">
        <f t="shared" si="49"/>
        <v>1757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 t="shared" si="50"/>
        <v>0</v>
      </c>
      <c r="G264" s="1">
        <f t="shared" si="44"/>
        <v>555</v>
      </c>
      <c r="H264" s="2">
        <f t="shared" si="45"/>
        <v>0.31587933978372223</v>
      </c>
      <c r="I264" s="8"/>
      <c r="J264" s="2">
        <f t="shared" si="51"/>
        <v>0.65793966989186115</v>
      </c>
      <c r="K264" s="2">
        <f t="shared" si="52"/>
        <v>0.34206033010813885</v>
      </c>
      <c r="L264" s="2">
        <f t="shared" si="53"/>
        <v>0</v>
      </c>
      <c r="M264" s="2">
        <f t="shared" si="54"/>
        <v>0</v>
      </c>
      <c r="N264" s="58">
        <v>1156</v>
      </c>
      <c r="O264" s="58">
        <v>601</v>
      </c>
      <c r="P264" s="58"/>
      <c r="Q264" s="58"/>
      <c r="R264" s="58"/>
      <c r="S264" s="58"/>
      <c r="T264" s="59"/>
      <c r="U264" s="55"/>
      <c r="V264" s="55"/>
      <c r="W264" s="55"/>
      <c r="X264" s="55"/>
      <c r="Y264" s="55"/>
      <c r="Z264" s="55"/>
      <c r="AA264" s="55"/>
      <c r="AB264" s="55"/>
      <c r="AG264" t="str">
        <f t="shared" si="48"/>
        <v>Madawaska</v>
      </c>
      <c r="AH264" t="s">
        <v>1670</v>
      </c>
      <c r="AI264">
        <v>2</v>
      </c>
      <c r="AJ264" s="9"/>
      <c r="AK264" s="94">
        <v>23</v>
      </c>
      <c r="AL264" s="96">
        <v>3</v>
      </c>
      <c r="AM264" s="96">
        <v>185</v>
      </c>
      <c r="AN264" s="100">
        <v>42520</v>
      </c>
      <c r="AO264">
        <f t="shared" si="46"/>
        <v>23003</v>
      </c>
      <c r="AP264" s="61" t="s">
        <v>2575</v>
      </c>
      <c r="AQ264" s="126">
        <f t="shared" si="47"/>
        <v>2342520</v>
      </c>
    </row>
    <row r="265" spans="1:43" hidden="1" outlineLevel="1">
      <c r="A265" t="s">
        <v>431</v>
      </c>
      <c r="B265" s="9" t="s">
        <v>32</v>
      </c>
      <c r="C265" s="1">
        <f t="shared" si="49"/>
        <v>82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50"/>
        <v>0</v>
      </c>
      <c r="G265" s="1">
        <f t="shared" si="44"/>
        <v>38</v>
      </c>
      <c r="H265" s="2">
        <f t="shared" si="45"/>
        <v>0.46341463414634149</v>
      </c>
      <c r="I265" s="8"/>
      <c r="J265" s="2">
        <f t="shared" si="51"/>
        <v>0.26829268292682928</v>
      </c>
      <c r="K265" s="2">
        <f t="shared" si="52"/>
        <v>0.73170731707317072</v>
      </c>
      <c r="L265" s="2">
        <f t="shared" si="53"/>
        <v>0</v>
      </c>
      <c r="M265" s="2">
        <f t="shared" si="54"/>
        <v>0</v>
      </c>
      <c r="N265" s="58">
        <v>22</v>
      </c>
      <c r="O265" s="58">
        <v>60</v>
      </c>
      <c r="P265" s="58"/>
      <c r="Q265" s="58"/>
      <c r="R265" s="58"/>
      <c r="S265" s="58"/>
      <c r="T265" s="59"/>
      <c r="U265" s="55"/>
      <c r="V265" s="55"/>
      <c r="W265" s="55"/>
      <c r="X265" s="55"/>
      <c r="Y265" s="55"/>
      <c r="Z265" s="55"/>
      <c r="AA265" s="55"/>
      <c r="AB265" s="55"/>
      <c r="AG265" t="str">
        <f>A265</f>
        <v>Madawaska Lake</v>
      </c>
      <c r="AH265" t="s">
        <v>1670</v>
      </c>
      <c r="AI265">
        <v>2</v>
      </c>
      <c r="AJ265" s="9"/>
      <c r="AK265" s="94">
        <v>23</v>
      </c>
      <c r="AL265" s="96">
        <v>3</v>
      </c>
      <c r="AN265" s="100">
        <v>42550</v>
      </c>
      <c r="AO265">
        <f t="shared" si="46"/>
        <v>23003</v>
      </c>
      <c r="AP265" s="61" t="s">
        <v>1228</v>
      </c>
      <c r="AQ265" s="126">
        <f t="shared" si="47"/>
        <v>2342550</v>
      </c>
    </row>
    <row r="266" spans="1:43" hidden="1" outlineLevel="1">
      <c r="A266" t="s">
        <v>2395</v>
      </c>
      <c r="B266" s="9" t="s">
        <v>32</v>
      </c>
      <c r="C266" s="1">
        <f t="shared" si="49"/>
        <v>1893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50"/>
        <v>0</v>
      </c>
      <c r="G266" s="1">
        <f t="shared" si="44"/>
        <v>67</v>
      </c>
      <c r="H266" s="2">
        <f t="shared" si="45"/>
        <v>3.5393555203380875E-2</v>
      </c>
      <c r="I266" s="8"/>
      <c r="J266" s="2">
        <f t="shared" si="51"/>
        <v>0.48230322239830958</v>
      </c>
      <c r="K266" s="2">
        <f t="shared" si="52"/>
        <v>0.51769677760169042</v>
      </c>
      <c r="L266" s="2">
        <f t="shared" si="53"/>
        <v>0</v>
      </c>
      <c r="M266" s="2">
        <f t="shared" si="54"/>
        <v>0</v>
      </c>
      <c r="N266" s="58">
        <v>913</v>
      </c>
      <c r="O266" s="58">
        <v>980</v>
      </c>
      <c r="P266" s="58"/>
      <c r="Q266" s="58"/>
      <c r="R266" s="58"/>
      <c r="S266" s="58"/>
      <c r="T266" s="59"/>
      <c r="U266" s="55"/>
      <c r="V266" s="55"/>
      <c r="W266" s="55"/>
      <c r="X266" s="55"/>
      <c r="Y266" s="55"/>
      <c r="Z266" s="55"/>
      <c r="AA266" s="55"/>
      <c r="AB266" s="55"/>
      <c r="AG266" t="str">
        <f t="shared" si="48"/>
        <v>Madison</v>
      </c>
      <c r="AH266" t="s">
        <v>1518</v>
      </c>
      <c r="AI266">
        <v>2</v>
      </c>
      <c r="AJ266" s="9"/>
      <c r="AK266" s="94">
        <v>23</v>
      </c>
      <c r="AL266" s="96">
        <v>25</v>
      </c>
      <c r="AM266" s="96">
        <v>85</v>
      </c>
      <c r="AN266" s="100">
        <v>42660</v>
      </c>
      <c r="AO266">
        <f t="shared" si="46"/>
        <v>23025</v>
      </c>
      <c r="AP266" s="61" t="s">
        <v>2575</v>
      </c>
      <c r="AQ266" s="126">
        <f t="shared" si="47"/>
        <v>2342660</v>
      </c>
    </row>
    <row r="267" spans="1:43" hidden="1" outlineLevel="1">
      <c r="A267" t="s">
        <v>49</v>
      </c>
      <c r="B267" s="9" t="s">
        <v>32</v>
      </c>
      <c r="C267" s="1">
        <f t="shared" si="49"/>
        <v>80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50"/>
        <v>0</v>
      </c>
      <c r="G267" s="1">
        <f t="shared" si="44"/>
        <v>4</v>
      </c>
      <c r="H267" s="2">
        <f t="shared" si="45"/>
        <v>0.05</v>
      </c>
      <c r="I267" s="8"/>
      <c r="J267" s="2">
        <f t="shared" si="51"/>
        <v>0.47499999999999998</v>
      </c>
      <c r="K267" s="2">
        <f t="shared" si="52"/>
        <v>0.52500000000000002</v>
      </c>
      <c r="L267" s="2">
        <f t="shared" si="53"/>
        <v>0</v>
      </c>
      <c r="M267" s="2">
        <f t="shared" si="54"/>
        <v>0</v>
      </c>
      <c r="N267" s="58">
        <v>38</v>
      </c>
      <c r="O267" s="58">
        <v>42</v>
      </c>
      <c r="P267" s="58"/>
      <c r="Q267" s="58"/>
      <c r="R267" s="58"/>
      <c r="S267" s="58"/>
      <c r="T267" s="59"/>
      <c r="U267" s="55"/>
      <c r="V267" s="55"/>
      <c r="W267" s="55"/>
      <c r="X267" s="55"/>
      <c r="Y267" s="55"/>
      <c r="Z267" s="55"/>
      <c r="AA267" s="55"/>
      <c r="AB267" s="55"/>
      <c r="AG267" t="str">
        <f t="shared" si="48"/>
        <v>Madrid</v>
      </c>
      <c r="AH267" t="s">
        <v>1534</v>
      </c>
      <c r="AI267">
        <v>2</v>
      </c>
      <c r="AJ267" s="9"/>
      <c r="AK267" s="94">
        <v>23</v>
      </c>
      <c r="AL267" s="96">
        <v>7</v>
      </c>
      <c r="AM267" s="96">
        <v>55</v>
      </c>
      <c r="AN267" s="100">
        <v>42765</v>
      </c>
      <c r="AO267">
        <f t="shared" si="46"/>
        <v>23007</v>
      </c>
      <c r="AP267" s="61" t="s">
        <v>2575</v>
      </c>
      <c r="AQ267" s="126">
        <f t="shared" si="47"/>
        <v>2342765</v>
      </c>
    </row>
    <row r="268" spans="1:43" hidden="1" outlineLevel="1">
      <c r="A268" t="s">
        <v>923</v>
      </c>
      <c r="B268" s="9" t="s">
        <v>32</v>
      </c>
      <c r="C268" s="1">
        <f t="shared" si="49"/>
        <v>19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50"/>
        <v>0</v>
      </c>
      <c r="G268" s="1">
        <f t="shared" si="44"/>
        <v>9</v>
      </c>
      <c r="H268" s="2">
        <f t="shared" si="45"/>
        <v>0.47368421052631576</v>
      </c>
      <c r="I268" s="8"/>
      <c r="J268" s="2">
        <f t="shared" si="51"/>
        <v>0.26315789473684209</v>
      </c>
      <c r="K268" s="2">
        <f t="shared" si="52"/>
        <v>0.73684210526315785</v>
      </c>
      <c r="L268" s="2">
        <f t="shared" si="53"/>
        <v>0</v>
      </c>
      <c r="M268" s="2">
        <f t="shared" si="54"/>
        <v>1.1102230246251565E-16</v>
      </c>
      <c r="N268" s="58">
        <v>5</v>
      </c>
      <c r="O268" s="58">
        <v>14</v>
      </c>
      <c r="P268" s="58"/>
      <c r="Q268" s="58"/>
      <c r="R268" s="58"/>
      <c r="S268" s="58"/>
      <c r="T268" s="59"/>
      <c r="U268" s="55"/>
      <c r="V268" s="55"/>
      <c r="W268" s="55"/>
      <c r="X268" s="55"/>
      <c r="Y268" s="55"/>
      <c r="Z268" s="55"/>
      <c r="AA268" s="55"/>
      <c r="AB268" s="55"/>
      <c r="AG268" t="str">
        <f t="shared" si="48"/>
        <v>Magalloway</v>
      </c>
      <c r="AH268" t="s">
        <v>2760</v>
      </c>
      <c r="AI268">
        <v>2</v>
      </c>
      <c r="AJ268" s="9"/>
      <c r="AK268" s="94">
        <v>23</v>
      </c>
      <c r="AL268" s="96">
        <v>17</v>
      </c>
      <c r="AM268" s="96">
        <v>90</v>
      </c>
      <c r="AN268" s="100">
        <v>42835</v>
      </c>
      <c r="AO268">
        <f t="shared" si="46"/>
        <v>23017</v>
      </c>
      <c r="AP268" s="61" t="s">
        <v>1995</v>
      </c>
      <c r="AQ268" s="126">
        <f t="shared" si="47"/>
        <v>2342835</v>
      </c>
    </row>
    <row r="269" spans="1:43" hidden="1" outlineLevel="1">
      <c r="A269" t="s">
        <v>1002</v>
      </c>
      <c r="B269" s="9" t="s">
        <v>32</v>
      </c>
      <c r="C269" s="1">
        <f t="shared" si="49"/>
        <v>1246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50"/>
        <v>0</v>
      </c>
      <c r="G269" s="1">
        <f t="shared" si="44"/>
        <v>780</v>
      </c>
      <c r="H269" s="2">
        <f t="shared" si="45"/>
        <v>0.6260032102728732</v>
      </c>
      <c r="I269" s="8"/>
      <c r="J269" s="2">
        <f t="shared" si="51"/>
        <v>0.1869983948635634</v>
      </c>
      <c r="K269" s="2">
        <f t="shared" si="52"/>
        <v>0.8130016051364366</v>
      </c>
      <c r="L269" s="2">
        <f t="shared" si="53"/>
        <v>0</v>
      </c>
      <c r="M269" s="2">
        <f t="shared" si="54"/>
        <v>0</v>
      </c>
      <c r="N269" s="58">
        <v>233</v>
      </c>
      <c r="O269" s="58">
        <v>1013</v>
      </c>
      <c r="P269" s="58"/>
      <c r="Q269" s="58"/>
      <c r="R269" s="58"/>
      <c r="S269" s="58"/>
      <c r="T269" s="59"/>
      <c r="U269" s="55"/>
      <c r="V269" s="55"/>
      <c r="W269" s="55"/>
      <c r="X269" s="55"/>
      <c r="Y269" s="55"/>
      <c r="Z269" s="55"/>
      <c r="AA269" s="55"/>
      <c r="AB269" s="55"/>
      <c r="AG269" t="str">
        <f t="shared" si="48"/>
        <v>Manchester</v>
      </c>
      <c r="AH269" t="s">
        <v>1418</v>
      </c>
      <c r="AI269">
        <v>1</v>
      </c>
      <c r="AJ269" s="9"/>
      <c r="AK269" s="94">
        <v>23</v>
      </c>
      <c r="AL269" s="96">
        <v>11</v>
      </c>
      <c r="AM269" s="96">
        <v>65</v>
      </c>
      <c r="AN269" s="100">
        <v>43080</v>
      </c>
      <c r="AO269">
        <f t="shared" si="46"/>
        <v>23011</v>
      </c>
      <c r="AP269" s="61" t="s">
        <v>2575</v>
      </c>
      <c r="AQ269" s="126">
        <f t="shared" si="47"/>
        <v>2343080</v>
      </c>
    </row>
    <row r="270" spans="1:43" hidden="1" outlineLevel="1">
      <c r="A270" t="s">
        <v>390</v>
      </c>
      <c r="B270" s="9" t="s">
        <v>32</v>
      </c>
      <c r="C270" s="1">
        <f t="shared" si="49"/>
        <v>677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50"/>
        <v>0</v>
      </c>
      <c r="G270" s="1">
        <f t="shared" si="44"/>
        <v>321</v>
      </c>
      <c r="H270" s="2">
        <f t="shared" si="45"/>
        <v>0.47415066469719352</v>
      </c>
      <c r="I270" s="8"/>
      <c r="J270" s="2">
        <f t="shared" si="51"/>
        <v>0.26292466765140327</v>
      </c>
      <c r="K270" s="2">
        <f t="shared" si="52"/>
        <v>0.73707533234859679</v>
      </c>
      <c r="L270" s="2">
        <f t="shared" si="53"/>
        <v>0</v>
      </c>
      <c r="M270" s="2">
        <f t="shared" si="54"/>
        <v>0</v>
      </c>
      <c r="N270" s="58">
        <v>178</v>
      </c>
      <c r="O270" s="58">
        <v>499</v>
      </c>
      <c r="P270" s="58"/>
      <c r="Q270" s="58"/>
      <c r="R270" s="58"/>
      <c r="S270" s="58"/>
      <c r="T270" s="59"/>
      <c r="U270" s="55"/>
      <c r="V270" s="55"/>
      <c r="W270" s="55"/>
      <c r="X270" s="55"/>
      <c r="Y270" s="55"/>
      <c r="Z270" s="55"/>
      <c r="AA270" s="55"/>
      <c r="AB270" s="55"/>
      <c r="AG270" t="str">
        <f t="shared" si="48"/>
        <v>Mapleton</v>
      </c>
      <c r="AH270" t="s">
        <v>1670</v>
      </c>
      <c r="AI270">
        <v>2</v>
      </c>
      <c r="AJ270" s="9"/>
      <c r="AK270" s="94">
        <v>23</v>
      </c>
      <c r="AL270" s="96">
        <v>3</v>
      </c>
      <c r="AM270" s="96">
        <v>190</v>
      </c>
      <c r="AN270" s="100">
        <v>43255</v>
      </c>
      <c r="AO270">
        <f t="shared" si="46"/>
        <v>23003</v>
      </c>
      <c r="AP270" s="61" t="s">
        <v>2575</v>
      </c>
      <c r="AQ270" s="126">
        <f t="shared" si="47"/>
        <v>2343255</v>
      </c>
    </row>
    <row r="271" spans="1:43" hidden="1" outlineLevel="1">
      <c r="A271" t="s">
        <v>2548</v>
      </c>
      <c r="B271" s="9" t="s">
        <v>32</v>
      </c>
      <c r="C271" s="1">
        <f t="shared" si="49"/>
        <v>111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50"/>
        <v>0</v>
      </c>
      <c r="G271" s="1">
        <f t="shared" si="44"/>
        <v>51</v>
      </c>
      <c r="H271" s="2">
        <f t="shared" si="45"/>
        <v>0.45945945945945948</v>
      </c>
      <c r="I271" s="8"/>
      <c r="J271" s="2">
        <f t="shared" si="51"/>
        <v>0.27027027027027029</v>
      </c>
      <c r="K271" s="2">
        <f t="shared" si="52"/>
        <v>0.72972972972972971</v>
      </c>
      <c r="L271" s="2">
        <f t="shared" si="53"/>
        <v>0</v>
      </c>
      <c r="M271" s="2">
        <f t="shared" si="54"/>
        <v>0</v>
      </c>
      <c r="N271" s="58">
        <v>30</v>
      </c>
      <c r="O271" s="58">
        <v>81</v>
      </c>
      <c r="P271" s="58"/>
      <c r="Q271" s="58"/>
      <c r="R271" s="58"/>
      <c r="S271" s="58"/>
      <c r="T271" s="59"/>
      <c r="U271" s="55"/>
      <c r="V271" s="55"/>
      <c r="W271" s="55"/>
      <c r="X271" s="55"/>
      <c r="Y271" s="55"/>
      <c r="Z271" s="55"/>
      <c r="AA271" s="55"/>
      <c r="AB271" s="55"/>
      <c r="AG271" t="str">
        <f t="shared" si="48"/>
        <v>Mariaville</v>
      </c>
      <c r="AH271" t="s">
        <v>2274</v>
      </c>
      <c r="AI271">
        <v>2</v>
      </c>
      <c r="AJ271" s="9"/>
      <c r="AK271" s="94">
        <v>23</v>
      </c>
      <c r="AL271" s="96">
        <v>9</v>
      </c>
      <c r="AM271" s="96">
        <v>95</v>
      </c>
      <c r="AN271" s="100">
        <v>43430</v>
      </c>
      <c r="AO271">
        <f t="shared" si="46"/>
        <v>23009</v>
      </c>
      <c r="AP271" s="61" t="s">
        <v>2575</v>
      </c>
      <c r="AQ271" s="126">
        <f t="shared" si="47"/>
        <v>2343430</v>
      </c>
    </row>
    <row r="272" spans="1:43" hidden="1" outlineLevel="1">
      <c r="A272" t="s">
        <v>2109</v>
      </c>
      <c r="B272" s="9" t="s">
        <v>32</v>
      </c>
      <c r="C272" s="1">
        <f t="shared" si="49"/>
        <v>726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 t="shared" si="50"/>
        <v>0</v>
      </c>
      <c r="G272" s="1">
        <f t="shared" si="44"/>
        <v>394</v>
      </c>
      <c r="H272" s="2">
        <f t="shared" si="45"/>
        <v>0.54269972451790638</v>
      </c>
      <c r="I272" s="8"/>
      <c r="J272" s="2">
        <f t="shared" si="51"/>
        <v>0.22865013774104684</v>
      </c>
      <c r="K272" s="2">
        <f t="shared" si="52"/>
        <v>0.77134986225895319</v>
      </c>
      <c r="L272" s="2">
        <f t="shared" si="53"/>
        <v>0</v>
      </c>
      <c r="M272" s="2">
        <f t="shared" si="54"/>
        <v>0</v>
      </c>
      <c r="N272" s="58">
        <v>166</v>
      </c>
      <c r="O272" s="58">
        <v>560</v>
      </c>
      <c r="P272" s="58"/>
      <c r="Q272" s="58"/>
      <c r="R272" s="58"/>
      <c r="S272" s="58"/>
      <c r="T272" s="59"/>
      <c r="U272" s="55"/>
      <c r="V272" s="55"/>
      <c r="W272" s="55"/>
      <c r="X272" s="55"/>
      <c r="Y272" s="55"/>
      <c r="Z272" s="55"/>
      <c r="AA272" s="55"/>
      <c r="AB272" s="55"/>
      <c r="AG272" t="str">
        <f t="shared" si="48"/>
        <v>Mars Hill</v>
      </c>
      <c r="AH272" t="s">
        <v>1670</v>
      </c>
      <c r="AI272">
        <v>2</v>
      </c>
      <c r="AJ272" s="9"/>
      <c r="AK272" s="94">
        <v>23</v>
      </c>
      <c r="AL272" s="96">
        <v>3</v>
      </c>
      <c r="AM272" s="96">
        <v>195</v>
      </c>
      <c r="AN272" s="100">
        <v>43710</v>
      </c>
      <c r="AO272">
        <f t="shared" si="46"/>
        <v>23003</v>
      </c>
      <c r="AP272" s="61" t="s">
        <v>2575</v>
      </c>
      <c r="AQ272" s="126">
        <f t="shared" si="47"/>
        <v>2343710</v>
      </c>
    </row>
    <row r="273" spans="1:45" hidden="1" outlineLevel="1">
      <c r="A273" t="s">
        <v>1047</v>
      </c>
      <c r="B273" s="9" t="s">
        <v>32</v>
      </c>
      <c r="C273" s="1">
        <f t="shared" si="49"/>
        <v>198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 t="shared" si="50"/>
        <v>0</v>
      </c>
      <c r="G273" s="1">
        <f t="shared" si="44"/>
        <v>103</v>
      </c>
      <c r="H273" s="2">
        <f t="shared" si="45"/>
        <v>0.52020202020202022</v>
      </c>
      <c r="I273" s="8"/>
      <c r="J273" s="2">
        <f t="shared" si="51"/>
        <v>0.23737373737373738</v>
      </c>
      <c r="K273" s="2">
        <f t="shared" si="52"/>
        <v>0.75757575757575757</v>
      </c>
      <c r="L273" s="2">
        <f t="shared" si="53"/>
        <v>0</v>
      </c>
      <c r="M273" s="2">
        <f t="shared" si="54"/>
        <v>5.050505050505083E-3</v>
      </c>
      <c r="N273" s="58">
        <v>47</v>
      </c>
      <c r="O273" s="58">
        <v>150</v>
      </c>
      <c r="P273" s="58"/>
      <c r="Q273" s="58"/>
      <c r="R273" s="58"/>
      <c r="S273" s="58"/>
      <c r="T273" s="59"/>
      <c r="U273" s="55">
        <v>1</v>
      </c>
      <c r="V273" s="55"/>
      <c r="W273" s="55"/>
      <c r="X273" s="55"/>
      <c r="Y273" s="55"/>
      <c r="Z273" s="55"/>
      <c r="AA273" s="55"/>
      <c r="AB273" s="55"/>
      <c r="AG273" t="str">
        <f t="shared" si="48"/>
        <v>Marshfield</v>
      </c>
      <c r="AH273" t="s">
        <v>1242</v>
      </c>
      <c r="AI273">
        <v>2</v>
      </c>
      <c r="AJ273" s="9"/>
      <c r="AK273" s="94">
        <v>23</v>
      </c>
      <c r="AL273" s="96">
        <v>29</v>
      </c>
      <c r="AM273" s="96">
        <v>140</v>
      </c>
      <c r="AN273" s="100">
        <v>43640</v>
      </c>
      <c r="AO273">
        <f t="shared" si="46"/>
        <v>23029</v>
      </c>
      <c r="AP273" s="61" t="s">
        <v>2575</v>
      </c>
      <c r="AQ273" s="126">
        <f t="shared" si="47"/>
        <v>2343640</v>
      </c>
    </row>
    <row r="274" spans="1:45" hidden="1" outlineLevel="1">
      <c r="A274" t="s">
        <v>571</v>
      </c>
      <c r="B274" s="9" t="s">
        <v>32</v>
      </c>
      <c r="C274" s="1">
        <f t="shared" si="49"/>
        <v>108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50"/>
        <v>0</v>
      </c>
      <c r="G274" s="1">
        <f t="shared" si="44"/>
        <v>10</v>
      </c>
      <c r="H274" s="2">
        <f t="shared" si="45"/>
        <v>9.2592592592592587E-2</v>
      </c>
      <c r="I274" s="8"/>
      <c r="J274" s="2">
        <f t="shared" si="51"/>
        <v>0.45370370370370372</v>
      </c>
      <c r="K274" s="2">
        <f t="shared" si="52"/>
        <v>0.54629629629629628</v>
      </c>
      <c r="L274" s="2">
        <f t="shared" si="53"/>
        <v>0</v>
      </c>
      <c r="M274" s="2">
        <f t="shared" si="54"/>
        <v>0</v>
      </c>
      <c r="N274" s="58">
        <v>49</v>
      </c>
      <c r="O274" s="58">
        <v>59</v>
      </c>
      <c r="P274" s="58"/>
      <c r="Q274" s="58"/>
      <c r="R274" s="58"/>
      <c r="S274" s="58"/>
      <c r="T274" s="59"/>
      <c r="U274" s="55"/>
      <c r="V274" s="55"/>
      <c r="W274" s="55"/>
      <c r="X274" s="55"/>
      <c r="Y274" s="55"/>
      <c r="Z274" s="55"/>
      <c r="AA274" s="55"/>
      <c r="AB274" s="55"/>
      <c r="AG274" t="str">
        <f t="shared" si="48"/>
        <v>Masardis</v>
      </c>
      <c r="AH274" t="s">
        <v>1670</v>
      </c>
      <c r="AI274">
        <v>2</v>
      </c>
      <c r="AJ274" s="9"/>
      <c r="AK274" s="94">
        <v>23</v>
      </c>
      <c r="AL274" s="96">
        <v>3</v>
      </c>
      <c r="AM274" s="96">
        <v>200</v>
      </c>
      <c r="AN274" s="100">
        <v>43990</v>
      </c>
      <c r="AO274">
        <f t="shared" si="46"/>
        <v>23003</v>
      </c>
      <c r="AP274" s="61" t="s">
        <v>2575</v>
      </c>
      <c r="AQ274" s="126">
        <f t="shared" si="47"/>
        <v>2343990</v>
      </c>
    </row>
    <row r="275" spans="1:45" hidden="1" outlineLevel="1">
      <c r="A275" t="s">
        <v>2171</v>
      </c>
      <c r="B275" s="9" t="s">
        <v>32</v>
      </c>
      <c r="C275" s="1">
        <f>SUM(N275:AE275)</f>
        <v>18</v>
      </c>
      <c r="D275" s="7">
        <f>RANK(N275,(N275:AE275))</f>
        <v>2</v>
      </c>
      <c r="E275" s="7">
        <f>RANK(O275,(N275:AE275))</f>
        <v>1</v>
      </c>
      <c r="F275" s="7">
        <f>IF(P275&gt;0,RANK(P275,(N275:AE275)),0)</f>
        <v>0</v>
      </c>
      <c r="G275" s="1">
        <f>MAX(N275:P275)-LARGE(N275:P275,2)</f>
        <v>10</v>
      </c>
      <c r="H275" s="2">
        <f>G275/C275</f>
        <v>0.55555555555555558</v>
      </c>
      <c r="I275" s="8"/>
      <c r="J275" s="2">
        <f t="shared" si="51"/>
        <v>0.22222222222222221</v>
      </c>
      <c r="K275" s="2">
        <f t="shared" si="52"/>
        <v>0.77777777777777779</v>
      </c>
      <c r="L275" s="2">
        <f t="shared" si="53"/>
        <v>0</v>
      </c>
      <c r="M275" s="2">
        <f t="shared" si="54"/>
        <v>0</v>
      </c>
      <c r="N275" s="1">
        <v>4</v>
      </c>
      <c r="O275" s="1">
        <v>14</v>
      </c>
      <c r="P275" s="1"/>
      <c r="Q275" s="1"/>
      <c r="R275" s="1"/>
      <c r="S275" s="1"/>
      <c r="T275" s="59"/>
      <c r="U275" s="1"/>
      <c r="V275" s="1"/>
      <c r="W275" s="1"/>
      <c r="X275" s="1"/>
      <c r="Y275" s="1"/>
      <c r="Z275" s="1"/>
      <c r="AA275" s="1"/>
      <c r="AB275" s="1"/>
      <c r="AC275"/>
      <c r="AD275"/>
      <c r="AE275"/>
      <c r="AG275" t="str">
        <f t="shared" si="48"/>
        <v>Mason</v>
      </c>
      <c r="AH275" t="s">
        <v>2760</v>
      </c>
      <c r="AI275">
        <v>2</v>
      </c>
      <c r="AJ275" s="9"/>
      <c r="AK275" s="94">
        <v>23</v>
      </c>
      <c r="AL275" s="96">
        <v>17</v>
      </c>
      <c r="AN275" s="100">
        <v>43500</v>
      </c>
      <c r="AO275" s="100">
        <f t="shared" si="46"/>
        <v>23017</v>
      </c>
      <c r="AP275" s="61" t="s">
        <v>1228</v>
      </c>
      <c r="AQ275" s="128">
        <f>AK275*100000+AN275</f>
        <v>2343500</v>
      </c>
      <c r="AR275"/>
      <c r="AS275"/>
    </row>
    <row r="276" spans="1:45" hidden="1" outlineLevel="1">
      <c r="A276" t="s">
        <v>323</v>
      </c>
      <c r="B276" s="9" t="s">
        <v>32</v>
      </c>
      <c r="C276" s="1">
        <f t="shared" si="49"/>
        <v>35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50"/>
        <v>0</v>
      </c>
      <c r="G276" s="1">
        <f t="shared" si="44"/>
        <v>13</v>
      </c>
      <c r="H276" s="2">
        <f t="shared" si="45"/>
        <v>0.37142857142857144</v>
      </c>
      <c r="I276" s="8"/>
      <c r="J276" s="2">
        <f t="shared" si="51"/>
        <v>0.31428571428571428</v>
      </c>
      <c r="K276" s="2">
        <f t="shared" si="52"/>
        <v>0.68571428571428572</v>
      </c>
      <c r="L276" s="2">
        <f t="shared" si="53"/>
        <v>0</v>
      </c>
      <c r="M276" s="2">
        <f t="shared" si="54"/>
        <v>0</v>
      </c>
      <c r="N276" s="58">
        <v>11</v>
      </c>
      <c r="O276" s="58">
        <v>24</v>
      </c>
      <c r="P276" s="58"/>
      <c r="Q276" s="58"/>
      <c r="R276" s="58"/>
      <c r="S276" s="58"/>
      <c r="T276" s="59"/>
      <c r="U276" s="55"/>
      <c r="V276" s="55"/>
      <c r="W276" s="55"/>
      <c r="X276" s="55"/>
      <c r="Y276" s="55"/>
      <c r="Z276" s="55"/>
      <c r="AA276" s="55"/>
      <c r="AB276" s="55"/>
      <c r="AG276" t="str">
        <f t="shared" si="48"/>
        <v>Matinicus Isle</v>
      </c>
      <c r="AH276" t="s">
        <v>947</v>
      </c>
      <c r="AI276">
        <v>1</v>
      </c>
      <c r="AJ276" s="9"/>
      <c r="AK276" s="94">
        <v>23</v>
      </c>
      <c r="AL276" s="96">
        <v>13</v>
      </c>
      <c r="AM276" s="96">
        <v>35</v>
      </c>
      <c r="AN276" s="100">
        <v>44165</v>
      </c>
      <c r="AO276">
        <f t="shared" si="46"/>
        <v>23013</v>
      </c>
      <c r="AP276" s="61" t="s">
        <v>1995</v>
      </c>
      <c r="AQ276" s="126">
        <f t="shared" si="47"/>
        <v>2344165</v>
      </c>
    </row>
    <row r="277" spans="1:45" hidden="1" outlineLevel="1">
      <c r="A277" t="s">
        <v>2009</v>
      </c>
      <c r="B277" s="9" t="s">
        <v>32</v>
      </c>
      <c r="C277" s="1">
        <f t="shared" si="49"/>
        <v>361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50"/>
        <v>0</v>
      </c>
      <c r="G277" s="1">
        <f t="shared" si="44"/>
        <v>9</v>
      </c>
      <c r="H277" s="2">
        <f t="shared" si="45"/>
        <v>2.4930747922437674E-2</v>
      </c>
      <c r="I277" s="8"/>
      <c r="J277" s="2">
        <f t="shared" si="51"/>
        <v>0.48753462603878117</v>
      </c>
      <c r="K277" s="2">
        <f t="shared" si="52"/>
        <v>0.51246537396121883</v>
      </c>
      <c r="L277" s="2">
        <f t="shared" si="53"/>
        <v>0</v>
      </c>
      <c r="M277" s="2">
        <f t="shared" si="54"/>
        <v>0</v>
      </c>
      <c r="N277" s="58">
        <v>176</v>
      </c>
      <c r="O277" s="58">
        <v>185</v>
      </c>
      <c r="P277" s="58"/>
      <c r="Q277" s="58"/>
      <c r="R277" s="58"/>
      <c r="S277" s="58"/>
      <c r="T277" s="59"/>
      <c r="U277" s="55"/>
      <c r="V277" s="55"/>
      <c r="W277" s="55"/>
      <c r="X277" s="55"/>
      <c r="Y277" s="55"/>
      <c r="Z277" s="55"/>
      <c r="AA277" s="55"/>
      <c r="AB277" s="55"/>
      <c r="AG277" t="str">
        <f t="shared" si="48"/>
        <v>Mattawamkeag</v>
      </c>
      <c r="AH277" t="s">
        <v>1154</v>
      </c>
      <c r="AI277">
        <v>2</v>
      </c>
      <c r="AJ277" s="9"/>
      <c r="AK277" s="94">
        <v>23</v>
      </c>
      <c r="AL277" s="96">
        <v>19</v>
      </c>
      <c r="AM277" s="96">
        <v>200</v>
      </c>
      <c r="AN277" s="100">
        <v>44270</v>
      </c>
      <c r="AO277">
        <f t="shared" si="46"/>
        <v>23019</v>
      </c>
      <c r="AP277" s="61" t="s">
        <v>2575</v>
      </c>
      <c r="AQ277" s="126">
        <f t="shared" si="47"/>
        <v>2344270</v>
      </c>
    </row>
    <row r="278" spans="1:45" hidden="1" outlineLevel="1">
      <c r="A278" t="s">
        <v>2582</v>
      </c>
      <c r="B278" s="9" t="s">
        <v>32</v>
      </c>
      <c r="C278" s="1">
        <f t="shared" si="49"/>
        <v>37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50"/>
        <v>0</v>
      </c>
      <c r="G278" s="1">
        <f t="shared" si="44"/>
        <v>17</v>
      </c>
      <c r="H278" s="2">
        <f t="shared" si="45"/>
        <v>0.45945945945945948</v>
      </c>
      <c r="I278" s="8"/>
      <c r="J278" s="2">
        <f t="shared" si="51"/>
        <v>0.27027027027027029</v>
      </c>
      <c r="K278" s="2">
        <f t="shared" si="52"/>
        <v>0.72972972972972971</v>
      </c>
      <c r="L278" s="2">
        <f t="shared" si="53"/>
        <v>0</v>
      </c>
      <c r="M278" s="2">
        <f t="shared" si="54"/>
        <v>0</v>
      </c>
      <c r="N278" s="58">
        <v>10</v>
      </c>
      <c r="O278" s="58">
        <v>27</v>
      </c>
      <c r="P278" s="58"/>
      <c r="Q278" s="58"/>
      <c r="R278" s="58"/>
      <c r="S278" s="58"/>
      <c r="T278" s="59"/>
      <c r="U278" s="55"/>
      <c r="V278" s="55"/>
      <c r="W278" s="55"/>
      <c r="X278" s="55"/>
      <c r="Y278" s="55"/>
      <c r="Z278" s="55"/>
      <c r="AA278" s="55"/>
      <c r="AB278" s="55"/>
      <c r="AG278" t="str">
        <f t="shared" si="48"/>
        <v>Maxfield</v>
      </c>
      <c r="AH278" t="s">
        <v>1154</v>
      </c>
      <c r="AI278">
        <v>2</v>
      </c>
      <c r="AJ278" s="9"/>
      <c r="AK278" s="94">
        <v>23</v>
      </c>
      <c r="AL278" s="96">
        <v>19</v>
      </c>
      <c r="AM278" s="96">
        <v>205</v>
      </c>
      <c r="AN278" s="100">
        <v>44340</v>
      </c>
      <c r="AO278">
        <f t="shared" si="46"/>
        <v>23019</v>
      </c>
      <c r="AP278" s="61" t="s">
        <v>2575</v>
      </c>
      <c r="AQ278" s="126">
        <f t="shared" si="47"/>
        <v>2344340</v>
      </c>
    </row>
    <row r="279" spans="1:45" hidden="1" outlineLevel="1">
      <c r="A279" t="s">
        <v>1017</v>
      </c>
      <c r="B279" s="9" t="s">
        <v>32</v>
      </c>
      <c r="C279" s="1">
        <f t="shared" si="49"/>
        <v>1184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50"/>
        <v>0</v>
      </c>
      <c r="G279" s="1">
        <f t="shared" ref="G279:G340" si="55">IF(C279&gt;0,MAX(N279:P279)-LARGE(N279:P279,2),0)</f>
        <v>298</v>
      </c>
      <c r="H279" s="2">
        <f t="shared" ref="H279:H340" si="56">IF(C279&gt;0,G279/C279,0)</f>
        <v>0.2516891891891892</v>
      </c>
      <c r="I279" s="8"/>
      <c r="J279" s="2">
        <f t="shared" si="51"/>
        <v>0.37415540540540543</v>
      </c>
      <c r="K279" s="2">
        <f t="shared" si="52"/>
        <v>0.62584459459459463</v>
      </c>
      <c r="L279" s="2">
        <f t="shared" si="53"/>
        <v>0</v>
      </c>
      <c r="M279" s="2">
        <f t="shared" si="54"/>
        <v>-1.1102230246251565E-16</v>
      </c>
      <c r="N279" s="58">
        <v>443</v>
      </c>
      <c r="O279" s="58">
        <v>741</v>
      </c>
      <c r="P279" s="58"/>
      <c r="Q279" s="58"/>
      <c r="R279" s="58"/>
      <c r="S279" s="58"/>
      <c r="T279" s="59"/>
      <c r="U279" s="55"/>
      <c r="V279" s="55"/>
      <c r="W279" s="55"/>
      <c r="X279" s="55"/>
      <c r="Y279" s="55"/>
      <c r="Z279" s="55"/>
      <c r="AA279" s="55"/>
      <c r="AB279" s="55"/>
      <c r="AG279" t="str">
        <f t="shared" si="48"/>
        <v>Mechanic Falls</v>
      </c>
      <c r="AH279" t="s">
        <v>1403</v>
      </c>
      <c r="AI279">
        <v>2</v>
      </c>
      <c r="AJ279" s="9"/>
      <c r="AK279" s="94">
        <v>23</v>
      </c>
      <c r="AL279" s="96">
        <v>1</v>
      </c>
      <c r="AM279" s="96">
        <v>45</v>
      </c>
      <c r="AN279" s="100">
        <v>44585</v>
      </c>
      <c r="AO279">
        <f t="shared" si="46"/>
        <v>23001</v>
      </c>
      <c r="AP279" s="61" t="s">
        <v>2575</v>
      </c>
      <c r="AQ279" s="126">
        <f t="shared" si="47"/>
        <v>2344585</v>
      </c>
    </row>
    <row r="280" spans="1:45" hidden="1" outlineLevel="1">
      <c r="A280" t="s">
        <v>2275</v>
      </c>
      <c r="B280" s="9" t="s">
        <v>32</v>
      </c>
      <c r="C280" s="1">
        <f t="shared" si="49"/>
        <v>67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50"/>
        <v>0</v>
      </c>
      <c r="G280" s="1">
        <f t="shared" si="55"/>
        <v>9</v>
      </c>
      <c r="H280" s="2">
        <f t="shared" si="56"/>
        <v>0.13432835820895522</v>
      </c>
      <c r="I280" s="8"/>
      <c r="J280" s="2">
        <f t="shared" si="51"/>
        <v>0.43283582089552236</v>
      </c>
      <c r="K280" s="2">
        <f t="shared" si="52"/>
        <v>0.56716417910447758</v>
      </c>
      <c r="L280" s="2">
        <f t="shared" si="53"/>
        <v>0</v>
      </c>
      <c r="M280" s="2">
        <f t="shared" si="54"/>
        <v>1.1102230246251565E-16</v>
      </c>
      <c r="N280" s="58">
        <v>29</v>
      </c>
      <c r="O280" s="58">
        <v>38</v>
      </c>
      <c r="P280" s="58"/>
      <c r="Q280" s="58"/>
      <c r="R280" s="58"/>
      <c r="S280" s="58"/>
      <c r="T280" s="59"/>
      <c r="U280" s="55"/>
      <c r="V280" s="55"/>
      <c r="W280" s="55"/>
      <c r="X280" s="55"/>
      <c r="Y280" s="55"/>
      <c r="Z280" s="55"/>
      <c r="AA280" s="55"/>
      <c r="AB280" s="55"/>
      <c r="AG280" t="str">
        <f t="shared" si="48"/>
        <v>Meddybemps</v>
      </c>
      <c r="AH280" t="s">
        <v>1242</v>
      </c>
      <c r="AI280">
        <v>2</v>
      </c>
      <c r="AJ280" s="9"/>
      <c r="AK280" s="94">
        <v>23</v>
      </c>
      <c r="AL280" s="96">
        <v>29</v>
      </c>
      <c r="AM280" s="96">
        <v>145</v>
      </c>
      <c r="AN280" s="100">
        <v>44760</v>
      </c>
      <c r="AO280">
        <f t="shared" si="46"/>
        <v>23029</v>
      </c>
      <c r="AP280" s="61" t="s">
        <v>2575</v>
      </c>
      <c r="AQ280" s="126">
        <f t="shared" si="47"/>
        <v>2344760</v>
      </c>
    </row>
    <row r="281" spans="1:45" hidden="1" outlineLevel="1">
      <c r="A281" t="s">
        <v>2759</v>
      </c>
      <c r="B281" s="9" t="s">
        <v>32</v>
      </c>
      <c r="C281" s="1">
        <f t="shared" si="49"/>
        <v>63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50"/>
        <v>0</v>
      </c>
      <c r="G281" s="1">
        <f t="shared" si="55"/>
        <v>1</v>
      </c>
      <c r="H281" s="2">
        <f t="shared" si="56"/>
        <v>1.5873015873015872E-2</v>
      </c>
      <c r="I281" s="8"/>
      <c r="J281" s="2">
        <f t="shared" si="51"/>
        <v>0.49206349206349204</v>
      </c>
      <c r="K281" s="2">
        <f t="shared" si="52"/>
        <v>0.50793650793650791</v>
      </c>
      <c r="L281" s="2">
        <f t="shared" si="53"/>
        <v>0</v>
      </c>
      <c r="M281" s="2">
        <f t="shared" si="54"/>
        <v>0</v>
      </c>
      <c r="N281" s="58">
        <v>31</v>
      </c>
      <c r="O281" s="58">
        <v>32</v>
      </c>
      <c r="P281" s="58"/>
      <c r="Q281" s="58"/>
      <c r="R281" s="58"/>
      <c r="S281" s="58"/>
      <c r="T281" s="59"/>
      <c r="U281" s="55"/>
      <c r="V281" s="55"/>
      <c r="W281" s="55"/>
      <c r="X281" s="55"/>
      <c r="Y281" s="55"/>
      <c r="Z281" s="55"/>
      <c r="AA281" s="55"/>
      <c r="AB281" s="55"/>
      <c r="AG281" t="str">
        <f t="shared" si="48"/>
        <v>Medford</v>
      </c>
      <c r="AH281" t="s">
        <v>1723</v>
      </c>
      <c r="AI281">
        <v>2</v>
      </c>
      <c r="AJ281" s="9"/>
      <c r="AK281" s="94">
        <v>23</v>
      </c>
      <c r="AL281" s="96">
        <v>21</v>
      </c>
      <c r="AM281" s="96">
        <v>62</v>
      </c>
      <c r="AN281" s="100">
        <v>44830</v>
      </c>
      <c r="AO281">
        <f t="shared" si="46"/>
        <v>23021</v>
      </c>
      <c r="AP281" s="61" t="s">
        <v>2575</v>
      </c>
      <c r="AQ281" s="126">
        <f t="shared" si="47"/>
        <v>2344830</v>
      </c>
    </row>
    <row r="282" spans="1:45" hidden="1" outlineLevel="1">
      <c r="A282" t="s">
        <v>838</v>
      </c>
      <c r="B282" s="9" t="s">
        <v>32</v>
      </c>
      <c r="C282" s="1">
        <f t="shared" si="49"/>
        <v>611</v>
      </c>
      <c r="D282" s="7">
        <f>IF(N282&gt;0, RANK(N282,(N282:P282,Q282:AE282)),0)</f>
        <v>1</v>
      </c>
      <c r="E282" s="7">
        <f>IF(O282&gt;0,RANK(O282,(N282:P282,Q282:AE282)),0)</f>
        <v>2</v>
      </c>
      <c r="F282" s="7">
        <f t="shared" si="50"/>
        <v>0</v>
      </c>
      <c r="G282" s="1">
        <f t="shared" si="55"/>
        <v>15</v>
      </c>
      <c r="H282" s="2">
        <f t="shared" si="56"/>
        <v>2.4549918166939442E-2</v>
      </c>
      <c r="I282" s="8"/>
      <c r="J282" s="2">
        <f t="shared" si="51"/>
        <v>0.51227495908346976</v>
      </c>
      <c r="K282" s="2">
        <f t="shared" si="52"/>
        <v>0.48772504091653029</v>
      </c>
      <c r="L282" s="2">
        <f t="shared" si="53"/>
        <v>0</v>
      </c>
      <c r="M282" s="2">
        <f t="shared" si="54"/>
        <v>-5.5511151231257827E-17</v>
      </c>
      <c r="N282" s="58">
        <v>313</v>
      </c>
      <c r="O282" s="58">
        <v>298</v>
      </c>
      <c r="P282" s="58"/>
      <c r="Q282" s="58"/>
      <c r="R282" s="58"/>
      <c r="S282" s="58"/>
      <c r="T282" s="59"/>
      <c r="U282" s="55"/>
      <c r="V282" s="55"/>
      <c r="W282" s="55"/>
      <c r="X282" s="55"/>
      <c r="Y282" s="55"/>
      <c r="Z282" s="55"/>
      <c r="AA282" s="55"/>
      <c r="AB282" s="55"/>
      <c r="AG282" t="str">
        <f t="shared" si="48"/>
        <v>Medway</v>
      </c>
      <c r="AH282" t="s">
        <v>1154</v>
      </c>
      <c r="AI282">
        <v>2</v>
      </c>
      <c r="AJ282" s="9"/>
      <c r="AK282" s="94">
        <v>23</v>
      </c>
      <c r="AL282" s="96">
        <v>19</v>
      </c>
      <c r="AM282" s="96">
        <v>210</v>
      </c>
      <c r="AN282" s="100">
        <v>45005</v>
      </c>
      <c r="AO282">
        <f t="shared" si="46"/>
        <v>23019</v>
      </c>
      <c r="AP282" s="61" t="s">
        <v>2575</v>
      </c>
      <c r="AQ282" s="126">
        <f t="shared" si="47"/>
        <v>2345005</v>
      </c>
    </row>
    <row r="283" spans="1:45" hidden="1" outlineLevel="1">
      <c r="A283" t="s">
        <v>1389</v>
      </c>
      <c r="B283" s="9" t="s">
        <v>32</v>
      </c>
      <c r="C283" s="1">
        <f t="shared" si="49"/>
        <v>263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 t="shared" si="50"/>
        <v>0</v>
      </c>
      <c r="G283" s="1">
        <f t="shared" si="55"/>
        <v>3</v>
      </c>
      <c r="H283" s="2">
        <f t="shared" si="56"/>
        <v>1.1406844106463879E-2</v>
      </c>
      <c r="I283" s="8"/>
      <c r="J283" s="2">
        <f t="shared" si="51"/>
        <v>0.50570342205323193</v>
      </c>
      <c r="K283" s="2">
        <f t="shared" si="52"/>
        <v>0.49429657794676807</v>
      </c>
      <c r="L283" s="2">
        <f t="shared" si="53"/>
        <v>0</v>
      </c>
      <c r="M283" s="2">
        <f t="shared" si="54"/>
        <v>0</v>
      </c>
      <c r="N283" s="58">
        <v>133</v>
      </c>
      <c r="O283" s="58">
        <v>130</v>
      </c>
      <c r="P283" s="58"/>
      <c r="Q283" s="58"/>
      <c r="R283" s="58"/>
      <c r="S283" s="58"/>
      <c r="T283" s="59"/>
      <c r="U283" s="55"/>
      <c r="V283" s="55"/>
      <c r="W283" s="55"/>
      <c r="X283" s="55"/>
      <c r="Y283" s="55"/>
      <c r="Z283" s="55"/>
      <c r="AA283" s="55"/>
      <c r="AB283" s="55"/>
      <c r="AG283" t="str">
        <f t="shared" si="48"/>
        <v>Mercer</v>
      </c>
      <c r="AH283" t="s">
        <v>1518</v>
      </c>
      <c r="AI283">
        <v>2</v>
      </c>
      <c r="AJ283" s="9"/>
      <c r="AK283" s="94">
        <v>23</v>
      </c>
      <c r="AL283" s="96">
        <v>25</v>
      </c>
      <c r="AM283" s="96">
        <v>90</v>
      </c>
      <c r="AN283" s="100">
        <v>45110</v>
      </c>
      <c r="AO283">
        <f t="shared" si="46"/>
        <v>23025</v>
      </c>
      <c r="AP283" s="61" t="s">
        <v>2575</v>
      </c>
      <c r="AQ283" s="126">
        <f t="shared" si="47"/>
        <v>2345110</v>
      </c>
    </row>
    <row r="284" spans="1:45" hidden="1" outlineLevel="1">
      <c r="A284" t="s">
        <v>169</v>
      </c>
      <c r="B284" s="9" t="s">
        <v>32</v>
      </c>
      <c r="C284" s="1">
        <f t="shared" si="49"/>
        <v>78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50"/>
        <v>0</v>
      </c>
      <c r="G284" s="1">
        <f t="shared" si="55"/>
        <v>22</v>
      </c>
      <c r="H284" s="2">
        <f t="shared" si="56"/>
        <v>0.28205128205128205</v>
      </c>
      <c r="I284" s="8"/>
      <c r="J284" s="2">
        <f t="shared" si="51"/>
        <v>0.35897435897435898</v>
      </c>
      <c r="K284" s="2">
        <f t="shared" si="52"/>
        <v>0.64102564102564108</v>
      </c>
      <c r="L284" s="2">
        <f t="shared" si="53"/>
        <v>0</v>
      </c>
      <c r="M284" s="2">
        <f t="shared" si="54"/>
        <v>-1.1102230246251565E-16</v>
      </c>
      <c r="N284" s="58">
        <v>28</v>
      </c>
      <c r="O284" s="58">
        <v>50</v>
      </c>
      <c r="P284" s="58"/>
      <c r="Q284" s="58"/>
      <c r="R284" s="58"/>
      <c r="S284" s="58"/>
      <c r="T284" s="59"/>
      <c r="U284" s="55"/>
      <c r="V284" s="55"/>
      <c r="W284" s="55"/>
      <c r="X284" s="55"/>
      <c r="Y284" s="55"/>
      <c r="Z284" s="55"/>
      <c r="AA284" s="55"/>
      <c r="AB284" s="55"/>
      <c r="AG284" t="str">
        <f t="shared" si="48"/>
        <v>Merrill</v>
      </c>
      <c r="AH284" t="s">
        <v>1670</v>
      </c>
      <c r="AI284">
        <v>2</v>
      </c>
      <c r="AJ284" s="9"/>
      <c r="AK284" s="94">
        <v>23</v>
      </c>
      <c r="AL284" s="96">
        <v>3</v>
      </c>
      <c r="AM284" s="96">
        <v>205</v>
      </c>
      <c r="AN284" s="100">
        <v>45180</v>
      </c>
      <c r="AO284">
        <f t="shared" si="46"/>
        <v>23003</v>
      </c>
      <c r="AP284" s="61" t="s">
        <v>2575</v>
      </c>
      <c r="AQ284" s="126">
        <f t="shared" si="47"/>
        <v>2345180</v>
      </c>
    </row>
    <row r="285" spans="1:45" hidden="1" outlineLevel="1">
      <c r="A285" t="s">
        <v>1160</v>
      </c>
      <c r="B285" s="9" t="s">
        <v>32</v>
      </c>
      <c r="C285" s="1">
        <f t="shared" si="49"/>
        <v>1449</v>
      </c>
      <c r="D285" s="7">
        <f>IF(N285&gt;0, RANK(N285,(N285:P285,Q285:AE285)),0)</f>
        <v>1</v>
      </c>
      <c r="E285" s="7">
        <f>IF(O285&gt;0,RANK(O285,(N285:P285,Q285:AE285)),0)</f>
        <v>2</v>
      </c>
      <c r="F285" s="7">
        <f t="shared" si="50"/>
        <v>0</v>
      </c>
      <c r="G285" s="1">
        <f t="shared" si="55"/>
        <v>231</v>
      </c>
      <c r="H285" s="2">
        <f t="shared" si="56"/>
        <v>0.15942028985507245</v>
      </c>
      <c r="I285" s="8"/>
      <c r="J285" s="2">
        <f t="shared" si="51"/>
        <v>0.57971014492753625</v>
      </c>
      <c r="K285" s="2">
        <f t="shared" si="52"/>
        <v>0.42028985507246375</v>
      </c>
      <c r="L285" s="2">
        <f t="shared" si="53"/>
        <v>0</v>
      </c>
      <c r="M285" s="2">
        <f t="shared" si="54"/>
        <v>0</v>
      </c>
      <c r="N285" s="58">
        <v>840</v>
      </c>
      <c r="O285" s="58">
        <v>609</v>
      </c>
      <c r="P285" s="58"/>
      <c r="Q285" s="58"/>
      <c r="R285" s="58"/>
      <c r="S285" s="58"/>
      <c r="T285" s="59"/>
      <c r="U285" s="55"/>
      <c r="V285" s="55"/>
      <c r="W285" s="55"/>
      <c r="X285" s="55"/>
      <c r="Y285" s="55"/>
      <c r="Z285" s="55"/>
      <c r="AA285" s="55"/>
      <c r="AB285" s="55"/>
      <c r="AG285" t="str">
        <f t="shared" si="48"/>
        <v>Mexico</v>
      </c>
      <c r="AH285" t="s">
        <v>2760</v>
      </c>
      <c r="AI285">
        <v>2</v>
      </c>
      <c r="AJ285" s="9"/>
      <c r="AK285" s="94">
        <v>23</v>
      </c>
      <c r="AL285" s="96">
        <v>17</v>
      </c>
      <c r="AM285" s="96">
        <v>95</v>
      </c>
      <c r="AN285" s="100">
        <v>45285</v>
      </c>
      <c r="AO285">
        <f t="shared" si="46"/>
        <v>23017</v>
      </c>
      <c r="AP285" s="61" t="s">
        <v>2575</v>
      </c>
      <c r="AQ285" s="126">
        <f t="shared" si="47"/>
        <v>2345285</v>
      </c>
    </row>
    <row r="286" spans="1:45" hidden="1" outlineLevel="1">
      <c r="A286" t="s">
        <v>1161</v>
      </c>
      <c r="B286" s="9" t="s">
        <v>32</v>
      </c>
      <c r="C286" s="1">
        <f t="shared" si="49"/>
        <v>506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50"/>
        <v>0</v>
      </c>
      <c r="G286" s="1">
        <f t="shared" si="55"/>
        <v>186</v>
      </c>
      <c r="H286" s="2">
        <f t="shared" si="56"/>
        <v>0.3675889328063241</v>
      </c>
      <c r="I286" s="8"/>
      <c r="J286" s="2">
        <f t="shared" si="51"/>
        <v>0.31620553359683795</v>
      </c>
      <c r="K286" s="2">
        <f t="shared" si="52"/>
        <v>0.6837944664031621</v>
      </c>
      <c r="L286" s="2">
        <f t="shared" si="53"/>
        <v>0</v>
      </c>
      <c r="M286" s="2">
        <f t="shared" si="54"/>
        <v>0</v>
      </c>
      <c r="N286" s="58">
        <v>160</v>
      </c>
      <c r="O286" s="58">
        <v>346</v>
      </c>
      <c r="P286" s="58"/>
      <c r="Q286" s="58"/>
      <c r="R286" s="58"/>
      <c r="S286" s="58"/>
      <c r="T286" s="59"/>
      <c r="U286" s="55"/>
      <c r="V286" s="55"/>
      <c r="W286" s="55"/>
      <c r="X286" s="55"/>
      <c r="Y286" s="55"/>
      <c r="Z286" s="55"/>
      <c r="AA286" s="55"/>
      <c r="AB286" s="55"/>
      <c r="AG286" t="str">
        <f t="shared" si="48"/>
        <v>Milbridge</v>
      </c>
      <c r="AH286" t="s">
        <v>1242</v>
      </c>
      <c r="AI286">
        <v>2</v>
      </c>
      <c r="AJ286" s="9"/>
      <c r="AK286" s="94">
        <v>23</v>
      </c>
      <c r="AL286" s="96">
        <v>29</v>
      </c>
      <c r="AM286" s="96">
        <v>150</v>
      </c>
      <c r="AN286" s="100">
        <v>45600</v>
      </c>
      <c r="AO286">
        <f t="shared" si="46"/>
        <v>23029</v>
      </c>
      <c r="AP286" s="61" t="s">
        <v>2575</v>
      </c>
      <c r="AQ286" s="126">
        <f t="shared" si="47"/>
        <v>2345600</v>
      </c>
    </row>
    <row r="287" spans="1:45" hidden="1" outlineLevel="1">
      <c r="A287" t="s">
        <v>731</v>
      </c>
      <c r="B287" s="9" t="s">
        <v>32</v>
      </c>
      <c r="C287" s="1">
        <f t="shared" si="49"/>
        <v>1524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50"/>
        <v>0</v>
      </c>
      <c r="G287" s="1">
        <f t="shared" si="55"/>
        <v>484</v>
      </c>
      <c r="H287" s="2">
        <f t="shared" si="56"/>
        <v>0.31758530183727035</v>
      </c>
      <c r="I287" s="8"/>
      <c r="J287" s="2">
        <f t="shared" si="51"/>
        <v>0.34120734908136485</v>
      </c>
      <c r="K287" s="2">
        <f t="shared" si="52"/>
        <v>0.65879265091863515</v>
      </c>
      <c r="L287" s="2">
        <f t="shared" si="53"/>
        <v>0</v>
      </c>
      <c r="M287" s="2">
        <f t="shared" si="54"/>
        <v>0</v>
      </c>
      <c r="N287" s="58">
        <v>520</v>
      </c>
      <c r="O287" s="58">
        <v>1004</v>
      </c>
      <c r="P287" s="58"/>
      <c r="Q287" s="58"/>
      <c r="R287" s="58"/>
      <c r="S287" s="58"/>
      <c r="T287" s="59"/>
      <c r="U287" s="55"/>
      <c r="V287" s="55"/>
      <c r="W287" s="55"/>
      <c r="X287" s="55"/>
      <c r="Y287" s="55"/>
      <c r="Z287" s="55"/>
      <c r="AA287" s="55"/>
      <c r="AB287" s="55"/>
      <c r="AG287" t="str">
        <f t="shared" si="48"/>
        <v>Milford</v>
      </c>
      <c r="AH287" t="s">
        <v>1154</v>
      </c>
      <c r="AI287">
        <v>2</v>
      </c>
      <c r="AJ287" s="9"/>
      <c r="AK287" s="94">
        <v>23</v>
      </c>
      <c r="AL287" s="96">
        <v>19</v>
      </c>
      <c r="AM287" s="96">
        <v>215</v>
      </c>
      <c r="AN287" s="100">
        <v>45670</v>
      </c>
      <c r="AO287">
        <f t="shared" si="46"/>
        <v>23019</v>
      </c>
      <c r="AP287" s="61" t="s">
        <v>2575</v>
      </c>
      <c r="AQ287" s="126">
        <f t="shared" si="47"/>
        <v>2345670</v>
      </c>
    </row>
    <row r="288" spans="1:45" hidden="1" outlineLevel="1">
      <c r="A288" t="s">
        <v>2402</v>
      </c>
      <c r="B288" s="9" t="s">
        <v>32</v>
      </c>
      <c r="C288" s="1">
        <f t="shared" si="49"/>
        <v>3212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50"/>
        <v>0</v>
      </c>
      <c r="G288" s="1">
        <f t="shared" si="55"/>
        <v>416</v>
      </c>
      <c r="H288" s="2">
        <f t="shared" si="56"/>
        <v>0.1295143212951432</v>
      </c>
      <c r="I288" s="8"/>
      <c r="J288" s="2">
        <f t="shared" si="51"/>
        <v>0.43524283935242841</v>
      </c>
      <c r="K288" s="2">
        <f t="shared" si="52"/>
        <v>0.56475716064757164</v>
      </c>
      <c r="L288" s="2">
        <f t="shared" si="53"/>
        <v>0</v>
      </c>
      <c r="M288" s="2">
        <f t="shared" si="54"/>
        <v>0</v>
      </c>
      <c r="N288" s="58">
        <v>1398</v>
      </c>
      <c r="O288" s="58">
        <v>1814</v>
      </c>
      <c r="P288" s="58"/>
      <c r="Q288" s="58"/>
      <c r="R288" s="58"/>
      <c r="S288" s="58"/>
      <c r="T288" s="59"/>
      <c r="U288" s="55"/>
      <c r="V288" s="55"/>
      <c r="W288" s="55"/>
      <c r="X288" s="55"/>
      <c r="Y288" s="55"/>
      <c r="Z288" s="55"/>
      <c r="AA288" s="55"/>
      <c r="AB288" s="55"/>
      <c r="AG288" t="str">
        <f t="shared" si="48"/>
        <v>Millinocket</v>
      </c>
      <c r="AH288" t="s">
        <v>1154</v>
      </c>
      <c r="AI288">
        <v>2</v>
      </c>
      <c r="AJ288" s="9"/>
      <c r="AK288" s="94">
        <v>23</v>
      </c>
      <c r="AL288" s="96">
        <v>19</v>
      </c>
      <c r="AM288" s="96">
        <v>220</v>
      </c>
      <c r="AN288" s="100">
        <v>45810</v>
      </c>
      <c r="AO288">
        <f t="shared" si="46"/>
        <v>23019</v>
      </c>
      <c r="AP288" s="61" t="s">
        <v>2575</v>
      </c>
      <c r="AQ288" s="126">
        <f t="shared" si="47"/>
        <v>2345810</v>
      </c>
    </row>
    <row r="289" spans="1:43" hidden="1" outlineLevel="1">
      <c r="A289" t="s">
        <v>160</v>
      </c>
      <c r="B289" s="9" t="s">
        <v>32</v>
      </c>
      <c r="C289" s="1">
        <f t="shared" si="49"/>
        <v>1141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 t="shared" si="50"/>
        <v>0</v>
      </c>
      <c r="G289" s="1">
        <f t="shared" si="55"/>
        <v>419</v>
      </c>
      <c r="H289" s="2">
        <f t="shared" si="56"/>
        <v>0.36722173531989483</v>
      </c>
      <c r="I289" s="8"/>
      <c r="J289" s="2">
        <f t="shared" si="51"/>
        <v>0.31638913234005256</v>
      </c>
      <c r="K289" s="2">
        <f t="shared" si="52"/>
        <v>0.68361086765994739</v>
      </c>
      <c r="L289" s="2">
        <f t="shared" si="53"/>
        <v>0</v>
      </c>
      <c r="M289" s="2">
        <f t="shared" si="54"/>
        <v>1.1102230246251565E-16</v>
      </c>
      <c r="N289" s="58">
        <v>361</v>
      </c>
      <c r="O289" s="58">
        <v>780</v>
      </c>
      <c r="P289" s="58"/>
      <c r="Q289" s="58"/>
      <c r="R289" s="58"/>
      <c r="S289" s="58"/>
      <c r="T289" s="59"/>
      <c r="U289" s="55"/>
      <c r="V289" s="55"/>
      <c r="W289" s="55"/>
      <c r="X289" s="55"/>
      <c r="Y289" s="55"/>
      <c r="Z289" s="55"/>
      <c r="AA289" s="55"/>
      <c r="AB289" s="55"/>
      <c r="AG289" t="str">
        <f t="shared" si="48"/>
        <v>Milo</v>
      </c>
      <c r="AH289" t="s">
        <v>1723</v>
      </c>
      <c r="AI289">
        <v>2</v>
      </c>
      <c r="AJ289" s="9"/>
      <c r="AK289" s="94">
        <v>23</v>
      </c>
      <c r="AL289" s="96">
        <v>21</v>
      </c>
      <c r="AM289" s="96">
        <v>65</v>
      </c>
      <c r="AN289" s="100">
        <v>46020</v>
      </c>
      <c r="AO289">
        <f t="shared" si="46"/>
        <v>23021</v>
      </c>
      <c r="AP289" s="61" t="s">
        <v>2575</v>
      </c>
      <c r="AQ289" s="126">
        <f t="shared" si="47"/>
        <v>2346020</v>
      </c>
    </row>
    <row r="290" spans="1:43" hidden="1" outlineLevel="1">
      <c r="A290" t="s">
        <v>778</v>
      </c>
      <c r="B290" s="9" t="s">
        <v>32</v>
      </c>
      <c r="C290" s="1">
        <f t="shared" si="49"/>
        <v>27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 t="shared" si="50"/>
        <v>0</v>
      </c>
      <c r="G290" s="1">
        <f t="shared" si="55"/>
        <v>7</v>
      </c>
      <c r="H290" s="2">
        <f t="shared" si="56"/>
        <v>0.25925925925925924</v>
      </c>
      <c r="I290" s="8"/>
      <c r="J290" s="2">
        <f t="shared" si="51"/>
        <v>0.62962962962962965</v>
      </c>
      <c r="K290" s="2">
        <f t="shared" si="52"/>
        <v>0.37037037037037035</v>
      </c>
      <c r="L290" s="2">
        <f t="shared" si="53"/>
        <v>0</v>
      </c>
      <c r="M290" s="2">
        <f t="shared" si="54"/>
        <v>0</v>
      </c>
      <c r="N290" s="58">
        <v>17</v>
      </c>
      <c r="O290" s="58">
        <v>10</v>
      </c>
      <c r="P290" s="58"/>
      <c r="Q290" s="58"/>
      <c r="R290" s="58"/>
      <c r="S290" s="58"/>
      <c r="T290" s="59"/>
      <c r="U290" s="55"/>
      <c r="V290" s="55"/>
      <c r="W290" s="55"/>
      <c r="X290" s="55"/>
      <c r="Y290" s="55"/>
      <c r="Z290" s="55"/>
      <c r="AA290" s="55"/>
      <c r="AB290" s="55"/>
      <c r="AG290" t="str">
        <f>A290</f>
        <v>Milton</v>
      </c>
      <c r="AH290" t="s">
        <v>2760</v>
      </c>
      <c r="AI290">
        <v>2</v>
      </c>
      <c r="AJ290" s="9"/>
      <c r="AK290" s="94">
        <v>23</v>
      </c>
      <c r="AL290" s="96">
        <v>17</v>
      </c>
      <c r="AM290" s="96">
        <v>97</v>
      </c>
      <c r="AN290" s="100">
        <v>46105</v>
      </c>
      <c r="AO290">
        <f t="shared" si="46"/>
        <v>23017</v>
      </c>
      <c r="AP290" s="61" t="s">
        <v>1228</v>
      </c>
      <c r="AQ290" s="126">
        <f t="shared" si="47"/>
        <v>2346105</v>
      </c>
    </row>
    <row r="291" spans="1:43" hidden="1" outlineLevel="1">
      <c r="A291" t="s">
        <v>161</v>
      </c>
      <c r="B291" s="9" t="s">
        <v>32</v>
      </c>
      <c r="C291" s="1">
        <f t="shared" si="49"/>
        <v>741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50"/>
        <v>0</v>
      </c>
      <c r="G291" s="1">
        <f t="shared" si="55"/>
        <v>285</v>
      </c>
      <c r="H291" s="2">
        <f t="shared" si="56"/>
        <v>0.38461538461538464</v>
      </c>
      <c r="I291" s="8"/>
      <c r="J291" s="2">
        <f t="shared" si="51"/>
        <v>0.30769230769230771</v>
      </c>
      <c r="K291" s="2">
        <f t="shared" si="52"/>
        <v>0.69230769230769229</v>
      </c>
      <c r="L291" s="2">
        <f t="shared" si="53"/>
        <v>0</v>
      </c>
      <c r="M291" s="2">
        <f t="shared" si="54"/>
        <v>0</v>
      </c>
      <c r="N291" s="58">
        <v>228</v>
      </c>
      <c r="O291" s="58">
        <v>513</v>
      </c>
      <c r="P291" s="58"/>
      <c r="Q291" s="58"/>
      <c r="R291" s="58"/>
      <c r="S291" s="58"/>
      <c r="T291" s="59"/>
      <c r="U291" s="55"/>
      <c r="V291" s="55"/>
      <c r="W291" s="55"/>
      <c r="X291" s="55"/>
      <c r="Y291" s="55"/>
      <c r="Z291" s="55"/>
      <c r="AA291" s="55"/>
      <c r="AB291" s="55"/>
      <c r="AG291" t="str">
        <f t="shared" si="48"/>
        <v>Minot</v>
      </c>
      <c r="AH291" t="s">
        <v>1403</v>
      </c>
      <c r="AI291">
        <v>2</v>
      </c>
      <c r="AJ291" s="9"/>
      <c r="AK291" s="94">
        <v>23</v>
      </c>
      <c r="AL291" s="96">
        <v>1</v>
      </c>
      <c r="AM291" s="96">
        <v>50</v>
      </c>
      <c r="AN291" s="100">
        <v>46160</v>
      </c>
      <c r="AO291">
        <f t="shared" si="46"/>
        <v>23001</v>
      </c>
      <c r="AP291" s="61" t="s">
        <v>2575</v>
      </c>
      <c r="AQ291" s="126">
        <f t="shared" si="47"/>
        <v>2346160</v>
      </c>
    </row>
    <row r="292" spans="1:43" hidden="1" outlineLevel="1">
      <c r="A292" t="s">
        <v>645</v>
      </c>
      <c r="B292" s="9" t="s">
        <v>32</v>
      </c>
      <c r="C292" s="1">
        <f t="shared" si="49"/>
        <v>63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50"/>
        <v>0</v>
      </c>
      <c r="G292" s="1">
        <f t="shared" si="55"/>
        <v>21</v>
      </c>
      <c r="H292" s="2">
        <f t="shared" si="56"/>
        <v>0.33333333333333331</v>
      </c>
      <c r="I292" s="8"/>
      <c r="J292" s="2">
        <f t="shared" si="51"/>
        <v>0.33333333333333331</v>
      </c>
      <c r="K292" s="2">
        <f t="shared" si="52"/>
        <v>0.66666666666666663</v>
      </c>
      <c r="L292" s="2">
        <f t="shared" si="53"/>
        <v>0</v>
      </c>
      <c r="M292" s="2">
        <f t="shared" si="54"/>
        <v>1.1102230246251565E-16</v>
      </c>
      <c r="N292" s="58">
        <v>21</v>
      </c>
      <c r="O292" s="58">
        <v>42</v>
      </c>
      <c r="P292" s="58"/>
      <c r="Q292" s="58"/>
      <c r="R292" s="58"/>
      <c r="S292" s="58"/>
      <c r="T292" s="59"/>
      <c r="U292" s="55"/>
      <c r="V292" s="55"/>
      <c r="W292" s="55"/>
      <c r="X292" s="55"/>
      <c r="Y292" s="55"/>
      <c r="Z292" s="55"/>
      <c r="AA292" s="55"/>
      <c r="AB292" s="55"/>
      <c r="AG292" t="str">
        <f t="shared" si="48"/>
        <v>Monhegan</v>
      </c>
      <c r="AH292" t="s">
        <v>1794</v>
      </c>
      <c r="AI292">
        <v>1</v>
      </c>
      <c r="AJ292" s="9"/>
      <c r="AK292" s="94">
        <v>23</v>
      </c>
      <c r="AL292" s="96">
        <v>15</v>
      </c>
      <c r="AM292" s="96">
        <v>55</v>
      </c>
      <c r="AN292" s="100">
        <v>46335</v>
      </c>
      <c r="AO292">
        <f t="shared" si="46"/>
        <v>23015</v>
      </c>
      <c r="AP292" s="61" t="s">
        <v>1995</v>
      </c>
      <c r="AQ292" s="126">
        <f t="shared" si="47"/>
        <v>2346335</v>
      </c>
    </row>
    <row r="293" spans="1:43" hidden="1" outlineLevel="1">
      <c r="A293" t="s">
        <v>1415</v>
      </c>
      <c r="B293" s="9" t="s">
        <v>32</v>
      </c>
      <c r="C293" s="1">
        <f t="shared" si="49"/>
        <v>1654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50"/>
        <v>0</v>
      </c>
      <c r="G293" s="1">
        <f t="shared" si="55"/>
        <v>478</v>
      </c>
      <c r="H293" s="2">
        <f t="shared" si="56"/>
        <v>0.2889963724304716</v>
      </c>
      <c r="I293" s="8"/>
      <c r="J293" s="2">
        <f t="shared" si="51"/>
        <v>0.3555018137847642</v>
      </c>
      <c r="K293" s="2">
        <f t="shared" si="52"/>
        <v>0.6444981862152358</v>
      </c>
      <c r="L293" s="2">
        <f t="shared" si="53"/>
        <v>0</v>
      </c>
      <c r="M293" s="2">
        <f t="shared" si="54"/>
        <v>0</v>
      </c>
      <c r="N293" s="58">
        <v>588</v>
      </c>
      <c r="O293" s="58">
        <v>1066</v>
      </c>
      <c r="P293" s="58"/>
      <c r="Q293" s="58"/>
      <c r="R293" s="58"/>
      <c r="S293" s="58"/>
      <c r="T293" s="59"/>
      <c r="U293" s="55"/>
      <c r="V293" s="55"/>
      <c r="W293" s="55"/>
      <c r="X293" s="55"/>
      <c r="Y293" s="55"/>
      <c r="Z293" s="55"/>
      <c r="AA293" s="55"/>
      <c r="AB293" s="55"/>
      <c r="AG293" t="str">
        <f t="shared" si="48"/>
        <v>Monmouth</v>
      </c>
      <c r="AH293" t="s">
        <v>1418</v>
      </c>
      <c r="AI293">
        <v>2</v>
      </c>
      <c r="AJ293" s="9"/>
      <c r="AK293" s="94">
        <v>23</v>
      </c>
      <c r="AL293" s="96">
        <v>11</v>
      </c>
      <c r="AM293" s="96">
        <v>70</v>
      </c>
      <c r="AN293" s="100">
        <v>46405</v>
      </c>
      <c r="AO293">
        <f t="shared" si="46"/>
        <v>23011</v>
      </c>
      <c r="AP293" s="61" t="s">
        <v>2575</v>
      </c>
      <c r="AQ293" s="126">
        <f t="shared" si="47"/>
        <v>2346405</v>
      </c>
    </row>
    <row r="294" spans="1:43" hidden="1" outlineLevel="1">
      <c r="A294" t="s">
        <v>298</v>
      </c>
      <c r="B294" s="9" t="s">
        <v>32</v>
      </c>
      <c r="C294" s="1">
        <f t="shared" si="49"/>
        <v>387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50"/>
        <v>0</v>
      </c>
      <c r="G294" s="1">
        <f t="shared" si="55"/>
        <v>9</v>
      </c>
      <c r="H294" s="2">
        <f t="shared" si="56"/>
        <v>2.3255813953488372E-2</v>
      </c>
      <c r="I294" s="8"/>
      <c r="J294" s="2">
        <f t="shared" si="51"/>
        <v>0.48837209302325579</v>
      </c>
      <c r="K294" s="2">
        <f t="shared" si="52"/>
        <v>0.51162790697674421</v>
      </c>
      <c r="L294" s="2">
        <f t="shared" si="53"/>
        <v>0</v>
      </c>
      <c r="M294" s="2">
        <f t="shared" si="54"/>
        <v>0</v>
      </c>
      <c r="N294" s="58">
        <v>189</v>
      </c>
      <c r="O294" s="58">
        <v>198</v>
      </c>
      <c r="P294" s="58"/>
      <c r="Q294" s="58"/>
      <c r="R294" s="58"/>
      <c r="S294" s="58"/>
      <c r="T294" s="59"/>
      <c r="U294" s="55"/>
      <c r="V294" s="55"/>
      <c r="W294" s="55"/>
      <c r="X294" s="55"/>
      <c r="Y294" s="55"/>
      <c r="Z294" s="55"/>
      <c r="AA294" s="55"/>
      <c r="AB294" s="55"/>
      <c r="AG294" t="str">
        <f t="shared" si="48"/>
        <v>Monroe</v>
      </c>
      <c r="AH294" t="s">
        <v>2267</v>
      </c>
      <c r="AI294">
        <v>2</v>
      </c>
      <c r="AJ294" s="9"/>
      <c r="AK294" s="94">
        <v>23</v>
      </c>
      <c r="AL294" s="96">
        <v>27</v>
      </c>
      <c r="AM294" s="96">
        <v>60</v>
      </c>
      <c r="AN294" s="100">
        <v>46475</v>
      </c>
      <c r="AO294">
        <f t="shared" si="46"/>
        <v>23027</v>
      </c>
      <c r="AP294" s="61" t="s">
        <v>2575</v>
      </c>
      <c r="AQ294" s="126">
        <f t="shared" si="47"/>
        <v>2346475</v>
      </c>
    </row>
    <row r="295" spans="1:43" hidden="1" outlineLevel="1">
      <c r="A295" t="s">
        <v>500</v>
      </c>
      <c r="B295" s="9" t="s">
        <v>32</v>
      </c>
      <c r="C295" s="1">
        <f t="shared" si="49"/>
        <v>403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50"/>
        <v>0</v>
      </c>
      <c r="G295" s="1">
        <f t="shared" si="55"/>
        <v>83</v>
      </c>
      <c r="H295" s="2">
        <f t="shared" si="56"/>
        <v>0.20595533498759305</v>
      </c>
      <c r="I295" s="8"/>
      <c r="J295" s="2">
        <f t="shared" si="51"/>
        <v>0.3970223325062035</v>
      </c>
      <c r="K295" s="2">
        <f t="shared" si="52"/>
        <v>0.60297766749379655</v>
      </c>
      <c r="L295" s="2">
        <f t="shared" si="53"/>
        <v>0</v>
      </c>
      <c r="M295" s="2">
        <f t="shared" si="54"/>
        <v>0</v>
      </c>
      <c r="N295" s="58">
        <v>160</v>
      </c>
      <c r="O295" s="58">
        <v>243</v>
      </c>
      <c r="P295" s="58"/>
      <c r="Q295" s="58"/>
      <c r="R295" s="58"/>
      <c r="S295" s="58"/>
      <c r="T295" s="59"/>
      <c r="U295" s="55"/>
      <c r="V295" s="55"/>
      <c r="W295" s="55"/>
      <c r="X295" s="55"/>
      <c r="Y295" s="55"/>
      <c r="Z295" s="55"/>
      <c r="AA295" s="55"/>
      <c r="AB295" s="55"/>
      <c r="AG295" t="str">
        <f t="shared" si="48"/>
        <v>Monson</v>
      </c>
      <c r="AH295" t="s">
        <v>1723</v>
      </c>
      <c r="AI295">
        <v>2</v>
      </c>
      <c r="AJ295" s="9"/>
      <c r="AK295" s="94">
        <v>23</v>
      </c>
      <c r="AL295" s="96">
        <v>21</v>
      </c>
      <c r="AM295" s="96">
        <v>70</v>
      </c>
      <c r="AN295" s="100">
        <v>46580</v>
      </c>
      <c r="AO295">
        <f t="shared" si="46"/>
        <v>23021</v>
      </c>
      <c r="AP295" s="61" t="s">
        <v>2575</v>
      </c>
      <c r="AQ295" s="126">
        <f t="shared" si="47"/>
        <v>2346580</v>
      </c>
    </row>
    <row r="296" spans="1:43" hidden="1" outlineLevel="1">
      <c r="A296" t="s">
        <v>2321</v>
      </c>
      <c r="B296" s="9" t="s">
        <v>32</v>
      </c>
      <c r="C296" s="1">
        <f t="shared" si="49"/>
        <v>289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50"/>
        <v>0</v>
      </c>
      <c r="G296" s="1">
        <f t="shared" si="55"/>
        <v>139</v>
      </c>
      <c r="H296" s="2">
        <f t="shared" si="56"/>
        <v>0.48096885813148788</v>
      </c>
      <c r="I296" s="8"/>
      <c r="J296" s="2">
        <f t="shared" si="51"/>
        <v>0.25951557093425603</v>
      </c>
      <c r="K296" s="2">
        <f t="shared" si="52"/>
        <v>0.74048442906574397</v>
      </c>
      <c r="L296" s="2">
        <f t="shared" si="53"/>
        <v>0</v>
      </c>
      <c r="M296" s="2">
        <f t="shared" si="54"/>
        <v>0</v>
      </c>
      <c r="N296" s="58">
        <v>75</v>
      </c>
      <c r="O296" s="58">
        <v>214</v>
      </c>
      <c r="P296" s="58"/>
      <c r="Q296" s="58"/>
      <c r="R296" s="58"/>
      <c r="S296" s="58"/>
      <c r="T296" s="59"/>
      <c r="U296" s="55"/>
      <c r="V296" s="55"/>
      <c r="W296" s="55"/>
      <c r="X296" s="55"/>
      <c r="Y296" s="55"/>
      <c r="Z296" s="55"/>
      <c r="AA296" s="55"/>
      <c r="AB296" s="55"/>
      <c r="AG296" t="str">
        <f t="shared" si="48"/>
        <v>Monticello</v>
      </c>
      <c r="AH296" t="s">
        <v>1670</v>
      </c>
      <c r="AI296">
        <v>2</v>
      </c>
      <c r="AJ296" s="9"/>
      <c r="AK296" s="94">
        <v>23</v>
      </c>
      <c r="AL296" s="96">
        <v>3</v>
      </c>
      <c r="AM296" s="96">
        <v>210</v>
      </c>
      <c r="AN296" s="100">
        <v>46685</v>
      </c>
      <c r="AO296">
        <f t="shared" si="46"/>
        <v>23003</v>
      </c>
      <c r="AP296" s="61" t="s">
        <v>2575</v>
      </c>
      <c r="AQ296" s="126">
        <f t="shared" si="47"/>
        <v>2346685</v>
      </c>
    </row>
    <row r="297" spans="1:43" hidden="1" outlineLevel="1">
      <c r="A297" t="s">
        <v>952</v>
      </c>
      <c r="B297" s="9" t="s">
        <v>32</v>
      </c>
      <c r="C297" s="1">
        <f t="shared" si="49"/>
        <v>326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50"/>
        <v>0</v>
      </c>
      <c r="G297" s="1">
        <f t="shared" si="55"/>
        <v>38</v>
      </c>
      <c r="H297" s="2">
        <f t="shared" si="56"/>
        <v>0.1165644171779141</v>
      </c>
      <c r="I297" s="8"/>
      <c r="J297" s="2">
        <f t="shared" si="51"/>
        <v>0.44171779141104295</v>
      </c>
      <c r="K297" s="2">
        <f t="shared" si="52"/>
        <v>0.55828220858895705</v>
      </c>
      <c r="L297" s="2">
        <f t="shared" si="53"/>
        <v>0</v>
      </c>
      <c r="M297" s="2">
        <f t="shared" si="54"/>
        <v>0</v>
      </c>
      <c r="N297" s="58">
        <v>144</v>
      </c>
      <c r="O297" s="58">
        <v>182</v>
      </c>
      <c r="P297" s="58"/>
      <c r="Q297" s="58"/>
      <c r="R297" s="58"/>
      <c r="S297" s="58"/>
      <c r="T297" s="59"/>
      <c r="U297" s="55"/>
      <c r="V297" s="55"/>
      <c r="W297" s="55"/>
      <c r="X297" s="55"/>
      <c r="Y297" s="55"/>
      <c r="Z297" s="55"/>
      <c r="AA297" s="55"/>
      <c r="AB297" s="55"/>
      <c r="AG297" t="str">
        <f t="shared" si="48"/>
        <v>Montville</v>
      </c>
      <c r="AH297" t="s">
        <v>2267</v>
      </c>
      <c r="AI297">
        <v>2</v>
      </c>
      <c r="AJ297" s="9"/>
      <c r="AK297" s="94">
        <v>23</v>
      </c>
      <c r="AL297" s="96">
        <v>27</v>
      </c>
      <c r="AM297" s="96">
        <v>65</v>
      </c>
      <c r="AN297" s="100">
        <v>46790</v>
      </c>
      <c r="AO297">
        <f t="shared" si="46"/>
        <v>23027</v>
      </c>
      <c r="AP297" s="61" t="s">
        <v>2575</v>
      </c>
      <c r="AQ297" s="126">
        <f t="shared" si="47"/>
        <v>2346790</v>
      </c>
    </row>
    <row r="298" spans="1:43" hidden="1" outlineLevel="1">
      <c r="A298" t="s">
        <v>1568</v>
      </c>
      <c r="B298" s="9" t="s">
        <v>32</v>
      </c>
      <c r="C298" s="1">
        <f t="shared" si="49"/>
        <v>85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50"/>
        <v>0</v>
      </c>
      <c r="G298" s="1">
        <f t="shared" si="55"/>
        <v>47</v>
      </c>
      <c r="H298" s="2">
        <f t="shared" si="56"/>
        <v>0.55294117647058827</v>
      </c>
      <c r="I298" s="8"/>
      <c r="J298" s="2">
        <f t="shared" si="51"/>
        <v>0.22352941176470589</v>
      </c>
      <c r="K298" s="2">
        <f t="shared" si="52"/>
        <v>0.77647058823529413</v>
      </c>
      <c r="L298" s="2">
        <f t="shared" si="53"/>
        <v>0</v>
      </c>
      <c r="M298" s="2">
        <f t="shared" si="54"/>
        <v>0</v>
      </c>
      <c r="N298" s="58">
        <v>19</v>
      </c>
      <c r="O298" s="58">
        <v>66</v>
      </c>
      <c r="P298" s="58"/>
      <c r="Q298" s="58"/>
      <c r="R298" s="58"/>
      <c r="S298" s="58"/>
      <c r="T298" s="59"/>
      <c r="U298" s="55"/>
      <c r="V298" s="55"/>
      <c r="W298" s="55"/>
      <c r="X298" s="55"/>
      <c r="Y298" s="55"/>
      <c r="Z298" s="55"/>
      <c r="AA298" s="55"/>
      <c r="AB298" s="55"/>
      <c r="AG298" t="str">
        <f t="shared" si="48"/>
        <v>Moose River</v>
      </c>
      <c r="AH298" t="s">
        <v>1518</v>
      </c>
      <c r="AI298">
        <v>2</v>
      </c>
      <c r="AJ298" s="9"/>
      <c r="AK298" s="94">
        <v>23</v>
      </c>
      <c r="AL298" s="96">
        <v>25</v>
      </c>
      <c r="AM298" s="96">
        <v>95</v>
      </c>
      <c r="AN298" s="100">
        <v>47140</v>
      </c>
      <c r="AO298">
        <f t="shared" si="46"/>
        <v>23025</v>
      </c>
      <c r="AP298" s="61" t="s">
        <v>2575</v>
      </c>
      <c r="AQ298" s="126">
        <f t="shared" si="47"/>
        <v>2347140</v>
      </c>
    </row>
    <row r="299" spans="1:43" hidden="1" outlineLevel="1">
      <c r="A299" t="s">
        <v>646</v>
      </c>
      <c r="B299" s="9" t="s">
        <v>32</v>
      </c>
      <c r="C299" s="1">
        <f t="shared" si="49"/>
        <v>19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50"/>
        <v>0</v>
      </c>
      <c r="G299" s="1">
        <f t="shared" si="55"/>
        <v>13</v>
      </c>
      <c r="H299" s="2">
        <f t="shared" si="56"/>
        <v>0.68421052631578949</v>
      </c>
      <c r="I299" s="8"/>
      <c r="J299" s="2">
        <f t="shared" si="51"/>
        <v>0.15789473684210525</v>
      </c>
      <c r="K299" s="2">
        <f t="shared" si="52"/>
        <v>0.84210526315789469</v>
      </c>
      <c r="L299" s="2">
        <f t="shared" si="53"/>
        <v>0</v>
      </c>
      <c r="M299" s="2">
        <f t="shared" si="54"/>
        <v>0</v>
      </c>
      <c r="N299" s="58">
        <v>3</v>
      </c>
      <c r="O299" s="58">
        <v>16</v>
      </c>
      <c r="P299" s="58"/>
      <c r="Q299" s="58"/>
      <c r="R299" s="58"/>
      <c r="S299" s="58"/>
      <c r="T299" s="59"/>
      <c r="U299" s="55"/>
      <c r="V299" s="55"/>
      <c r="W299" s="55"/>
      <c r="X299" s="55"/>
      <c r="Y299" s="55"/>
      <c r="Z299" s="55"/>
      <c r="AA299" s="55"/>
      <c r="AB299" s="55"/>
      <c r="AG299" t="str">
        <f t="shared" si="48"/>
        <v>Moro</v>
      </c>
      <c r="AH299" t="s">
        <v>1670</v>
      </c>
      <c r="AI299">
        <v>2</v>
      </c>
      <c r="AJ299" s="9"/>
      <c r="AK299" s="94">
        <v>23</v>
      </c>
      <c r="AL299" s="96">
        <v>3</v>
      </c>
      <c r="AM299" s="96">
        <v>215</v>
      </c>
      <c r="AN299" s="100">
        <v>47175</v>
      </c>
      <c r="AO299">
        <f t="shared" si="46"/>
        <v>23003</v>
      </c>
      <c r="AP299" s="61" t="s">
        <v>1995</v>
      </c>
      <c r="AQ299" s="126">
        <f t="shared" si="47"/>
        <v>2347175</v>
      </c>
    </row>
    <row r="300" spans="1:43" hidden="1" outlineLevel="1">
      <c r="A300" t="s">
        <v>644</v>
      </c>
      <c r="B300" s="9" t="s">
        <v>32</v>
      </c>
      <c r="C300" s="1">
        <f t="shared" si="49"/>
        <v>310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50"/>
        <v>0</v>
      </c>
      <c r="G300" s="1">
        <f t="shared" si="55"/>
        <v>136</v>
      </c>
      <c r="H300" s="2">
        <f t="shared" si="56"/>
        <v>0.43870967741935485</v>
      </c>
      <c r="I300" s="8"/>
      <c r="J300" s="2">
        <f t="shared" si="51"/>
        <v>0.28064516129032258</v>
      </c>
      <c r="K300" s="2">
        <f t="shared" si="52"/>
        <v>0.71935483870967742</v>
      </c>
      <c r="L300" s="2">
        <f t="shared" si="53"/>
        <v>0</v>
      </c>
      <c r="M300" s="2">
        <f t="shared" si="54"/>
        <v>0</v>
      </c>
      <c r="N300" s="58">
        <v>87</v>
      </c>
      <c r="O300" s="58">
        <v>223</v>
      </c>
      <c r="P300" s="58"/>
      <c r="Q300" s="58"/>
      <c r="R300" s="58"/>
      <c r="S300" s="58"/>
      <c r="T300" s="59"/>
      <c r="U300" s="55"/>
      <c r="V300" s="55"/>
      <c r="W300" s="55"/>
      <c r="X300" s="55"/>
      <c r="Y300" s="55"/>
      <c r="Z300" s="55"/>
      <c r="AA300" s="55"/>
      <c r="AB300" s="55"/>
      <c r="AG300" t="str">
        <f t="shared" si="48"/>
        <v>Morrill</v>
      </c>
      <c r="AH300" t="s">
        <v>2267</v>
      </c>
      <c r="AI300">
        <v>2</v>
      </c>
      <c r="AJ300" s="9"/>
      <c r="AK300" s="94">
        <v>23</v>
      </c>
      <c r="AL300" s="96">
        <v>27</v>
      </c>
      <c r="AM300" s="96">
        <v>70</v>
      </c>
      <c r="AN300" s="100">
        <v>47245</v>
      </c>
      <c r="AO300">
        <f t="shared" si="46"/>
        <v>23027</v>
      </c>
      <c r="AP300" s="61" t="s">
        <v>2575</v>
      </c>
      <c r="AQ300" s="126">
        <f t="shared" si="47"/>
        <v>2347245</v>
      </c>
    </row>
    <row r="301" spans="1:43" hidden="1" outlineLevel="1">
      <c r="A301" t="s">
        <v>257</v>
      </c>
      <c r="B301" s="9" t="s">
        <v>32</v>
      </c>
      <c r="C301" s="1">
        <f t="shared" si="49"/>
        <v>210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 t="shared" si="50"/>
        <v>0</v>
      </c>
      <c r="G301" s="1">
        <f t="shared" si="55"/>
        <v>12</v>
      </c>
      <c r="H301" s="2">
        <f t="shared" si="56"/>
        <v>5.7142857142857141E-2</v>
      </c>
      <c r="I301" s="8"/>
      <c r="J301" s="2">
        <f t="shared" si="51"/>
        <v>0.52857142857142858</v>
      </c>
      <c r="K301" s="2">
        <f t="shared" si="52"/>
        <v>0.47142857142857142</v>
      </c>
      <c r="L301" s="2">
        <f t="shared" si="53"/>
        <v>0</v>
      </c>
      <c r="M301" s="2">
        <f t="shared" si="54"/>
        <v>0</v>
      </c>
      <c r="N301" s="58">
        <v>111</v>
      </c>
      <c r="O301" s="58">
        <v>99</v>
      </c>
      <c r="P301" s="58"/>
      <c r="Q301" s="58"/>
      <c r="R301" s="58"/>
      <c r="S301" s="58"/>
      <c r="T301" s="59"/>
      <c r="U301" s="55"/>
      <c r="V301" s="55"/>
      <c r="W301" s="55"/>
      <c r="X301" s="55"/>
      <c r="Y301" s="55"/>
      <c r="Z301" s="55"/>
      <c r="AA301" s="55"/>
      <c r="AB301" s="55"/>
      <c r="AG301" t="str">
        <f t="shared" si="48"/>
        <v>Moscow</v>
      </c>
      <c r="AH301" t="s">
        <v>1518</v>
      </c>
      <c r="AI301">
        <v>2</v>
      </c>
      <c r="AJ301" s="9"/>
      <c r="AK301" s="94">
        <v>23</v>
      </c>
      <c r="AL301" s="96">
        <v>25</v>
      </c>
      <c r="AM301" s="96">
        <v>100</v>
      </c>
      <c r="AN301" s="100">
        <v>47455</v>
      </c>
      <c r="AO301">
        <f t="shared" si="46"/>
        <v>23025</v>
      </c>
      <c r="AP301" s="61" t="s">
        <v>2575</v>
      </c>
      <c r="AQ301" s="126">
        <f t="shared" si="47"/>
        <v>2347455</v>
      </c>
    </row>
    <row r="302" spans="1:43" hidden="1" outlineLevel="1">
      <c r="A302" t="s">
        <v>826</v>
      </c>
      <c r="B302" s="9" t="s">
        <v>32</v>
      </c>
      <c r="C302" s="1">
        <f t="shared" si="49"/>
        <v>91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si="50"/>
        <v>0</v>
      </c>
      <c r="G302" s="1">
        <f t="shared" si="55"/>
        <v>41</v>
      </c>
      <c r="H302" s="2">
        <f t="shared" si="56"/>
        <v>0.45054945054945056</v>
      </c>
      <c r="I302" s="8"/>
      <c r="J302" s="2">
        <f t="shared" si="51"/>
        <v>0.26373626373626374</v>
      </c>
      <c r="K302" s="2">
        <f t="shared" si="52"/>
        <v>0.7142857142857143</v>
      </c>
      <c r="L302" s="2">
        <f t="shared" si="53"/>
        <v>0</v>
      </c>
      <c r="M302" s="2">
        <f t="shared" si="54"/>
        <v>2.1978021978022011E-2</v>
      </c>
      <c r="N302" s="58">
        <v>24</v>
      </c>
      <c r="O302" s="58">
        <v>65</v>
      </c>
      <c r="P302" s="58"/>
      <c r="Q302" s="58"/>
      <c r="R302" s="58"/>
      <c r="S302" s="58"/>
      <c r="T302" s="59"/>
      <c r="U302" s="55">
        <v>2</v>
      </c>
      <c r="V302" s="55"/>
      <c r="W302" s="55"/>
      <c r="X302" s="55"/>
      <c r="Y302" s="55"/>
      <c r="Z302" s="55"/>
      <c r="AA302" s="55"/>
      <c r="AB302" s="55"/>
      <c r="AG302" t="str">
        <f t="shared" si="48"/>
        <v>Mount Chase</v>
      </c>
      <c r="AH302" t="s">
        <v>1154</v>
      </c>
      <c r="AI302">
        <v>2</v>
      </c>
      <c r="AJ302" s="9"/>
      <c r="AK302" s="94">
        <v>23</v>
      </c>
      <c r="AL302" s="96">
        <v>19</v>
      </c>
      <c r="AM302" s="96">
        <v>225</v>
      </c>
      <c r="AN302" s="100">
        <v>47560</v>
      </c>
      <c r="AO302">
        <f t="shared" si="46"/>
        <v>23019</v>
      </c>
      <c r="AP302" s="61" t="s">
        <v>2575</v>
      </c>
      <c r="AQ302" s="126">
        <f t="shared" si="47"/>
        <v>2347560</v>
      </c>
    </row>
    <row r="303" spans="1:43" hidden="1" outlineLevel="1">
      <c r="A303" t="s">
        <v>1632</v>
      </c>
      <c r="B303" s="9" t="s">
        <v>32</v>
      </c>
      <c r="C303" s="1">
        <f t="shared" si="49"/>
        <v>1070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50"/>
        <v>0</v>
      </c>
      <c r="G303" s="1">
        <f t="shared" si="55"/>
        <v>492</v>
      </c>
      <c r="H303" s="2">
        <f t="shared" si="56"/>
        <v>0.45981308411214955</v>
      </c>
      <c r="I303" s="8"/>
      <c r="J303" s="2">
        <f t="shared" si="51"/>
        <v>0.27009345794392525</v>
      </c>
      <c r="K303" s="2">
        <f t="shared" si="52"/>
        <v>0.72990654205607475</v>
      </c>
      <c r="L303" s="2">
        <f t="shared" si="53"/>
        <v>0</v>
      </c>
      <c r="M303" s="2">
        <f t="shared" si="54"/>
        <v>0</v>
      </c>
      <c r="N303" s="58">
        <v>289</v>
      </c>
      <c r="O303" s="58">
        <v>781</v>
      </c>
      <c r="P303" s="58"/>
      <c r="Q303" s="58"/>
      <c r="R303" s="58"/>
      <c r="S303" s="58"/>
      <c r="T303" s="59"/>
      <c r="U303" s="55"/>
      <c r="V303" s="55"/>
      <c r="W303" s="55"/>
      <c r="X303" s="55"/>
      <c r="Y303" s="55"/>
      <c r="Z303" s="55"/>
      <c r="AA303" s="55"/>
      <c r="AB303" s="55"/>
      <c r="AG303" t="str">
        <f t="shared" si="48"/>
        <v>Mount Desert</v>
      </c>
      <c r="AH303" t="s">
        <v>2274</v>
      </c>
      <c r="AI303">
        <v>2</v>
      </c>
      <c r="AJ303" s="9"/>
      <c r="AK303" s="94">
        <v>23</v>
      </c>
      <c r="AL303" s="96">
        <v>9</v>
      </c>
      <c r="AM303" s="96">
        <v>100</v>
      </c>
      <c r="AN303" s="100">
        <v>47630</v>
      </c>
      <c r="AO303">
        <f t="shared" si="46"/>
        <v>23009</v>
      </c>
      <c r="AP303" s="61" t="s">
        <v>2575</v>
      </c>
      <c r="AQ303" s="126">
        <f t="shared" si="47"/>
        <v>2347630</v>
      </c>
    </row>
    <row r="304" spans="1:43" hidden="1" outlineLevel="1">
      <c r="A304" t="s">
        <v>2757</v>
      </c>
      <c r="B304" s="9" t="s">
        <v>32</v>
      </c>
      <c r="C304" s="1">
        <f t="shared" si="49"/>
        <v>611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50"/>
        <v>0</v>
      </c>
      <c r="G304" s="1">
        <f t="shared" si="55"/>
        <v>107</v>
      </c>
      <c r="H304" s="2">
        <f t="shared" si="56"/>
        <v>0.17512274959083471</v>
      </c>
      <c r="I304" s="8"/>
      <c r="J304" s="2">
        <f t="shared" si="51"/>
        <v>0.41243862520458263</v>
      </c>
      <c r="K304" s="2">
        <f t="shared" si="52"/>
        <v>0.58756137479541737</v>
      </c>
      <c r="L304" s="2">
        <f t="shared" si="53"/>
        <v>0</v>
      </c>
      <c r="M304" s="2">
        <f t="shared" si="54"/>
        <v>0</v>
      </c>
      <c r="N304" s="58">
        <v>252</v>
      </c>
      <c r="O304" s="58">
        <v>359</v>
      </c>
      <c r="P304" s="58"/>
      <c r="Q304" s="58"/>
      <c r="R304" s="58"/>
      <c r="S304" s="58"/>
      <c r="T304" s="59"/>
      <c r="U304" s="55"/>
      <c r="V304" s="55"/>
      <c r="W304" s="55"/>
      <c r="X304" s="55"/>
      <c r="Y304" s="55"/>
      <c r="Z304" s="55"/>
      <c r="AA304" s="55"/>
      <c r="AB304" s="55"/>
      <c r="AG304" t="str">
        <f t="shared" si="48"/>
        <v>Mount Vernon</v>
      </c>
      <c r="AH304" t="s">
        <v>1418</v>
      </c>
      <c r="AI304">
        <v>1</v>
      </c>
      <c r="AJ304" s="9"/>
      <c r="AK304" s="94">
        <v>23</v>
      </c>
      <c r="AL304" s="96">
        <v>11</v>
      </c>
      <c r="AM304" s="96">
        <v>75</v>
      </c>
      <c r="AN304" s="100">
        <v>47770</v>
      </c>
      <c r="AO304">
        <f t="shared" si="46"/>
        <v>23011</v>
      </c>
      <c r="AP304" s="61" t="s">
        <v>2575</v>
      </c>
      <c r="AQ304" s="126">
        <f t="shared" si="47"/>
        <v>2347770</v>
      </c>
    </row>
    <row r="305" spans="1:43" hidden="1" outlineLevel="1">
      <c r="A305" t="s">
        <v>2458</v>
      </c>
      <c r="B305" s="9" t="s">
        <v>32</v>
      </c>
      <c r="C305" s="1">
        <f t="shared" si="49"/>
        <v>1294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50"/>
        <v>0</v>
      </c>
      <c r="G305" s="1">
        <f t="shared" si="55"/>
        <v>318</v>
      </c>
      <c r="H305" s="2">
        <f t="shared" si="56"/>
        <v>0.24574961360123648</v>
      </c>
      <c r="I305" s="8"/>
      <c r="J305" s="2">
        <f t="shared" si="51"/>
        <v>0.37712519319938176</v>
      </c>
      <c r="K305" s="2">
        <f t="shared" si="52"/>
        <v>0.62287480680061824</v>
      </c>
      <c r="L305" s="2">
        <f t="shared" si="53"/>
        <v>0</v>
      </c>
      <c r="M305" s="2">
        <f t="shared" si="54"/>
        <v>0</v>
      </c>
      <c r="N305" s="58">
        <v>488</v>
      </c>
      <c r="O305" s="58">
        <v>806</v>
      </c>
      <c r="P305" s="58"/>
      <c r="Q305" s="58"/>
      <c r="R305" s="58"/>
      <c r="S305" s="58"/>
      <c r="T305" s="59"/>
      <c r="U305" s="55"/>
      <c r="V305" s="55"/>
      <c r="W305" s="55"/>
      <c r="X305" s="55"/>
      <c r="Y305" s="55"/>
      <c r="Z305" s="55"/>
      <c r="AA305" s="55"/>
      <c r="AB305" s="55"/>
      <c r="AG305" t="str">
        <f t="shared" si="48"/>
        <v>Naples</v>
      </c>
      <c r="AH305" t="s">
        <v>2570</v>
      </c>
      <c r="AI305">
        <v>1</v>
      </c>
      <c r="AJ305" s="9"/>
      <c r="AK305" s="94">
        <v>23</v>
      </c>
      <c r="AL305" s="96">
        <v>5</v>
      </c>
      <c r="AM305" s="96">
        <v>65</v>
      </c>
      <c r="AN305" s="100">
        <v>48085</v>
      </c>
      <c r="AO305">
        <f t="shared" si="46"/>
        <v>23005</v>
      </c>
      <c r="AP305" s="61" t="s">
        <v>2575</v>
      </c>
      <c r="AQ305" s="126">
        <f t="shared" si="47"/>
        <v>2348085</v>
      </c>
    </row>
    <row r="306" spans="1:43" hidden="1" outlineLevel="1">
      <c r="A306" t="s">
        <v>345</v>
      </c>
      <c r="B306" s="9" t="s">
        <v>32</v>
      </c>
      <c r="C306" s="1">
        <f t="shared" si="49"/>
        <v>22</v>
      </c>
      <c r="D306" s="7">
        <f>IF(N306&gt;0, RANK(N306,(N306:P306,Q306:AE306)),0)</f>
        <v>1</v>
      </c>
      <c r="E306" s="7">
        <f>IF(O306&gt;0,RANK(O306,(N306:P306,Q306:AE306)),0)</f>
        <v>1</v>
      </c>
      <c r="F306" s="7">
        <f t="shared" si="50"/>
        <v>0</v>
      </c>
      <c r="G306" s="1">
        <f t="shared" si="55"/>
        <v>0</v>
      </c>
      <c r="H306" s="2">
        <f t="shared" si="56"/>
        <v>0</v>
      </c>
      <c r="I306" s="8"/>
      <c r="J306" s="2">
        <f t="shared" si="51"/>
        <v>0.5</v>
      </c>
      <c r="K306" s="2">
        <f t="shared" si="52"/>
        <v>0.5</v>
      </c>
      <c r="L306" s="2">
        <f t="shared" si="53"/>
        <v>0</v>
      </c>
      <c r="M306" s="2">
        <f t="shared" si="54"/>
        <v>0</v>
      </c>
      <c r="N306" s="58">
        <v>11</v>
      </c>
      <c r="O306" s="58">
        <v>11</v>
      </c>
      <c r="P306" s="58"/>
      <c r="Q306" s="58"/>
      <c r="R306" s="58"/>
      <c r="S306" s="58"/>
      <c r="T306" s="59"/>
      <c r="U306" s="55"/>
      <c r="V306" s="55"/>
      <c r="W306" s="55"/>
      <c r="X306" s="55"/>
      <c r="Y306" s="55"/>
      <c r="Z306" s="55"/>
      <c r="AA306" s="55"/>
      <c r="AB306" s="55"/>
      <c r="AG306" t="str">
        <f t="shared" si="48"/>
        <v>Nashville</v>
      </c>
      <c r="AH306" t="s">
        <v>1670</v>
      </c>
      <c r="AI306">
        <v>2</v>
      </c>
      <c r="AJ306" s="9"/>
      <c r="AK306" s="94">
        <v>23</v>
      </c>
      <c r="AL306" s="96">
        <v>3</v>
      </c>
      <c r="AM306" s="96">
        <v>220</v>
      </c>
      <c r="AN306" s="100">
        <v>48120</v>
      </c>
      <c r="AO306">
        <f t="shared" si="46"/>
        <v>23003</v>
      </c>
      <c r="AP306" s="61" t="s">
        <v>1995</v>
      </c>
      <c r="AQ306" s="126">
        <f t="shared" si="47"/>
        <v>2348120</v>
      </c>
    </row>
    <row r="307" spans="1:43" hidden="1" outlineLevel="1">
      <c r="A307" t="s">
        <v>1466</v>
      </c>
      <c r="B307" s="9" t="s">
        <v>32</v>
      </c>
      <c r="C307" s="1">
        <f t="shared" si="49"/>
        <v>86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50"/>
        <v>0</v>
      </c>
      <c r="G307" s="1">
        <f t="shared" si="55"/>
        <v>12</v>
      </c>
      <c r="H307" s="2">
        <f t="shared" si="56"/>
        <v>0.13953488372093023</v>
      </c>
      <c r="I307" s="8"/>
      <c r="J307" s="2">
        <f t="shared" si="51"/>
        <v>0.43023255813953487</v>
      </c>
      <c r="K307" s="2">
        <f t="shared" si="52"/>
        <v>0.56976744186046513</v>
      </c>
      <c r="L307" s="2">
        <f t="shared" si="53"/>
        <v>0</v>
      </c>
      <c r="M307" s="2">
        <f t="shared" si="54"/>
        <v>0</v>
      </c>
      <c r="N307" s="58">
        <v>37</v>
      </c>
      <c r="O307" s="58">
        <v>49</v>
      </c>
      <c r="P307" s="58"/>
      <c r="Q307" s="58"/>
      <c r="R307" s="58"/>
      <c r="S307" s="58"/>
      <c r="T307" s="59"/>
      <c r="U307" s="55"/>
      <c r="V307" s="55"/>
      <c r="W307" s="55"/>
      <c r="X307" s="55"/>
      <c r="Y307" s="55"/>
      <c r="Z307" s="55"/>
      <c r="AA307" s="55"/>
      <c r="AB307" s="55"/>
      <c r="AG307" t="str">
        <f t="shared" si="48"/>
        <v>New Canada</v>
      </c>
      <c r="AH307" t="s">
        <v>1670</v>
      </c>
      <c r="AI307">
        <v>2</v>
      </c>
      <c r="AJ307" s="9"/>
      <c r="AK307" s="94">
        <v>23</v>
      </c>
      <c r="AL307" s="96">
        <v>3</v>
      </c>
      <c r="AM307" s="96">
        <v>225</v>
      </c>
      <c r="AN307" s="100">
        <v>48575</v>
      </c>
      <c r="AO307">
        <f t="shared" si="46"/>
        <v>23003</v>
      </c>
      <c r="AP307" s="61" t="s">
        <v>2575</v>
      </c>
      <c r="AQ307" s="126">
        <f t="shared" si="47"/>
        <v>2348575</v>
      </c>
    </row>
    <row r="308" spans="1:43" hidden="1" outlineLevel="1">
      <c r="A308" t="s">
        <v>2459</v>
      </c>
      <c r="B308" s="9" t="s">
        <v>32</v>
      </c>
      <c r="C308" s="1">
        <f t="shared" si="49"/>
        <v>1552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50"/>
        <v>0</v>
      </c>
      <c r="G308" s="1">
        <f t="shared" si="55"/>
        <v>440</v>
      </c>
      <c r="H308" s="2">
        <f t="shared" si="56"/>
        <v>0.28350515463917525</v>
      </c>
      <c r="I308" s="8"/>
      <c r="J308" s="2">
        <f t="shared" si="51"/>
        <v>0.35824742268041238</v>
      </c>
      <c r="K308" s="2">
        <f t="shared" si="52"/>
        <v>0.64175257731958768</v>
      </c>
      <c r="L308" s="2">
        <f t="shared" si="53"/>
        <v>0</v>
      </c>
      <c r="M308" s="2">
        <f t="shared" si="54"/>
        <v>-1.1102230246251565E-16</v>
      </c>
      <c r="N308" s="58">
        <v>556</v>
      </c>
      <c r="O308" s="58">
        <v>996</v>
      </c>
      <c r="P308" s="58"/>
      <c r="Q308" s="58"/>
      <c r="R308" s="58"/>
      <c r="S308" s="58"/>
      <c r="T308" s="59"/>
      <c r="U308" s="55"/>
      <c r="V308" s="55"/>
      <c r="W308" s="55"/>
      <c r="X308" s="55"/>
      <c r="Y308" s="55"/>
      <c r="Z308" s="55"/>
      <c r="AA308" s="55"/>
      <c r="AB308" s="55"/>
      <c r="AG308" t="str">
        <f t="shared" si="48"/>
        <v>New Gloucester</v>
      </c>
      <c r="AH308" t="s">
        <v>2570</v>
      </c>
      <c r="AI308">
        <v>1</v>
      </c>
      <c r="AJ308" s="9"/>
      <c r="AK308" s="94">
        <v>23</v>
      </c>
      <c r="AL308" s="96">
        <v>5</v>
      </c>
      <c r="AM308" s="96">
        <v>70</v>
      </c>
      <c r="AN308" s="100">
        <v>48820</v>
      </c>
      <c r="AO308">
        <f t="shared" si="46"/>
        <v>23005</v>
      </c>
      <c r="AP308" s="61" t="s">
        <v>2575</v>
      </c>
      <c r="AQ308" s="126">
        <f t="shared" si="47"/>
        <v>2348820</v>
      </c>
    </row>
    <row r="309" spans="1:43" hidden="1" outlineLevel="1">
      <c r="A309" t="s">
        <v>1897</v>
      </c>
      <c r="B309" s="9" t="s">
        <v>32</v>
      </c>
      <c r="C309" s="1">
        <f t="shared" si="49"/>
        <v>203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50"/>
        <v>0</v>
      </c>
      <c r="G309" s="1">
        <f t="shared" si="55"/>
        <v>117</v>
      </c>
      <c r="H309" s="2">
        <f t="shared" si="56"/>
        <v>0.57635467980295563</v>
      </c>
      <c r="I309" s="8"/>
      <c r="J309" s="2">
        <f t="shared" si="51"/>
        <v>0.21182266009852216</v>
      </c>
      <c r="K309" s="2">
        <f t="shared" si="52"/>
        <v>0.78817733990147787</v>
      </c>
      <c r="L309" s="2">
        <f t="shared" si="53"/>
        <v>0</v>
      </c>
      <c r="M309" s="2">
        <f t="shared" si="54"/>
        <v>0</v>
      </c>
      <c r="N309" s="58">
        <v>43</v>
      </c>
      <c r="O309" s="58">
        <v>160</v>
      </c>
      <c r="P309" s="58"/>
      <c r="Q309" s="58"/>
      <c r="R309" s="58"/>
      <c r="S309" s="58"/>
      <c r="T309" s="59"/>
      <c r="U309" s="55"/>
      <c r="V309" s="55"/>
      <c r="W309" s="55"/>
      <c r="X309" s="55"/>
      <c r="Y309" s="55"/>
      <c r="Z309" s="55"/>
      <c r="AA309" s="55"/>
      <c r="AB309" s="55"/>
      <c r="AG309" t="str">
        <f t="shared" si="48"/>
        <v>New Limerick</v>
      </c>
      <c r="AH309" t="s">
        <v>1670</v>
      </c>
      <c r="AI309">
        <v>2</v>
      </c>
      <c r="AJ309" s="9"/>
      <c r="AK309" s="94">
        <v>23</v>
      </c>
      <c r="AL309" s="96">
        <v>3</v>
      </c>
      <c r="AM309" s="96">
        <v>230</v>
      </c>
      <c r="AN309" s="100">
        <v>48960</v>
      </c>
      <c r="AO309">
        <f t="shared" si="46"/>
        <v>23003</v>
      </c>
      <c r="AP309" s="61" t="s">
        <v>2575</v>
      </c>
      <c r="AQ309" s="126">
        <f t="shared" si="47"/>
        <v>2348960</v>
      </c>
    </row>
    <row r="310" spans="1:43" hidden="1" outlineLevel="1">
      <c r="A310" t="s">
        <v>1602</v>
      </c>
      <c r="B310" s="9" t="s">
        <v>32</v>
      </c>
      <c r="C310" s="1">
        <f t="shared" si="49"/>
        <v>326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50"/>
        <v>0</v>
      </c>
      <c r="G310" s="1">
        <f t="shared" si="55"/>
        <v>68</v>
      </c>
      <c r="H310" s="2">
        <f t="shared" si="56"/>
        <v>0.20858895705521471</v>
      </c>
      <c r="I310" s="8"/>
      <c r="J310" s="2">
        <f t="shared" si="51"/>
        <v>0.39570552147239263</v>
      </c>
      <c r="K310" s="2">
        <f t="shared" si="52"/>
        <v>0.60429447852760731</v>
      </c>
      <c r="L310" s="2">
        <f t="shared" si="53"/>
        <v>0</v>
      </c>
      <c r="M310" s="2">
        <f t="shared" si="54"/>
        <v>1.1102230246251565E-16</v>
      </c>
      <c r="N310" s="58">
        <v>129</v>
      </c>
      <c r="O310" s="58">
        <v>197</v>
      </c>
      <c r="P310" s="58"/>
      <c r="Q310" s="58"/>
      <c r="R310" s="58"/>
      <c r="S310" s="58"/>
      <c r="T310" s="59"/>
      <c r="U310" s="55"/>
      <c r="V310" s="55"/>
      <c r="W310" s="55"/>
      <c r="X310" s="55"/>
      <c r="Y310" s="55"/>
      <c r="Z310" s="55"/>
      <c r="AA310" s="55"/>
      <c r="AB310" s="55"/>
      <c r="AG310" t="str">
        <f t="shared" si="48"/>
        <v>New Portland</v>
      </c>
      <c r="AH310" t="s">
        <v>1518</v>
      </c>
      <c r="AI310">
        <v>2</v>
      </c>
      <c r="AJ310" s="9"/>
      <c r="AK310" s="94">
        <v>23</v>
      </c>
      <c r="AL310" s="96">
        <v>25</v>
      </c>
      <c r="AM310" s="96">
        <v>105</v>
      </c>
      <c r="AN310" s="100">
        <v>49205</v>
      </c>
      <c r="AO310">
        <f t="shared" si="46"/>
        <v>23025</v>
      </c>
      <c r="AP310" s="61" t="s">
        <v>2575</v>
      </c>
      <c r="AQ310" s="126">
        <f t="shared" si="47"/>
        <v>2349205</v>
      </c>
    </row>
    <row r="311" spans="1:43" hidden="1" outlineLevel="1">
      <c r="A311" t="s">
        <v>686</v>
      </c>
      <c r="B311" s="9" t="s">
        <v>32</v>
      </c>
      <c r="C311" s="1">
        <f t="shared" si="49"/>
        <v>556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50"/>
        <v>0</v>
      </c>
      <c r="G311" s="1">
        <f t="shared" si="55"/>
        <v>116</v>
      </c>
      <c r="H311" s="2">
        <f t="shared" si="56"/>
        <v>0.20863309352517986</v>
      </c>
      <c r="I311" s="8"/>
      <c r="J311" s="2">
        <f t="shared" si="51"/>
        <v>0.39568345323741005</v>
      </c>
      <c r="K311" s="2">
        <f t="shared" si="52"/>
        <v>0.60431654676258995</v>
      </c>
      <c r="L311" s="2">
        <f t="shared" si="53"/>
        <v>0</v>
      </c>
      <c r="M311" s="2">
        <f t="shared" si="54"/>
        <v>0</v>
      </c>
      <c r="N311" s="58">
        <v>220</v>
      </c>
      <c r="O311" s="58">
        <v>336</v>
      </c>
      <c r="P311" s="58"/>
      <c r="Q311" s="58"/>
      <c r="R311" s="58"/>
      <c r="S311" s="58"/>
      <c r="T311" s="59"/>
      <c r="U311" s="55"/>
      <c r="V311" s="55"/>
      <c r="W311" s="55"/>
      <c r="X311" s="55"/>
      <c r="Y311" s="55"/>
      <c r="Z311" s="55"/>
      <c r="AA311" s="55"/>
      <c r="AB311" s="55"/>
      <c r="AG311" t="str">
        <f t="shared" si="48"/>
        <v>New Sharon</v>
      </c>
      <c r="AH311" t="s">
        <v>1534</v>
      </c>
      <c r="AI311">
        <v>2</v>
      </c>
      <c r="AJ311" s="9"/>
      <c r="AK311" s="94">
        <v>23</v>
      </c>
      <c r="AL311" s="96">
        <v>7</v>
      </c>
      <c r="AM311" s="96">
        <v>60</v>
      </c>
      <c r="AN311" s="100">
        <v>49345</v>
      </c>
      <c r="AO311">
        <f t="shared" si="46"/>
        <v>23007</v>
      </c>
      <c r="AP311" s="61" t="s">
        <v>2575</v>
      </c>
      <c r="AQ311" s="126">
        <f t="shared" si="47"/>
        <v>2349345</v>
      </c>
    </row>
    <row r="312" spans="1:43" hidden="1" outlineLevel="1">
      <c r="A312" t="s">
        <v>1893</v>
      </c>
      <c r="B312" s="9" t="s">
        <v>32</v>
      </c>
      <c r="C312" s="1">
        <f t="shared" si="49"/>
        <v>271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50"/>
        <v>0</v>
      </c>
      <c r="G312" s="1">
        <f t="shared" si="55"/>
        <v>137</v>
      </c>
      <c r="H312" s="2">
        <f t="shared" si="56"/>
        <v>0.50553505535055354</v>
      </c>
      <c r="I312" s="8"/>
      <c r="J312" s="2">
        <f t="shared" si="51"/>
        <v>0.24723247232472326</v>
      </c>
      <c r="K312" s="2">
        <f t="shared" si="52"/>
        <v>0.75276752767527677</v>
      </c>
      <c r="L312" s="2">
        <f t="shared" si="53"/>
        <v>0</v>
      </c>
      <c r="M312" s="2">
        <f t="shared" si="54"/>
        <v>0</v>
      </c>
      <c r="N312" s="58">
        <v>67</v>
      </c>
      <c r="O312" s="58">
        <v>204</v>
      </c>
      <c r="P312" s="58"/>
      <c r="Q312" s="58"/>
      <c r="R312" s="58"/>
      <c r="S312" s="58"/>
      <c r="T312" s="59"/>
      <c r="U312" s="55"/>
      <c r="V312" s="55"/>
      <c r="W312" s="55"/>
      <c r="X312" s="55"/>
      <c r="Y312" s="55"/>
      <c r="Z312" s="55"/>
      <c r="AA312" s="55"/>
      <c r="AB312" s="55"/>
      <c r="AG312" t="str">
        <f t="shared" si="48"/>
        <v>New Sweden</v>
      </c>
      <c r="AH312" t="s">
        <v>1670</v>
      </c>
      <c r="AI312">
        <v>2</v>
      </c>
      <c r="AJ312" s="9"/>
      <c r="AK312" s="94">
        <v>23</v>
      </c>
      <c r="AL312" s="96">
        <v>3</v>
      </c>
      <c r="AM312" s="96">
        <v>235</v>
      </c>
      <c r="AN312" s="100">
        <v>49415</v>
      </c>
      <c r="AO312">
        <f t="shared" si="46"/>
        <v>23003</v>
      </c>
      <c r="AP312" s="61" t="s">
        <v>2575</v>
      </c>
      <c r="AQ312" s="126">
        <f t="shared" si="47"/>
        <v>2349415</v>
      </c>
    </row>
    <row r="313" spans="1:43" hidden="1" outlineLevel="1">
      <c r="A313" t="s">
        <v>2204</v>
      </c>
      <c r="B313" s="9" t="s">
        <v>32</v>
      </c>
      <c r="C313" s="1">
        <f t="shared" si="49"/>
        <v>275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50"/>
        <v>0</v>
      </c>
      <c r="G313" s="1">
        <f t="shared" si="55"/>
        <v>89</v>
      </c>
      <c r="H313" s="2">
        <f t="shared" si="56"/>
        <v>0.32363636363636361</v>
      </c>
      <c r="I313" s="8"/>
      <c r="J313" s="2">
        <f t="shared" si="51"/>
        <v>0.33818181818181819</v>
      </c>
      <c r="K313" s="2">
        <f t="shared" si="52"/>
        <v>0.66181818181818186</v>
      </c>
      <c r="L313" s="2">
        <f t="shared" si="53"/>
        <v>0</v>
      </c>
      <c r="M313" s="2">
        <f t="shared" si="54"/>
        <v>0</v>
      </c>
      <c r="N313" s="58">
        <v>93</v>
      </c>
      <c r="O313" s="58">
        <v>182</v>
      </c>
      <c r="P313" s="58"/>
      <c r="Q313" s="58"/>
      <c r="R313" s="58"/>
      <c r="S313" s="58"/>
      <c r="T313" s="59"/>
      <c r="U313" s="55"/>
      <c r="V313" s="55"/>
      <c r="W313" s="55"/>
      <c r="X313" s="55"/>
      <c r="Y313" s="55"/>
      <c r="Z313" s="55"/>
      <c r="AA313" s="55"/>
      <c r="AB313" s="55"/>
      <c r="AG313" t="str">
        <f t="shared" si="48"/>
        <v>New Vineyard</v>
      </c>
      <c r="AH313" t="s">
        <v>1534</v>
      </c>
      <c r="AI313">
        <v>2</v>
      </c>
      <c r="AJ313" s="9"/>
      <c r="AK313" s="94">
        <v>23</v>
      </c>
      <c r="AL313" s="96">
        <v>7</v>
      </c>
      <c r="AM313" s="96">
        <v>65</v>
      </c>
      <c r="AN313" s="100">
        <v>49520</v>
      </c>
      <c r="AO313">
        <f t="shared" si="46"/>
        <v>23007</v>
      </c>
      <c r="AP313" s="61" t="s">
        <v>2575</v>
      </c>
      <c r="AQ313" s="126">
        <f t="shared" si="47"/>
        <v>2349520</v>
      </c>
    </row>
    <row r="314" spans="1:43" hidden="1" outlineLevel="1">
      <c r="A314" t="s">
        <v>2843</v>
      </c>
      <c r="B314" s="9" t="s">
        <v>32</v>
      </c>
      <c r="C314" s="1">
        <f t="shared" si="49"/>
        <v>616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50"/>
        <v>0</v>
      </c>
      <c r="G314" s="1">
        <f t="shared" si="55"/>
        <v>204</v>
      </c>
      <c r="H314" s="2">
        <f t="shared" si="56"/>
        <v>0.33116883116883117</v>
      </c>
      <c r="I314" s="8"/>
      <c r="J314" s="2">
        <f t="shared" si="51"/>
        <v>0.33441558441558439</v>
      </c>
      <c r="K314" s="2">
        <f t="shared" si="52"/>
        <v>0.66558441558441561</v>
      </c>
      <c r="L314" s="2">
        <f t="shared" si="53"/>
        <v>0</v>
      </c>
      <c r="M314" s="2">
        <f t="shared" si="54"/>
        <v>0</v>
      </c>
      <c r="N314" s="58">
        <v>206</v>
      </c>
      <c r="O314" s="58">
        <v>410</v>
      </c>
      <c r="P314" s="58"/>
      <c r="Q314" s="58"/>
      <c r="R314" s="58"/>
      <c r="S314" s="58"/>
      <c r="T314" s="59"/>
      <c r="U314" s="55"/>
      <c r="V314" s="55"/>
      <c r="W314" s="55"/>
      <c r="X314" s="55"/>
      <c r="Y314" s="55"/>
      <c r="Z314" s="55"/>
      <c r="AA314" s="55"/>
      <c r="AB314" s="55"/>
      <c r="AG314" t="str">
        <f t="shared" si="48"/>
        <v>Newburgh</v>
      </c>
      <c r="AH314" t="s">
        <v>1154</v>
      </c>
      <c r="AI314">
        <v>2</v>
      </c>
      <c r="AJ314" s="9"/>
      <c r="AK314" s="94">
        <v>23</v>
      </c>
      <c r="AL314" s="96">
        <v>19</v>
      </c>
      <c r="AM314" s="96">
        <v>230</v>
      </c>
      <c r="AN314" s="100">
        <v>48505</v>
      </c>
      <c r="AO314">
        <f t="shared" si="46"/>
        <v>23019</v>
      </c>
      <c r="AP314" s="61" t="s">
        <v>2575</v>
      </c>
      <c r="AQ314" s="126">
        <f t="shared" si="47"/>
        <v>2348505</v>
      </c>
    </row>
    <row r="315" spans="1:43" hidden="1" outlineLevel="1">
      <c r="A315" t="s">
        <v>1622</v>
      </c>
      <c r="B315" s="9" t="s">
        <v>32</v>
      </c>
      <c r="C315" s="1">
        <f t="shared" si="49"/>
        <v>825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50"/>
        <v>0</v>
      </c>
      <c r="G315" s="1">
        <f t="shared" si="55"/>
        <v>269</v>
      </c>
      <c r="H315" s="2">
        <f t="shared" si="56"/>
        <v>0.32606060606060605</v>
      </c>
      <c r="I315" s="8"/>
      <c r="J315" s="2">
        <f t="shared" si="51"/>
        <v>0.33696969696969697</v>
      </c>
      <c r="K315" s="2">
        <f t="shared" si="52"/>
        <v>0.66303030303030308</v>
      </c>
      <c r="L315" s="2">
        <f t="shared" si="53"/>
        <v>0</v>
      </c>
      <c r="M315" s="2">
        <f t="shared" si="54"/>
        <v>0</v>
      </c>
      <c r="N315" s="58">
        <v>278</v>
      </c>
      <c r="O315" s="58">
        <v>547</v>
      </c>
      <c r="P315" s="58"/>
      <c r="Q315" s="58"/>
      <c r="R315" s="58"/>
      <c r="S315" s="58"/>
      <c r="T315" s="59"/>
      <c r="U315" s="55"/>
      <c r="V315" s="55"/>
      <c r="W315" s="55"/>
      <c r="X315" s="55"/>
      <c r="Y315" s="55"/>
      <c r="Z315" s="55"/>
      <c r="AA315" s="55"/>
      <c r="AB315" s="55"/>
      <c r="AG315" t="str">
        <f t="shared" si="48"/>
        <v>Newcastle</v>
      </c>
      <c r="AH315" t="s">
        <v>1794</v>
      </c>
      <c r="AI315">
        <v>1</v>
      </c>
      <c r="AJ315" s="9"/>
      <c r="AK315" s="94">
        <v>23</v>
      </c>
      <c r="AL315" s="96">
        <v>15</v>
      </c>
      <c r="AM315" s="96">
        <v>60</v>
      </c>
      <c r="AN315" s="100">
        <v>48645</v>
      </c>
      <c r="AO315">
        <f t="shared" si="46"/>
        <v>23015</v>
      </c>
      <c r="AP315" s="61" t="s">
        <v>2575</v>
      </c>
      <c r="AQ315" s="126">
        <f t="shared" si="47"/>
        <v>2348645</v>
      </c>
    </row>
    <row r="316" spans="1:43" hidden="1" outlineLevel="1">
      <c r="A316" t="s">
        <v>1997</v>
      </c>
      <c r="B316" s="9" t="s">
        <v>32</v>
      </c>
      <c r="C316" s="1">
        <f t="shared" si="49"/>
        <v>443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50"/>
        <v>0</v>
      </c>
      <c r="G316" s="1">
        <f t="shared" si="55"/>
        <v>119</v>
      </c>
      <c r="H316" s="2">
        <f t="shared" si="56"/>
        <v>0.26862302483069977</v>
      </c>
      <c r="I316" s="8"/>
      <c r="J316" s="2">
        <f t="shared" si="51"/>
        <v>0.36568848758465011</v>
      </c>
      <c r="K316" s="2">
        <f t="shared" si="52"/>
        <v>0.63431151241534989</v>
      </c>
      <c r="L316" s="2">
        <f t="shared" si="53"/>
        <v>0</v>
      </c>
      <c r="M316" s="2">
        <f t="shared" si="54"/>
        <v>0</v>
      </c>
      <c r="N316" s="58">
        <v>162</v>
      </c>
      <c r="O316" s="58">
        <v>281</v>
      </c>
      <c r="P316" s="58"/>
      <c r="Q316" s="58"/>
      <c r="R316" s="58"/>
      <c r="S316" s="58"/>
      <c r="T316" s="59"/>
      <c r="U316" s="55"/>
      <c r="V316" s="55"/>
      <c r="W316" s="55"/>
      <c r="X316" s="55"/>
      <c r="Y316" s="55"/>
      <c r="Z316" s="55"/>
      <c r="AA316" s="55"/>
      <c r="AB316" s="55"/>
      <c r="AG316" t="str">
        <f t="shared" si="48"/>
        <v>Newfield</v>
      </c>
      <c r="AH316" t="s">
        <v>1647</v>
      </c>
      <c r="AI316">
        <v>1</v>
      </c>
      <c r="AJ316" s="9"/>
      <c r="AK316" s="94">
        <v>23</v>
      </c>
      <c r="AL316" s="96">
        <v>31</v>
      </c>
      <c r="AM316" s="96">
        <v>90</v>
      </c>
      <c r="AN316" s="100">
        <v>48750</v>
      </c>
      <c r="AO316">
        <f t="shared" si="46"/>
        <v>23031</v>
      </c>
      <c r="AP316" s="61" t="s">
        <v>2575</v>
      </c>
      <c r="AQ316" s="126">
        <f t="shared" si="47"/>
        <v>2348750</v>
      </c>
    </row>
    <row r="317" spans="1:43" hidden="1" outlineLevel="1">
      <c r="A317" t="s">
        <v>2239</v>
      </c>
      <c r="B317" s="9" t="s">
        <v>32</v>
      </c>
      <c r="C317" s="1">
        <f t="shared" si="49"/>
        <v>1295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50"/>
        <v>0</v>
      </c>
      <c r="G317" s="1">
        <f t="shared" si="55"/>
        <v>405</v>
      </c>
      <c r="H317" s="2">
        <f t="shared" si="56"/>
        <v>0.31274131274131273</v>
      </c>
      <c r="I317" s="8"/>
      <c r="J317" s="2">
        <f t="shared" si="51"/>
        <v>0.34362934362934361</v>
      </c>
      <c r="K317" s="2">
        <f t="shared" si="52"/>
        <v>0.65637065637065639</v>
      </c>
      <c r="L317" s="2">
        <f t="shared" si="53"/>
        <v>0</v>
      </c>
      <c r="M317" s="2">
        <f t="shared" si="54"/>
        <v>0</v>
      </c>
      <c r="N317" s="58">
        <v>445</v>
      </c>
      <c r="O317" s="58">
        <v>850</v>
      </c>
      <c r="P317" s="58"/>
      <c r="Q317" s="58"/>
      <c r="R317" s="58"/>
      <c r="S317" s="58"/>
      <c r="T317" s="59"/>
      <c r="U317" s="55"/>
      <c r="V317" s="55"/>
      <c r="W317" s="55"/>
      <c r="X317" s="55"/>
      <c r="Y317" s="55"/>
      <c r="Z317" s="55"/>
      <c r="AA317" s="55"/>
      <c r="AB317" s="55"/>
      <c r="AG317" t="str">
        <f t="shared" si="48"/>
        <v>Newport</v>
      </c>
      <c r="AH317" t="s">
        <v>1154</v>
      </c>
      <c r="AI317">
        <v>2</v>
      </c>
      <c r="AJ317" s="9"/>
      <c r="AK317" s="94">
        <v>23</v>
      </c>
      <c r="AL317" s="96">
        <v>19</v>
      </c>
      <c r="AM317" s="96">
        <v>235</v>
      </c>
      <c r="AN317" s="100">
        <v>49065</v>
      </c>
      <c r="AO317">
        <f t="shared" si="46"/>
        <v>23019</v>
      </c>
      <c r="AP317" s="61" t="s">
        <v>2575</v>
      </c>
      <c r="AQ317" s="126">
        <f t="shared" si="47"/>
        <v>2349065</v>
      </c>
    </row>
    <row r="318" spans="1:43" hidden="1" outlineLevel="1">
      <c r="A318" t="s">
        <v>1742</v>
      </c>
      <c r="B318" s="9" t="s">
        <v>32</v>
      </c>
      <c r="C318" s="1">
        <f t="shared" si="49"/>
        <v>184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50"/>
        <v>0</v>
      </c>
      <c r="G318" s="1">
        <f t="shared" si="55"/>
        <v>66</v>
      </c>
      <c r="H318" s="2">
        <f t="shared" si="56"/>
        <v>0.35869565217391303</v>
      </c>
      <c r="I318" s="8"/>
      <c r="J318" s="2">
        <f t="shared" si="51"/>
        <v>0.32065217391304346</v>
      </c>
      <c r="K318" s="2">
        <f t="shared" si="52"/>
        <v>0.67934782608695654</v>
      </c>
      <c r="L318" s="2">
        <f t="shared" si="53"/>
        <v>0</v>
      </c>
      <c r="M318" s="2">
        <f t="shared" si="54"/>
        <v>0</v>
      </c>
      <c r="N318" s="58">
        <v>59</v>
      </c>
      <c r="O318" s="58">
        <v>125</v>
      </c>
      <c r="P318" s="58"/>
      <c r="Q318" s="58"/>
      <c r="R318" s="58"/>
      <c r="S318" s="58"/>
      <c r="T318" s="59"/>
      <c r="U318" s="55"/>
      <c r="V318" s="55"/>
      <c r="W318" s="55"/>
      <c r="X318" s="55"/>
      <c r="Y318" s="55"/>
      <c r="Z318" s="55"/>
      <c r="AA318" s="55"/>
      <c r="AB318" s="55"/>
      <c r="AG318" t="str">
        <f t="shared" si="48"/>
        <v>Newry</v>
      </c>
      <c r="AH318" t="s">
        <v>2760</v>
      </c>
      <c r="AI318">
        <v>2</v>
      </c>
      <c r="AJ318" s="9"/>
      <c r="AK318" s="94">
        <v>23</v>
      </c>
      <c r="AL318" s="96">
        <v>17</v>
      </c>
      <c r="AM318" s="96">
        <v>100</v>
      </c>
      <c r="AN318" s="100">
        <v>49275</v>
      </c>
      <c r="AO318">
        <f t="shared" si="46"/>
        <v>23017</v>
      </c>
      <c r="AP318" s="61" t="s">
        <v>2575</v>
      </c>
      <c r="AQ318" s="126">
        <f t="shared" si="47"/>
        <v>2349275</v>
      </c>
    </row>
    <row r="319" spans="1:43" hidden="1" outlineLevel="1">
      <c r="A319" t="s">
        <v>2042</v>
      </c>
      <c r="B319" s="9" t="s">
        <v>32</v>
      </c>
      <c r="C319" s="1">
        <f t="shared" si="49"/>
        <v>828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 t="shared" si="50"/>
        <v>0</v>
      </c>
      <c r="G319" s="1">
        <f t="shared" si="55"/>
        <v>298</v>
      </c>
      <c r="H319" s="2">
        <f t="shared" si="56"/>
        <v>0.35990338164251207</v>
      </c>
      <c r="I319" s="8"/>
      <c r="J319" s="2">
        <f t="shared" si="51"/>
        <v>0.32004830917874394</v>
      </c>
      <c r="K319" s="2">
        <f t="shared" si="52"/>
        <v>0.67995169082125606</v>
      </c>
      <c r="L319" s="2">
        <f t="shared" si="53"/>
        <v>0</v>
      </c>
      <c r="M319" s="2">
        <f t="shared" si="54"/>
        <v>0</v>
      </c>
      <c r="N319" s="58">
        <v>265</v>
      </c>
      <c r="O319" s="58">
        <v>563</v>
      </c>
      <c r="P319" s="58"/>
      <c r="Q319" s="58"/>
      <c r="R319" s="58"/>
      <c r="S319" s="58"/>
      <c r="T319" s="59"/>
      <c r="U319" s="55"/>
      <c r="V319" s="55"/>
      <c r="W319" s="55"/>
      <c r="X319" s="55"/>
      <c r="Y319" s="55"/>
      <c r="Z319" s="55"/>
      <c r="AA319" s="55"/>
      <c r="AB319" s="55"/>
      <c r="AG319" t="str">
        <f t="shared" si="48"/>
        <v>Nobleboro</v>
      </c>
      <c r="AH319" t="s">
        <v>1794</v>
      </c>
      <c r="AI319">
        <v>1</v>
      </c>
      <c r="AJ319" s="9"/>
      <c r="AK319" s="94">
        <v>23</v>
      </c>
      <c r="AL319" s="96">
        <v>15</v>
      </c>
      <c r="AM319" s="96">
        <v>62</v>
      </c>
      <c r="AN319" s="100">
        <v>49660</v>
      </c>
      <c r="AO319">
        <f t="shared" si="46"/>
        <v>23015</v>
      </c>
      <c r="AP319" s="61" t="s">
        <v>2575</v>
      </c>
      <c r="AQ319" s="126">
        <f t="shared" si="47"/>
        <v>2349660</v>
      </c>
    </row>
    <row r="320" spans="1:43" hidden="1" outlineLevel="1">
      <c r="A320" t="s">
        <v>999</v>
      </c>
      <c r="B320" s="9" t="s">
        <v>32</v>
      </c>
      <c r="C320" s="1">
        <f t="shared" si="49"/>
        <v>1199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50"/>
        <v>0</v>
      </c>
      <c r="G320" s="1">
        <f t="shared" si="55"/>
        <v>265</v>
      </c>
      <c r="H320" s="2">
        <f t="shared" si="56"/>
        <v>0.22101751459549623</v>
      </c>
      <c r="I320" s="8"/>
      <c r="J320" s="2">
        <f t="shared" si="51"/>
        <v>0.38949124270225188</v>
      </c>
      <c r="K320" s="2">
        <f t="shared" si="52"/>
        <v>0.61050875729774812</v>
      </c>
      <c r="L320" s="2">
        <f t="shared" si="53"/>
        <v>0</v>
      </c>
      <c r="M320" s="2">
        <f t="shared" si="54"/>
        <v>0</v>
      </c>
      <c r="N320" s="58">
        <v>467</v>
      </c>
      <c r="O320" s="58">
        <v>732</v>
      </c>
      <c r="P320" s="58"/>
      <c r="Q320" s="58"/>
      <c r="R320" s="58"/>
      <c r="S320" s="58"/>
      <c r="T320" s="59"/>
      <c r="U320" s="55"/>
      <c r="V320" s="55"/>
      <c r="W320" s="55"/>
      <c r="X320" s="55"/>
      <c r="Y320" s="55"/>
      <c r="Z320" s="55"/>
      <c r="AA320" s="55"/>
      <c r="AB320" s="55"/>
      <c r="AG320" t="str">
        <f t="shared" si="48"/>
        <v>Norridgewock</v>
      </c>
      <c r="AH320" t="s">
        <v>1518</v>
      </c>
      <c r="AI320">
        <v>2</v>
      </c>
      <c r="AJ320" s="9"/>
      <c r="AK320" s="94">
        <v>23</v>
      </c>
      <c r="AL320" s="96">
        <v>25</v>
      </c>
      <c r="AM320" s="96">
        <v>110</v>
      </c>
      <c r="AN320" s="100">
        <v>49835</v>
      </c>
      <c r="AO320">
        <f t="shared" si="46"/>
        <v>23025</v>
      </c>
      <c r="AP320" s="61" t="s">
        <v>2575</v>
      </c>
      <c r="AQ320" s="126">
        <f t="shared" si="47"/>
        <v>2349835</v>
      </c>
    </row>
    <row r="321" spans="1:43" hidden="1" outlineLevel="1">
      <c r="A321" t="s">
        <v>2122</v>
      </c>
      <c r="B321" s="9" t="s">
        <v>32</v>
      </c>
      <c r="C321" s="1">
        <f t="shared" si="49"/>
        <v>1402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50"/>
        <v>0</v>
      </c>
      <c r="G321" s="1">
        <f t="shared" si="55"/>
        <v>340</v>
      </c>
      <c r="H321" s="2">
        <f t="shared" si="56"/>
        <v>0.24251069900142652</v>
      </c>
      <c r="I321" s="8"/>
      <c r="J321" s="2">
        <f t="shared" si="51"/>
        <v>0.37874465049928674</v>
      </c>
      <c r="K321" s="2">
        <f t="shared" si="52"/>
        <v>0.62125534950071326</v>
      </c>
      <c r="L321" s="2">
        <f t="shared" si="53"/>
        <v>0</v>
      </c>
      <c r="M321" s="2">
        <f t="shared" si="54"/>
        <v>0</v>
      </c>
      <c r="N321" s="58">
        <v>531</v>
      </c>
      <c r="O321" s="58">
        <v>871</v>
      </c>
      <c r="P321" s="58"/>
      <c r="Q321" s="58"/>
      <c r="R321" s="58"/>
      <c r="S321" s="58"/>
      <c r="T321" s="59"/>
      <c r="U321" s="55"/>
      <c r="V321" s="55"/>
      <c r="W321" s="55"/>
      <c r="X321" s="55"/>
      <c r="Y321" s="55"/>
      <c r="Z321" s="55"/>
      <c r="AA321" s="55"/>
      <c r="AB321" s="55"/>
      <c r="AG321" t="str">
        <f t="shared" si="48"/>
        <v>North Berwick</v>
      </c>
      <c r="AH321" t="s">
        <v>1647</v>
      </c>
      <c r="AI321">
        <v>1</v>
      </c>
      <c r="AJ321" s="9"/>
      <c r="AK321" s="94">
        <v>23</v>
      </c>
      <c r="AL321" s="96">
        <v>31</v>
      </c>
      <c r="AM321" s="96">
        <v>95</v>
      </c>
      <c r="AN321" s="100">
        <v>50325</v>
      </c>
      <c r="AO321">
        <f t="shared" si="46"/>
        <v>23031</v>
      </c>
      <c r="AP321" s="61" t="s">
        <v>2575</v>
      </c>
      <c r="AQ321" s="126">
        <f t="shared" si="47"/>
        <v>2350325</v>
      </c>
    </row>
    <row r="322" spans="1:43" hidden="1" outlineLevel="1">
      <c r="A322" t="s">
        <v>2742</v>
      </c>
      <c r="B322" s="9" t="s">
        <v>32</v>
      </c>
      <c r="C322" s="1">
        <f t="shared" si="49"/>
        <v>173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50"/>
        <v>0</v>
      </c>
      <c r="G322" s="1">
        <f t="shared" si="55"/>
        <v>85</v>
      </c>
      <c r="H322" s="2">
        <f t="shared" si="56"/>
        <v>0.4913294797687861</v>
      </c>
      <c r="I322" s="8"/>
      <c r="J322" s="2">
        <f t="shared" si="51"/>
        <v>0.25433526011560692</v>
      </c>
      <c r="K322" s="2">
        <f t="shared" si="52"/>
        <v>0.74566473988439308</v>
      </c>
      <c r="L322" s="2">
        <f t="shared" si="53"/>
        <v>0</v>
      </c>
      <c r="M322" s="2">
        <f t="shared" si="54"/>
        <v>0</v>
      </c>
      <c r="N322" s="58">
        <v>44</v>
      </c>
      <c r="O322" s="58">
        <v>129</v>
      </c>
      <c r="P322" s="58"/>
      <c r="Q322" s="58"/>
      <c r="R322" s="58"/>
      <c r="S322" s="58"/>
      <c r="T322" s="59"/>
      <c r="U322" s="55"/>
      <c r="V322" s="55"/>
      <c r="W322" s="55"/>
      <c r="X322" s="55"/>
      <c r="Y322" s="55"/>
      <c r="Z322" s="55"/>
      <c r="AA322" s="55"/>
      <c r="AB322" s="55"/>
      <c r="AG322" t="str">
        <f t="shared" si="48"/>
        <v>North Haven</v>
      </c>
      <c r="AH322" t="s">
        <v>947</v>
      </c>
      <c r="AI322">
        <v>1</v>
      </c>
      <c r="AJ322" s="9"/>
      <c r="AK322" s="94">
        <v>23</v>
      </c>
      <c r="AL322" s="96">
        <v>13</v>
      </c>
      <c r="AM322" s="96">
        <v>40</v>
      </c>
      <c r="AN322" s="100">
        <v>51620</v>
      </c>
      <c r="AO322">
        <f t="shared" ref="AO322:AO380" si="57">AK322*1000+AL322</f>
        <v>23013</v>
      </c>
      <c r="AP322" s="61" t="s">
        <v>2575</v>
      </c>
      <c r="AQ322" s="126">
        <f t="shared" ref="AQ322:AQ380" si="58">AK322*100000+AN322</f>
        <v>2351620</v>
      </c>
    </row>
    <row r="323" spans="1:43" hidden="1" outlineLevel="1">
      <c r="A323" t="s">
        <v>1177</v>
      </c>
      <c r="B323" s="9" t="s">
        <v>32</v>
      </c>
      <c r="C323" s="1">
        <f t="shared" si="49"/>
        <v>1251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50"/>
        <v>0</v>
      </c>
      <c r="G323" s="1">
        <f t="shared" si="55"/>
        <v>469</v>
      </c>
      <c r="H323" s="2">
        <f t="shared" si="56"/>
        <v>0.37490007993605118</v>
      </c>
      <c r="I323" s="8"/>
      <c r="J323" s="2">
        <f t="shared" si="51"/>
        <v>0.31254996003197444</v>
      </c>
      <c r="K323" s="2">
        <f t="shared" si="52"/>
        <v>0.68745003996802556</v>
      </c>
      <c r="L323" s="2">
        <f t="shared" si="53"/>
        <v>0</v>
      </c>
      <c r="M323" s="2">
        <f t="shared" si="54"/>
        <v>0</v>
      </c>
      <c r="N323" s="58">
        <v>391</v>
      </c>
      <c r="O323" s="58">
        <v>860</v>
      </c>
      <c r="P323" s="58"/>
      <c r="Q323" s="58"/>
      <c r="R323" s="58"/>
      <c r="S323" s="58"/>
      <c r="T323" s="59"/>
      <c r="U323" s="55"/>
      <c r="V323" s="55"/>
      <c r="W323" s="55"/>
      <c r="X323" s="55"/>
      <c r="Y323" s="55"/>
      <c r="Z323" s="55"/>
      <c r="AA323" s="55"/>
      <c r="AB323" s="55"/>
      <c r="AG323" t="str">
        <f t="shared" ref="AG323:AG384" si="59">A323</f>
        <v>North Yarmouth</v>
      </c>
      <c r="AH323" t="s">
        <v>2570</v>
      </c>
      <c r="AI323">
        <v>1</v>
      </c>
      <c r="AJ323" s="9"/>
      <c r="AK323" s="94">
        <v>23</v>
      </c>
      <c r="AL323" s="96">
        <v>5</v>
      </c>
      <c r="AM323" s="96">
        <v>75</v>
      </c>
      <c r="AN323" s="100">
        <v>53860</v>
      </c>
      <c r="AO323">
        <f t="shared" si="57"/>
        <v>23005</v>
      </c>
      <c r="AP323" s="61" t="s">
        <v>2575</v>
      </c>
      <c r="AQ323" s="126">
        <f t="shared" si="58"/>
        <v>2353860</v>
      </c>
    </row>
    <row r="324" spans="1:43" hidden="1" outlineLevel="1">
      <c r="A324" t="s">
        <v>1669</v>
      </c>
      <c r="B324" s="9" t="s">
        <v>32</v>
      </c>
      <c r="C324" s="1">
        <f t="shared" ref="C324:C384" si="60">SUM(N324:AE324)</f>
        <v>63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ref="F324:F384" si="61">IF(P324&gt;0,RANK(P324,(N324:AE324)),0)</f>
        <v>0</v>
      </c>
      <c r="G324" s="1">
        <f t="shared" si="55"/>
        <v>21</v>
      </c>
      <c r="H324" s="2">
        <f t="shared" si="56"/>
        <v>0.33333333333333331</v>
      </c>
      <c r="I324" s="8"/>
      <c r="J324" s="2">
        <f t="shared" ref="J324:J384" si="62">IF(C324=0,"-",N324/C324)</f>
        <v>0.33333333333333331</v>
      </c>
      <c r="K324" s="2">
        <f t="shared" ref="K324:K384" si="63">IF(C324=0,"-",O324/C324)</f>
        <v>0.66666666666666663</v>
      </c>
      <c r="L324" s="2">
        <f t="shared" ref="L324:L384" si="64">IF(C324=0,"-",P324/C324)</f>
        <v>0</v>
      </c>
      <c r="M324" s="2">
        <f t="shared" ref="M324:M384" si="65">IF(C324=0,"-",(1-J324-K324-L324))</f>
        <v>1.1102230246251565E-16</v>
      </c>
      <c r="N324" s="58">
        <v>21</v>
      </c>
      <c r="O324" s="58">
        <v>42</v>
      </c>
      <c r="P324" s="58"/>
      <c r="Q324" s="58"/>
      <c r="R324" s="58"/>
      <c r="S324" s="58"/>
      <c r="T324" s="59"/>
      <c r="U324" s="55"/>
      <c r="V324" s="55"/>
      <c r="W324" s="55"/>
      <c r="X324" s="55"/>
      <c r="Y324" s="55"/>
      <c r="Z324" s="55"/>
      <c r="AA324" s="55"/>
      <c r="AB324" s="55"/>
      <c r="AG324" t="str">
        <f t="shared" si="59"/>
        <v>Northfield</v>
      </c>
      <c r="AH324" t="s">
        <v>1242</v>
      </c>
      <c r="AI324">
        <v>2</v>
      </c>
      <c r="AJ324" s="9"/>
      <c r="AK324" s="94">
        <v>23</v>
      </c>
      <c r="AL324" s="96">
        <v>29</v>
      </c>
      <c r="AM324" s="96">
        <v>155</v>
      </c>
      <c r="AN324" s="100">
        <v>51375</v>
      </c>
      <c r="AO324">
        <f t="shared" si="57"/>
        <v>23029</v>
      </c>
      <c r="AP324" s="61" t="s">
        <v>2575</v>
      </c>
      <c r="AQ324" s="126">
        <f t="shared" si="58"/>
        <v>2351375</v>
      </c>
    </row>
    <row r="325" spans="1:43" hidden="1" outlineLevel="1">
      <c r="A325" t="s">
        <v>1426</v>
      </c>
      <c r="B325" s="9" t="s">
        <v>32</v>
      </c>
      <c r="C325" s="1">
        <f t="shared" si="60"/>
        <v>561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61"/>
        <v>0</v>
      </c>
      <c r="G325" s="1">
        <f t="shared" si="55"/>
        <v>121</v>
      </c>
      <c r="H325" s="2">
        <f t="shared" si="56"/>
        <v>0.21568627450980393</v>
      </c>
      <c r="I325" s="8"/>
      <c r="J325" s="2">
        <f t="shared" si="62"/>
        <v>0.39215686274509803</v>
      </c>
      <c r="K325" s="2">
        <f t="shared" si="63"/>
        <v>0.60784313725490191</v>
      </c>
      <c r="L325" s="2">
        <f t="shared" si="64"/>
        <v>0</v>
      </c>
      <c r="M325" s="2">
        <f t="shared" si="65"/>
        <v>1.1102230246251565E-16</v>
      </c>
      <c r="N325" s="58">
        <v>220</v>
      </c>
      <c r="O325" s="58">
        <v>341</v>
      </c>
      <c r="P325" s="58"/>
      <c r="Q325" s="58"/>
      <c r="R325" s="58"/>
      <c r="S325" s="58"/>
      <c r="T325" s="59"/>
      <c r="U325" s="55"/>
      <c r="V325" s="55"/>
      <c r="W325" s="55"/>
      <c r="X325" s="55"/>
      <c r="Y325" s="55"/>
      <c r="Z325" s="55"/>
      <c r="AA325" s="55"/>
      <c r="AB325" s="55"/>
      <c r="AG325" t="str">
        <f t="shared" si="59"/>
        <v>Northport</v>
      </c>
      <c r="AH325" t="s">
        <v>2267</v>
      </c>
      <c r="AI325">
        <v>2</v>
      </c>
      <c r="AJ325" s="9"/>
      <c r="AK325" s="94">
        <v>23</v>
      </c>
      <c r="AL325" s="96">
        <v>27</v>
      </c>
      <c r="AM325" s="96">
        <v>75</v>
      </c>
      <c r="AN325" s="100">
        <v>52845</v>
      </c>
      <c r="AO325">
        <f t="shared" si="57"/>
        <v>23027</v>
      </c>
      <c r="AP325" s="61" t="s">
        <v>2575</v>
      </c>
      <c r="AQ325" s="126">
        <f t="shared" si="58"/>
        <v>2352845</v>
      </c>
    </row>
    <row r="326" spans="1:43" hidden="1" outlineLevel="1">
      <c r="A326" t="s">
        <v>569</v>
      </c>
      <c r="B326" s="9" t="s">
        <v>32</v>
      </c>
      <c r="C326" s="1">
        <f t="shared" si="60"/>
        <v>2008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61"/>
        <v>0</v>
      </c>
      <c r="G326" s="1">
        <f t="shared" si="55"/>
        <v>458</v>
      </c>
      <c r="H326" s="2">
        <f t="shared" si="56"/>
        <v>0.22808764940239043</v>
      </c>
      <c r="I326" s="8"/>
      <c r="J326" s="2">
        <f t="shared" si="62"/>
        <v>0.38595617529880477</v>
      </c>
      <c r="K326" s="2">
        <f t="shared" si="63"/>
        <v>0.61404382470119523</v>
      </c>
      <c r="L326" s="2">
        <f t="shared" si="64"/>
        <v>0</v>
      </c>
      <c r="M326" s="2">
        <f t="shared" si="65"/>
        <v>0</v>
      </c>
      <c r="N326" s="58">
        <v>775</v>
      </c>
      <c r="O326" s="58">
        <v>1233</v>
      </c>
      <c r="P326" s="58"/>
      <c r="Q326" s="58"/>
      <c r="R326" s="58"/>
      <c r="S326" s="58"/>
      <c r="T326" s="59"/>
      <c r="U326" s="55"/>
      <c r="V326" s="55"/>
      <c r="W326" s="55"/>
      <c r="X326" s="55"/>
      <c r="Y326" s="55"/>
      <c r="Z326" s="55"/>
      <c r="AA326" s="55"/>
      <c r="AB326" s="55"/>
      <c r="AG326" t="str">
        <f t="shared" si="59"/>
        <v>Norway</v>
      </c>
      <c r="AH326" t="s">
        <v>2760</v>
      </c>
      <c r="AI326">
        <v>2</v>
      </c>
      <c r="AJ326" s="9"/>
      <c r="AK326" s="94">
        <v>23</v>
      </c>
      <c r="AL326" s="96">
        <v>17</v>
      </c>
      <c r="AM326" s="96">
        <v>105</v>
      </c>
      <c r="AN326" s="100">
        <v>54000</v>
      </c>
      <c r="AO326">
        <f t="shared" si="57"/>
        <v>23017</v>
      </c>
      <c r="AP326" s="61" t="s">
        <v>2575</v>
      </c>
      <c r="AQ326" s="126">
        <f t="shared" si="58"/>
        <v>2354000</v>
      </c>
    </row>
    <row r="327" spans="1:43" hidden="1" outlineLevel="1">
      <c r="A327" t="s">
        <v>1397</v>
      </c>
      <c r="B327" s="9" t="s">
        <v>32</v>
      </c>
      <c r="C327" s="1">
        <f t="shared" si="60"/>
        <v>21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61"/>
        <v>0</v>
      </c>
      <c r="G327" s="1">
        <f t="shared" si="55"/>
        <v>1</v>
      </c>
      <c r="H327" s="2">
        <f t="shared" si="56"/>
        <v>4.7619047619047616E-2</v>
      </c>
      <c r="I327" s="8"/>
      <c r="J327" s="2">
        <f t="shared" si="62"/>
        <v>0.47619047619047616</v>
      </c>
      <c r="K327" s="2">
        <f t="shared" si="63"/>
        <v>0.52380952380952384</v>
      </c>
      <c r="L327" s="2">
        <f t="shared" si="64"/>
        <v>0</v>
      </c>
      <c r="M327" s="2">
        <f t="shared" si="65"/>
        <v>0</v>
      </c>
      <c r="N327" s="58">
        <v>10</v>
      </c>
      <c r="O327" s="58">
        <v>11</v>
      </c>
      <c r="P327" s="58"/>
      <c r="Q327" s="58"/>
      <c r="R327" s="58"/>
      <c r="S327" s="58"/>
      <c r="T327" s="59"/>
      <c r="U327" s="55"/>
      <c r="V327" s="55"/>
      <c r="W327" s="55"/>
      <c r="X327" s="55"/>
      <c r="Y327" s="55"/>
      <c r="Z327" s="55"/>
      <c r="AA327" s="55"/>
      <c r="AB327" s="55"/>
      <c r="AG327" t="str">
        <f>A327</f>
        <v>No. 8 S.D.</v>
      </c>
      <c r="AH327" t="s">
        <v>2274</v>
      </c>
      <c r="AI327">
        <v>2</v>
      </c>
      <c r="AJ327" s="9"/>
      <c r="AK327" s="94">
        <v>23</v>
      </c>
      <c r="AL327" s="96">
        <v>9</v>
      </c>
      <c r="AN327" s="100">
        <v>54050</v>
      </c>
      <c r="AO327">
        <f t="shared" si="57"/>
        <v>23009</v>
      </c>
      <c r="AP327" s="61" t="s">
        <v>1228</v>
      </c>
      <c r="AQ327" s="126">
        <f t="shared" si="58"/>
        <v>2354050</v>
      </c>
    </row>
    <row r="328" spans="1:43" hidden="1" outlineLevel="1">
      <c r="A328" t="s">
        <v>1226</v>
      </c>
      <c r="B328" s="9" t="s">
        <v>32</v>
      </c>
      <c r="C328" s="1">
        <f t="shared" si="60"/>
        <v>33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61"/>
        <v>0</v>
      </c>
      <c r="G328" s="1">
        <f t="shared" si="55"/>
        <v>21</v>
      </c>
      <c r="H328" s="2">
        <f t="shared" si="56"/>
        <v>0.63636363636363635</v>
      </c>
      <c r="I328" s="8"/>
      <c r="J328" s="2">
        <f t="shared" si="62"/>
        <v>0.18181818181818182</v>
      </c>
      <c r="K328" s="2">
        <f t="shared" si="63"/>
        <v>0.81818181818181823</v>
      </c>
      <c r="L328" s="2">
        <f t="shared" si="64"/>
        <v>0</v>
      </c>
      <c r="M328" s="2">
        <f t="shared" si="65"/>
        <v>-1.1102230246251565E-16</v>
      </c>
      <c r="N328" s="58">
        <v>6</v>
      </c>
      <c r="O328" s="58">
        <v>27</v>
      </c>
      <c r="P328" s="58"/>
      <c r="Q328" s="58"/>
      <c r="R328" s="58"/>
      <c r="S328" s="58"/>
      <c r="T328" s="59"/>
      <c r="U328" s="55"/>
      <c r="V328" s="55"/>
      <c r="W328" s="55"/>
      <c r="X328" s="55"/>
      <c r="Y328" s="55"/>
      <c r="Z328" s="55"/>
      <c r="AA328" s="55"/>
      <c r="AB328" s="55"/>
      <c r="AG328" t="str">
        <f>A328</f>
        <v>No. 21</v>
      </c>
      <c r="AH328" t="s">
        <v>1242</v>
      </c>
      <c r="AI328">
        <v>2</v>
      </c>
      <c r="AJ328" s="9"/>
      <c r="AK328" s="94">
        <v>23</v>
      </c>
      <c r="AL328" s="96">
        <v>29</v>
      </c>
      <c r="AN328" s="100">
        <v>54200</v>
      </c>
      <c r="AO328">
        <f t="shared" si="57"/>
        <v>23029</v>
      </c>
      <c r="AP328" s="61" t="s">
        <v>1228</v>
      </c>
      <c r="AQ328" s="126">
        <f t="shared" si="58"/>
        <v>2354200</v>
      </c>
    </row>
    <row r="329" spans="1:43" hidden="1" outlineLevel="1">
      <c r="A329" t="s">
        <v>2591</v>
      </c>
      <c r="B329" s="9" t="s">
        <v>32</v>
      </c>
      <c r="C329" s="1">
        <f>SUM(N329:AE329)</f>
        <v>264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IF(P329&gt;0,RANK(P329,(N329:AE329)),0)</f>
        <v>0</v>
      </c>
      <c r="G329" s="1">
        <f t="shared" si="55"/>
        <v>118</v>
      </c>
      <c r="H329" s="2">
        <f t="shared" si="56"/>
        <v>0.44696969696969696</v>
      </c>
      <c r="I329" s="8"/>
      <c r="J329" s="2">
        <f>IF(C329=0,"-",N329/C329)</f>
        <v>0.27651515151515149</v>
      </c>
      <c r="K329" s="2">
        <f>IF(C329=0,"-",O329/C329)</f>
        <v>0.72348484848484851</v>
      </c>
      <c r="L329" s="2">
        <f>IF(C329=0,"-",P329/C329)</f>
        <v>0</v>
      </c>
      <c r="M329" s="2">
        <f>IF(C329=0,"-",(1-J329-K329-L329))</f>
        <v>0</v>
      </c>
      <c r="N329" s="58">
        <v>73</v>
      </c>
      <c r="O329" s="58">
        <v>191</v>
      </c>
      <c r="P329" s="58"/>
      <c r="Q329" s="58"/>
      <c r="R329" s="58"/>
      <c r="S329" s="58"/>
      <c r="T329" s="59"/>
      <c r="U329" s="55"/>
      <c r="V329" s="55"/>
      <c r="W329" s="55"/>
      <c r="X329" s="55"/>
      <c r="Y329" s="55"/>
      <c r="Z329" s="55"/>
      <c r="AA329" s="55"/>
      <c r="AB329" s="55"/>
      <c r="AG329" t="str">
        <f t="shared" si="59"/>
        <v>Oakfield</v>
      </c>
      <c r="AH329" t="s">
        <v>1670</v>
      </c>
      <c r="AI329">
        <v>2</v>
      </c>
      <c r="AJ329" s="9"/>
      <c r="AK329" s="94">
        <v>23</v>
      </c>
      <c r="AL329" s="96">
        <v>3</v>
      </c>
      <c r="AM329" s="96">
        <v>240</v>
      </c>
      <c r="AN329" s="100">
        <v>54385</v>
      </c>
      <c r="AO329">
        <f t="shared" si="57"/>
        <v>23003</v>
      </c>
      <c r="AP329" s="61" t="s">
        <v>2575</v>
      </c>
      <c r="AQ329" s="126">
        <f t="shared" si="58"/>
        <v>2354385</v>
      </c>
    </row>
    <row r="330" spans="1:43" hidden="1" outlineLevel="1">
      <c r="A330" t="s">
        <v>1470</v>
      </c>
      <c r="B330" s="9" t="s">
        <v>32</v>
      </c>
      <c r="C330" s="1">
        <f>SUM(N330:AE330)</f>
        <v>2118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IF(P330&gt;0,RANK(P330,(N330:AE330)),0)</f>
        <v>0</v>
      </c>
      <c r="G330" s="1">
        <f t="shared" si="55"/>
        <v>391</v>
      </c>
      <c r="H330" s="2">
        <f t="shared" si="56"/>
        <v>0.18460812086874409</v>
      </c>
      <c r="I330" s="8"/>
      <c r="J330" s="2">
        <f>IF(C330=0,"-",N330/C330)</f>
        <v>0.40745986779981114</v>
      </c>
      <c r="K330" s="2">
        <f>IF(C330=0,"-",O330/C330)</f>
        <v>0.59206798866855526</v>
      </c>
      <c r="L330" s="2">
        <f>IF(C330=0,"-",P330/C330)</f>
        <v>0</v>
      </c>
      <c r="M330" s="2">
        <f>IF(C330=0,"-",(1-J330-K330-L330))</f>
        <v>4.7214353163360645E-4</v>
      </c>
      <c r="N330" s="58">
        <v>863</v>
      </c>
      <c r="O330" s="58">
        <v>1254</v>
      </c>
      <c r="P330" s="58"/>
      <c r="Q330" s="58"/>
      <c r="R330" s="58"/>
      <c r="S330" s="58"/>
      <c r="T330" s="59"/>
      <c r="U330" s="55">
        <v>1</v>
      </c>
      <c r="V330" s="55"/>
      <c r="W330" s="55"/>
      <c r="X330" s="55"/>
      <c r="Y330" s="55"/>
      <c r="Z330" s="55"/>
      <c r="AA330" s="55"/>
      <c r="AB330" s="55"/>
      <c r="AG330" t="str">
        <f t="shared" si="59"/>
        <v>Oakland</v>
      </c>
      <c r="AH330" t="s">
        <v>1418</v>
      </c>
      <c r="AI330">
        <v>1</v>
      </c>
      <c r="AJ330" s="9"/>
      <c r="AK330" s="94">
        <v>23</v>
      </c>
      <c r="AL330" s="96">
        <v>11</v>
      </c>
      <c r="AM330" s="96">
        <v>80</v>
      </c>
      <c r="AN330" s="100">
        <v>54560</v>
      </c>
      <c r="AO330">
        <f t="shared" si="57"/>
        <v>23011</v>
      </c>
      <c r="AP330" s="61" t="s">
        <v>2575</v>
      </c>
      <c r="AQ330" s="126">
        <f t="shared" si="58"/>
        <v>2354560</v>
      </c>
    </row>
    <row r="331" spans="1:43" hidden="1" outlineLevel="1">
      <c r="A331" t="s">
        <v>1659</v>
      </c>
      <c r="B331" s="9" t="s">
        <v>32</v>
      </c>
      <c r="C331" s="1">
        <f t="shared" si="60"/>
        <v>616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61"/>
        <v>0</v>
      </c>
      <c r="G331" s="1">
        <f t="shared" si="55"/>
        <v>130</v>
      </c>
      <c r="H331" s="2">
        <f t="shared" si="56"/>
        <v>0.21103896103896103</v>
      </c>
      <c r="I331" s="8"/>
      <c r="J331" s="2">
        <f t="shared" si="62"/>
        <v>0.39448051948051949</v>
      </c>
      <c r="K331" s="2">
        <f t="shared" si="63"/>
        <v>0.60551948051948057</v>
      </c>
      <c r="L331" s="2">
        <f t="shared" si="64"/>
        <v>0</v>
      </c>
      <c r="M331" s="2">
        <f t="shared" si="65"/>
        <v>0</v>
      </c>
      <c r="N331" s="58">
        <v>243</v>
      </c>
      <c r="O331" s="58">
        <v>373</v>
      </c>
      <c r="P331" s="58"/>
      <c r="Q331" s="58"/>
      <c r="R331" s="58"/>
      <c r="S331" s="58"/>
      <c r="T331" s="59"/>
      <c r="U331" s="55"/>
      <c r="V331" s="55"/>
      <c r="W331" s="55"/>
      <c r="X331" s="55"/>
      <c r="Y331" s="55"/>
      <c r="Z331" s="55"/>
      <c r="AA331" s="55"/>
      <c r="AB331" s="55"/>
      <c r="AG331" t="str">
        <f t="shared" si="59"/>
        <v>Ogunquit</v>
      </c>
      <c r="AH331" t="s">
        <v>1647</v>
      </c>
      <c r="AI331">
        <v>1</v>
      </c>
      <c r="AJ331" s="9"/>
      <c r="AK331" s="94">
        <v>23</v>
      </c>
      <c r="AL331" s="96">
        <v>31</v>
      </c>
      <c r="AM331" s="96">
        <v>97</v>
      </c>
      <c r="AN331" s="100">
        <v>54980</v>
      </c>
      <c r="AO331">
        <f t="shared" si="57"/>
        <v>23031</v>
      </c>
      <c r="AP331" s="61" t="s">
        <v>2575</v>
      </c>
      <c r="AQ331" s="126">
        <f t="shared" si="58"/>
        <v>2354980</v>
      </c>
    </row>
    <row r="332" spans="1:43" hidden="1" outlineLevel="1">
      <c r="A332" t="s">
        <v>1846</v>
      </c>
      <c r="B332" s="9" t="s">
        <v>32</v>
      </c>
      <c r="C332" s="1">
        <f t="shared" si="60"/>
        <v>3842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61"/>
        <v>0</v>
      </c>
      <c r="G332" s="1">
        <f t="shared" si="55"/>
        <v>397</v>
      </c>
      <c r="H332" s="2">
        <f t="shared" si="56"/>
        <v>0.10333159812597606</v>
      </c>
      <c r="I332" s="8"/>
      <c r="J332" s="2">
        <f t="shared" si="62"/>
        <v>0.44820406038521604</v>
      </c>
      <c r="K332" s="2">
        <f t="shared" si="63"/>
        <v>0.55153565851119213</v>
      </c>
      <c r="L332" s="2">
        <f t="shared" si="64"/>
        <v>0</v>
      </c>
      <c r="M332" s="2">
        <f t="shared" si="65"/>
        <v>2.6028110359188616E-4</v>
      </c>
      <c r="N332" s="58">
        <v>1722</v>
      </c>
      <c r="O332" s="58">
        <v>2119</v>
      </c>
      <c r="P332" s="58"/>
      <c r="Q332" s="58"/>
      <c r="R332" s="58"/>
      <c r="S332" s="58"/>
      <c r="T332" s="59"/>
      <c r="U332" s="55">
        <v>1</v>
      </c>
      <c r="V332" s="55"/>
      <c r="W332" s="55"/>
      <c r="X332" s="55"/>
      <c r="Y332" s="55"/>
      <c r="Z332" s="55"/>
      <c r="AA332" s="55"/>
      <c r="AB332" s="55"/>
      <c r="AG332" t="str">
        <f t="shared" si="59"/>
        <v>Old Orchard Beach</v>
      </c>
      <c r="AH332" t="s">
        <v>1647</v>
      </c>
      <c r="AI332">
        <v>1</v>
      </c>
      <c r="AJ332" s="9"/>
      <c r="AK332" s="94">
        <v>23</v>
      </c>
      <c r="AL332" s="96">
        <v>31</v>
      </c>
      <c r="AM332" s="96">
        <v>100</v>
      </c>
      <c r="AN332" s="100">
        <v>55085</v>
      </c>
      <c r="AO332">
        <f t="shared" si="57"/>
        <v>23031</v>
      </c>
      <c r="AP332" s="61" t="s">
        <v>2575</v>
      </c>
      <c r="AQ332" s="126">
        <f t="shared" si="58"/>
        <v>2355085</v>
      </c>
    </row>
    <row r="333" spans="1:43" hidden="1" outlineLevel="1">
      <c r="A333" t="s">
        <v>1345</v>
      </c>
      <c r="B333" s="9" t="s">
        <v>32</v>
      </c>
      <c r="C333" s="1">
        <f t="shared" si="60"/>
        <v>3846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61"/>
        <v>0</v>
      </c>
      <c r="G333" s="1">
        <f t="shared" si="55"/>
        <v>734</v>
      </c>
      <c r="H333" s="2">
        <f t="shared" si="56"/>
        <v>0.19084763390535622</v>
      </c>
      <c r="I333" s="8"/>
      <c r="J333" s="2">
        <f t="shared" si="62"/>
        <v>0.4045761830473219</v>
      </c>
      <c r="K333" s="2">
        <f t="shared" si="63"/>
        <v>0.5954238169526781</v>
      </c>
      <c r="L333" s="2">
        <f t="shared" si="64"/>
        <v>0</v>
      </c>
      <c r="M333" s="2">
        <f t="shared" si="65"/>
        <v>0</v>
      </c>
      <c r="N333" s="58">
        <v>1556</v>
      </c>
      <c r="O333" s="58">
        <v>2290</v>
      </c>
      <c r="P333" s="58"/>
      <c r="Q333" s="58"/>
      <c r="R333" s="58"/>
      <c r="S333" s="58"/>
      <c r="T333" s="59"/>
      <c r="U333" s="55"/>
      <c r="V333" s="55"/>
      <c r="W333" s="55"/>
      <c r="X333" s="55"/>
      <c r="Y333" s="55"/>
      <c r="Z333" s="55"/>
      <c r="AA333" s="55"/>
      <c r="AB333" s="55"/>
      <c r="AG333" t="str">
        <f t="shared" si="59"/>
        <v>Old Town</v>
      </c>
      <c r="AH333" t="s">
        <v>1154</v>
      </c>
      <c r="AI333">
        <v>2</v>
      </c>
      <c r="AJ333" s="9"/>
      <c r="AK333" s="94">
        <v>23</v>
      </c>
      <c r="AL333" s="96">
        <v>19</v>
      </c>
      <c r="AM333" s="96">
        <v>240</v>
      </c>
      <c r="AN333" s="100">
        <v>55225</v>
      </c>
      <c r="AO333">
        <f t="shared" si="57"/>
        <v>23019</v>
      </c>
      <c r="AP333" s="61" t="s">
        <v>527</v>
      </c>
      <c r="AQ333" s="126">
        <f t="shared" si="58"/>
        <v>2355225</v>
      </c>
    </row>
    <row r="334" spans="1:43" hidden="1" outlineLevel="1">
      <c r="A334" t="s">
        <v>1650</v>
      </c>
      <c r="B334" s="9" t="s">
        <v>32</v>
      </c>
      <c r="C334" s="1">
        <f t="shared" si="60"/>
        <v>42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61"/>
        <v>0</v>
      </c>
      <c r="G334" s="1">
        <f t="shared" si="55"/>
        <v>12</v>
      </c>
      <c r="H334" s="2">
        <f t="shared" si="56"/>
        <v>0.2857142857142857</v>
      </c>
      <c r="I334" s="8"/>
      <c r="J334" s="2">
        <f t="shared" si="62"/>
        <v>0.35714285714285715</v>
      </c>
      <c r="K334" s="2">
        <f t="shared" si="63"/>
        <v>0.6428571428571429</v>
      </c>
      <c r="L334" s="2">
        <f t="shared" si="64"/>
        <v>0</v>
      </c>
      <c r="M334" s="2">
        <f t="shared" si="65"/>
        <v>-1.1102230246251565E-16</v>
      </c>
      <c r="N334" s="58">
        <v>15</v>
      </c>
      <c r="O334" s="58">
        <v>27</v>
      </c>
      <c r="P334" s="58"/>
      <c r="Q334" s="58"/>
      <c r="R334" s="58"/>
      <c r="S334" s="58"/>
      <c r="T334" s="59"/>
      <c r="U334" s="55"/>
      <c r="V334" s="55"/>
      <c r="W334" s="55"/>
      <c r="X334" s="55"/>
      <c r="Y334" s="55"/>
      <c r="Z334" s="55"/>
      <c r="AA334" s="55"/>
      <c r="AB334" s="55"/>
      <c r="AG334" t="str">
        <f t="shared" si="59"/>
        <v>Orient</v>
      </c>
      <c r="AH334" t="s">
        <v>1670</v>
      </c>
      <c r="AI334">
        <v>2</v>
      </c>
      <c r="AJ334" s="9"/>
      <c r="AK334" s="94">
        <v>23</v>
      </c>
      <c r="AL334" s="96">
        <v>3</v>
      </c>
      <c r="AM334" s="96">
        <v>245</v>
      </c>
      <c r="AN334" s="100">
        <v>55435</v>
      </c>
      <c r="AO334">
        <f t="shared" si="57"/>
        <v>23003</v>
      </c>
      <c r="AP334" s="61" t="s">
        <v>2575</v>
      </c>
      <c r="AQ334" s="126">
        <f t="shared" si="58"/>
        <v>2355435</v>
      </c>
    </row>
    <row r="335" spans="1:43" hidden="1" outlineLevel="1">
      <c r="A335" t="s">
        <v>899</v>
      </c>
      <c r="B335" s="9" t="s">
        <v>32</v>
      </c>
      <c r="C335" s="1">
        <f t="shared" si="60"/>
        <v>936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61"/>
        <v>0</v>
      </c>
      <c r="G335" s="1">
        <f t="shared" si="55"/>
        <v>122</v>
      </c>
      <c r="H335" s="2">
        <f t="shared" si="56"/>
        <v>0.13034188034188035</v>
      </c>
      <c r="I335" s="8"/>
      <c r="J335" s="2">
        <f t="shared" si="62"/>
        <v>0.43482905982905984</v>
      </c>
      <c r="K335" s="2">
        <f t="shared" si="63"/>
        <v>0.56517094017094016</v>
      </c>
      <c r="L335" s="2">
        <f t="shared" si="64"/>
        <v>0</v>
      </c>
      <c r="M335" s="2">
        <f t="shared" si="65"/>
        <v>0</v>
      </c>
      <c r="N335" s="58">
        <v>407</v>
      </c>
      <c r="O335" s="58">
        <v>529</v>
      </c>
      <c r="P335" s="58"/>
      <c r="Q335" s="58"/>
      <c r="R335" s="58"/>
      <c r="S335" s="58"/>
      <c r="T335" s="59"/>
      <c r="U335" s="55"/>
      <c r="V335" s="55"/>
      <c r="W335" s="55"/>
      <c r="X335" s="55"/>
      <c r="Y335" s="55"/>
      <c r="Z335" s="55"/>
      <c r="AA335" s="55"/>
      <c r="AB335" s="55"/>
      <c r="AG335" t="str">
        <f t="shared" si="59"/>
        <v>Orland</v>
      </c>
      <c r="AH335" t="s">
        <v>2274</v>
      </c>
      <c r="AI335">
        <v>2</v>
      </c>
      <c r="AJ335" s="9"/>
      <c r="AK335" s="94">
        <v>23</v>
      </c>
      <c r="AL335" s="96">
        <v>9</v>
      </c>
      <c r="AM335" s="96">
        <v>105</v>
      </c>
      <c r="AN335" s="100">
        <v>55505</v>
      </c>
      <c r="AO335">
        <f t="shared" si="57"/>
        <v>23009</v>
      </c>
      <c r="AP335" s="61" t="s">
        <v>2575</v>
      </c>
      <c r="AQ335" s="126">
        <f t="shared" si="58"/>
        <v>2355505</v>
      </c>
    </row>
    <row r="336" spans="1:43" hidden="1" outlineLevel="1">
      <c r="A336" t="s">
        <v>900</v>
      </c>
      <c r="B336" s="9" t="s">
        <v>32</v>
      </c>
      <c r="C336" s="1">
        <f t="shared" si="60"/>
        <v>3843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61"/>
        <v>0</v>
      </c>
      <c r="G336" s="1">
        <f t="shared" si="55"/>
        <v>1283</v>
      </c>
      <c r="H336" s="2">
        <f t="shared" si="56"/>
        <v>0.33385376008326828</v>
      </c>
      <c r="I336" s="8"/>
      <c r="J336" s="2">
        <f t="shared" si="62"/>
        <v>0.33307311995836586</v>
      </c>
      <c r="K336" s="2">
        <f t="shared" si="63"/>
        <v>0.66692688004163414</v>
      </c>
      <c r="L336" s="2">
        <f t="shared" si="64"/>
        <v>0</v>
      </c>
      <c r="M336" s="2">
        <f t="shared" si="65"/>
        <v>0</v>
      </c>
      <c r="N336" s="58">
        <v>1280</v>
      </c>
      <c r="O336" s="58">
        <v>2563</v>
      </c>
      <c r="P336" s="58"/>
      <c r="Q336" s="58"/>
      <c r="R336" s="58"/>
      <c r="S336" s="58"/>
      <c r="T336" s="59"/>
      <c r="U336" s="55"/>
      <c r="V336" s="55"/>
      <c r="W336" s="55"/>
      <c r="X336" s="55"/>
      <c r="Y336" s="55"/>
      <c r="Z336" s="55"/>
      <c r="AA336" s="55"/>
      <c r="AB336" s="55"/>
      <c r="AG336" t="str">
        <f t="shared" si="59"/>
        <v>Orono</v>
      </c>
      <c r="AH336" t="s">
        <v>1154</v>
      </c>
      <c r="AI336">
        <v>2</v>
      </c>
      <c r="AJ336" s="9"/>
      <c r="AK336" s="94">
        <v>23</v>
      </c>
      <c r="AL336" s="96">
        <v>19</v>
      </c>
      <c r="AM336" s="96">
        <v>245</v>
      </c>
      <c r="AN336" s="100">
        <v>55565</v>
      </c>
      <c r="AO336">
        <f t="shared" si="57"/>
        <v>23019</v>
      </c>
      <c r="AP336" s="61" t="s">
        <v>2575</v>
      </c>
      <c r="AQ336" s="126">
        <f t="shared" si="58"/>
        <v>2355565</v>
      </c>
    </row>
    <row r="337" spans="1:43" hidden="1" outlineLevel="1">
      <c r="A337" t="s">
        <v>1864</v>
      </c>
      <c r="B337" s="9" t="s">
        <v>32</v>
      </c>
      <c r="C337" s="1">
        <f t="shared" si="60"/>
        <v>1660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61"/>
        <v>0</v>
      </c>
      <c r="G337" s="1">
        <f t="shared" si="55"/>
        <v>733</v>
      </c>
      <c r="H337" s="2">
        <f t="shared" si="56"/>
        <v>0.44156626506024094</v>
      </c>
      <c r="I337" s="8"/>
      <c r="J337" s="2">
        <f t="shared" si="62"/>
        <v>0.277710843373494</v>
      </c>
      <c r="K337" s="2">
        <f t="shared" si="63"/>
        <v>0.71927710843373494</v>
      </c>
      <c r="L337" s="2">
        <f t="shared" si="64"/>
        <v>0</v>
      </c>
      <c r="M337" s="2">
        <f t="shared" si="65"/>
        <v>3.0120481927710108E-3</v>
      </c>
      <c r="N337" s="58">
        <v>461</v>
      </c>
      <c r="O337" s="58">
        <v>1194</v>
      </c>
      <c r="P337" s="58"/>
      <c r="Q337" s="58"/>
      <c r="R337" s="58"/>
      <c r="S337" s="58"/>
      <c r="T337" s="59"/>
      <c r="U337" s="55">
        <v>5</v>
      </c>
      <c r="V337" s="55"/>
      <c r="W337" s="55"/>
      <c r="X337" s="55"/>
      <c r="Y337" s="55"/>
      <c r="Z337" s="55"/>
      <c r="AA337" s="55"/>
      <c r="AB337" s="55"/>
      <c r="AG337" t="str">
        <f t="shared" si="59"/>
        <v>Orrington</v>
      </c>
      <c r="AH337" t="s">
        <v>1154</v>
      </c>
      <c r="AI337">
        <v>2</v>
      </c>
      <c r="AJ337" s="9"/>
      <c r="AK337" s="94">
        <v>23</v>
      </c>
      <c r="AL337" s="96">
        <v>19</v>
      </c>
      <c r="AM337" s="96">
        <v>250</v>
      </c>
      <c r="AN337" s="100">
        <v>55680</v>
      </c>
      <c r="AO337">
        <f t="shared" si="57"/>
        <v>23019</v>
      </c>
      <c r="AP337" s="61" t="s">
        <v>2575</v>
      </c>
      <c r="AQ337" s="126">
        <f t="shared" si="58"/>
        <v>2355680</v>
      </c>
    </row>
    <row r="338" spans="1:43" hidden="1" outlineLevel="1">
      <c r="A338" t="s">
        <v>750</v>
      </c>
      <c r="B338" s="9" t="s">
        <v>32</v>
      </c>
      <c r="C338" s="1">
        <f t="shared" si="60"/>
        <v>34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61"/>
        <v>0</v>
      </c>
      <c r="G338" s="1">
        <f t="shared" si="55"/>
        <v>26</v>
      </c>
      <c r="H338" s="2">
        <f t="shared" si="56"/>
        <v>0.76470588235294112</v>
      </c>
      <c r="I338" s="8"/>
      <c r="J338" s="2">
        <f t="shared" si="62"/>
        <v>0.11764705882352941</v>
      </c>
      <c r="K338" s="2">
        <f t="shared" si="63"/>
        <v>0.88235294117647056</v>
      </c>
      <c r="L338" s="2">
        <f t="shared" si="64"/>
        <v>0</v>
      </c>
      <c r="M338" s="2">
        <f t="shared" si="65"/>
        <v>0</v>
      </c>
      <c r="N338" s="58">
        <v>4</v>
      </c>
      <c r="O338" s="58">
        <v>30</v>
      </c>
      <c r="P338" s="58"/>
      <c r="Q338" s="58"/>
      <c r="R338" s="58"/>
      <c r="S338" s="58"/>
      <c r="T338" s="59"/>
      <c r="U338" s="55"/>
      <c r="V338" s="55"/>
      <c r="W338" s="55"/>
      <c r="X338" s="55"/>
      <c r="Y338" s="55"/>
      <c r="Z338" s="55"/>
      <c r="AA338" s="55"/>
      <c r="AB338" s="55"/>
      <c r="AG338" t="str">
        <f t="shared" si="59"/>
        <v>Osborn</v>
      </c>
      <c r="AH338" t="s">
        <v>2274</v>
      </c>
      <c r="AI338">
        <v>2</v>
      </c>
      <c r="AJ338" s="9"/>
      <c r="AK338" s="94">
        <v>23</v>
      </c>
      <c r="AL338" s="96">
        <v>9</v>
      </c>
      <c r="AM338" s="96">
        <v>110</v>
      </c>
      <c r="AN338" s="100">
        <v>55855</v>
      </c>
      <c r="AO338">
        <f t="shared" si="57"/>
        <v>23009</v>
      </c>
      <c r="AP338" s="61" t="s">
        <v>2575</v>
      </c>
      <c r="AQ338" s="126">
        <f t="shared" si="58"/>
        <v>2355855</v>
      </c>
    </row>
    <row r="339" spans="1:43" hidden="1" outlineLevel="1">
      <c r="A339" t="s">
        <v>1750</v>
      </c>
      <c r="B339" s="9" t="s">
        <v>32</v>
      </c>
      <c r="C339" s="1">
        <f t="shared" si="60"/>
        <v>175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61"/>
        <v>0</v>
      </c>
      <c r="G339" s="1">
        <f t="shared" si="55"/>
        <v>63</v>
      </c>
      <c r="H339" s="2">
        <f t="shared" si="56"/>
        <v>0.36</v>
      </c>
      <c r="I339" s="8"/>
      <c r="J339" s="2">
        <f t="shared" si="62"/>
        <v>0.32</v>
      </c>
      <c r="K339" s="2">
        <f t="shared" si="63"/>
        <v>0.68</v>
      </c>
      <c r="L339" s="2">
        <f t="shared" si="64"/>
        <v>0</v>
      </c>
      <c r="M339" s="2">
        <f t="shared" si="65"/>
        <v>-1.1102230246251565E-16</v>
      </c>
      <c r="N339" s="58">
        <v>56</v>
      </c>
      <c r="O339" s="58">
        <v>119</v>
      </c>
      <c r="P339" s="58"/>
      <c r="Q339" s="58"/>
      <c r="R339" s="58"/>
      <c r="S339" s="58"/>
      <c r="T339" s="59"/>
      <c r="U339" s="55"/>
      <c r="V339" s="55"/>
      <c r="W339" s="55"/>
      <c r="X339" s="55"/>
      <c r="Y339" s="55"/>
      <c r="Z339" s="55"/>
      <c r="AA339" s="55"/>
      <c r="AB339" s="55"/>
      <c r="AG339" t="str">
        <f t="shared" si="59"/>
        <v>Otis</v>
      </c>
      <c r="AH339" t="s">
        <v>2274</v>
      </c>
      <c r="AI339">
        <v>2</v>
      </c>
      <c r="AJ339" s="9"/>
      <c r="AK339" s="94">
        <v>23</v>
      </c>
      <c r="AL339" s="96">
        <v>9</v>
      </c>
      <c r="AM339" s="96">
        <v>115</v>
      </c>
      <c r="AN339" s="100">
        <v>55890</v>
      </c>
      <c r="AO339">
        <f t="shared" si="57"/>
        <v>23009</v>
      </c>
      <c r="AP339" s="61" t="s">
        <v>2575</v>
      </c>
      <c r="AQ339" s="126">
        <f t="shared" si="58"/>
        <v>2355890</v>
      </c>
    </row>
    <row r="340" spans="1:43" hidden="1" outlineLevel="1">
      <c r="A340" t="s">
        <v>1183</v>
      </c>
      <c r="B340" s="9" t="s">
        <v>32</v>
      </c>
      <c r="C340" s="1">
        <f t="shared" si="60"/>
        <v>551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61"/>
        <v>0</v>
      </c>
      <c r="G340" s="1">
        <f t="shared" si="55"/>
        <v>150</v>
      </c>
      <c r="H340" s="2">
        <f t="shared" si="56"/>
        <v>0.27223230490018147</v>
      </c>
      <c r="I340" s="8"/>
      <c r="J340" s="2">
        <f t="shared" si="62"/>
        <v>0.36297640653357532</v>
      </c>
      <c r="K340" s="2">
        <f t="shared" si="63"/>
        <v>0.63520871143375679</v>
      </c>
      <c r="L340" s="2">
        <f t="shared" si="64"/>
        <v>0</v>
      </c>
      <c r="M340" s="2">
        <f t="shared" si="65"/>
        <v>1.8148820326678861E-3</v>
      </c>
      <c r="N340" s="58">
        <v>200</v>
      </c>
      <c r="O340" s="58">
        <v>350</v>
      </c>
      <c r="P340" s="58"/>
      <c r="Q340" s="58"/>
      <c r="R340" s="58"/>
      <c r="S340" s="58"/>
      <c r="T340" s="59"/>
      <c r="U340" s="55">
        <v>1</v>
      </c>
      <c r="V340" s="55"/>
      <c r="W340" s="55"/>
      <c r="X340" s="55"/>
      <c r="Y340" s="55"/>
      <c r="Z340" s="55"/>
      <c r="AA340" s="55"/>
      <c r="AB340" s="55"/>
      <c r="AG340" t="str">
        <f t="shared" si="59"/>
        <v>Otisfield</v>
      </c>
      <c r="AH340" t="s">
        <v>2760</v>
      </c>
      <c r="AI340">
        <v>2</v>
      </c>
      <c r="AJ340" s="9"/>
      <c r="AK340" s="94">
        <v>23</v>
      </c>
      <c r="AL340" s="96">
        <v>17</v>
      </c>
      <c r="AM340" s="96">
        <v>108</v>
      </c>
      <c r="AN340" s="100">
        <v>55960</v>
      </c>
      <c r="AO340">
        <f t="shared" si="57"/>
        <v>23017</v>
      </c>
      <c r="AP340" s="61" t="s">
        <v>2575</v>
      </c>
      <c r="AQ340" s="126">
        <f t="shared" si="58"/>
        <v>2355960</v>
      </c>
    </row>
    <row r="341" spans="1:43" hidden="1" outlineLevel="1">
      <c r="A341" t="s">
        <v>2229</v>
      </c>
      <c r="B341" s="9" t="s">
        <v>32</v>
      </c>
      <c r="C341" s="1">
        <f t="shared" si="60"/>
        <v>809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61"/>
        <v>0</v>
      </c>
      <c r="G341" s="1">
        <f t="shared" ref="G341:G401" si="66">IF(C341&gt;0,MAX(N341:P341)-LARGE(N341:P341,2),0)</f>
        <v>416</v>
      </c>
      <c r="H341" s="2">
        <f t="shared" ref="H341:H401" si="67">IF(C341&gt;0,G341/C341,0)</f>
        <v>0.5142150803461063</v>
      </c>
      <c r="I341" s="8"/>
      <c r="J341" s="2">
        <f t="shared" si="62"/>
        <v>0.24227441285537701</v>
      </c>
      <c r="K341" s="2">
        <f t="shared" si="63"/>
        <v>0.75648949320148329</v>
      </c>
      <c r="L341" s="2">
        <f t="shared" si="64"/>
        <v>0</v>
      </c>
      <c r="M341" s="2">
        <f t="shared" si="65"/>
        <v>1.2360939431397266E-3</v>
      </c>
      <c r="N341" s="58">
        <v>196</v>
      </c>
      <c r="O341" s="58">
        <v>612</v>
      </c>
      <c r="P341" s="58"/>
      <c r="Q341" s="58"/>
      <c r="R341" s="58"/>
      <c r="S341" s="58"/>
      <c r="T341" s="59"/>
      <c r="U341" s="55">
        <v>1</v>
      </c>
      <c r="V341" s="55"/>
      <c r="W341" s="55"/>
      <c r="X341" s="55"/>
      <c r="Y341" s="55"/>
      <c r="Z341" s="55"/>
      <c r="AA341" s="55"/>
      <c r="AB341" s="55"/>
      <c r="AG341" t="str">
        <f t="shared" si="59"/>
        <v>Owl's Head</v>
      </c>
      <c r="AH341" t="s">
        <v>947</v>
      </c>
      <c r="AI341">
        <v>1</v>
      </c>
      <c r="AJ341" s="9"/>
      <c r="AK341" s="94">
        <v>23</v>
      </c>
      <c r="AL341" s="96">
        <v>13</v>
      </c>
      <c r="AM341" s="96">
        <v>45</v>
      </c>
      <c r="AN341" s="100">
        <v>56135</v>
      </c>
      <c r="AO341">
        <f t="shared" si="57"/>
        <v>23013</v>
      </c>
      <c r="AP341" s="61" t="s">
        <v>2575</v>
      </c>
      <c r="AQ341" s="126">
        <f t="shared" si="58"/>
        <v>2356135</v>
      </c>
    </row>
    <row r="342" spans="1:43" hidden="1" outlineLevel="1">
      <c r="A342" t="s">
        <v>108</v>
      </c>
      <c r="B342" s="9" t="s">
        <v>32</v>
      </c>
      <c r="C342" s="1">
        <f t="shared" si="60"/>
        <v>33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61"/>
        <v>0</v>
      </c>
      <c r="G342" s="1">
        <f t="shared" si="66"/>
        <v>13</v>
      </c>
      <c r="H342" s="2">
        <f t="shared" si="67"/>
        <v>0.39393939393939392</v>
      </c>
      <c r="I342" s="8"/>
      <c r="J342" s="2">
        <f t="shared" si="62"/>
        <v>0.30303030303030304</v>
      </c>
      <c r="K342" s="2">
        <f t="shared" si="63"/>
        <v>0.69696969696969702</v>
      </c>
      <c r="L342" s="2">
        <f t="shared" si="64"/>
        <v>0</v>
      </c>
      <c r="M342" s="2">
        <f t="shared" si="65"/>
        <v>0</v>
      </c>
      <c r="N342" s="58">
        <v>10</v>
      </c>
      <c r="O342" s="58">
        <v>23</v>
      </c>
      <c r="P342" s="58"/>
      <c r="Q342" s="58"/>
      <c r="R342" s="58"/>
      <c r="S342" s="58"/>
      <c r="T342" s="59"/>
      <c r="U342" s="55"/>
      <c r="V342" s="55"/>
      <c r="W342" s="55"/>
      <c r="X342" s="55"/>
      <c r="Y342" s="55"/>
      <c r="Z342" s="55"/>
      <c r="AA342" s="55"/>
      <c r="AB342" s="55"/>
      <c r="AG342" t="str">
        <f t="shared" si="59"/>
        <v>Oxbow</v>
      </c>
      <c r="AH342" t="s">
        <v>1670</v>
      </c>
      <c r="AI342">
        <v>2</v>
      </c>
      <c r="AJ342" s="9"/>
      <c r="AK342" s="94">
        <v>23</v>
      </c>
      <c r="AL342" s="96">
        <v>3</v>
      </c>
      <c r="AM342" s="96">
        <v>250</v>
      </c>
      <c r="AN342" s="100">
        <v>56205</v>
      </c>
      <c r="AO342">
        <f t="shared" si="57"/>
        <v>23003</v>
      </c>
      <c r="AP342" s="61" t="s">
        <v>1995</v>
      </c>
      <c r="AQ342" s="126">
        <f t="shared" si="58"/>
        <v>2356205</v>
      </c>
    </row>
    <row r="343" spans="1:43" hidden="1" outlineLevel="1">
      <c r="A343" t="s">
        <v>2760</v>
      </c>
      <c r="B343" s="9" t="s">
        <v>32</v>
      </c>
      <c r="C343" s="1">
        <f t="shared" si="60"/>
        <v>1446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61"/>
        <v>0</v>
      </c>
      <c r="G343" s="1">
        <f t="shared" si="66"/>
        <v>296</v>
      </c>
      <c r="H343" s="2">
        <f t="shared" si="67"/>
        <v>0.20470262793914246</v>
      </c>
      <c r="I343" s="8"/>
      <c r="J343" s="2">
        <f t="shared" si="62"/>
        <v>0.39764868603042874</v>
      </c>
      <c r="K343" s="2">
        <f t="shared" si="63"/>
        <v>0.6023513139695712</v>
      </c>
      <c r="L343" s="2">
        <f t="shared" si="64"/>
        <v>0</v>
      </c>
      <c r="M343" s="2">
        <f t="shared" si="65"/>
        <v>1.1102230246251565E-16</v>
      </c>
      <c r="N343" s="58">
        <v>575</v>
      </c>
      <c r="O343" s="58">
        <v>871</v>
      </c>
      <c r="P343" s="58"/>
      <c r="Q343" s="58"/>
      <c r="R343" s="58"/>
      <c r="S343" s="58"/>
      <c r="T343" s="59"/>
      <c r="U343" s="55"/>
      <c r="V343" s="55"/>
      <c r="W343" s="55"/>
      <c r="X343" s="55"/>
      <c r="Y343" s="55"/>
      <c r="Z343" s="55"/>
      <c r="AA343" s="55"/>
      <c r="AB343" s="55"/>
      <c r="AG343" t="str">
        <f t="shared" si="59"/>
        <v>Oxford</v>
      </c>
      <c r="AH343" t="s">
        <v>2760</v>
      </c>
      <c r="AI343">
        <v>2</v>
      </c>
      <c r="AJ343" s="9"/>
      <c r="AK343" s="94">
        <v>23</v>
      </c>
      <c r="AL343" s="96">
        <v>17</v>
      </c>
      <c r="AM343" s="96">
        <v>110</v>
      </c>
      <c r="AN343" s="100">
        <v>56310</v>
      </c>
      <c r="AO343">
        <f t="shared" si="57"/>
        <v>23017</v>
      </c>
      <c r="AP343" s="61" t="s">
        <v>2575</v>
      </c>
      <c r="AQ343" s="126">
        <f t="shared" si="58"/>
        <v>2356310</v>
      </c>
    </row>
    <row r="344" spans="1:43" hidden="1" outlineLevel="1">
      <c r="A344" t="s">
        <v>1914</v>
      </c>
      <c r="B344" s="9" t="s">
        <v>32</v>
      </c>
      <c r="C344" s="1">
        <f t="shared" si="60"/>
        <v>473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61"/>
        <v>0</v>
      </c>
      <c r="G344" s="1">
        <f t="shared" si="66"/>
        <v>109</v>
      </c>
      <c r="H344" s="2">
        <f t="shared" si="67"/>
        <v>0.23044397463002114</v>
      </c>
      <c r="I344" s="8"/>
      <c r="J344" s="2">
        <f t="shared" si="62"/>
        <v>0.38477801268498946</v>
      </c>
      <c r="K344" s="2">
        <f t="shared" si="63"/>
        <v>0.61522198731501054</v>
      </c>
      <c r="L344" s="2">
        <f t="shared" si="64"/>
        <v>0</v>
      </c>
      <c r="M344" s="2">
        <f t="shared" si="65"/>
        <v>0</v>
      </c>
      <c r="N344" s="58">
        <v>182</v>
      </c>
      <c r="O344" s="58">
        <v>291</v>
      </c>
      <c r="P344" s="58"/>
      <c r="Q344" s="58"/>
      <c r="R344" s="58"/>
      <c r="S344" s="58"/>
      <c r="T344" s="59"/>
      <c r="U344" s="55"/>
      <c r="V344" s="55"/>
      <c r="W344" s="55"/>
      <c r="X344" s="55"/>
      <c r="Y344" s="55"/>
      <c r="Z344" s="55"/>
      <c r="AA344" s="55"/>
      <c r="AB344" s="55"/>
      <c r="AG344" t="str">
        <f t="shared" si="59"/>
        <v>Palermo</v>
      </c>
      <c r="AH344" t="s">
        <v>2267</v>
      </c>
      <c r="AI344">
        <v>2</v>
      </c>
      <c r="AJ344" s="9"/>
      <c r="AK344" s="94">
        <v>23</v>
      </c>
      <c r="AL344" s="96">
        <v>27</v>
      </c>
      <c r="AM344" s="96">
        <v>80</v>
      </c>
      <c r="AN344" s="100">
        <v>56450</v>
      </c>
      <c r="AO344">
        <f t="shared" si="57"/>
        <v>23027</v>
      </c>
      <c r="AP344" s="61" t="s">
        <v>2575</v>
      </c>
      <c r="AQ344" s="126">
        <f t="shared" si="58"/>
        <v>2356450</v>
      </c>
    </row>
    <row r="345" spans="1:43" hidden="1" outlineLevel="1">
      <c r="A345" t="s">
        <v>2803</v>
      </c>
      <c r="B345" s="9" t="s">
        <v>32</v>
      </c>
      <c r="C345" s="1">
        <f t="shared" si="60"/>
        <v>735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61"/>
        <v>0</v>
      </c>
      <c r="G345" s="1">
        <f t="shared" si="66"/>
        <v>121</v>
      </c>
      <c r="H345" s="2">
        <f t="shared" si="67"/>
        <v>0.16462585034013605</v>
      </c>
      <c r="I345" s="8"/>
      <c r="J345" s="2">
        <f t="shared" si="62"/>
        <v>0.41768707482993195</v>
      </c>
      <c r="K345" s="2">
        <f t="shared" si="63"/>
        <v>0.58231292517006805</v>
      </c>
      <c r="L345" s="2">
        <f t="shared" si="64"/>
        <v>0</v>
      </c>
      <c r="M345" s="2">
        <f t="shared" si="65"/>
        <v>0</v>
      </c>
      <c r="N345" s="58">
        <v>307</v>
      </c>
      <c r="O345" s="58">
        <v>428</v>
      </c>
      <c r="P345" s="58"/>
      <c r="Q345" s="58"/>
      <c r="R345" s="58"/>
      <c r="S345" s="58"/>
      <c r="T345" s="59"/>
      <c r="U345" s="55"/>
      <c r="V345" s="55"/>
      <c r="W345" s="55"/>
      <c r="X345" s="55"/>
      <c r="Y345" s="55"/>
      <c r="Z345" s="55"/>
      <c r="AA345" s="55"/>
      <c r="AB345" s="55"/>
      <c r="AG345" t="str">
        <f t="shared" si="59"/>
        <v>Palmyra</v>
      </c>
      <c r="AH345" t="s">
        <v>1518</v>
      </c>
      <c r="AI345">
        <v>2</v>
      </c>
      <c r="AJ345" s="9"/>
      <c r="AK345" s="94">
        <v>23</v>
      </c>
      <c r="AL345" s="96">
        <v>25</v>
      </c>
      <c r="AM345" s="96">
        <v>115</v>
      </c>
      <c r="AN345" s="100">
        <v>56520</v>
      </c>
      <c r="AO345">
        <f t="shared" si="57"/>
        <v>23025</v>
      </c>
      <c r="AP345" s="61" t="s">
        <v>2575</v>
      </c>
      <c r="AQ345" s="126">
        <f t="shared" si="58"/>
        <v>2356520</v>
      </c>
    </row>
    <row r="346" spans="1:43" hidden="1" outlineLevel="1">
      <c r="A346" t="s">
        <v>1873</v>
      </c>
      <c r="B346" s="9" t="s">
        <v>32</v>
      </c>
      <c r="C346" s="1">
        <f t="shared" si="60"/>
        <v>1680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61"/>
        <v>0</v>
      </c>
      <c r="G346" s="1">
        <f t="shared" si="66"/>
        <v>484</v>
      </c>
      <c r="H346" s="2">
        <f t="shared" si="67"/>
        <v>0.28809523809523807</v>
      </c>
      <c r="I346" s="8"/>
      <c r="J346" s="2">
        <f t="shared" si="62"/>
        <v>0.35595238095238096</v>
      </c>
      <c r="K346" s="2">
        <f t="shared" si="63"/>
        <v>0.64404761904761909</v>
      </c>
      <c r="L346" s="2">
        <f t="shared" si="64"/>
        <v>0</v>
      </c>
      <c r="M346" s="2">
        <f t="shared" si="65"/>
        <v>-1.1102230246251565E-16</v>
      </c>
      <c r="N346" s="58">
        <v>598</v>
      </c>
      <c r="O346" s="58">
        <v>1082</v>
      </c>
      <c r="P346" s="58"/>
      <c r="Q346" s="58"/>
      <c r="R346" s="58"/>
      <c r="S346" s="58"/>
      <c r="T346" s="59"/>
      <c r="U346" s="55"/>
      <c r="V346" s="55"/>
      <c r="W346" s="55"/>
      <c r="X346" s="55"/>
      <c r="Y346" s="55"/>
      <c r="Z346" s="55"/>
      <c r="AA346" s="55"/>
      <c r="AB346" s="55"/>
      <c r="AG346" t="str">
        <f t="shared" si="59"/>
        <v>Paris</v>
      </c>
      <c r="AH346" t="s">
        <v>2760</v>
      </c>
      <c r="AI346">
        <v>2</v>
      </c>
      <c r="AJ346" s="9"/>
      <c r="AK346" s="94">
        <v>23</v>
      </c>
      <c r="AL346" s="96">
        <v>17</v>
      </c>
      <c r="AM346" s="96">
        <v>115</v>
      </c>
      <c r="AN346" s="100">
        <v>56625</v>
      </c>
      <c r="AO346">
        <f t="shared" si="57"/>
        <v>23017</v>
      </c>
      <c r="AP346" s="61" t="s">
        <v>2575</v>
      </c>
      <c r="AQ346" s="126">
        <f t="shared" si="58"/>
        <v>2356625</v>
      </c>
    </row>
    <row r="347" spans="1:43" hidden="1" outlineLevel="1">
      <c r="A347" t="s">
        <v>1875</v>
      </c>
      <c r="B347" s="9" t="s">
        <v>32</v>
      </c>
      <c r="C347" s="1">
        <f t="shared" si="60"/>
        <v>288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61"/>
        <v>0</v>
      </c>
      <c r="G347" s="1">
        <f t="shared" si="66"/>
        <v>8</v>
      </c>
      <c r="H347" s="2">
        <f t="shared" si="67"/>
        <v>2.7777777777777776E-2</v>
      </c>
      <c r="I347" s="8"/>
      <c r="J347" s="2">
        <f t="shared" si="62"/>
        <v>0.4861111111111111</v>
      </c>
      <c r="K347" s="2">
        <f t="shared" si="63"/>
        <v>0.51388888888888884</v>
      </c>
      <c r="L347" s="2">
        <f t="shared" si="64"/>
        <v>0</v>
      </c>
      <c r="M347" s="2">
        <f t="shared" si="65"/>
        <v>0</v>
      </c>
      <c r="N347" s="58">
        <v>140</v>
      </c>
      <c r="O347" s="58">
        <v>148</v>
      </c>
      <c r="P347" s="58"/>
      <c r="Q347" s="58"/>
      <c r="R347" s="58"/>
      <c r="S347" s="58"/>
      <c r="T347" s="59"/>
      <c r="U347" s="55"/>
      <c r="V347" s="55"/>
      <c r="W347" s="55"/>
      <c r="X347" s="55"/>
      <c r="Y347" s="55"/>
      <c r="Z347" s="55"/>
      <c r="AA347" s="55"/>
      <c r="AB347" s="55"/>
      <c r="AG347" t="str">
        <f t="shared" si="59"/>
        <v>Parkman</v>
      </c>
      <c r="AH347" t="s">
        <v>1723</v>
      </c>
      <c r="AI347">
        <v>2</v>
      </c>
      <c r="AJ347" s="9"/>
      <c r="AK347" s="94">
        <v>23</v>
      </c>
      <c r="AL347" s="96">
        <v>21</v>
      </c>
      <c r="AM347" s="96">
        <v>75</v>
      </c>
      <c r="AN347" s="100">
        <v>56765</v>
      </c>
      <c r="AO347">
        <f t="shared" si="57"/>
        <v>23021</v>
      </c>
      <c r="AP347" s="61" t="s">
        <v>2575</v>
      </c>
      <c r="AQ347" s="126">
        <f t="shared" si="58"/>
        <v>2356765</v>
      </c>
    </row>
    <row r="348" spans="1:43" hidden="1" outlineLevel="1">
      <c r="A348" t="s">
        <v>1262</v>
      </c>
      <c r="B348" s="9" t="s">
        <v>32</v>
      </c>
      <c r="C348" s="1">
        <f t="shared" si="60"/>
        <v>627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61"/>
        <v>0</v>
      </c>
      <c r="G348" s="1">
        <f t="shared" si="66"/>
        <v>74</v>
      </c>
      <c r="H348" s="2">
        <f t="shared" si="67"/>
        <v>0.11802232854864433</v>
      </c>
      <c r="I348" s="8"/>
      <c r="J348" s="2">
        <f t="shared" si="62"/>
        <v>0.44019138755980863</v>
      </c>
      <c r="K348" s="2">
        <f t="shared" si="63"/>
        <v>0.55821371610845294</v>
      </c>
      <c r="L348" s="2">
        <f t="shared" si="64"/>
        <v>0</v>
      </c>
      <c r="M348" s="2">
        <f t="shared" si="65"/>
        <v>1.5948963317383713E-3</v>
      </c>
      <c r="N348" s="58">
        <v>276</v>
      </c>
      <c r="O348" s="58">
        <v>350</v>
      </c>
      <c r="P348" s="58"/>
      <c r="Q348" s="58"/>
      <c r="R348" s="58"/>
      <c r="S348" s="58"/>
      <c r="T348" s="59"/>
      <c r="U348" s="55">
        <v>1</v>
      </c>
      <c r="V348" s="55"/>
      <c r="W348" s="55"/>
      <c r="X348" s="55"/>
      <c r="Y348" s="55"/>
      <c r="Z348" s="55"/>
      <c r="AA348" s="55"/>
      <c r="AB348" s="55"/>
      <c r="AG348" t="str">
        <f t="shared" si="59"/>
        <v>Parsonsfield</v>
      </c>
      <c r="AH348" t="s">
        <v>1647</v>
      </c>
      <c r="AI348">
        <v>1</v>
      </c>
      <c r="AJ348" s="9"/>
      <c r="AK348" s="94">
        <v>23</v>
      </c>
      <c r="AL348" s="96">
        <v>31</v>
      </c>
      <c r="AM348" s="96">
        <v>105</v>
      </c>
      <c r="AN348" s="100">
        <v>56870</v>
      </c>
      <c r="AO348">
        <f t="shared" si="57"/>
        <v>23031</v>
      </c>
      <c r="AP348" s="61" t="s">
        <v>2575</v>
      </c>
      <c r="AQ348" s="126">
        <f t="shared" si="58"/>
        <v>2356870</v>
      </c>
    </row>
    <row r="349" spans="1:43" hidden="1" outlineLevel="1">
      <c r="A349" t="s">
        <v>1957</v>
      </c>
      <c r="B349" s="9" t="s">
        <v>32</v>
      </c>
      <c r="C349" s="1">
        <f t="shared" si="60"/>
        <v>171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61"/>
        <v>0</v>
      </c>
      <c r="G349" s="1">
        <f t="shared" si="66"/>
        <v>35</v>
      </c>
      <c r="H349" s="2">
        <f t="shared" si="67"/>
        <v>0.2046783625730994</v>
      </c>
      <c r="I349" s="8"/>
      <c r="J349" s="2">
        <f t="shared" si="62"/>
        <v>0.39766081871345027</v>
      </c>
      <c r="K349" s="2">
        <f t="shared" si="63"/>
        <v>0.60233918128654973</v>
      </c>
      <c r="L349" s="2">
        <f t="shared" si="64"/>
        <v>0</v>
      </c>
      <c r="M349" s="2">
        <f t="shared" si="65"/>
        <v>0</v>
      </c>
      <c r="N349" s="58">
        <v>68</v>
      </c>
      <c r="O349" s="58">
        <v>103</v>
      </c>
      <c r="P349" s="58"/>
      <c r="Q349" s="58"/>
      <c r="R349" s="58"/>
      <c r="S349" s="58"/>
      <c r="T349" s="59"/>
      <c r="U349" s="55"/>
      <c r="V349" s="55"/>
      <c r="W349" s="55"/>
      <c r="X349" s="55"/>
      <c r="Y349" s="55"/>
      <c r="Z349" s="55"/>
      <c r="AA349" s="55"/>
      <c r="AB349" s="55"/>
      <c r="AG349" t="str">
        <f t="shared" si="59"/>
        <v>Passadumkeag</v>
      </c>
      <c r="AH349" t="s">
        <v>1154</v>
      </c>
      <c r="AI349">
        <v>2</v>
      </c>
      <c r="AJ349" s="9"/>
      <c r="AK349" s="94">
        <v>23</v>
      </c>
      <c r="AL349" s="96">
        <v>19</v>
      </c>
      <c r="AM349" s="96">
        <v>255</v>
      </c>
      <c r="AN349" s="100">
        <v>57045</v>
      </c>
      <c r="AO349">
        <f t="shared" si="57"/>
        <v>23019</v>
      </c>
      <c r="AP349" s="61" t="s">
        <v>2575</v>
      </c>
      <c r="AQ349" s="126">
        <f t="shared" si="58"/>
        <v>2357045</v>
      </c>
    </row>
    <row r="350" spans="1:43" hidden="1" outlineLevel="1">
      <c r="A350" t="s">
        <v>1313</v>
      </c>
      <c r="B350" s="9" t="s">
        <v>32</v>
      </c>
      <c r="C350" s="1">
        <f t="shared" si="60"/>
        <v>378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 t="shared" si="61"/>
        <v>0</v>
      </c>
      <c r="G350" s="1">
        <f t="shared" si="66"/>
        <v>152</v>
      </c>
      <c r="H350" s="2">
        <f t="shared" si="67"/>
        <v>0.40211640211640209</v>
      </c>
      <c r="I350" s="8"/>
      <c r="J350" s="2">
        <f t="shared" si="62"/>
        <v>0.29894179894179895</v>
      </c>
      <c r="K350" s="2">
        <f t="shared" si="63"/>
        <v>0.70105820105820105</v>
      </c>
      <c r="L350" s="2">
        <f t="shared" si="64"/>
        <v>0</v>
      </c>
      <c r="M350" s="2">
        <f t="shared" si="65"/>
        <v>0</v>
      </c>
      <c r="N350" s="58">
        <v>113</v>
      </c>
      <c r="O350" s="58">
        <v>265</v>
      </c>
      <c r="P350" s="58"/>
      <c r="Q350" s="58"/>
      <c r="R350" s="58"/>
      <c r="S350" s="58"/>
      <c r="T350" s="59"/>
      <c r="U350" s="55"/>
      <c r="V350" s="55"/>
      <c r="W350" s="55"/>
      <c r="X350" s="55"/>
      <c r="Y350" s="55"/>
      <c r="Z350" s="55"/>
      <c r="AA350" s="55"/>
      <c r="AB350" s="55"/>
      <c r="AG350" t="str">
        <f t="shared" si="59"/>
        <v>Patten</v>
      </c>
      <c r="AH350" t="s">
        <v>1154</v>
      </c>
      <c r="AI350">
        <v>2</v>
      </c>
      <c r="AJ350" s="9"/>
      <c r="AK350" s="94">
        <v>23</v>
      </c>
      <c r="AL350" s="96">
        <v>19</v>
      </c>
      <c r="AM350" s="96">
        <v>260</v>
      </c>
      <c r="AN350" s="100">
        <v>57150</v>
      </c>
      <c r="AO350">
        <f t="shared" si="57"/>
        <v>23019</v>
      </c>
      <c r="AP350" s="61" t="s">
        <v>2575</v>
      </c>
      <c r="AQ350" s="126">
        <f t="shared" si="58"/>
        <v>2357150</v>
      </c>
    </row>
    <row r="351" spans="1:43" hidden="1" outlineLevel="1">
      <c r="A351" t="s">
        <v>2517</v>
      </c>
      <c r="B351" s="9" t="s">
        <v>32</v>
      </c>
      <c r="C351" s="1">
        <f t="shared" si="60"/>
        <v>348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61"/>
        <v>0</v>
      </c>
      <c r="G351" s="1">
        <f t="shared" si="66"/>
        <v>90</v>
      </c>
      <c r="H351" s="2">
        <f t="shared" si="67"/>
        <v>0.25862068965517243</v>
      </c>
      <c r="I351" s="8"/>
      <c r="J351" s="2">
        <f t="shared" si="62"/>
        <v>0.37068965517241381</v>
      </c>
      <c r="K351" s="2">
        <f t="shared" si="63"/>
        <v>0.62931034482758619</v>
      </c>
      <c r="L351" s="2">
        <f t="shared" si="64"/>
        <v>0</v>
      </c>
      <c r="M351" s="2">
        <f t="shared" si="65"/>
        <v>0</v>
      </c>
      <c r="N351" s="58">
        <v>129</v>
      </c>
      <c r="O351" s="58">
        <v>219</v>
      </c>
      <c r="P351" s="58"/>
      <c r="Q351" s="58"/>
      <c r="R351" s="58"/>
      <c r="S351" s="58"/>
      <c r="T351" s="59"/>
      <c r="U351" s="55"/>
      <c r="V351" s="55"/>
      <c r="W351" s="55"/>
      <c r="X351" s="55"/>
      <c r="Y351" s="55"/>
      <c r="Z351" s="55"/>
      <c r="AA351" s="55"/>
      <c r="AB351" s="55"/>
      <c r="AG351" t="str">
        <f t="shared" si="59"/>
        <v>Pembroke</v>
      </c>
      <c r="AH351" t="s">
        <v>1242</v>
      </c>
      <c r="AI351">
        <v>2</v>
      </c>
      <c r="AJ351" s="9"/>
      <c r="AK351" s="94">
        <v>23</v>
      </c>
      <c r="AL351" s="96">
        <v>29</v>
      </c>
      <c r="AM351" s="96">
        <v>160</v>
      </c>
      <c r="AN351" s="100">
        <v>57780</v>
      </c>
      <c r="AO351">
        <f t="shared" si="57"/>
        <v>23029</v>
      </c>
      <c r="AP351" s="61" t="s">
        <v>2575</v>
      </c>
      <c r="AQ351" s="126">
        <f t="shared" si="58"/>
        <v>2357780</v>
      </c>
    </row>
    <row r="352" spans="1:43" hidden="1" outlineLevel="1">
      <c r="A352" t="s">
        <v>1154</v>
      </c>
      <c r="B352" s="9" t="s">
        <v>32</v>
      </c>
      <c r="C352" s="1">
        <f t="shared" si="60"/>
        <v>582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61"/>
        <v>0</v>
      </c>
      <c r="G352" s="1">
        <f t="shared" si="66"/>
        <v>157</v>
      </c>
      <c r="H352" s="2">
        <f t="shared" si="67"/>
        <v>0.26975945017182129</v>
      </c>
      <c r="I352" s="8"/>
      <c r="J352" s="2">
        <f t="shared" si="62"/>
        <v>0.36426116838487971</v>
      </c>
      <c r="K352" s="2">
        <f t="shared" si="63"/>
        <v>0.634020618556701</v>
      </c>
      <c r="L352" s="2">
        <f t="shared" si="64"/>
        <v>0</v>
      </c>
      <c r="M352" s="2">
        <f t="shared" si="65"/>
        <v>1.7182130584192379E-3</v>
      </c>
      <c r="N352" s="58">
        <v>212</v>
      </c>
      <c r="O352" s="58">
        <v>369</v>
      </c>
      <c r="P352" s="58"/>
      <c r="Q352" s="58"/>
      <c r="R352" s="58"/>
      <c r="S352" s="58"/>
      <c r="T352" s="59"/>
      <c r="U352" s="55">
        <v>1</v>
      </c>
      <c r="V352" s="55"/>
      <c r="W352" s="55"/>
      <c r="X352" s="55"/>
      <c r="Y352" s="55"/>
      <c r="Z352" s="55"/>
      <c r="AA352" s="55"/>
      <c r="AB352" s="55"/>
      <c r="AG352" t="str">
        <f t="shared" si="59"/>
        <v>Penobscot</v>
      </c>
      <c r="AH352" t="s">
        <v>2274</v>
      </c>
      <c r="AI352">
        <v>2</v>
      </c>
      <c r="AJ352" s="9"/>
      <c r="AK352" s="94">
        <v>23</v>
      </c>
      <c r="AL352" s="96">
        <v>9</v>
      </c>
      <c r="AM352" s="96">
        <v>120</v>
      </c>
      <c r="AN352" s="100">
        <v>57920</v>
      </c>
      <c r="AO352">
        <f t="shared" si="57"/>
        <v>23009</v>
      </c>
      <c r="AP352" s="61" t="s">
        <v>2575</v>
      </c>
      <c r="AQ352" s="126">
        <f t="shared" si="58"/>
        <v>2357920</v>
      </c>
    </row>
    <row r="353" spans="1:43" hidden="1" outlineLevel="1">
      <c r="A353" t="s">
        <v>313</v>
      </c>
      <c r="B353" s="9" t="s">
        <v>32</v>
      </c>
      <c r="C353" s="1">
        <f t="shared" si="60"/>
        <v>124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61"/>
        <v>0</v>
      </c>
      <c r="G353" s="1">
        <f t="shared" si="66"/>
        <v>54</v>
      </c>
      <c r="H353" s="2">
        <f t="shared" si="67"/>
        <v>0.43548387096774194</v>
      </c>
      <c r="I353" s="8"/>
      <c r="J353" s="2">
        <f t="shared" si="62"/>
        <v>0.28225806451612906</v>
      </c>
      <c r="K353" s="2">
        <f t="shared" si="63"/>
        <v>0.717741935483871</v>
      </c>
      <c r="L353" s="2">
        <f t="shared" si="64"/>
        <v>0</v>
      </c>
      <c r="M353" s="2">
        <f t="shared" si="65"/>
        <v>0</v>
      </c>
      <c r="N353" s="58">
        <v>35</v>
      </c>
      <c r="O353" s="58">
        <v>89</v>
      </c>
      <c r="P353" s="58"/>
      <c r="Q353" s="58"/>
      <c r="R353" s="58"/>
      <c r="S353" s="58"/>
      <c r="T353" s="59"/>
      <c r="U353" s="55"/>
      <c r="V353" s="55"/>
      <c r="W353" s="55"/>
      <c r="X353" s="55"/>
      <c r="Y353" s="55"/>
      <c r="Z353" s="55"/>
      <c r="AA353" s="55"/>
      <c r="AB353" s="55"/>
      <c r="AG353" t="str">
        <f t="shared" si="59"/>
        <v>Perham</v>
      </c>
      <c r="AH353" t="s">
        <v>1670</v>
      </c>
      <c r="AI353">
        <v>2</v>
      </c>
      <c r="AJ353" s="9"/>
      <c r="AK353" s="94">
        <v>23</v>
      </c>
      <c r="AL353" s="96">
        <v>3</v>
      </c>
      <c r="AM353" s="96">
        <v>255</v>
      </c>
      <c r="AN353" s="100">
        <v>58060</v>
      </c>
      <c r="AO353">
        <f t="shared" si="57"/>
        <v>23003</v>
      </c>
      <c r="AP353" s="61" t="s">
        <v>2575</v>
      </c>
      <c r="AQ353" s="126">
        <f t="shared" si="58"/>
        <v>2358060</v>
      </c>
    </row>
    <row r="354" spans="1:43" hidden="1" outlineLevel="1">
      <c r="A354" t="s">
        <v>2741</v>
      </c>
      <c r="B354" s="9" t="s">
        <v>32</v>
      </c>
      <c r="C354" s="1">
        <f t="shared" si="60"/>
        <v>256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61"/>
        <v>0</v>
      </c>
      <c r="G354" s="1">
        <f t="shared" si="66"/>
        <v>140</v>
      </c>
      <c r="H354" s="2">
        <f t="shared" si="67"/>
        <v>0.546875</v>
      </c>
      <c r="I354" s="8"/>
      <c r="J354" s="2">
        <f t="shared" si="62"/>
        <v>0.2265625</v>
      </c>
      <c r="K354" s="2">
        <f t="shared" si="63"/>
        <v>0.7734375</v>
      </c>
      <c r="L354" s="2">
        <f t="shared" si="64"/>
        <v>0</v>
      </c>
      <c r="M354" s="2">
        <f t="shared" si="65"/>
        <v>0</v>
      </c>
      <c r="N354" s="58">
        <v>58</v>
      </c>
      <c r="O354" s="58">
        <v>198</v>
      </c>
      <c r="P354" s="58"/>
      <c r="Q354" s="58"/>
      <c r="R354" s="58"/>
      <c r="S354" s="58"/>
      <c r="T354" s="59"/>
      <c r="U354" s="55"/>
      <c r="V354" s="55"/>
      <c r="W354" s="55"/>
      <c r="X354" s="55"/>
      <c r="Y354" s="55"/>
      <c r="Z354" s="55"/>
      <c r="AA354" s="55"/>
      <c r="AB354" s="55"/>
      <c r="AG354" t="str">
        <f t="shared" si="59"/>
        <v>Perry</v>
      </c>
      <c r="AH354" t="s">
        <v>1242</v>
      </c>
      <c r="AI354">
        <v>2</v>
      </c>
      <c r="AJ354" s="9"/>
      <c r="AK354" s="94">
        <v>23</v>
      </c>
      <c r="AL354" s="96">
        <v>29</v>
      </c>
      <c r="AM354" s="96">
        <v>165</v>
      </c>
      <c r="AN354" s="100">
        <v>58165</v>
      </c>
      <c r="AO354">
        <f t="shared" si="57"/>
        <v>23029</v>
      </c>
      <c r="AP354" s="61" t="s">
        <v>2575</v>
      </c>
      <c r="AQ354" s="126">
        <f t="shared" si="58"/>
        <v>2358165</v>
      </c>
    </row>
    <row r="355" spans="1:43" hidden="1" outlineLevel="1">
      <c r="A355" t="s">
        <v>1015</v>
      </c>
      <c r="B355" s="9" t="s">
        <v>32</v>
      </c>
      <c r="C355" s="1">
        <f t="shared" si="60"/>
        <v>661</v>
      </c>
      <c r="D355" s="7">
        <f>IF(N355&gt;0, RANK(N355,(N355:P355,Q355:AE355)),0)</f>
        <v>1</v>
      </c>
      <c r="E355" s="7">
        <f>IF(O355&gt;0,RANK(O355,(N355:P355,Q355:AE355)),0)</f>
        <v>2</v>
      </c>
      <c r="F355" s="7">
        <f t="shared" si="61"/>
        <v>0</v>
      </c>
      <c r="G355" s="1">
        <f t="shared" si="66"/>
        <v>33</v>
      </c>
      <c r="H355" s="2">
        <f t="shared" si="67"/>
        <v>4.9924357034795766E-2</v>
      </c>
      <c r="I355" s="8"/>
      <c r="J355" s="2">
        <f t="shared" si="62"/>
        <v>0.5249621785173979</v>
      </c>
      <c r="K355" s="2">
        <f t="shared" si="63"/>
        <v>0.4750378214826021</v>
      </c>
      <c r="L355" s="2">
        <f t="shared" si="64"/>
        <v>0</v>
      </c>
      <c r="M355" s="2">
        <f t="shared" si="65"/>
        <v>0</v>
      </c>
      <c r="N355" s="58">
        <v>347</v>
      </c>
      <c r="O355" s="58">
        <v>314</v>
      </c>
      <c r="P355" s="58"/>
      <c r="Q355" s="58"/>
      <c r="R355" s="58"/>
      <c r="S355" s="58"/>
      <c r="T355" s="59"/>
      <c r="U355" s="55"/>
      <c r="V355" s="55"/>
      <c r="W355" s="55"/>
      <c r="X355" s="55"/>
      <c r="Y355" s="55"/>
      <c r="Z355" s="55"/>
      <c r="AA355" s="55"/>
      <c r="AB355" s="55"/>
      <c r="AG355" t="str">
        <f t="shared" si="59"/>
        <v>Peru</v>
      </c>
      <c r="AH355" t="s">
        <v>2760</v>
      </c>
      <c r="AI355">
        <v>2</v>
      </c>
      <c r="AJ355" s="9"/>
      <c r="AK355" s="94">
        <v>23</v>
      </c>
      <c r="AL355" s="96">
        <v>17</v>
      </c>
      <c r="AM355" s="96">
        <v>120</v>
      </c>
      <c r="AN355" s="100">
        <v>58270</v>
      </c>
      <c r="AO355">
        <f t="shared" si="57"/>
        <v>23017</v>
      </c>
      <c r="AP355" s="61" t="s">
        <v>2575</v>
      </c>
      <c r="AQ355" s="126">
        <f t="shared" si="58"/>
        <v>2358270</v>
      </c>
    </row>
    <row r="356" spans="1:43" hidden="1" outlineLevel="1">
      <c r="A356" t="s">
        <v>1585</v>
      </c>
      <c r="B356" s="9" t="s">
        <v>32</v>
      </c>
      <c r="C356" s="1">
        <f t="shared" si="60"/>
        <v>448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61"/>
        <v>0</v>
      </c>
      <c r="G356" s="1">
        <f t="shared" si="66"/>
        <v>104</v>
      </c>
      <c r="H356" s="2">
        <f t="shared" si="67"/>
        <v>0.23214285714285715</v>
      </c>
      <c r="I356" s="8"/>
      <c r="J356" s="2">
        <f t="shared" si="62"/>
        <v>0.38392857142857145</v>
      </c>
      <c r="K356" s="2">
        <f t="shared" si="63"/>
        <v>0.6160714285714286</v>
      </c>
      <c r="L356" s="2">
        <f t="shared" si="64"/>
        <v>0</v>
      </c>
      <c r="M356" s="2">
        <f t="shared" si="65"/>
        <v>0</v>
      </c>
      <c r="N356" s="58">
        <v>172</v>
      </c>
      <c r="O356" s="58">
        <v>276</v>
      </c>
      <c r="P356" s="58"/>
      <c r="Q356" s="58"/>
      <c r="R356" s="58"/>
      <c r="S356" s="58"/>
      <c r="T356" s="59"/>
      <c r="U356" s="55"/>
      <c r="V356" s="55"/>
      <c r="W356" s="55"/>
      <c r="X356" s="55"/>
      <c r="Y356" s="55"/>
      <c r="Z356" s="55"/>
      <c r="AA356" s="55"/>
      <c r="AB356" s="55"/>
      <c r="AG356" t="str">
        <f t="shared" si="59"/>
        <v>Phillips</v>
      </c>
      <c r="AH356" t="s">
        <v>1534</v>
      </c>
      <c r="AI356">
        <v>2</v>
      </c>
      <c r="AJ356" s="9"/>
      <c r="AK356" s="94">
        <v>23</v>
      </c>
      <c r="AL356" s="96">
        <v>7</v>
      </c>
      <c r="AM356" s="96">
        <v>70</v>
      </c>
      <c r="AN356" s="100">
        <v>58445</v>
      </c>
      <c r="AO356">
        <f t="shared" si="57"/>
        <v>23007</v>
      </c>
      <c r="AP356" s="61" t="s">
        <v>2575</v>
      </c>
      <c r="AQ356" s="126">
        <f t="shared" si="58"/>
        <v>2358445</v>
      </c>
    </row>
    <row r="357" spans="1:43" hidden="1" outlineLevel="1">
      <c r="A357" t="s">
        <v>1970</v>
      </c>
      <c r="B357" s="9" t="s">
        <v>32</v>
      </c>
      <c r="C357" s="1">
        <f t="shared" si="60"/>
        <v>916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61"/>
        <v>0</v>
      </c>
      <c r="G357" s="1">
        <f t="shared" si="66"/>
        <v>344</v>
      </c>
      <c r="H357" s="2">
        <f t="shared" si="67"/>
        <v>0.37554585152838427</v>
      </c>
      <c r="I357" s="8"/>
      <c r="J357" s="2">
        <f t="shared" si="62"/>
        <v>0.31222707423580787</v>
      </c>
      <c r="K357" s="2">
        <f t="shared" si="63"/>
        <v>0.68777292576419213</v>
      </c>
      <c r="L357" s="2">
        <f t="shared" si="64"/>
        <v>0</v>
      </c>
      <c r="M357" s="2">
        <f t="shared" si="65"/>
        <v>0</v>
      </c>
      <c r="N357" s="58">
        <v>286</v>
      </c>
      <c r="O357" s="58">
        <v>630</v>
      </c>
      <c r="P357" s="58"/>
      <c r="Q357" s="58"/>
      <c r="R357" s="58"/>
      <c r="S357" s="58"/>
      <c r="T357" s="59"/>
      <c r="U357" s="55"/>
      <c r="V357" s="55"/>
      <c r="W357" s="55"/>
      <c r="X357" s="55"/>
      <c r="Y357" s="55"/>
      <c r="Z357" s="55"/>
      <c r="AA357" s="55"/>
      <c r="AB357" s="55"/>
      <c r="AG357" t="str">
        <f t="shared" si="59"/>
        <v>Phippsburg</v>
      </c>
      <c r="AH357" t="s">
        <v>2144</v>
      </c>
      <c r="AI357">
        <v>1</v>
      </c>
      <c r="AJ357" s="9"/>
      <c r="AK357" s="94">
        <v>23</v>
      </c>
      <c r="AL357" s="96">
        <v>23</v>
      </c>
      <c r="AM357" s="96">
        <v>30</v>
      </c>
      <c r="AN357" s="100">
        <v>58515</v>
      </c>
      <c r="AO357">
        <f t="shared" si="57"/>
        <v>23023</v>
      </c>
      <c r="AP357" s="61" t="s">
        <v>2575</v>
      </c>
      <c r="AQ357" s="126">
        <f t="shared" si="58"/>
        <v>2358515</v>
      </c>
    </row>
    <row r="358" spans="1:43" hidden="1" outlineLevel="1">
      <c r="A358" t="s">
        <v>1603</v>
      </c>
      <c r="B358" s="9" t="s">
        <v>32</v>
      </c>
      <c r="C358" s="1">
        <f t="shared" si="60"/>
        <v>1819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61"/>
        <v>0</v>
      </c>
      <c r="G358" s="1">
        <f t="shared" si="66"/>
        <v>487</v>
      </c>
      <c r="H358" s="2">
        <f t="shared" si="67"/>
        <v>0.26772952171522812</v>
      </c>
      <c r="I358" s="8"/>
      <c r="J358" s="2">
        <f t="shared" si="62"/>
        <v>0.36613523914238594</v>
      </c>
      <c r="K358" s="2">
        <f t="shared" si="63"/>
        <v>0.63386476085761412</v>
      </c>
      <c r="L358" s="2">
        <f t="shared" si="64"/>
        <v>0</v>
      </c>
      <c r="M358" s="2">
        <f t="shared" si="65"/>
        <v>-1.1102230246251565E-16</v>
      </c>
      <c r="N358" s="58">
        <v>666</v>
      </c>
      <c r="O358" s="58">
        <v>1153</v>
      </c>
      <c r="P358" s="58"/>
      <c r="Q358" s="58"/>
      <c r="R358" s="58"/>
      <c r="S358" s="58"/>
      <c r="T358" s="59"/>
      <c r="U358" s="55"/>
      <c r="V358" s="55"/>
      <c r="W358" s="55"/>
      <c r="X358" s="55"/>
      <c r="Y358" s="55"/>
      <c r="Z358" s="55"/>
      <c r="AA358" s="55"/>
      <c r="AB358" s="55"/>
      <c r="AG358" t="str">
        <f t="shared" si="59"/>
        <v>Pittsfield</v>
      </c>
      <c r="AH358" t="s">
        <v>1518</v>
      </c>
      <c r="AI358">
        <v>2</v>
      </c>
      <c r="AJ358" s="9"/>
      <c r="AK358" s="94">
        <v>23</v>
      </c>
      <c r="AL358" s="96">
        <v>25</v>
      </c>
      <c r="AM358" s="96">
        <v>120</v>
      </c>
      <c r="AN358" s="100">
        <v>59005</v>
      </c>
      <c r="AO358">
        <f t="shared" si="57"/>
        <v>23025</v>
      </c>
      <c r="AP358" s="61" t="s">
        <v>2575</v>
      </c>
      <c r="AQ358" s="126">
        <f t="shared" si="58"/>
        <v>2359005</v>
      </c>
    </row>
    <row r="359" spans="1:43" hidden="1" outlineLevel="1">
      <c r="A359" t="s">
        <v>1081</v>
      </c>
      <c r="B359" s="9" t="s">
        <v>32</v>
      </c>
      <c r="C359" s="1">
        <f t="shared" si="60"/>
        <v>1243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61"/>
        <v>0</v>
      </c>
      <c r="G359" s="1">
        <f t="shared" si="66"/>
        <v>346</v>
      </c>
      <c r="H359" s="2">
        <f t="shared" si="67"/>
        <v>0.27835880933226065</v>
      </c>
      <c r="I359" s="8"/>
      <c r="J359" s="2">
        <f t="shared" si="62"/>
        <v>0.36041834271922768</v>
      </c>
      <c r="K359" s="2">
        <f t="shared" si="63"/>
        <v>0.63877715205148833</v>
      </c>
      <c r="L359" s="2">
        <f t="shared" si="64"/>
        <v>0</v>
      </c>
      <c r="M359" s="2">
        <f t="shared" si="65"/>
        <v>8.045052292839916E-4</v>
      </c>
      <c r="N359" s="58">
        <v>448</v>
      </c>
      <c r="O359" s="58">
        <v>794</v>
      </c>
      <c r="P359" s="58"/>
      <c r="Q359" s="58"/>
      <c r="R359" s="58"/>
      <c r="S359" s="58"/>
      <c r="T359" s="59"/>
      <c r="U359" s="55">
        <v>1</v>
      </c>
      <c r="V359" s="55"/>
      <c r="W359" s="55"/>
      <c r="X359" s="55"/>
      <c r="Y359" s="55"/>
      <c r="Z359" s="55"/>
      <c r="AA359" s="55"/>
      <c r="AB359" s="55"/>
      <c r="AG359" t="str">
        <f t="shared" si="59"/>
        <v>Pittston</v>
      </c>
      <c r="AH359" t="s">
        <v>1418</v>
      </c>
      <c r="AI359">
        <v>1</v>
      </c>
      <c r="AJ359" s="9"/>
      <c r="AK359" s="94">
        <v>23</v>
      </c>
      <c r="AL359" s="96">
        <v>11</v>
      </c>
      <c r="AM359" s="96">
        <v>85</v>
      </c>
      <c r="AN359" s="100">
        <v>59110</v>
      </c>
      <c r="AO359">
        <f t="shared" si="57"/>
        <v>23011</v>
      </c>
      <c r="AP359" s="61" t="s">
        <v>2575</v>
      </c>
      <c r="AQ359" s="126">
        <f t="shared" si="58"/>
        <v>2359110</v>
      </c>
    </row>
    <row r="360" spans="1:43" hidden="1" outlineLevel="1">
      <c r="A360" t="s">
        <v>930</v>
      </c>
      <c r="B360" s="9" t="s">
        <v>32</v>
      </c>
      <c r="C360" s="1">
        <f t="shared" si="60"/>
        <v>93</v>
      </c>
      <c r="D360" s="7">
        <f>IF(N360&gt;0, RANK(N360,(N360:P360,Q360:AE360)),0)</f>
        <v>1</v>
      </c>
      <c r="E360" s="7">
        <f>IF(O360&gt;0,RANK(O360,(N360:P360,Q360:AE360)),0)</f>
        <v>2</v>
      </c>
      <c r="F360" s="7">
        <f t="shared" si="61"/>
        <v>0</v>
      </c>
      <c r="G360" s="1">
        <f t="shared" si="66"/>
        <v>17</v>
      </c>
      <c r="H360" s="2">
        <f t="shared" si="67"/>
        <v>0.18279569892473119</v>
      </c>
      <c r="I360" s="8"/>
      <c r="J360" s="2">
        <f t="shared" si="62"/>
        <v>0.59139784946236562</v>
      </c>
      <c r="K360" s="2">
        <f t="shared" si="63"/>
        <v>0.40860215053763443</v>
      </c>
      <c r="L360" s="2">
        <f t="shared" si="64"/>
        <v>0</v>
      </c>
      <c r="M360" s="2">
        <f t="shared" si="65"/>
        <v>-5.5511151231257827E-17</v>
      </c>
      <c r="N360" s="58">
        <v>55</v>
      </c>
      <c r="O360" s="58">
        <v>38</v>
      </c>
      <c r="P360" s="58"/>
      <c r="Q360" s="58"/>
      <c r="R360" s="58"/>
      <c r="S360" s="58"/>
      <c r="T360" s="59"/>
      <c r="U360" s="55"/>
      <c r="V360" s="55"/>
      <c r="W360" s="55"/>
      <c r="X360" s="55"/>
      <c r="Y360" s="55"/>
      <c r="Z360" s="55"/>
      <c r="AA360" s="55"/>
      <c r="AB360" s="55"/>
      <c r="AG360" t="str">
        <f t="shared" si="59"/>
        <v>Pleasant Point</v>
      </c>
      <c r="AH360" t="s">
        <v>1242</v>
      </c>
      <c r="AI360">
        <v>2</v>
      </c>
      <c r="AJ360" s="9"/>
      <c r="AK360" s="94">
        <v>23</v>
      </c>
      <c r="AL360" s="96">
        <v>29</v>
      </c>
      <c r="AN360" s="100">
        <v>59600</v>
      </c>
      <c r="AO360">
        <f t="shared" si="57"/>
        <v>23029</v>
      </c>
      <c r="AP360" s="61" t="s">
        <v>1215</v>
      </c>
      <c r="AQ360" s="126">
        <f t="shared" si="58"/>
        <v>2359600</v>
      </c>
    </row>
    <row r="361" spans="1:43" hidden="1" outlineLevel="1">
      <c r="A361" t="s">
        <v>364</v>
      </c>
      <c r="B361" s="9" t="s">
        <v>32</v>
      </c>
      <c r="C361" s="1">
        <f t="shared" si="60"/>
        <v>44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61"/>
        <v>0</v>
      </c>
      <c r="G361" s="1">
        <f t="shared" si="66"/>
        <v>8</v>
      </c>
      <c r="H361" s="2">
        <f t="shared" si="67"/>
        <v>0.18181818181818182</v>
      </c>
      <c r="I361" s="8"/>
      <c r="J361" s="2">
        <f t="shared" si="62"/>
        <v>0.40909090909090912</v>
      </c>
      <c r="K361" s="2">
        <f t="shared" si="63"/>
        <v>0.59090909090909094</v>
      </c>
      <c r="L361" s="2">
        <f t="shared" si="64"/>
        <v>0</v>
      </c>
      <c r="M361" s="2">
        <f t="shared" si="65"/>
        <v>-1.1102230246251565E-16</v>
      </c>
      <c r="N361" s="58">
        <v>18</v>
      </c>
      <c r="O361" s="58">
        <v>26</v>
      </c>
      <c r="P361" s="58"/>
      <c r="Q361" s="58"/>
      <c r="R361" s="58"/>
      <c r="S361" s="58"/>
      <c r="T361" s="59"/>
      <c r="U361" s="55"/>
      <c r="V361" s="55"/>
      <c r="W361" s="55"/>
      <c r="X361" s="55"/>
      <c r="Y361" s="55"/>
      <c r="Z361" s="55"/>
      <c r="AA361" s="55"/>
      <c r="AB361" s="55"/>
      <c r="AG361" t="str">
        <f t="shared" si="59"/>
        <v>Pleasant Ridge</v>
      </c>
      <c r="AH361" t="s">
        <v>1518</v>
      </c>
      <c r="AI361">
        <v>2</v>
      </c>
      <c r="AJ361" s="9"/>
      <c r="AK361" s="94">
        <v>23</v>
      </c>
      <c r="AL361" s="96">
        <v>25</v>
      </c>
      <c r="AM361" s="96">
        <v>125</v>
      </c>
      <c r="AN361" s="100">
        <v>59705</v>
      </c>
      <c r="AO361">
        <f t="shared" si="57"/>
        <v>23025</v>
      </c>
      <c r="AP361" s="61" t="s">
        <v>1995</v>
      </c>
      <c r="AQ361" s="126">
        <f t="shared" si="58"/>
        <v>2359705</v>
      </c>
    </row>
    <row r="362" spans="1:43" hidden="1" outlineLevel="1">
      <c r="A362" t="s">
        <v>2261</v>
      </c>
      <c r="B362" s="9" t="s">
        <v>32</v>
      </c>
      <c r="C362" s="1">
        <f t="shared" si="60"/>
        <v>451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61"/>
        <v>0</v>
      </c>
      <c r="G362" s="1">
        <f t="shared" si="66"/>
        <v>135</v>
      </c>
      <c r="H362" s="2">
        <f t="shared" si="67"/>
        <v>0.29933481152993346</v>
      </c>
      <c r="I362" s="8"/>
      <c r="J362" s="2">
        <f t="shared" si="62"/>
        <v>0.35033259423503327</v>
      </c>
      <c r="K362" s="2">
        <f t="shared" si="63"/>
        <v>0.64966740576496673</v>
      </c>
      <c r="L362" s="2">
        <f t="shared" si="64"/>
        <v>0</v>
      </c>
      <c r="M362" s="2">
        <f t="shared" si="65"/>
        <v>0</v>
      </c>
      <c r="N362" s="58">
        <v>158</v>
      </c>
      <c r="O362" s="58">
        <v>293</v>
      </c>
      <c r="P362" s="58"/>
      <c r="Q362" s="58"/>
      <c r="R362" s="58"/>
      <c r="S362" s="58"/>
      <c r="T362" s="59"/>
      <c r="U362" s="55"/>
      <c r="V362" s="55"/>
      <c r="W362" s="55"/>
      <c r="X362" s="55"/>
      <c r="Y362" s="55"/>
      <c r="Z362" s="55"/>
      <c r="AA362" s="55"/>
      <c r="AB362" s="55"/>
      <c r="AG362" t="str">
        <f t="shared" si="59"/>
        <v>Plymouth</v>
      </c>
      <c r="AH362" t="s">
        <v>1154</v>
      </c>
      <c r="AI362">
        <v>2</v>
      </c>
      <c r="AJ362" s="9"/>
      <c r="AK362" s="94">
        <v>23</v>
      </c>
      <c r="AL362" s="96">
        <v>19</v>
      </c>
      <c r="AM362" s="96">
        <v>265</v>
      </c>
      <c r="AN362" s="100">
        <v>59950</v>
      </c>
      <c r="AO362">
        <f t="shared" si="57"/>
        <v>23019</v>
      </c>
      <c r="AP362" s="61" t="s">
        <v>2575</v>
      </c>
      <c r="AQ362" s="126">
        <f t="shared" si="58"/>
        <v>2359950</v>
      </c>
    </row>
    <row r="363" spans="1:43" hidden="1" outlineLevel="1">
      <c r="A363" t="s">
        <v>1082</v>
      </c>
      <c r="B363" s="9" t="s">
        <v>32</v>
      </c>
      <c r="C363" s="1">
        <f t="shared" si="60"/>
        <v>1821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61"/>
        <v>0</v>
      </c>
      <c r="G363" s="1">
        <f t="shared" si="66"/>
        <v>424</v>
      </c>
      <c r="H363" s="2">
        <f t="shared" si="67"/>
        <v>0.23283909939593631</v>
      </c>
      <c r="I363" s="8"/>
      <c r="J363" s="2">
        <f t="shared" si="62"/>
        <v>0.38330587589236681</v>
      </c>
      <c r="K363" s="2">
        <f t="shared" si="63"/>
        <v>0.61614497528830314</v>
      </c>
      <c r="L363" s="2">
        <f t="shared" si="64"/>
        <v>0</v>
      </c>
      <c r="M363" s="2">
        <f t="shared" si="65"/>
        <v>5.4914881932999204E-4</v>
      </c>
      <c r="N363" s="58">
        <v>698</v>
      </c>
      <c r="O363" s="58">
        <v>1122</v>
      </c>
      <c r="P363" s="58"/>
      <c r="Q363" s="58"/>
      <c r="R363" s="58"/>
      <c r="S363" s="58"/>
      <c r="T363" s="59"/>
      <c r="U363" s="55">
        <v>1</v>
      </c>
      <c r="V363" s="55"/>
      <c r="W363" s="55"/>
      <c r="X363" s="55"/>
      <c r="Y363" s="55"/>
      <c r="Z363" s="55"/>
      <c r="AA363" s="55"/>
      <c r="AB363" s="55"/>
      <c r="AG363" t="str">
        <f t="shared" si="59"/>
        <v>Poland</v>
      </c>
      <c r="AH363" t="s">
        <v>1403</v>
      </c>
      <c r="AI363">
        <v>2</v>
      </c>
      <c r="AJ363" s="9"/>
      <c r="AK363" s="94">
        <v>23</v>
      </c>
      <c r="AL363" s="96">
        <v>1</v>
      </c>
      <c r="AM363" s="96">
        <v>55</v>
      </c>
      <c r="AN363" s="100">
        <v>60020</v>
      </c>
      <c r="AO363">
        <f t="shared" si="57"/>
        <v>23001</v>
      </c>
      <c r="AP363" s="61" t="s">
        <v>2575</v>
      </c>
      <c r="AQ363" s="126">
        <f t="shared" si="58"/>
        <v>2360020</v>
      </c>
    </row>
    <row r="364" spans="1:43" hidden="1" outlineLevel="1">
      <c r="A364" t="s">
        <v>1982</v>
      </c>
      <c r="B364" s="9" t="s">
        <v>32</v>
      </c>
      <c r="C364" s="1">
        <f t="shared" si="60"/>
        <v>230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61"/>
        <v>0</v>
      </c>
      <c r="G364" s="1">
        <f t="shared" si="66"/>
        <v>18</v>
      </c>
      <c r="H364" s="2">
        <f t="shared" si="67"/>
        <v>7.8260869565217397E-2</v>
      </c>
      <c r="I364" s="8"/>
      <c r="J364" s="2">
        <f t="shared" si="62"/>
        <v>0.46086956521739131</v>
      </c>
      <c r="K364" s="2">
        <f t="shared" si="63"/>
        <v>0.53913043478260869</v>
      </c>
      <c r="L364" s="2">
        <f t="shared" si="64"/>
        <v>0</v>
      </c>
      <c r="M364" s="2">
        <f t="shared" si="65"/>
        <v>0</v>
      </c>
      <c r="N364" s="58">
        <v>106</v>
      </c>
      <c r="O364" s="58">
        <v>124</v>
      </c>
      <c r="P364" s="58"/>
      <c r="Q364" s="58"/>
      <c r="R364" s="58"/>
      <c r="S364" s="58"/>
      <c r="T364" s="59"/>
      <c r="U364" s="55"/>
      <c r="V364" s="55"/>
      <c r="W364" s="55"/>
      <c r="X364" s="55"/>
      <c r="Y364" s="55"/>
      <c r="Z364" s="55"/>
      <c r="AA364" s="55"/>
      <c r="AB364" s="55"/>
      <c r="AG364" t="str">
        <f t="shared" si="59"/>
        <v>Portage Lake</v>
      </c>
      <c r="AH364" t="s">
        <v>1670</v>
      </c>
      <c r="AI364">
        <v>2</v>
      </c>
      <c r="AJ364" s="9"/>
      <c r="AK364" s="94">
        <v>23</v>
      </c>
      <c r="AL364" s="96">
        <v>3</v>
      </c>
      <c r="AM364" s="96">
        <v>260</v>
      </c>
      <c r="AN364" s="100">
        <v>60300</v>
      </c>
      <c r="AO364">
        <f t="shared" si="57"/>
        <v>23003</v>
      </c>
      <c r="AP364" s="61" t="s">
        <v>2575</v>
      </c>
      <c r="AQ364" s="126">
        <f t="shared" si="58"/>
        <v>2360300</v>
      </c>
    </row>
    <row r="365" spans="1:43" hidden="1" outlineLevel="1">
      <c r="A365" t="s">
        <v>94</v>
      </c>
      <c r="B365" s="9" t="s">
        <v>32</v>
      </c>
      <c r="C365" s="1">
        <f t="shared" si="60"/>
        <v>529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61"/>
        <v>0</v>
      </c>
      <c r="G365" s="1">
        <f t="shared" si="66"/>
        <v>71</v>
      </c>
      <c r="H365" s="2">
        <f t="shared" si="67"/>
        <v>0.13421550094517959</v>
      </c>
      <c r="I365" s="8"/>
      <c r="J365" s="2">
        <f t="shared" si="62"/>
        <v>0.43289224952741023</v>
      </c>
      <c r="K365" s="2">
        <f t="shared" si="63"/>
        <v>0.56710775047258977</v>
      </c>
      <c r="L365" s="2">
        <f t="shared" si="64"/>
        <v>0</v>
      </c>
      <c r="M365" s="2">
        <f t="shared" si="65"/>
        <v>0</v>
      </c>
      <c r="N365" s="58">
        <v>229</v>
      </c>
      <c r="O365" s="58">
        <v>300</v>
      </c>
      <c r="P365" s="58"/>
      <c r="Q365" s="58"/>
      <c r="R365" s="58"/>
      <c r="S365" s="58"/>
      <c r="T365" s="59"/>
      <c r="U365" s="55"/>
      <c r="V365" s="55"/>
      <c r="W365" s="55"/>
      <c r="X365" s="55"/>
      <c r="Y365" s="55"/>
      <c r="Z365" s="55"/>
      <c r="AA365" s="55"/>
      <c r="AB365" s="55"/>
      <c r="AG365" t="str">
        <f t="shared" si="59"/>
        <v>Porter</v>
      </c>
      <c r="AH365" t="s">
        <v>2760</v>
      </c>
      <c r="AI365">
        <v>2</v>
      </c>
      <c r="AJ365" s="9"/>
      <c r="AK365" s="94">
        <v>23</v>
      </c>
      <c r="AL365" s="96">
        <v>17</v>
      </c>
      <c r="AM365" s="96">
        <v>125</v>
      </c>
      <c r="AN365" s="100">
        <v>60405</v>
      </c>
      <c r="AO365">
        <f t="shared" si="57"/>
        <v>23017</v>
      </c>
      <c r="AP365" s="61" t="s">
        <v>2575</v>
      </c>
      <c r="AQ365" s="126">
        <f t="shared" si="58"/>
        <v>2360405</v>
      </c>
    </row>
    <row r="366" spans="1:43" hidden="1" outlineLevel="1">
      <c r="A366" t="s">
        <v>1983</v>
      </c>
      <c r="B366" s="9" t="s">
        <v>32</v>
      </c>
      <c r="C366" s="1">
        <f t="shared" si="60"/>
        <v>27367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si="61"/>
        <v>0</v>
      </c>
      <c r="G366" s="1">
        <f t="shared" si="66"/>
        <v>1478</v>
      </c>
      <c r="H366" s="2">
        <f t="shared" si="67"/>
        <v>5.4006650345306391E-2</v>
      </c>
      <c r="I366" s="8"/>
      <c r="J366" s="2">
        <f t="shared" si="62"/>
        <v>0.47268608177732307</v>
      </c>
      <c r="K366" s="2">
        <f t="shared" si="63"/>
        <v>0.52669273212262946</v>
      </c>
      <c r="L366" s="2">
        <f t="shared" si="64"/>
        <v>0</v>
      </c>
      <c r="M366" s="2">
        <f t="shared" si="65"/>
        <v>6.2118610004746611E-4</v>
      </c>
      <c r="N366" s="58">
        <v>12936</v>
      </c>
      <c r="O366" s="58">
        <v>14414</v>
      </c>
      <c r="P366" s="58"/>
      <c r="Q366" s="58"/>
      <c r="R366" s="58"/>
      <c r="S366" s="58"/>
      <c r="T366" s="59"/>
      <c r="U366" s="55">
        <v>17</v>
      </c>
      <c r="V366" s="55"/>
      <c r="W366" s="55"/>
      <c r="X366" s="55"/>
      <c r="Y366" s="55"/>
      <c r="Z366" s="55"/>
      <c r="AA366" s="55"/>
      <c r="AB366" s="55"/>
      <c r="AG366" t="str">
        <f t="shared" si="59"/>
        <v>Portland</v>
      </c>
      <c r="AH366" t="s">
        <v>2570</v>
      </c>
      <c r="AI366">
        <v>1</v>
      </c>
      <c r="AJ366" s="9"/>
      <c r="AK366" s="94">
        <v>23</v>
      </c>
      <c r="AL366" s="96">
        <v>5</v>
      </c>
      <c r="AM366" s="96">
        <v>85</v>
      </c>
      <c r="AN366" s="100">
        <v>60545</v>
      </c>
      <c r="AO366">
        <f t="shared" si="57"/>
        <v>23005</v>
      </c>
      <c r="AP366" s="61" t="s">
        <v>527</v>
      </c>
      <c r="AQ366" s="126">
        <f t="shared" si="58"/>
        <v>2360545</v>
      </c>
    </row>
    <row r="367" spans="1:43" hidden="1" outlineLevel="1">
      <c r="A367" t="s">
        <v>2010</v>
      </c>
      <c r="B367" s="9" t="s">
        <v>32</v>
      </c>
      <c r="C367" s="1">
        <f t="shared" si="60"/>
        <v>670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61"/>
        <v>0</v>
      </c>
      <c r="G367" s="1">
        <f t="shared" si="66"/>
        <v>184</v>
      </c>
      <c r="H367" s="2">
        <f t="shared" si="67"/>
        <v>0.2746268656716418</v>
      </c>
      <c r="I367" s="8"/>
      <c r="J367" s="2">
        <f t="shared" si="62"/>
        <v>0.36268656716417913</v>
      </c>
      <c r="K367" s="2">
        <f t="shared" si="63"/>
        <v>0.63731343283582087</v>
      </c>
      <c r="L367" s="2">
        <f t="shared" si="64"/>
        <v>0</v>
      </c>
      <c r="M367" s="2">
        <f t="shared" si="65"/>
        <v>0</v>
      </c>
      <c r="N367" s="58">
        <v>243</v>
      </c>
      <c r="O367" s="58">
        <v>427</v>
      </c>
      <c r="P367" s="58"/>
      <c r="Q367" s="58"/>
      <c r="R367" s="58"/>
      <c r="S367" s="58"/>
      <c r="T367" s="59"/>
      <c r="U367" s="55"/>
      <c r="V367" s="55"/>
      <c r="W367" s="55"/>
      <c r="X367" s="55"/>
      <c r="Y367" s="55"/>
      <c r="Z367" s="55"/>
      <c r="AA367" s="55"/>
      <c r="AB367" s="55"/>
      <c r="AG367" t="str">
        <f t="shared" si="59"/>
        <v>Pownal</v>
      </c>
      <c r="AH367" t="s">
        <v>2570</v>
      </c>
      <c r="AI367">
        <v>1</v>
      </c>
      <c r="AJ367" s="9"/>
      <c r="AK367" s="94">
        <v>23</v>
      </c>
      <c r="AL367" s="96">
        <v>5</v>
      </c>
      <c r="AM367" s="96">
        <v>90</v>
      </c>
      <c r="AN367" s="100">
        <v>60685</v>
      </c>
      <c r="AO367">
        <f t="shared" si="57"/>
        <v>23005</v>
      </c>
      <c r="AP367" s="61" t="s">
        <v>2575</v>
      </c>
      <c r="AQ367" s="126">
        <f t="shared" si="58"/>
        <v>2360685</v>
      </c>
    </row>
    <row r="368" spans="1:43" hidden="1" outlineLevel="1">
      <c r="A368" t="s">
        <v>874</v>
      </c>
      <c r="B368" s="9" t="s">
        <v>32</v>
      </c>
      <c r="C368" s="1">
        <f t="shared" si="60"/>
        <v>3371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61"/>
        <v>0</v>
      </c>
      <c r="G368" s="1">
        <f t="shared" si="66"/>
        <v>1373</v>
      </c>
      <c r="H368" s="2">
        <f t="shared" si="67"/>
        <v>0.40729753782260458</v>
      </c>
      <c r="I368" s="8"/>
      <c r="J368" s="2">
        <f t="shared" si="62"/>
        <v>0.29635123108869771</v>
      </c>
      <c r="K368" s="2">
        <f t="shared" si="63"/>
        <v>0.70364876891130224</v>
      </c>
      <c r="L368" s="2">
        <f t="shared" si="64"/>
        <v>0</v>
      </c>
      <c r="M368" s="2">
        <f t="shared" si="65"/>
        <v>0</v>
      </c>
      <c r="N368" s="58">
        <v>999</v>
      </c>
      <c r="O368" s="58">
        <v>2372</v>
      </c>
      <c r="P368" s="58"/>
      <c r="Q368" s="58"/>
      <c r="R368" s="58"/>
      <c r="S368" s="58"/>
      <c r="T368" s="59"/>
      <c r="U368" s="55"/>
      <c r="V368" s="55"/>
      <c r="W368" s="55"/>
      <c r="X368" s="55"/>
      <c r="Y368" s="55"/>
      <c r="Z368" s="55"/>
      <c r="AA368" s="55"/>
      <c r="AB368" s="55"/>
      <c r="AG368" t="str">
        <f t="shared" si="59"/>
        <v>Presque Isle</v>
      </c>
      <c r="AH368" t="s">
        <v>1670</v>
      </c>
      <c r="AI368">
        <v>2</v>
      </c>
      <c r="AJ368" s="9"/>
      <c r="AK368" s="94">
        <v>23</v>
      </c>
      <c r="AL368" s="96">
        <v>3</v>
      </c>
      <c r="AM368" s="96">
        <v>265</v>
      </c>
      <c r="AN368" s="100">
        <v>60825</v>
      </c>
      <c r="AO368">
        <f t="shared" si="57"/>
        <v>23003</v>
      </c>
      <c r="AP368" s="61" t="s">
        <v>527</v>
      </c>
      <c r="AQ368" s="126">
        <f t="shared" si="58"/>
        <v>2360825</v>
      </c>
    </row>
    <row r="369" spans="1:43" hidden="1" outlineLevel="1">
      <c r="A369" t="s">
        <v>1261</v>
      </c>
      <c r="B369" s="9" t="s">
        <v>32</v>
      </c>
      <c r="C369" s="1">
        <f t="shared" si="60"/>
        <v>443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61"/>
        <v>0</v>
      </c>
      <c r="G369" s="1">
        <f t="shared" si="66"/>
        <v>77</v>
      </c>
      <c r="H369" s="2">
        <f t="shared" si="67"/>
        <v>0.17381489841986456</v>
      </c>
      <c r="I369" s="8"/>
      <c r="J369" s="2">
        <f t="shared" si="62"/>
        <v>0.41309255079006774</v>
      </c>
      <c r="K369" s="2">
        <f t="shared" si="63"/>
        <v>0.58690744920993232</v>
      </c>
      <c r="L369" s="2">
        <f t="shared" si="64"/>
        <v>0</v>
      </c>
      <c r="M369" s="2">
        <f t="shared" si="65"/>
        <v>-1.1102230246251565E-16</v>
      </c>
      <c r="N369" s="58">
        <v>183</v>
      </c>
      <c r="O369" s="58">
        <v>260</v>
      </c>
      <c r="P369" s="58"/>
      <c r="Q369" s="58"/>
      <c r="R369" s="58"/>
      <c r="S369" s="58"/>
      <c r="T369" s="59"/>
      <c r="U369" s="55"/>
      <c r="V369" s="55"/>
      <c r="W369" s="55"/>
      <c r="X369" s="55"/>
      <c r="Y369" s="55"/>
      <c r="Z369" s="55"/>
      <c r="AA369" s="55"/>
      <c r="AB369" s="55"/>
      <c r="AG369" t="str">
        <f t="shared" si="59"/>
        <v>Princeton</v>
      </c>
      <c r="AH369" t="s">
        <v>1242</v>
      </c>
      <c r="AI369">
        <v>2</v>
      </c>
      <c r="AJ369" s="9"/>
      <c r="AK369" s="94">
        <v>23</v>
      </c>
      <c r="AL369" s="96">
        <v>29</v>
      </c>
      <c r="AM369" s="96">
        <v>180</v>
      </c>
      <c r="AN369" s="100">
        <v>61035</v>
      </c>
      <c r="AO369">
        <f t="shared" si="57"/>
        <v>23029</v>
      </c>
      <c r="AP369" s="61" t="s">
        <v>2575</v>
      </c>
      <c r="AQ369" s="126">
        <f t="shared" si="58"/>
        <v>2361035</v>
      </c>
    </row>
    <row r="370" spans="1:43" hidden="1" outlineLevel="1">
      <c r="A370" t="s">
        <v>2846</v>
      </c>
      <c r="B370" s="9" t="s">
        <v>32</v>
      </c>
      <c r="C370" s="1">
        <f t="shared" si="60"/>
        <v>239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61"/>
        <v>0</v>
      </c>
      <c r="G370" s="1">
        <f t="shared" si="66"/>
        <v>55</v>
      </c>
      <c r="H370" s="2">
        <f t="shared" si="67"/>
        <v>0.23012552301255229</v>
      </c>
      <c r="I370" s="8"/>
      <c r="J370" s="2">
        <f t="shared" si="62"/>
        <v>0.38493723849372385</v>
      </c>
      <c r="K370" s="2">
        <f t="shared" si="63"/>
        <v>0.61506276150627615</v>
      </c>
      <c r="L370" s="2">
        <f t="shared" si="64"/>
        <v>0</v>
      </c>
      <c r="M370" s="2">
        <f t="shared" si="65"/>
        <v>0</v>
      </c>
      <c r="N370" s="58">
        <v>92</v>
      </c>
      <c r="O370" s="58">
        <v>147</v>
      </c>
      <c r="P370" s="58"/>
      <c r="Q370" s="58"/>
      <c r="R370" s="58"/>
      <c r="S370" s="58"/>
      <c r="T370" s="59"/>
      <c r="U370" s="55"/>
      <c r="V370" s="55"/>
      <c r="W370" s="55"/>
      <c r="X370" s="55"/>
      <c r="Y370" s="55"/>
      <c r="Z370" s="55"/>
      <c r="AA370" s="55"/>
      <c r="AB370" s="55"/>
      <c r="AG370" t="str">
        <f t="shared" si="59"/>
        <v>Prospect</v>
      </c>
      <c r="AH370" t="s">
        <v>2267</v>
      </c>
      <c r="AI370">
        <v>2</v>
      </c>
      <c r="AJ370" s="9"/>
      <c r="AK370" s="94">
        <v>23</v>
      </c>
      <c r="AL370" s="96">
        <v>27</v>
      </c>
      <c r="AM370" s="96">
        <v>85</v>
      </c>
      <c r="AN370" s="100">
        <v>61210</v>
      </c>
      <c r="AO370">
        <f t="shared" si="57"/>
        <v>23027</v>
      </c>
      <c r="AP370" s="61" t="s">
        <v>2575</v>
      </c>
      <c r="AQ370" s="126">
        <f t="shared" si="58"/>
        <v>2361210</v>
      </c>
    </row>
    <row r="371" spans="1:43" hidden="1" outlineLevel="1">
      <c r="A371" t="s">
        <v>1809</v>
      </c>
      <c r="B371" s="9" t="s">
        <v>32</v>
      </c>
      <c r="C371" s="1">
        <f t="shared" si="60"/>
        <v>964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61"/>
        <v>0</v>
      </c>
      <c r="G371" s="1">
        <f t="shared" si="66"/>
        <v>110</v>
      </c>
      <c r="H371" s="2">
        <f t="shared" si="67"/>
        <v>0.11410788381742738</v>
      </c>
      <c r="I371" s="8"/>
      <c r="J371" s="2">
        <f t="shared" si="62"/>
        <v>0.44294605809128629</v>
      </c>
      <c r="K371" s="2">
        <f t="shared" si="63"/>
        <v>0.55705394190871371</v>
      </c>
      <c r="L371" s="2">
        <f t="shared" si="64"/>
        <v>0</v>
      </c>
      <c r="M371" s="2">
        <f t="shared" si="65"/>
        <v>0</v>
      </c>
      <c r="N371" s="58">
        <v>427</v>
      </c>
      <c r="O371" s="58">
        <v>537</v>
      </c>
      <c r="P371" s="58"/>
      <c r="Q371" s="58"/>
      <c r="R371" s="58"/>
      <c r="S371" s="58"/>
      <c r="T371" s="59"/>
      <c r="U371" s="55"/>
      <c r="V371" s="55"/>
      <c r="W371" s="55"/>
      <c r="X371" s="55"/>
      <c r="Y371" s="55"/>
      <c r="Z371" s="55"/>
      <c r="AA371" s="55"/>
      <c r="AB371" s="55"/>
      <c r="AG371" t="str">
        <f t="shared" si="59"/>
        <v>Randolph</v>
      </c>
      <c r="AH371" t="s">
        <v>1418</v>
      </c>
      <c r="AI371">
        <v>1</v>
      </c>
      <c r="AJ371" s="9"/>
      <c r="AK371" s="94">
        <v>23</v>
      </c>
      <c r="AL371" s="96">
        <v>11</v>
      </c>
      <c r="AM371" s="96">
        <v>90</v>
      </c>
      <c r="AN371" s="100">
        <v>61700</v>
      </c>
      <c r="AO371">
        <f t="shared" si="57"/>
        <v>23011</v>
      </c>
      <c r="AP371" s="61" t="s">
        <v>2575</v>
      </c>
      <c r="AQ371" s="126">
        <f t="shared" si="58"/>
        <v>2361700</v>
      </c>
    </row>
    <row r="372" spans="1:43" hidden="1" outlineLevel="1">
      <c r="A372" t="s">
        <v>46</v>
      </c>
      <c r="B372" s="9" t="s">
        <v>32</v>
      </c>
      <c r="C372" s="1">
        <f t="shared" si="60"/>
        <v>586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 t="shared" si="61"/>
        <v>0</v>
      </c>
      <c r="G372" s="1">
        <f t="shared" si="66"/>
        <v>252</v>
      </c>
      <c r="H372" s="2">
        <f t="shared" si="67"/>
        <v>0.43003412969283278</v>
      </c>
      <c r="I372" s="8"/>
      <c r="J372" s="2">
        <f t="shared" si="62"/>
        <v>0.28498293515358364</v>
      </c>
      <c r="K372" s="2">
        <f t="shared" si="63"/>
        <v>0.71501706484641636</v>
      </c>
      <c r="L372" s="2">
        <f t="shared" si="64"/>
        <v>0</v>
      </c>
      <c r="M372" s="2">
        <f t="shared" si="65"/>
        <v>0</v>
      </c>
      <c r="N372" s="58">
        <v>167</v>
      </c>
      <c r="O372" s="58">
        <v>419</v>
      </c>
      <c r="P372" s="58"/>
      <c r="Q372" s="58"/>
      <c r="R372" s="58"/>
      <c r="S372" s="58"/>
      <c r="T372" s="59"/>
      <c r="U372" s="55"/>
      <c r="V372" s="55"/>
      <c r="W372" s="55"/>
      <c r="X372" s="55"/>
      <c r="Y372" s="55"/>
      <c r="Z372" s="55"/>
      <c r="AA372" s="55"/>
      <c r="AB372" s="55"/>
      <c r="AG372" t="str">
        <f t="shared" si="59"/>
        <v>Rangeley</v>
      </c>
      <c r="AH372" t="s">
        <v>1534</v>
      </c>
      <c r="AI372">
        <v>2</v>
      </c>
      <c r="AJ372" s="9"/>
      <c r="AK372" s="94">
        <v>23</v>
      </c>
      <c r="AL372" s="96">
        <v>7</v>
      </c>
      <c r="AM372" s="96">
        <v>80</v>
      </c>
      <c r="AN372" s="100">
        <v>61840</v>
      </c>
      <c r="AO372">
        <f t="shared" si="57"/>
        <v>23007</v>
      </c>
      <c r="AP372" s="61" t="s">
        <v>2575</v>
      </c>
      <c r="AQ372" s="126">
        <f t="shared" si="58"/>
        <v>2361840</v>
      </c>
    </row>
    <row r="373" spans="1:43" hidden="1" outlineLevel="1">
      <c r="A373" t="s">
        <v>46</v>
      </c>
      <c r="B373" s="9" t="s">
        <v>32</v>
      </c>
      <c r="C373" s="1">
        <f t="shared" si="60"/>
        <v>56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61"/>
        <v>0</v>
      </c>
      <c r="G373" s="1">
        <f t="shared" si="66"/>
        <v>16</v>
      </c>
      <c r="H373" s="2">
        <f t="shared" si="67"/>
        <v>0.2857142857142857</v>
      </c>
      <c r="I373" s="8"/>
      <c r="J373" s="2">
        <f t="shared" si="62"/>
        <v>0.35714285714285715</v>
      </c>
      <c r="K373" s="2">
        <f t="shared" si="63"/>
        <v>0.6428571428571429</v>
      </c>
      <c r="L373" s="2">
        <f t="shared" si="64"/>
        <v>0</v>
      </c>
      <c r="M373" s="2">
        <f t="shared" si="65"/>
        <v>-1.1102230246251565E-16</v>
      </c>
      <c r="N373" s="58">
        <v>20</v>
      </c>
      <c r="O373" s="58">
        <v>36</v>
      </c>
      <c r="P373" s="58"/>
      <c r="Q373" s="58"/>
      <c r="R373" s="58"/>
      <c r="S373" s="58"/>
      <c r="T373" s="59"/>
      <c r="U373" s="55"/>
      <c r="V373" s="55"/>
      <c r="W373" s="55"/>
      <c r="X373" s="55"/>
      <c r="Y373" s="55"/>
      <c r="Z373" s="55"/>
      <c r="AA373" s="55"/>
      <c r="AB373" s="55"/>
      <c r="AG373" t="str">
        <f t="shared" si="59"/>
        <v>Rangeley</v>
      </c>
      <c r="AH373" t="s">
        <v>1534</v>
      </c>
      <c r="AI373">
        <v>2</v>
      </c>
      <c r="AJ373" s="9"/>
      <c r="AK373" s="94">
        <v>23</v>
      </c>
      <c r="AL373" s="96">
        <v>7</v>
      </c>
      <c r="AM373" s="96">
        <v>75</v>
      </c>
      <c r="AN373" s="100">
        <v>61875</v>
      </c>
      <c r="AO373">
        <f t="shared" si="57"/>
        <v>23007</v>
      </c>
      <c r="AP373" s="61" t="s">
        <v>1995</v>
      </c>
      <c r="AQ373" s="126">
        <f t="shared" si="58"/>
        <v>2361875</v>
      </c>
    </row>
    <row r="374" spans="1:43" hidden="1" outlineLevel="1">
      <c r="A374" t="s">
        <v>2132</v>
      </c>
      <c r="B374" s="9" t="s">
        <v>32</v>
      </c>
      <c r="C374" s="1">
        <f t="shared" si="60"/>
        <v>1666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61"/>
        <v>0</v>
      </c>
      <c r="G374" s="1">
        <f t="shared" si="66"/>
        <v>526</v>
      </c>
      <c r="H374" s="2">
        <f t="shared" si="67"/>
        <v>0.31572629051620649</v>
      </c>
      <c r="I374" s="8"/>
      <c r="J374" s="2">
        <f t="shared" si="62"/>
        <v>0.34213685474189676</v>
      </c>
      <c r="K374" s="2">
        <f t="shared" si="63"/>
        <v>0.65786314525810319</v>
      </c>
      <c r="L374" s="2">
        <f t="shared" si="64"/>
        <v>0</v>
      </c>
      <c r="M374" s="2">
        <f t="shared" si="65"/>
        <v>0</v>
      </c>
      <c r="N374" s="58">
        <v>570</v>
      </c>
      <c r="O374" s="58">
        <v>1096</v>
      </c>
      <c r="P374" s="58"/>
      <c r="Q374" s="58"/>
      <c r="R374" s="58"/>
      <c r="S374" s="58"/>
      <c r="T374" s="59"/>
      <c r="U374" s="55"/>
      <c r="V374" s="55"/>
      <c r="W374" s="55"/>
      <c r="X374" s="55"/>
      <c r="Y374" s="55"/>
      <c r="Z374" s="55"/>
      <c r="AA374" s="55"/>
      <c r="AB374" s="55"/>
      <c r="AG374" t="str">
        <f t="shared" si="59"/>
        <v>Raymond</v>
      </c>
      <c r="AH374" t="s">
        <v>2570</v>
      </c>
      <c r="AI374">
        <v>1</v>
      </c>
      <c r="AJ374" s="9"/>
      <c r="AK374" s="94">
        <v>23</v>
      </c>
      <c r="AL374" s="96">
        <v>5</v>
      </c>
      <c r="AM374" s="96">
        <v>95</v>
      </c>
      <c r="AN374" s="100">
        <v>61945</v>
      </c>
      <c r="AO374">
        <f t="shared" si="57"/>
        <v>23005</v>
      </c>
      <c r="AP374" s="61" t="s">
        <v>2575</v>
      </c>
      <c r="AQ374" s="126">
        <f t="shared" si="58"/>
        <v>2361945</v>
      </c>
    </row>
    <row r="375" spans="1:43" hidden="1" outlineLevel="1">
      <c r="A375" t="s">
        <v>2338</v>
      </c>
      <c r="B375" s="9" t="s">
        <v>32</v>
      </c>
      <c r="C375" s="1">
        <f t="shared" si="60"/>
        <v>1112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61"/>
        <v>0</v>
      </c>
      <c r="G375" s="1">
        <f t="shared" si="66"/>
        <v>356</v>
      </c>
      <c r="H375" s="2">
        <f t="shared" si="67"/>
        <v>0.32014388489208634</v>
      </c>
      <c r="I375" s="8"/>
      <c r="J375" s="2">
        <f t="shared" si="62"/>
        <v>0.33992805755395683</v>
      </c>
      <c r="K375" s="2">
        <f t="shared" si="63"/>
        <v>0.66007194244604317</v>
      </c>
      <c r="L375" s="2">
        <f t="shared" si="64"/>
        <v>0</v>
      </c>
      <c r="M375" s="2">
        <f t="shared" si="65"/>
        <v>0</v>
      </c>
      <c r="N375" s="58">
        <v>378</v>
      </c>
      <c r="O375" s="58">
        <v>734</v>
      </c>
      <c r="P375" s="58"/>
      <c r="Q375" s="58"/>
      <c r="R375" s="58"/>
      <c r="S375" s="58"/>
      <c r="T375" s="59"/>
      <c r="U375" s="55"/>
      <c r="V375" s="55"/>
      <c r="W375" s="55"/>
      <c r="X375" s="55"/>
      <c r="Y375" s="55"/>
      <c r="Z375" s="55"/>
      <c r="AA375" s="55"/>
      <c r="AB375" s="55"/>
      <c r="AG375" t="str">
        <f t="shared" si="59"/>
        <v>Readfield</v>
      </c>
      <c r="AH375" t="s">
        <v>1418</v>
      </c>
      <c r="AI375">
        <v>1</v>
      </c>
      <c r="AJ375" s="9"/>
      <c r="AK375" s="94">
        <v>23</v>
      </c>
      <c r="AL375" s="96">
        <v>11</v>
      </c>
      <c r="AM375" s="96">
        <v>95</v>
      </c>
      <c r="AN375" s="100">
        <v>62190</v>
      </c>
      <c r="AO375">
        <f t="shared" si="57"/>
        <v>23011</v>
      </c>
      <c r="AP375" s="61" t="s">
        <v>2575</v>
      </c>
      <c r="AQ375" s="126">
        <f t="shared" si="58"/>
        <v>2362190</v>
      </c>
    </row>
    <row r="376" spans="1:43" hidden="1" outlineLevel="1">
      <c r="A376" t="s">
        <v>365</v>
      </c>
      <c r="B376" s="9" t="s">
        <v>32</v>
      </c>
      <c r="C376" s="1">
        <f t="shared" si="60"/>
        <v>63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61"/>
        <v>0</v>
      </c>
      <c r="G376" s="1">
        <f t="shared" si="66"/>
        <v>3</v>
      </c>
      <c r="H376" s="2">
        <f t="shared" si="67"/>
        <v>4.7619047619047616E-2</v>
      </c>
      <c r="I376" s="8"/>
      <c r="J376" s="2">
        <f t="shared" si="62"/>
        <v>0.47619047619047616</v>
      </c>
      <c r="K376" s="2">
        <f t="shared" si="63"/>
        <v>0.52380952380952384</v>
      </c>
      <c r="L376" s="2">
        <f t="shared" si="64"/>
        <v>0</v>
      </c>
      <c r="M376" s="2">
        <f t="shared" si="65"/>
        <v>0</v>
      </c>
      <c r="N376" s="58">
        <v>30</v>
      </c>
      <c r="O376" s="58">
        <v>33</v>
      </c>
      <c r="P376" s="58"/>
      <c r="Q376" s="58"/>
      <c r="R376" s="58"/>
      <c r="S376" s="58"/>
      <c r="T376" s="59"/>
      <c r="U376" s="55"/>
      <c r="V376" s="55"/>
      <c r="W376" s="55"/>
      <c r="X376" s="55"/>
      <c r="Y376" s="55"/>
      <c r="Z376" s="55"/>
      <c r="AA376" s="55"/>
      <c r="AB376" s="55"/>
      <c r="AG376" t="str">
        <f t="shared" si="59"/>
        <v>Reed</v>
      </c>
      <c r="AH376" t="s">
        <v>1670</v>
      </c>
      <c r="AI376">
        <v>2</v>
      </c>
      <c r="AJ376" s="9"/>
      <c r="AK376" s="94">
        <v>23</v>
      </c>
      <c r="AL376" s="96">
        <v>3</v>
      </c>
      <c r="AM376" s="96">
        <v>270</v>
      </c>
      <c r="AN376" s="100">
        <v>62400</v>
      </c>
      <c r="AO376">
        <f t="shared" si="57"/>
        <v>23003</v>
      </c>
      <c r="AP376" s="61" t="s">
        <v>1995</v>
      </c>
      <c r="AQ376" s="126">
        <f t="shared" si="58"/>
        <v>2362400</v>
      </c>
    </row>
    <row r="377" spans="1:43" hidden="1" outlineLevel="1">
      <c r="A377" t="s">
        <v>1619</v>
      </c>
      <c r="B377" s="9" t="s">
        <v>32</v>
      </c>
      <c r="C377" s="1">
        <f t="shared" si="60"/>
        <v>1146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61"/>
        <v>0</v>
      </c>
      <c r="G377" s="1">
        <f t="shared" si="66"/>
        <v>304</v>
      </c>
      <c r="H377" s="2">
        <f t="shared" si="67"/>
        <v>0.26527050610820246</v>
      </c>
      <c r="I377" s="8"/>
      <c r="J377" s="2">
        <f t="shared" si="62"/>
        <v>0.36736474694589877</v>
      </c>
      <c r="K377" s="2">
        <f t="shared" si="63"/>
        <v>0.63263525305410118</v>
      </c>
      <c r="L377" s="2">
        <f t="shared" si="64"/>
        <v>0</v>
      </c>
      <c r="M377" s="2">
        <f t="shared" si="65"/>
        <v>1.1102230246251565E-16</v>
      </c>
      <c r="N377" s="58">
        <v>421</v>
      </c>
      <c r="O377" s="58">
        <v>725</v>
      </c>
      <c r="P377" s="58"/>
      <c r="Q377" s="58"/>
      <c r="R377" s="58"/>
      <c r="S377" s="58"/>
      <c r="T377" s="59"/>
      <c r="U377" s="55"/>
      <c r="V377" s="55"/>
      <c r="W377" s="55"/>
      <c r="X377" s="55"/>
      <c r="Y377" s="55"/>
      <c r="Z377" s="55"/>
      <c r="AA377" s="55"/>
      <c r="AB377" s="55"/>
      <c r="AG377" t="str">
        <f t="shared" si="59"/>
        <v>Richmond</v>
      </c>
      <c r="AH377" t="s">
        <v>2144</v>
      </c>
      <c r="AI377">
        <v>1</v>
      </c>
      <c r="AJ377" s="9"/>
      <c r="AK377" s="94">
        <v>23</v>
      </c>
      <c r="AL377" s="96">
        <v>23</v>
      </c>
      <c r="AM377" s="96">
        <v>35</v>
      </c>
      <c r="AN377" s="100">
        <v>62645</v>
      </c>
      <c r="AO377">
        <f t="shared" si="57"/>
        <v>23023</v>
      </c>
      <c r="AP377" s="61" t="s">
        <v>2575</v>
      </c>
      <c r="AQ377" s="126">
        <f t="shared" si="58"/>
        <v>2362645</v>
      </c>
    </row>
    <row r="378" spans="1:43" hidden="1" outlineLevel="1">
      <c r="A378" t="s">
        <v>1284</v>
      </c>
      <c r="B378" s="9" t="s">
        <v>32</v>
      </c>
      <c r="C378" s="1">
        <f t="shared" si="60"/>
        <v>176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61"/>
        <v>0</v>
      </c>
      <c r="G378" s="1">
        <f t="shared" si="66"/>
        <v>78</v>
      </c>
      <c r="H378" s="2">
        <f t="shared" si="67"/>
        <v>0.44318181818181818</v>
      </c>
      <c r="I378" s="8"/>
      <c r="J378" s="2">
        <f t="shared" si="62"/>
        <v>0.27840909090909088</v>
      </c>
      <c r="K378" s="2">
        <f t="shared" si="63"/>
        <v>0.72159090909090906</v>
      </c>
      <c r="L378" s="2">
        <f t="shared" si="64"/>
        <v>0</v>
      </c>
      <c r="M378" s="2">
        <f t="shared" si="65"/>
        <v>1.1102230246251565E-16</v>
      </c>
      <c r="N378" s="58">
        <v>49</v>
      </c>
      <c r="O378" s="58">
        <v>127</v>
      </c>
      <c r="P378" s="58"/>
      <c r="Q378" s="58"/>
      <c r="R378" s="58"/>
      <c r="S378" s="58"/>
      <c r="T378" s="59"/>
      <c r="U378" s="55"/>
      <c r="V378" s="55"/>
      <c r="W378" s="55"/>
      <c r="X378" s="55"/>
      <c r="Y378" s="55"/>
      <c r="Z378" s="55"/>
      <c r="AA378" s="55"/>
      <c r="AB378" s="55"/>
      <c r="AG378" t="str">
        <f t="shared" si="59"/>
        <v>Ripley</v>
      </c>
      <c r="AH378" t="s">
        <v>1518</v>
      </c>
      <c r="AI378">
        <v>2</v>
      </c>
      <c r="AJ378" s="9"/>
      <c r="AK378" s="94">
        <v>23</v>
      </c>
      <c r="AL378" s="96">
        <v>25</v>
      </c>
      <c r="AM378" s="96">
        <v>130</v>
      </c>
      <c r="AN378" s="100">
        <v>62995</v>
      </c>
      <c r="AO378">
        <f t="shared" si="57"/>
        <v>23025</v>
      </c>
      <c r="AP378" s="61" t="s">
        <v>2575</v>
      </c>
      <c r="AQ378" s="126">
        <f t="shared" si="58"/>
        <v>2362995</v>
      </c>
    </row>
    <row r="379" spans="1:43" hidden="1" outlineLevel="1">
      <c r="A379" t="s">
        <v>845</v>
      </c>
      <c r="B379" s="9" t="s">
        <v>32</v>
      </c>
      <c r="C379" s="1">
        <f t="shared" si="60"/>
        <v>183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61"/>
        <v>0</v>
      </c>
      <c r="G379" s="1">
        <f t="shared" si="66"/>
        <v>61</v>
      </c>
      <c r="H379" s="2">
        <f t="shared" si="67"/>
        <v>0.33333333333333331</v>
      </c>
      <c r="I379" s="8"/>
      <c r="J379" s="2">
        <f t="shared" si="62"/>
        <v>0.33333333333333331</v>
      </c>
      <c r="K379" s="2">
        <f t="shared" si="63"/>
        <v>0.66666666666666663</v>
      </c>
      <c r="L379" s="2">
        <f t="shared" si="64"/>
        <v>0</v>
      </c>
      <c r="M379" s="2">
        <f t="shared" si="65"/>
        <v>1.1102230246251565E-16</v>
      </c>
      <c r="N379" s="58">
        <v>61</v>
      </c>
      <c r="O379" s="58">
        <v>122</v>
      </c>
      <c r="P379" s="58"/>
      <c r="Q379" s="58"/>
      <c r="R379" s="58"/>
      <c r="S379" s="58"/>
      <c r="T379" s="59"/>
      <c r="U379" s="55"/>
      <c r="V379" s="55"/>
      <c r="W379" s="55"/>
      <c r="X379" s="55"/>
      <c r="Y379" s="55"/>
      <c r="Z379" s="55"/>
      <c r="AA379" s="55"/>
      <c r="AB379" s="55"/>
      <c r="AG379" t="str">
        <f t="shared" si="59"/>
        <v>Robbinston</v>
      </c>
      <c r="AH379" t="s">
        <v>1242</v>
      </c>
      <c r="AI379">
        <v>2</v>
      </c>
      <c r="AJ379" s="9"/>
      <c r="AK379" s="94">
        <v>23</v>
      </c>
      <c r="AL379" s="96">
        <v>29</v>
      </c>
      <c r="AM379" s="96">
        <v>185</v>
      </c>
      <c r="AN379" s="100">
        <v>63275</v>
      </c>
      <c r="AO379">
        <f t="shared" si="57"/>
        <v>23029</v>
      </c>
      <c r="AP379" s="61" t="s">
        <v>2575</v>
      </c>
      <c r="AQ379" s="126">
        <f t="shared" si="58"/>
        <v>2363275</v>
      </c>
    </row>
    <row r="380" spans="1:43" hidden="1" outlineLevel="1">
      <c r="A380" t="s">
        <v>1234</v>
      </c>
      <c r="B380" s="9" t="s">
        <v>32</v>
      </c>
      <c r="C380" s="1">
        <f t="shared" si="60"/>
        <v>2330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61"/>
        <v>0</v>
      </c>
      <c r="G380" s="1">
        <f t="shared" si="66"/>
        <v>658</v>
      </c>
      <c r="H380" s="2">
        <f t="shared" si="67"/>
        <v>0.28240343347639485</v>
      </c>
      <c r="I380" s="8"/>
      <c r="J380" s="2">
        <f t="shared" si="62"/>
        <v>0.35879828326180258</v>
      </c>
      <c r="K380" s="2">
        <f t="shared" si="63"/>
        <v>0.64120171673819748</v>
      </c>
      <c r="L380" s="2">
        <f t="shared" si="64"/>
        <v>0</v>
      </c>
      <c r="M380" s="2">
        <f t="shared" si="65"/>
        <v>-1.1102230246251565E-16</v>
      </c>
      <c r="N380" s="58">
        <v>836</v>
      </c>
      <c r="O380" s="58">
        <v>1494</v>
      </c>
      <c r="P380" s="58"/>
      <c r="Q380" s="58"/>
      <c r="R380" s="58"/>
      <c r="S380" s="58"/>
      <c r="T380" s="59"/>
      <c r="U380" s="55"/>
      <c r="V380" s="55"/>
      <c r="W380" s="55"/>
      <c r="X380" s="55"/>
      <c r="Y380" s="55"/>
      <c r="Z380" s="55"/>
      <c r="AA380" s="55"/>
      <c r="AB380" s="55"/>
      <c r="AG380" t="str">
        <f t="shared" si="59"/>
        <v>Rockland</v>
      </c>
      <c r="AH380" t="s">
        <v>947</v>
      </c>
      <c r="AI380">
        <v>1</v>
      </c>
      <c r="AJ380" s="9"/>
      <c r="AK380" s="94">
        <v>23</v>
      </c>
      <c r="AL380" s="96">
        <v>13</v>
      </c>
      <c r="AM380" s="96">
        <v>50</v>
      </c>
      <c r="AN380" s="100">
        <v>63590</v>
      </c>
      <c r="AO380">
        <f t="shared" si="57"/>
        <v>23013</v>
      </c>
      <c r="AP380" s="61" t="s">
        <v>527</v>
      </c>
      <c r="AQ380" s="126">
        <f t="shared" si="58"/>
        <v>2363590</v>
      </c>
    </row>
    <row r="381" spans="1:43" hidden="1" outlineLevel="1">
      <c r="A381" t="s">
        <v>417</v>
      </c>
      <c r="B381" s="9" t="s">
        <v>32</v>
      </c>
      <c r="C381" s="1">
        <f t="shared" si="60"/>
        <v>1573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61"/>
        <v>0</v>
      </c>
      <c r="G381" s="1">
        <f t="shared" si="66"/>
        <v>647</v>
      </c>
      <c r="H381" s="2">
        <f t="shared" si="67"/>
        <v>0.4113159567705022</v>
      </c>
      <c r="I381" s="8"/>
      <c r="J381" s="2">
        <f t="shared" si="62"/>
        <v>0.29434202161474887</v>
      </c>
      <c r="K381" s="2">
        <f t="shared" si="63"/>
        <v>0.70565797838525113</v>
      </c>
      <c r="L381" s="2">
        <f t="shared" si="64"/>
        <v>0</v>
      </c>
      <c r="M381" s="2">
        <f t="shared" si="65"/>
        <v>0</v>
      </c>
      <c r="N381" s="58">
        <v>463</v>
      </c>
      <c r="O381" s="58">
        <v>1110</v>
      </c>
      <c r="P381" s="58"/>
      <c r="Q381" s="58"/>
      <c r="R381" s="58"/>
      <c r="S381" s="58"/>
      <c r="T381" s="59"/>
      <c r="U381" s="55"/>
      <c r="V381" s="55"/>
      <c r="W381" s="55"/>
      <c r="X381" s="55"/>
      <c r="Y381" s="55"/>
      <c r="Z381" s="55"/>
      <c r="AA381" s="55"/>
      <c r="AB381" s="55"/>
      <c r="AG381" t="str">
        <f t="shared" si="59"/>
        <v>Rockport</v>
      </c>
      <c r="AH381" t="s">
        <v>947</v>
      </c>
      <c r="AI381">
        <v>1</v>
      </c>
      <c r="AJ381" s="9"/>
      <c r="AK381" s="94">
        <v>23</v>
      </c>
      <c r="AL381" s="96">
        <v>13</v>
      </c>
      <c r="AM381" s="96">
        <v>55</v>
      </c>
      <c r="AN381" s="100">
        <v>63660</v>
      </c>
      <c r="AO381">
        <f t="shared" ref="AO381:AO443" si="68">AK381*1000+AL381</f>
        <v>23013</v>
      </c>
      <c r="AP381" s="61" t="s">
        <v>2575</v>
      </c>
      <c r="AQ381" s="126">
        <f t="shared" ref="AQ381:AQ443" si="69">AK381*100000+AN381</f>
        <v>2363660</v>
      </c>
    </row>
    <row r="382" spans="1:43" hidden="1" outlineLevel="1">
      <c r="A382" t="s">
        <v>1401</v>
      </c>
      <c r="B382" s="9" t="s">
        <v>32</v>
      </c>
      <c r="C382" s="1">
        <f t="shared" si="60"/>
        <v>131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61"/>
        <v>0</v>
      </c>
      <c r="G382" s="1">
        <f t="shared" si="66"/>
        <v>57</v>
      </c>
      <c r="H382" s="2">
        <f t="shared" si="67"/>
        <v>0.4351145038167939</v>
      </c>
      <c r="I382" s="8"/>
      <c r="J382" s="2">
        <f t="shared" si="62"/>
        <v>0.28244274809160308</v>
      </c>
      <c r="K382" s="2">
        <f t="shared" si="63"/>
        <v>0.71755725190839692</v>
      </c>
      <c r="L382" s="2">
        <f t="shared" si="64"/>
        <v>0</v>
      </c>
      <c r="M382" s="2">
        <f t="shared" si="65"/>
        <v>0</v>
      </c>
      <c r="N382" s="58">
        <v>37</v>
      </c>
      <c r="O382" s="58">
        <v>94</v>
      </c>
      <c r="P382" s="58"/>
      <c r="Q382" s="58"/>
      <c r="R382" s="58"/>
      <c r="S382" s="58"/>
      <c r="T382" s="59"/>
      <c r="U382" s="55"/>
      <c r="V382" s="55"/>
      <c r="W382" s="55"/>
      <c r="X382" s="55"/>
      <c r="Y382" s="55"/>
      <c r="Z382" s="55"/>
      <c r="AA382" s="55"/>
      <c r="AB382" s="55"/>
      <c r="AG382" t="str">
        <f>A382</f>
        <v>Rockwood</v>
      </c>
      <c r="AH382" t="s">
        <v>1518</v>
      </c>
      <c r="AI382">
        <v>2</v>
      </c>
      <c r="AJ382" s="9"/>
      <c r="AK382" s="94">
        <v>23</v>
      </c>
      <c r="AL382" s="96">
        <v>25</v>
      </c>
      <c r="AN382" s="100">
        <v>63700</v>
      </c>
      <c r="AO382">
        <f t="shared" si="68"/>
        <v>23025</v>
      </c>
      <c r="AP382" s="61" t="s">
        <v>1228</v>
      </c>
      <c r="AQ382" s="126">
        <f t="shared" si="69"/>
        <v>2363700</v>
      </c>
    </row>
    <row r="383" spans="1:43" hidden="1" outlineLevel="1">
      <c r="A383" t="s">
        <v>1103</v>
      </c>
      <c r="B383" s="9" t="s">
        <v>32</v>
      </c>
      <c r="C383" s="1">
        <f t="shared" si="60"/>
        <v>349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61"/>
        <v>0</v>
      </c>
      <c r="G383" s="1">
        <f t="shared" si="66"/>
        <v>49</v>
      </c>
      <c r="H383" s="2">
        <f t="shared" si="67"/>
        <v>0.14040114613180515</v>
      </c>
      <c r="I383" s="8"/>
      <c r="J383" s="2">
        <f t="shared" si="62"/>
        <v>0.42979942693409739</v>
      </c>
      <c r="K383" s="2">
        <f t="shared" si="63"/>
        <v>0.57020057306590255</v>
      </c>
      <c r="L383" s="2">
        <f t="shared" si="64"/>
        <v>0</v>
      </c>
      <c r="M383" s="2">
        <f t="shared" si="65"/>
        <v>0</v>
      </c>
      <c r="N383" s="58">
        <v>150</v>
      </c>
      <c r="O383" s="58">
        <v>199</v>
      </c>
      <c r="P383" s="58"/>
      <c r="Q383" s="58"/>
      <c r="R383" s="58"/>
      <c r="S383" s="58"/>
      <c r="T383" s="59"/>
      <c r="U383" s="55"/>
      <c r="V383" s="55"/>
      <c r="W383" s="55"/>
      <c r="X383" s="55"/>
      <c r="Y383" s="55"/>
      <c r="Z383" s="55"/>
      <c r="AA383" s="55"/>
      <c r="AB383" s="55"/>
      <c r="AG383" t="str">
        <f t="shared" si="59"/>
        <v>Rome</v>
      </c>
      <c r="AH383" t="s">
        <v>1418</v>
      </c>
      <c r="AI383">
        <v>1</v>
      </c>
      <c r="AJ383" s="9"/>
      <c r="AK383" s="94">
        <v>23</v>
      </c>
      <c r="AL383" s="96">
        <v>11</v>
      </c>
      <c r="AM383" s="96">
        <v>100</v>
      </c>
      <c r="AN383" s="100">
        <v>63835</v>
      </c>
      <c r="AO383">
        <f t="shared" si="68"/>
        <v>23011</v>
      </c>
      <c r="AP383" s="61" t="s">
        <v>2575</v>
      </c>
      <c r="AQ383" s="126">
        <f t="shared" si="69"/>
        <v>2363835</v>
      </c>
    </row>
    <row r="384" spans="1:43" hidden="1" outlineLevel="1">
      <c r="A384" t="s">
        <v>2448</v>
      </c>
      <c r="B384" s="9" t="s">
        <v>32</v>
      </c>
      <c r="C384" s="1">
        <f t="shared" si="60"/>
        <v>105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61"/>
        <v>0</v>
      </c>
      <c r="G384" s="1">
        <f t="shared" si="66"/>
        <v>25</v>
      </c>
      <c r="H384" s="2">
        <f t="shared" si="67"/>
        <v>0.23809523809523808</v>
      </c>
      <c r="I384" s="8"/>
      <c r="J384" s="2">
        <f t="shared" si="62"/>
        <v>0.38095238095238093</v>
      </c>
      <c r="K384" s="2">
        <f t="shared" si="63"/>
        <v>0.61904761904761907</v>
      </c>
      <c r="L384" s="2">
        <f t="shared" si="64"/>
        <v>0</v>
      </c>
      <c r="M384" s="2">
        <f t="shared" si="65"/>
        <v>0</v>
      </c>
      <c r="N384" s="58">
        <v>40</v>
      </c>
      <c r="O384" s="58">
        <v>65</v>
      </c>
      <c r="P384" s="58"/>
      <c r="Q384" s="58"/>
      <c r="R384" s="58"/>
      <c r="S384" s="58"/>
      <c r="T384" s="59"/>
      <c r="U384" s="55"/>
      <c r="V384" s="55"/>
      <c r="W384" s="55"/>
      <c r="X384" s="55"/>
      <c r="Y384" s="55"/>
      <c r="Z384" s="55"/>
      <c r="AA384" s="55"/>
      <c r="AB384" s="55"/>
      <c r="AG384" t="str">
        <f t="shared" si="59"/>
        <v>Roque Bluffs</v>
      </c>
      <c r="AH384" t="s">
        <v>1242</v>
      </c>
      <c r="AI384">
        <v>2</v>
      </c>
      <c r="AJ384" s="9"/>
      <c r="AK384" s="94">
        <v>23</v>
      </c>
      <c r="AL384" s="96">
        <v>29</v>
      </c>
      <c r="AM384" s="96">
        <v>190</v>
      </c>
      <c r="AN384" s="100">
        <v>63940</v>
      </c>
      <c r="AO384">
        <f t="shared" si="68"/>
        <v>23029</v>
      </c>
      <c r="AP384" s="61" t="s">
        <v>2575</v>
      </c>
      <c r="AQ384" s="126">
        <f t="shared" si="69"/>
        <v>2363940</v>
      </c>
    </row>
    <row r="385" spans="1:43" hidden="1" outlineLevel="1">
      <c r="A385" t="s">
        <v>2134</v>
      </c>
      <c r="B385" s="9" t="s">
        <v>32</v>
      </c>
      <c r="C385" s="1">
        <f t="shared" ref="C385:C448" si="70">SUM(N385:AE385)</f>
        <v>185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 t="shared" ref="F385:F448" si="71">IF(P385&gt;0,RANK(P385,(N385:AE385)),0)</f>
        <v>0</v>
      </c>
      <c r="G385" s="1">
        <f t="shared" si="66"/>
        <v>37</v>
      </c>
      <c r="H385" s="2">
        <f t="shared" si="67"/>
        <v>0.2</v>
      </c>
      <c r="I385" s="8"/>
      <c r="J385" s="2">
        <f t="shared" ref="J385:J448" si="72">IF(C385=0,"-",N385/C385)</f>
        <v>0.6</v>
      </c>
      <c r="K385" s="2">
        <f t="shared" ref="K385:K448" si="73">IF(C385=0,"-",O385/C385)</f>
        <v>0.4</v>
      </c>
      <c r="L385" s="2">
        <f t="shared" ref="L385:L448" si="74">IF(C385=0,"-",P385/C385)</f>
        <v>0</v>
      </c>
      <c r="M385" s="2">
        <f t="shared" ref="M385:M448" si="75">IF(C385=0,"-",(1-J385-K385-L385))</f>
        <v>0</v>
      </c>
      <c r="N385" s="58">
        <v>111</v>
      </c>
      <c r="O385" s="58">
        <v>74</v>
      </c>
      <c r="P385" s="58"/>
      <c r="Q385" s="58"/>
      <c r="R385" s="58"/>
      <c r="S385" s="58"/>
      <c r="T385" s="59"/>
      <c r="U385" s="55"/>
      <c r="V385" s="55"/>
      <c r="W385" s="55"/>
      <c r="X385" s="55"/>
      <c r="Y385" s="55"/>
      <c r="Z385" s="55"/>
      <c r="AA385" s="55"/>
      <c r="AB385" s="55"/>
      <c r="AG385" t="str">
        <f t="shared" ref="AG385:AG447" si="76">A385</f>
        <v>Roxbury</v>
      </c>
      <c r="AH385" t="s">
        <v>2760</v>
      </c>
      <c r="AI385">
        <v>2</v>
      </c>
      <c r="AJ385" s="9"/>
      <c r="AK385" s="94">
        <v>23</v>
      </c>
      <c r="AL385" s="96">
        <v>17</v>
      </c>
      <c r="AM385" s="96">
        <v>130</v>
      </c>
      <c r="AN385" s="100">
        <v>64185</v>
      </c>
      <c r="AO385">
        <f t="shared" si="68"/>
        <v>23017</v>
      </c>
      <c r="AP385" s="61" t="s">
        <v>2575</v>
      </c>
      <c r="AQ385" s="126">
        <f t="shared" si="69"/>
        <v>2364185</v>
      </c>
    </row>
    <row r="386" spans="1:43" hidden="1" outlineLevel="1">
      <c r="A386" t="s">
        <v>2534</v>
      </c>
      <c r="B386" s="9" t="s">
        <v>32</v>
      </c>
      <c r="C386" s="1">
        <f t="shared" si="70"/>
        <v>3429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 t="shared" si="71"/>
        <v>0</v>
      </c>
      <c r="G386" s="1">
        <f t="shared" si="66"/>
        <v>253</v>
      </c>
      <c r="H386" s="2">
        <f t="shared" si="67"/>
        <v>7.3782443861184016E-2</v>
      </c>
      <c r="I386" s="8"/>
      <c r="J386" s="2">
        <f t="shared" si="72"/>
        <v>0.53689122193059202</v>
      </c>
      <c r="K386" s="2">
        <f t="shared" si="73"/>
        <v>0.46310877806940798</v>
      </c>
      <c r="L386" s="2">
        <f t="shared" si="74"/>
        <v>0</v>
      </c>
      <c r="M386" s="2">
        <f t="shared" si="75"/>
        <v>0</v>
      </c>
      <c r="N386" s="58">
        <v>1841</v>
      </c>
      <c r="O386" s="58">
        <v>1588</v>
      </c>
      <c r="P386" s="58"/>
      <c r="Q386" s="58"/>
      <c r="R386" s="58"/>
      <c r="S386" s="58"/>
      <c r="T386" s="59"/>
      <c r="U386" s="55"/>
      <c r="V386" s="55"/>
      <c r="W386" s="55"/>
      <c r="X386" s="55"/>
      <c r="Y386" s="55"/>
      <c r="Z386" s="55"/>
      <c r="AA386" s="55"/>
      <c r="AB386" s="55"/>
      <c r="AG386" t="str">
        <f t="shared" si="76"/>
        <v>Rumford</v>
      </c>
      <c r="AH386" t="s">
        <v>2760</v>
      </c>
      <c r="AI386">
        <v>2</v>
      </c>
      <c r="AJ386" s="9"/>
      <c r="AK386" s="94">
        <v>23</v>
      </c>
      <c r="AL386" s="96">
        <v>17</v>
      </c>
      <c r="AM386" s="96">
        <v>135</v>
      </c>
      <c r="AN386" s="100">
        <v>64290</v>
      </c>
      <c r="AO386">
        <f t="shared" si="68"/>
        <v>23017</v>
      </c>
      <c r="AP386" s="61" t="s">
        <v>2575</v>
      </c>
      <c r="AQ386" s="126">
        <f t="shared" si="69"/>
        <v>2364290</v>
      </c>
    </row>
    <row r="387" spans="1:43" hidden="1" outlineLevel="1">
      <c r="A387" t="s">
        <v>2535</v>
      </c>
      <c r="B387" s="9" t="s">
        <v>32</v>
      </c>
      <c r="C387" s="1">
        <f t="shared" si="70"/>
        <v>1593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71"/>
        <v>0</v>
      </c>
      <c r="G387" s="1">
        <f t="shared" si="66"/>
        <v>3</v>
      </c>
      <c r="H387" s="2">
        <f t="shared" si="67"/>
        <v>1.8832391713747645E-3</v>
      </c>
      <c r="I387" s="8"/>
      <c r="J387" s="2">
        <f t="shared" si="72"/>
        <v>0.49905838041431261</v>
      </c>
      <c r="K387" s="2">
        <f t="shared" si="73"/>
        <v>0.50094161958568739</v>
      </c>
      <c r="L387" s="2">
        <f t="shared" si="74"/>
        <v>0</v>
      </c>
      <c r="M387" s="2">
        <f t="shared" si="75"/>
        <v>0</v>
      </c>
      <c r="N387" s="58">
        <v>795</v>
      </c>
      <c r="O387" s="58">
        <v>798</v>
      </c>
      <c r="P387" s="58"/>
      <c r="Q387" s="58"/>
      <c r="R387" s="58"/>
      <c r="S387" s="58"/>
      <c r="T387" s="59"/>
      <c r="U387" s="55"/>
      <c r="V387" s="55"/>
      <c r="W387" s="55"/>
      <c r="X387" s="55"/>
      <c r="Y387" s="55"/>
      <c r="Z387" s="55"/>
      <c r="AA387" s="55"/>
      <c r="AB387" s="55"/>
      <c r="AG387" t="str">
        <f t="shared" si="76"/>
        <v>Sabattus</v>
      </c>
      <c r="AH387" t="s">
        <v>1403</v>
      </c>
      <c r="AI387">
        <v>2</v>
      </c>
      <c r="AJ387" s="9"/>
      <c r="AK387" s="94">
        <v>23</v>
      </c>
      <c r="AL387" s="96">
        <v>1</v>
      </c>
      <c r="AM387" s="96">
        <v>57</v>
      </c>
      <c r="AN387" s="100">
        <v>64570</v>
      </c>
      <c r="AO387">
        <f t="shared" si="68"/>
        <v>23001</v>
      </c>
      <c r="AP387" s="61" t="s">
        <v>2575</v>
      </c>
      <c r="AQ387" s="126">
        <f t="shared" si="69"/>
        <v>2364570</v>
      </c>
    </row>
    <row r="388" spans="1:43" hidden="1" outlineLevel="1">
      <c r="A388" t="s">
        <v>2013</v>
      </c>
      <c r="B388" s="9" t="s">
        <v>32</v>
      </c>
      <c r="C388" s="1">
        <f t="shared" si="70"/>
        <v>6859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71"/>
        <v>0</v>
      </c>
      <c r="G388" s="1">
        <f t="shared" si="66"/>
        <v>677</v>
      </c>
      <c r="H388" s="2">
        <f t="shared" si="67"/>
        <v>9.8702434757253238E-2</v>
      </c>
      <c r="I388" s="8"/>
      <c r="J388" s="2">
        <f t="shared" si="72"/>
        <v>0.45064878262137337</v>
      </c>
      <c r="K388" s="2">
        <f t="shared" si="73"/>
        <v>0.54935121737862658</v>
      </c>
      <c r="L388" s="2">
        <f t="shared" si="74"/>
        <v>0</v>
      </c>
      <c r="M388" s="2">
        <f t="shared" si="75"/>
        <v>0</v>
      </c>
      <c r="N388" s="58">
        <v>3091</v>
      </c>
      <c r="O388" s="58">
        <v>3768</v>
      </c>
      <c r="P388" s="58"/>
      <c r="Q388" s="58"/>
      <c r="R388" s="58"/>
      <c r="S388" s="58"/>
      <c r="T388" s="59"/>
      <c r="U388" s="55"/>
      <c r="V388" s="55"/>
      <c r="W388" s="55"/>
      <c r="X388" s="55"/>
      <c r="Y388" s="55"/>
      <c r="Z388" s="55"/>
      <c r="AA388" s="55"/>
      <c r="AB388" s="55"/>
      <c r="AG388" t="str">
        <f t="shared" si="76"/>
        <v>Saco</v>
      </c>
      <c r="AH388" t="s">
        <v>1647</v>
      </c>
      <c r="AI388">
        <v>1</v>
      </c>
      <c r="AJ388" s="9"/>
      <c r="AK388" s="94">
        <v>23</v>
      </c>
      <c r="AL388" s="96">
        <v>31</v>
      </c>
      <c r="AM388" s="96">
        <v>110</v>
      </c>
      <c r="AN388" s="100">
        <v>64675</v>
      </c>
      <c r="AO388">
        <f t="shared" si="68"/>
        <v>23031</v>
      </c>
      <c r="AP388" s="61" t="s">
        <v>527</v>
      </c>
      <c r="AQ388" s="126">
        <f t="shared" si="69"/>
        <v>2364675</v>
      </c>
    </row>
    <row r="389" spans="1:43" hidden="1" outlineLevel="1">
      <c r="A389" t="s">
        <v>2014</v>
      </c>
      <c r="B389" s="9" t="s">
        <v>32</v>
      </c>
      <c r="C389" s="1">
        <f t="shared" si="70"/>
        <v>346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 t="shared" si="71"/>
        <v>0</v>
      </c>
      <c r="G389" s="1">
        <f t="shared" si="66"/>
        <v>78</v>
      </c>
      <c r="H389" s="2">
        <f t="shared" si="67"/>
        <v>0.22543352601156069</v>
      </c>
      <c r="I389" s="8"/>
      <c r="J389" s="2">
        <f t="shared" si="72"/>
        <v>0.61271676300578037</v>
      </c>
      <c r="K389" s="2">
        <f t="shared" si="73"/>
        <v>0.38728323699421963</v>
      </c>
      <c r="L389" s="2">
        <f t="shared" si="74"/>
        <v>0</v>
      </c>
      <c r="M389" s="2">
        <f t="shared" si="75"/>
        <v>0</v>
      </c>
      <c r="N389" s="58">
        <v>212</v>
      </c>
      <c r="O389" s="58">
        <v>134</v>
      </c>
      <c r="P389" s="58"/>
      <c r="Q389" s="58"/>
      <c r="R389" s="58"/>
      <c r="S389" s="58"/>
      <c r="T389" s="59"/>
      <c r="U389" s="55"/>
      <c r="V389" s="55"/>
      <c r="W389" s="55"/>
      <c r="X389" s="55"/>
      <c r="Y389" s="55"/>
      <c r="Z389" s="55"/>
      <c r="AA389" s="55"/>
      <c r="AB389" s="55"/>
      <c r="AG389" t="str">
        <f t="shared" si="76"/>
        <v>St. Agatha</v>
      </c>
      <c r="AH389" t="s">
        <v>1670</v>
      </c>
      <c r="AI389">
        <v>2</v>
      </c>
      <c r="AJ389" s="9"/>
      <c r="AK389" s="94">
        <v>23</v>
      </c>
      <c r="AL389" s="96">
        <v>3</v>
      </c>
      <c r="AM389" s="96">
        <v>275</v>
      </c>
      <c r="AN389" s="100">
        <v>64780</v>
      </c>
      <c r="AO389">
        <f t="shared" si="68"/>
        <v>23003</v>
      </c>
      <c r="AP389" s="61" t="s">
        <v>2575</v>
      </c>
      <c r="AQ389" s="126">
        <f t="shared" si="69"/>
        <v>2364780</v>
      </c>
    </row>
    <row r="390" spans="1:43" hidden="1" outlineLevel="1">
      <c r="A390" t="s">
        <v>124</v>
      </c>
      <c r="B390" s="9" t="s">
        <v>32</v>
      </c>
      <c r="C390" s="1">
        <f t="shared" si="70"/>
        <v>657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71"/>
        <v>0</v>
      </c>
      <c r="G390" s="1">
        <f t="shared" si="66"/>
        <v>161</v>
      </c>
      <c r="H390" s="2">
        <f t="shared" si="67"/>
        <v>0.24505327245053271</v>
      </c>
      <c r="I390" s="8"/>
      <c r="J390" s="2">
        <f t="shared" si="72"/>
        <v>0.37747336377473362</v>
      </c>
      <c r="K390" s="2">
        <f t="shared" si="73"/>
        <v>0.62252663622526638</v>
      </c>
      <c r="L390" s="2">
        <f t="shared" si="74"/>
        <v>0</v>
      </c>
      <c r="M390" s="2">
        <f t="shared" si="75"/>
        <v>0</v>
      </c>
      <c r="N390" s="58">
        <v>248</v>
      </c>
      <c r="O390" s="58">
        <v>409</v>
      </c>
      <c r="P390" s="58"/>
      <c r="Q390" s="58"/>
      <c r="R390" s="58"/>
      <c r="S390" s="58"/>
      <c r="T390" s="59"/>
      <c r="U390" s="55"/>
      <c r="V390" s="55"/>
      <c r="W390" s="55"/>
      <c r="X390" s="55"/>
      <c r="Y390" s="55"/>
      <c r="Z390" s="55"/>
      <c r="AA390" s="55"/>
      <c r="AB390" s="55"/>
      <c r="AG390" t="str">
        <f t="shared" si="76"/>
        <v>St. Albans</v>
      </c>
      <c r="AH390" t="s">
        <v>1518</v>
      </c>
      <c r="AI390">
        <v>2</v>
      </c>
      <c r="AJ390" s="9"/>
      <c r="AK390" s="94">
        <v>23</v>
      </c>
      <c r="AL390" s="96">
        <v>25</v>
      </c>
      <c r="AM390" s="96">
        <v>135</v>
      </c>
      <c r="AN390" s="100">
        <v>64850</v>
      </c>
      <c r="AO390">
        <f t="shared" si="68"/>
        <v>23025</v>
      </c>
      <c r="AP390" s="61" t="s">
        <v>2575</v>
      </c>
      <c r="AQ390" s="126">
        <f t="shared" si="69"/>
        <v>2364850</v>
      </c>
    </row>
    <row r="391" spans="1:43" hidden="1" outlineLevel="1">
      <c r="A391" t="s">
        <v>1199</v>
      </c>
      <c r="B391" s="9" t="s">
        <v>32</v>
      </c>
      <c r="C391" s="1">
        <f t="shared" si="70"/>
        <v>239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 t="shared" si="71"/>
        <v>0</v>
      </c>
      <c r="G391" s="1">
        <f t="shared" si="66"/>
        <v>73</v>
      </c>
      <c r="H391" s="2">
        <f t="shared" si="67"/>
        <v>0.30543933054393307</v>
      </c>
      <c r="I391" s="8"/>
      <c r="J391" s="2">
        <f t="shared" si="72"/>
        <v>0.65271966527196656</v>
      </c>
      <c r="K391" s="2">
        <f t="shared" si="73"/>
        <v>0.34728033472803349</v>
      </c>
      <c r="L391" s="2">
        <f t="shared" si="74"/>
        <v>0</v>
      </c>
      <c r="M391" s="2">
        <f t="shared" si="75"/>
        <v>-5.5511151231257827E-17</v>
      </c>
      <c r="N391" s="58">
        <v>156</v>
      </c>
      <c r="O391" s="58">
        <v>83</v>
      </c>
      <c r="P391" s="58"/>
      <c r="Q391" s="58"/>
      <c r="R391" s="58"/>
      <c r="S391" s="58"/>
      <c r="T391" s="59"/>
      <c r="U391" s="55"/>
      <c r="V391" s="55"/>
      <c r="W391" s="55"/>
      <c r="X391" s="55"/>
      <c r="Y391" s="55"/>
      <c r="Z391" s="55"/>
      <c r="AA391" s="55"/>
      <c r="AB391" s="55"/>
      <c r="AG391" t="str">
        <f t="shared" si="76"/>
        <v>St. Francis</v>
      </c>
      <c r="AH391" t="s">
        <v>1670</v>
      </c>
      <c r="AI391">
        <v>2</v>
      </c>
      <c r="AJ391" s="9"/>
      <c r="AK391" s="94">
        <v>23</v>
      </c>
      <c r="AL391" s="96">
        <v>3</v>
      </c>
      <c r="AM391" s="96">
        <v>280</v>
      </c>
      <c r="AN391" s="100">
        <v>65025</v>
      </c>
      <c r="AO391">
        <f t="shared" si="68"/>
        <v>23003</v>
      </c>
      <c r="AP391" s="61" t="s">
        <v>2575</v>
      </c>
      <c r="AQ391" s="126">
        <f t="shared" si="69"/>
        <v>2365025</v>
      </c>
    </row>
    <row r="392" spans="1:43" hidden="1" outlineLevel="1">
      <c r="A392" t="s">
        <v>2443</v>
      </c>
      <c r="B392" s="9" t="s">
        <v>32</v>
      </c>
      <c r="C392" s="1">
        <f t="shared" si="70"/>
        <v>1217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71"/>
        <v>0</v>
      </c>
      <c r="G392" s="1">
        <f t="shared" si="66"/>
        <v>407</v>
      </c>
      <c r="H392" s="2">
        <f t="shared" si="67"/>
        <v>0.33442892358258014</v>
      </c>
      <c r="I392" s="8"/>
      <c r="J392" s="2">
        <f t="shared" si="72"/>
        <v>0.33278553820870993</v>
      </c>
      <c r="K392" s="2">
        <f t="shared" si="73"/>
        <v>0.66721446179129007</v>
      </c>
      <c r="L392" s="2">
        <f t="shared" si="74"/>
        <v>0</v>
      </c>
      <c r="M392" s="2">
        <f t="shared" si="75"/>
        <v>0</v>
      </c>
      <c r="N392" s="58">
        <v>405</v>
      </c>
      <c r="O392" s="58">
        <v>812</v>
      </c>
      <c r="P392" s="58"/>
      <c r="Q392" s="58"/>
      <c r="R392" s="58"/>
      <c r="S392" s="58"/>
      <c r="T392" s="59"/>
      <c r="U392" s="55"/>
      <c r="V392" s="55"/>
      <c r="W392" s="55"/>
      <c r="X392" s="55"/>
      <c r="Y392" s="55"/>
      <c r="Z392" s="55"/>
      <c r="AA392" s="55"/>
      <c r="AB392" s="55"/>
      <c r="AG392" t="str">
        <f t="shared" si="76"/>
        <v>St. George</v>
      </c>
      <c r="AH392" t="s">
        <v>947</v>
      </c>
      <c r="AI392">
        <v>1</v>
      </c>
      <c r="AJ392" s="9"/>
      <c r="AK392" s="94">
        <v>23</v>
      </c>
      <c r="AL392" s="96">
        <v>13</v>
      </c>
      <c r="AM392" s="96">
        <v>60</v>
      </c>
      <c r="AN392" s="100">
        <v>65130</v>
      </c>
      <c r="AO392">
        <f t="shared" si="68"/>
        <v>23013</v>
      </c>
      <c r="AP392" s="61" t="s">
        <v>2575</v>
      </c>
      <c r="AQ392" s="126">
        <f t="shared" si="69"/>
        <v>2365130</v>
      </c>
    </row>
    <row r="393" spans="1:43" hidden="1" outlineLevel="1">
      <c r="A393" t="s">
        <v>366</v>
      </c>
      <c r="B393" s="9" t="s">
        <v>32</v>
      </c>
      <c r="C393" s="1">
        <f t="shared" si="70"/>
        <v>86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 t="shared" si="71"/>
        <v>0</v>
      </c>
      <c r="G393" s="1">
        <f t="shared" si="66"/>
        <v>10</v>
      </c>
      <c r="H393" s="2">
        <f t="shared" si="67"/>
        <v>0.11627906976744186</v>
      </c>
      <c r="I393" s="8"/>
      <c r="J393" s="2">
        <f t="shared" si="72"/>
        <v>0.55813953488372092</v>
      </c>
      <c r="K393" s="2">
        <f t="shared" si="73"/>
        <v>0.44186046511627908</v>
      </c>
      <c r="L393" s="2">
        <f t="shared" si="74"/>
        <v>0</v>
      </c>
      <c r="M393" s="2">
        <f t="shared" si="75"/>
        <v>0</v>
      </c>
      <c r="N393" s="58">
        <v>48</v>
      </c>
      <c r="O393" s="58">
        <v>38</v>
      </c>
      <c r="P393" s="58"/>
      <c r="Q393" s="58"/>
      <c r="R393" s="58"/>
      <c r="S393" s="58"/>
      <c r="T393" s="59"/>
      <c r="U393" s="55"/>
      <c r="V393" s="55"/>
      <c r="W393" s="55"/>
      <c r="X393" s="55"/>
      <c r="Y393" s="55"/>
      <c r="Z393" s="55"/>
      <c r="AA393" s="55"/>
      <c r="AB393" s="55"/>
      <c r="AG393" t="str">
        <f t="shared" si="76"/>
        <v>St. John</v>
      </c>
      <c r="AH393" t="s">
        <v>1670</v>
      </c>
      <c r="AI393">
        <v>2</v>
      </c>
      <c r="AJ393" s="9"/>
      <c r="AK393" s="94">
        <v>23</v>
      </c>
      <c r="AL393" s="96">
        <v>3</v>
      </c>
      <c r="AM393" s="96">
        <v>285</v>
      </c>
      <c r="AN393" s="100">
        <v>65200</v>
      </c>
      <c r="AO393">
        <f t="shared" si="68"/>
        <v>23003</v>
      </c>
      <c r="AP393" s="61" t="s">
        <v>1995</v>
      </c>
      <c r="AQ393" s="126">
        <f t="shared" si="69"/>
        <v>2365200</v>
      </c>
    </row>
    <row r="394" spans="1:43" hidden="1" outlineLevel="1">
      <c r="A394" t="s">
        <v>199</v>
      </c>
      <c r="B394" s="9" t="s">
        <v>32</v>
      </c>
      <c r="C394" s="1">
        <f t="shared" si="70"/>
        <v>39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71"/>
        <v>0</v>
      </c>
      <c r="G394" s="1">
        <f t="shared" si="66"/>
        <v>13</v>
      </c>
      <c r="H394" s="2">
        <f t="shared" si="67"/>
        <v>0.33333333333333331</v>
      </c>
      <c r="I394" s="8"/>
      <c r="J394" s="2">
        <f t="shared" si="72"/>
        <v>0.33333333333333331</v>
      </c>
      <c r="K394" s="2">
        <f t="shared" si="73"/>
        <v>0.66666666666666663</v>
      </c>
      <c r="L394" s="2">
        <f t="shared" si="74"/>
        <v>0</v>
      </c>
      <c r="M394" s="2">
        <f t="shared" si="75"/>
        <v>1.1102230246251565E-16</v>
      </c>
      <c r="N394" s="58">
        <v>13</v>
      </c>
      <c r="O394" s="58">
        <v>26</v>
      </c>
      <c r="P394" s="58"/>
      <c r="Q394" s="58"/>
      <c r="R394" s="58"/>
      <c r="S394" s="58"/>
      <c r="T394" s="59"/>
      <c r="U394" s="55"/>
      <c r="V394" s="55"/>
      <c r="W394" s="55"/>
      <c r="X394" s="55"/>
      <c r="Y394" s="55"/>
      <c r="Z394" s="55"/>
      <c r="AA394" s="55"/>
      <c r="AB394" s="55"/>
      <c r="AG394" t="str">
        <f t="shared" si="76"/>
        <v>Sandy River</v>
      </c>
      <c r="AH394" t="s">
        <v>1534</v>
      </c>
      <c r="AI394">
        <v>2</v>
      </c>
      <c r="AJ394" s="9"/>
      <c r="AK394" s="94">
        <v>23</v>
      </c>
      <c r="AL394" s="96">
        <v>7</v>
      </c>
      <c r="AM394" s="96">
        <v>85</v>
      </c>
      <c r="AN394" s="100">
        <v>65655</v>
      </c>
      <c r="AO394">
        <f t="shared" si="68"/>
        <v>23007</v>
      </c>
      <c r="AP394" s="61" t="s">
        <v>1995</v>
      </c>
      <c r="AQ394" s="126">
        <f t="shared" si="69"/>
        <v>2365655</v>
      </c>
    </row>
    <row r="395" spans="1:43" hidden="1" outlineLevel="1">
      <c r="A395" t="s">
        <v>1502</v>
      </c>
      <c r="B395" s="9" t="s">
        <v>32</v>
      </c>
      <c r="C395" s="1">
        <f t="shared" si="70"/>
        <v>7204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71"/>
        <v>0</v>
      </c>
      <c r="G395" s="1">
        <f t="shared" si="66"/>
        <v>360</v>
      </c>
      <c r="H395" s="2">
        <f t="shared" si="67"/>
        <v>4.9972237645752357E-2</v>
      </c>
      <c r="I395" s="8"/>
      <c r="J395" s="2">
        <f t="shared" si="72"/>
        <v>0.47501388117712384</v>
      </c>
      <c r="K395" s="2">
        <f t="shared" si="73"/>
        <v>0.52498611882287616</v>
      </c>
      <c r="L395" s="2">
        <f t="shared" si="74"/>
        <v>0</v>
      </c>
      <c r="M395" s="2">
        <f t="shared" si="75"/>
        <v>0</v>
      </c>
      <c r="N395" s="58">
        <v>3422</v>
      </c>
      <c r="O395" s="58">
        <v>3782</v>
      </c>
      <c r="P395" s="58"/>
      <c r="Q395" s="58"/>
      <c r="R395" s="58"/>
      <c r="S395" s="58"/>
      <c r="T395" s="59"/>
      <c r="U395" s="55"/>
      <c r="V395" s="55"/>
      <c r="W395" s="55"/>
      <c r="X395" s="55"/>
      <c r="Y395" s="55"/>
      <c r="Z395" s="55"/>
      <c r="AA395" s="55"/>
      <c r="AB395" s="55"/>
      <c r="AG395" t="str">
        <f t="shared" si="76"/>
        <v>Sanford</v>
      </c>
      <c r="AH395" t="s">
        <v>1647</v>
      </c>
      <c r="AI395">
        <v>1</v>
      </c>
      <c r="AJ395" s="9"/>
      <c r="AK395" s="94">
        <v>23</v>
      </c>
      <c r="AL395" s="96">
        <v>31</v>
      </c>
      <c r="AM395" s="96">
        <v>115</v>
      </c>
      <c r="AN395" s="100">
        <v>65760</v>
      </c>
      <c r="AO395">
        <f t="shared" si="68"/>
        <v>23031</v>
      </c>
      <c r="AP395" s="61" t="s">
        <v>2575</v>
      </c>
      <c r="AQ395" s="126">
        <f t="shared" si="69"/>
        <v>2365760</v>
      </c>
    </row>
    <row r="396" spans="1:43" hidden="1" outlineLevel="1">
      <c r="A396" t="s">
        <v>2513</v>
      </c>
      <c r="B396" s="9" t="s">
        <v>32</v>
      </c>
      <c r="C396" s="1">
        <f t="shared" si="70"/>
        <v>572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71"/>
        <v>0</v>
      </c>
      <c r="G396" s="1">
        <f t="shared" si="66"/>
        <v>176</v>
      </c>
      <c r="H396" s="2">
        <f t="shared" si="67"/>
        <v>0.30769230769230771</v>
      </c>
      <c r="I396" s="8"/>
      <c r="J396" s="2">
        <f t="shared" si="72"/>
        <v>0.34615384615384615</v>
      </c>
      <c r="K396" s="2">
        <f t="shared" si="73"/>
        <v>0.65384615384615385</v>
      </c>
      <c r="L396" s="2">
        <f t="shared" si="74"/>
        <v>0</v>
      </c>
      <c r="M396" s="2">
        <f t="shared" si="75"/>
        <v>0</v>
      </c>
      <c r="N396" s="58">
        <v>198</v>
      </c>
      <c r="O396" s="58">
        <v>374</v>
      </c>
      <c r="P396" s="58"/>
      <c r="Q396" s="58"/>
      <c r="R396" s="58"/>
      <c r="S396" s="58"/>
      <c r="T396" s="59"/>
      <c r="U396" s="55"/>
      <c r="V396" s="55"/>
      <c r="W396" s="55"/>
      <c r="X396" s="55"/>
      <c r="Y396" s="55"/>
      <c r="Z396" s="55"/>
      <c r="AA396" s="55"/>
      <c r="AB396" s="55"/>
      <c r="AG396" t="str">
        <f t="shared" si="76"/>
        <v>Sangerville</v>
      </c>
      <c r="AH396" t="s">
        <v>1723</v>
      </c>
      <c r="AI396">
        <v>2</v>
      </c>
      <c r="AJ396" s="9"/>
      <c r="AK396" s="94">
        <v>23</v>
      </c>
      <c r="AL396" s="96">
        <v>21</v>
      </c>
      <c r="AM396" s="96">
        <v>80</v>
      </c>
      <c r="AN396" s="100">
        <v>65865</v>
      </c>
      <c r="AO396">
        <f t="shared" si="68"/>
        <v>23021</v>
      </c>
      <c r="AP396" s="61" t="s">
        <v>2575</v>
      </c>
      <c r="AQ396" s="126">
        <f t="shared" si="69"/>
        <v>2365865</v>
      </c>
    </row>
    <row r="397" spans="1:43" hidden="1" outlineLevel="1">
      <c r="A397" t="s">
        <v>2609</v>
      </c>
      <c r="B397" s="9" t="s">
        <v>32</v>
      </c>
      <c r="C397" s="1">
        <f t="shared" si="70"/>
        <v>6019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71"/>
        <v>0</v>
      </c>
      <c r="G397" s="1">
        <f t="shared" si="66"/>
        <v>2193</v>
      </c>
      <c r="H397" s="2">
        <f t="shared" si="67"/>
        <v>0.36434623691643131</v>
      </c>
      <c r="I397" s="8"/>
      <c r="J397" s="2">
        <f t="shared" si="72"/>
        <v>0.31699617876723707</v>
      </c>
      <c r="K397" s="2">
        <f t="shared" si="73"/>
        <v>0.68134241568366838</v>
      </c>
      <c r="L397" s="2">
        <f t="shared" si="74"/>
        <v>0</v>
      </c>
      <c r="M397" s="2">
        <f t="shared" si="75"/>
        <v>1.6614055490945523E-3</v>
      </c>
      <c r="N397" s="58">
        <v>1908</v>
      </c>
      <c r="O397" s="58">
        <v>4101</v>
      </c>
      <c r="P397" s="58"/>
      <c r="Q397" s="58"/>
      <c r="R397" s="58"/>
      <c r="S397" s="58"/>
      <c r="T397" s="59"/>
      <c r="U397" s="55">
        <v>10</v>
      </c>
      <c r="V397" s="55"/>
      <c r="W397" s="55"/>
      <c r="X397" s="55"/>
      <c r="Y397" s="55"/>
      <c r="Z397" s="55"/>
      <c r="AA397" s="55"/>
      <c r="AB397" s="55"/>
      <c r="AG397" t="str">
        <f t="shared" si="76"/>
        <v>Scarborough</v>
      </c>
      <c r="AH397" t="s">
        <v>2570</v>
      </c>
      <c r="AI397">
        <v>1</v>
      </c>
      <c r="AJ397" s="9"/>
      <c r="AK397" s="94">
        <v>23</v>
      </c>
      <c r="AL397" s="96">
        <v>5</v>
      </c>
      <c r="AM397" s="96">
        <v>100</v>
      </c>
      <c r="AN397" s="100">
        <v>66145</v>
      </c>
      <c r="AO397">
        <f t="shared" si="68"/>
        <v>23005</v>
      </c>
      <c r="AP397" s="61" t="s">
        <v>2575</v>
      </c>
      <c r="AQ397" s="126">
        <f t="shared" si="69"/>
        <v>2366145</v>
      </c>
    </row>
    <row r="398" spans="1:43" hidden="1" outlineLevel="1">
      <c r="A398" t="s">
        <v>1701</v>
      </c>
      <c r="B398" s="9" t="s">
        <v>32</v>
      </c>
      <c r="C398" s="1">
        <f t="shared" si="70"/>
        <v>426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71"/>
        <v>0</v>
      </c>
      <c r="G398" s="1">
        <f t="shared" si="66"/>
        <v>20</v>
      </c>
      <c r="H398" s="2">
        <f t="shared" si="67"/>
        <v>4.6948356807511735E-2</v>
      </c>
      <c r="I398" s="8"/>
      <c r="J398" s="2">
        <f t="shared" si="72"/>
        <v>0.47417840375586856</v>
      </c>
      <c r="K398" s="2">
        <f t="shared" si="73"/>
        <v>0.52112676056338025</v>
      </c>
      <c r="L398" s="2">
        <f t="shared" si="74"/>
        <v>0</v>
      </c>
      <c r="M398" s="2">
        <f t="shared" si="75"/>
        <v>4.6948356807512415E-3</v>
      </c>
      <c r="N398" s="58">
        <v>202</v>
      </c>
      <c r="O398" s="58">
        <v>222</v>
      </c>
      <c r="P398" s="58"/>
      <c r="Q398" s="58"/>
      <c r="R398" s="58"/>
      <c r="S398" s="58"/>
      <c r="T398" s="59"/>
      <c r="U398" s="55">
        <v>2</v>
      </c>
      <c r="V398" s="55"/>
      <c r="W398" s="55"/>
      <c r="X398" s="55"/>
      <c r="Y398" s="55"/>
      <c r="Z398" s="55"/>
      <c r="AA398" s="55"/>
      <c r="AB398" s="55"/>
      <c r="AG398" t="str">
        <f t="shared" si="76"/>
        <v>Searsmont</v>
      </c>
      <c r="AH398" t="s">
        <v>2267</v>
      </c>
      <c r="AI398">
        <v>2</v>
      </c>
      <c r="AJ398" s="9"/>
      <c r="AK398" s="94">
        <v>23</v>
      </c>
      <c r="AL398" s="96">
        <v>27</v>
      </c>
      <c r="AM398" s="96">
        <v>90</v>
      </c>
      <c r="AN398" s="100">
        <v>66565</v>
      </c>
      <c r="AO398">
        <f t="shared" si="68"/>
        <v>23027</v>
      </c>
      <c r="AP398" s="61" t="s">
        <v>2575</v>
      </c>
      <c r="AQ398" s="126">
        <f t="shared" si="69"/>
        <v>2366565</v>
      </c>
    </row>
    <row r="399" spans="1:43" hidden="1" outlineLevel="1">
      <c r="A399" t="s">
        <v>1341</v>
      </c>
      <c r="B399" s="9" t="s">
        <v>32</v>
      </c>
      <c r="C399" s="1">
        <f t="shared" si="70"/>
        <v>1130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71"/>
        <v>0</v>
      </c>
      <c r="G399" s="1">
        <f t="shared" si="66"/>
        <v>275</v>
      </c>
      <c r="H399" s="2">
        <f t="shared" si="67"/>
        <v>0.24336283185840707</v>
      </c>
      <c r="I399" s="8"/>
      <c r="J399" s="2">
        <f t="shared" si="72"/>
        <v>0.37787610619469025</v>
      </c>
      <c r="K399" s="2">
        <f t="shared" si="73"/>
        <v>0.62123893805309738</v>
      </c>
      <c r="L399" s="2">
        <f t="shared" si="74"/>
        <v>0</v>
      </c>
      <c r="M399" s="2">
        <f t="shared" si="75"/>
        <v>8.8495575221236855E-4</v>
      </c>
      <c r="N399" s="58">
        <v>427</v>
      </c>
      <c r="O399" s="58">
        <v>702</v>
      </c>
      <c r="P399" s="58"/>
      <c r="Q399" s="58"/>
      <c r="R399" s="58"/>
      <c r="S399" s="58"/>
      <c r="T399" s="59"/>
      <c r="U399" s="55">
        <v>1</v>
      </c>
      <c r="V399" s="55"/>
      <c r="W399" s="55"/>
      <c r="X399" s="55"/>
      <c r="Y399" s="55"/>
      <c r="Z399" s="55"/>
      <c r="AA399" s="55"/>
      <c r="AB399" s="55"/>
      <c r="AG399" t="str">
        <f t="shared" si="76"/>
        <v>Searsport</v>
      </c>
      <c r="AH399" t="s">
        <v>2267</v>
      </c>
      <c r="AI399">
        <v>2</v>
      </c>
      <c r="AJ399" s="9"/>
      <c r="AK399" s="94">
        <v>23</v>
      </c>
      <c r="AL399" s="96">
        <v>27</v>
      </c>
      <c r="AM399" s="96">
        <v>95</v>
      </c>
      <c r="AN399" s="100">
        <v>66635</v>
      </c>
      <c r="AO399">
        <f t="shared" si="68"/>
        <v>23027</v>
      </c>
      <c r="AP399" s="61" t="s">
        <v>2575</v>
      </c>
      <c r="AQ399" s="126">
        <f t="shared" si="69"/>
        <v>2366635</v>
      </c>
    </row>
    <row r="400" spans="1:43" hidden="1" outlineLevel="1">
      <c r="A400" t="s">
        <v>2560</v>
      </c>
      <c r="B400" s="9" t="s">
        <v>32</v>
      </c>
      <c r="C400" s="1">
        <f t="shared" si="70"/>
        <v>648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71"/>
        <v>0</v>
      </c>
      <c r="G400" s="1">
        <f t="shared" si="66"/>
        <v>100</v>
      </c>
      <c r="H400" s="2">
        <f t="shared" si="67"/>
        <v>0.15432098765432098</v>
      </c>
      <c r="I400" s="8"/>
      <c r="J400" s="2">
        <f t="shared" si="72"/>
        <v>0.4228395061728395</v>
      </c>
      <c r="K400" s="2">
        <f t="shared" si="73"/>
        <v>0.5771604938271605</v>
      </c>
      <c r="L400" s="2">
        <f t="shared" si="74"/>
        <v>0</v>
      </c>
      <c r="M400" s="2">
        <f t="shared" si="75"/>
        <v>0</v>
      </c>
      <c r="N400" s="58">
        <v>274</v>
      </c>
      <c r="O400" s="58">
        <v>374</v>
      </c>
      <c r="P400" s="58"/>
      <c r="Q400" s="58"/>
      <c r="R400" s="58"/>
      <c r="S400" s="58"/>
      <c r="T400" s="59"/>
      <c r="U400" s="55"/>
      <c r="V400" s="55"/>
      <c r="W400" s="55"/>
      <c r="X400" s="55"/>
      <c r="Y400" s="55"/>
      <c r="Z400" s="55"/>
      <c r="AA400" s="55"/>
      <c r="AB400" s="55"/>
      <c r="AG400" t="str">
        <f t="shared" si="76"/>
        <v>Sebago</v>
      </c>
      <c r="AH400" t="s">
        <v>2570</v>
      </c>
      <c r="AI400">
        <v>1</v>
      </c>
      <c r="AJ400" s="9"/>
      <c r="AK400" s="94">
        <v>23</v>
      </c>
      <c r="AL400" s="96">
        <v>5</v>
      </c>
      <c r="AM400" s="96">
        <v>105</v>
      </c>
      <c r="AN400" s="100">
        <v>66775</v>
      </c>
      <c r="AO400">
        <f t="shared" si="68"/>
        <v>23005</v>
      </c>
      <c r="AP400" s="61" t="s">
        <v>2575</v>
      </c>
      <c r="AQ400" s="126">
        <f t="shared" si="69"/>
        <v>2366775</v>
      </c>
    </row>
    <row r="401" spans="1:43" hidden="1" outlineLevel="1">
      <c r="A401" t="s">
        <v>1185</v>
      </c>
      <c r="B401" s="9" t="s">
        <v>32</v>
      </c>
      <c r="C401" s="1">
        <f t="shared" si="70"/>
        <v>229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71"/>
        <v>0</v>
      </c>
      <c r="G401" s="1">
        <f t="shared" si="66"/>
        <v>73</v>
      </c>
      <c r="H401" s="2">
        <f t="shared" si="67"/>
        <v>0.31877729257641924</v>
      </c>
      <c r="I401" s="8"/>
      <c r="J401" s="2">
        <f t="shared" si="72"/>
        <v>0.34061135371179041</v>
      </c>
      <c r="K401" s="2">
        <f t="shared" si="73"/>
        <v>0.65938864628820959</v>
      </c>
      <c r="L401" s="2">
        <f t="shared" si="74"/>
        <v>0</v>
      </c>
      <c r="M401" s="2">
        <f t="shared" si="75"/>
        <v>0</v>
      </c>
      <c r="N401" s="58">
        <v>78</v>
      </c>
      <c r="O401" s="58">
        <v>151</v>
      </c>
      <c r="P401" s="58"/>
      <c r="Q401" s="58"/>
      <c r="R401" s="58"/>
      <c r="S401" s="58"/>
      <c r="T401" s="59"/>
      <c r="U401" s="55"/>
      <c r="V401" s="55"/>
      <c r="W401" s="55"/>
      <c r="X401" s="55"/>
      <c r="Y401" s="55"/>
      <c r="Z401" s="55"/>
      <c r="AA401" s="55"/>
      <c r="AB401" s="55"/>
      <c r="AG401" t="str">
        <f t="shared" si="76"/>
        <v>Sebec</v>
      </c>
      <c r="AH401" t="s">
        <v>1723</v>
      </c>
      <c r="AI401">
        <v>2</v>
      </c>
      <c r="AJ401" s="9"/>
      <c r="AK401" s="94">
        <v>23</v>
      </c>
      <c r="AL401" s="96">
        <v>21</v>
      </c>
      <c r="AM401" s="96">
        <v>85</v>
      </c>
      <c r="AN401" s="100">
        <v>66950</v>
      </c>
      <c r="AO401">
        <f t="shared" si="68"/>
        <v>23021</v>
      </c>
      <c r="AP401" s="61" t="s">
        <v>2575</v>
      </c>
      <c r="AQ401" s="126">
        <f t="shared" si="69"/>
        <v>2366950</v>
      </c>
    </row>
    <row r="402" spans="1:43" hidden="1" outlineLevel="1">
      <c r="A402" t="s">
        <v>200</v>
      </c>
      <c r="B402" s="9" t="s">
        <v>32</v>
      </c>
      <c r="C402" s="1">
        <f t="shared" si="70"/>
        <v>21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71"/>
        <v>0</v>
      </c>
      <c r="G402" s="1">
        <f t="shared" ref="G402:G461" si="77">IF(C402&gt;0,MAX(N402:P402)-LARGE(N402:P402,2),0)</f>
        <v>9</v>
      </c>
      <c r="H402" s="2">
        <f t="shared" ref="H402:H461" si="78">IF(C402&gt;0,G402/C402,0)</f>
        <v>0.42857142857142855</v>
      </c>
      <c r="I402" s="8"/>
      <c r="J402" s="2">
        <f t="shared" si="72"/>
        <v>0.2857142857142857</v>
      </c>
      <c r="K402" s="2">
        <f t="shared" si="73"/>
        <v>0.7142857142857143</v>
      </c>
      <c r="L402" s="2">
        <f t="shared" si="74"/>
        <v>0</v>
      </c>
      <c r="M402" s="2">
        <f t="shared" si="75"/>
        <v>0</v>
      </c>
      <c r="N402" s="58">
        <v>6</v>
      </c>
      <c r="O402" s="58">
        <v>15</v>
      </c>
      <c r="P402" s="58"/>
      <c r="Q402" s="58"/>
      <c r="R402" s="58"/>
      <c r="S402" s="58"/>
      <c r="T402" s="59"/>
      <c r="U402" s="55"/>
      <c r="V402" s="55"/>
      <c r="W402" s="55"/>
      <c r="X402" s="55"/>
      <c r="Y402" s="55"/>
      <c r="Z402" s="55"/>
      <c r="AA402" s="55"/>
      <c r="AB402" s="55"/>
      <c r="AG402" t="str">
        <f t="shared" si="76"/>
        <v>Seboeis</v>
      </c>
      <c r="AH402" t="s">
        <v>1154</v>
      </c>
      <c r="AI402">
        <v>2</v>
      </c>
      <c r="AJ402" s="9"/>
      <c r="AK402" s="94">
        <v>23</v>
      </c>
      <c r="AL402" s="96">
        <v>19</v>
      </c>
      <c r="AM402" s="96">
        <v>275</v>
      </c>
      <c r="AN402" s="100">
        <v>67160</v>
      </c>
      <c r="AO402">
        <f t="shared" si="68"/>
        <v>23019</v>
      </c>
      <c r="AP402" s="61" t="s">
        <v>1995</v>
      </c>
      <c r="AQ402" s="126">
        <f t="shared" si="69"/>
        <v>2367160</v>
      </c>
    </row>
    <row r="403" spans="1:43" hidden="1" outlineLevel="1">
      <c r="A403" t="s">
        <v>974</v>
      </c>
      <c r="B403" s="9" t="s">
        <v>32</v>
      </c>
      <c r="C403" s="1">
        <f t="shared" si="70"/>
        <v>413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71"/>
        <v>0</v>
      </c>
      <c r="G403" s="1">
        <f t="shared" si="77"/>
        <v>105</v>
      </c>
      <c r="H403" s="2">
        <f t="shared" si="78"/>
        <v>0.25423728813559321</v>
      </c>
      <c r="I403" s="8"/>
      <c r="J403" s="2">
        <f t="shared" si="72"/>
        <v>0.3728813559322034</v>
      </c>
      <c r="K403" s="2">
        <f t="shared" si="73"/>
        <v>0.6271186440677966</v>
      </c>
      <c r="L403" s="2">
        <f t="shared" si="74"/>
        <v>0</v>
      </c>
      <c r="M403" s="2">
        <f t="shared" si="75"/>
        <v>0</v>
      </c>
      <c r="N403" s="58">
        <v>154</v>
      </c>
      <c r="O403" s="58">
        <v>259</v>
      </c>
      <c r="P403" s="58"/>
      <c r="Q403" s="58"/>
      <c r="R403" s="58"/>
      <c r="S403" s="58"/>
      <c r="T403" s="59"/>
      <c r="U403" s="55"/>
      <c r="V403" s="55"/>
      <c r="W403" s="55"/>
      <c r="X403" s="55"/>
      <c r="Y403" s="55"/>
      <c r="Z403" s="55"/>
      <c r="AA403" s="55"/>
      <c r="AB403" s="55"/>
      <c r="AG403" t="str">
        <f t="shared" si="76"/>
        <v>Sedgwick</v>
      </c>
      <c r="AH403" t="s">
        <v>2274</v>
      </c>
      <c r="AI403">
        <v>2</v>
      </c>
      <c r="AJ403" s="9"/>
      <c r="AK403" s="94">
        <v>23</v>
      </c>
      <c r="AL403" s="96">
        <v>9</v>
      </c>
      <c r="AM403" s="96">
        <v>130</v>
      </c>
      <c r="AN403" s="100">
        <v>67300</v>
      </c>
      <c r="AO403">
        <f t="shared" si="68"/>
        <v>23009</v>
      </c>
      <c r="AP403" s="61" t="s">
        <v>2575</v>
      </c>
      <c r="AQ403" s="126">
        <f t="shared" si="69"/>
        <v>2367300</v>
      </c>
    </row>
    <row r="404" spans="1:43" hidden="1" outlineLevel="1">
      <c r="A404" t="s">
        <v>2352</v>
      </c>
      <c r="B404" s="9" t="s">
        <v>32</v>
      </c>
      <c r="C404" s="1">
        <f t="shared" si="70"/>
        <v>910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71"/>
        <v>0</v>
      </c>
      <c r="G404" s="1">
        <f t="shared" si="77"/>
        <v>134</v>
      </c>
      <c r="H404" s="2">
        <f t="shared" si="78"/>
        <v>0.14725274725274726</v>
      </c>
      <c r="I404" s="8"/>
      <c r="J404" s="2">
        <f t="shared" si="72"/>
        <v>0.42637362637362636</v>
      </c>
      <c r="K404" s="2">
        <f t="shared" si="73"/>
        <v>0.57362637362637359</v>
      </c>
      <c r="L404" s="2">
        <f t="shared" si="74"/>
        <v>0</v>
      </c>
      <c r="M404" s="2">
        <f t="shared" si="75"/>
        <v>0</v>
      </c>
      <c r="N404" s="58">
        <v>388</v>
      </c>
      <c r="O404" s="58">
        <v>522</v>
      </c>
      <c r="P404" s="58"/>
      <c r="Q404" s="58"/>
      <c r="R404" s="58"/>
      <c r="S404" s="58"/>
      <c r="T404" s="59"/>
      <c r="U404" s="55"/>
      <c r="V404" s="55"/>
      <c r="W404" s="55"/>
      <c r="X404" s="55"/>
      <c r="Y404" s="55"/>
      <c r="Z404" s="55"/>
      <c r="AA404" s="55"/>
      <c r="AB404" s="55"/>
      <c r="AG404" t="str">
        <f t="shared" si="76"/>
        <v>Shapleigh</v>
      </c>
      <c r="AH404" t="s">
        <v>1647</v>
      </c>
      <c r="AI404">
        <v>1</v>
      </c>
      <c r="AJ404" s="9"/>
      <c r="AK404" s="94">
        <v>23</v>
      </c>
      <c r="AL404" s="96">
        <v>31</v>
      </c>
      <c r="AM404" s="96">
        <v>120</v>
      </c>
      <c r="AN404" s="100">
        <v>67475</v>
      </c>
      <c r="AO404">
        <f t="shared" si="68"/>
        <v>23031</v>
      </c>
      <c r="AP404" s="61" t="s">
        <v>2575</v>
      </c>
      <c r="AQ404" s="126">
        <f t="shared" si="69"/>
        <v>2367475</v>
      </c>
    </row>
    <row r="405" spans="1:43" hidden="1" outlineLevel="1">
      <c r="A405" t="s">
        <v>1451</v>
      </c>
      <c r="B405" s="9" t="s">
        <v>32</v>
      </c>
      <c r="C405" s="1">
        <f t="shared" si="70"/>
        <v>395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71"/>
        <v>0</v>
      </c>
      <c r="G405" s="1">
        <f t="shared" si="77"/>
        <v>177</v>
      </c>
      <c r="H405" s="2">
        <f t="shared" si="78"/>
        <v>0.44810126582278481</v>
      </c>
      <c r="I405" s="8"/>
      <c r="J405" s="2">
        <f t="shared" si="72"/>
        <v>0.27594936708860762</v>
      </c>
      <c r="K405" s="2">
        <f t="shared" si="73"/>
        <v>0.72405063291139238</v>
      </c>
      <c r="L405" s="2">
        <f t="shared" si="74"/>
        <v>0</v>
      </c>
      <c r="M405" s="2">
        <f t="shared" si="75"/>
        <v>0</v>
      </c>
      <c r="N405" s="58">
        <v>109</v>
      </c>
      <c r="O405" s="58">
        <v>286</v>
      </c>
      <c r="P405" s="58"/>
      <c r="Q405" s="58"/>
      <c r="R405" s="58"/>
      <c r="S405" s="58"/>
      <c r="T405" s="59"/>
      <c r="U405" s="55"/>
      <c r="V405" s="55"/>
      <c r="W405" s="55"/>
      <c r="X405" s="55"/>
      <c r="Y405" s="55"/>
      <c r="Z405" s="55"/>
      <c r="AA405" s="55"/>
      <c r="AB405" s="55"/>
      <c r="AG405" t="str">
        <f t="shared" si="76"/>
        <v>Sherman</v>
      </c>
      <c r="AH405" t="s">
        <v>1670</v>
      </c>
      <c r="AI405">
        <v>2</v>
      </c>
      <c r="AJ405" s="9"/>
      <c r="AK405" s="94">
        <v>23</v>
      </c>
      <c r="AL405" s="96">
        <v>3</v>
      </c>
      <c r="AM405" s="96">
        <v>290</v>
      </c>
      <c r="AN405" s="100">
        <v>67790</v>
      </c>
      <c r="AO405">
        <f t="shared" si="68"/>
        <v>23003</v>
      </c>
      <c r="AP405" s="61" t="s">
        <v>2575</v>
      </c>
      <c r="AQ405" s="126">
        <f t="shared" si="69"/>
        <v>2367790</v>
      </c>
    </row>
    <row r="406" spans="1:43" hidden="1" outlineLevel="1">
      <c r="A406" t="s">
        <v>65</v>
      </c>
      <c r="B406" s="9" t="s">
        <v>32</v>
      </c>
      <c r="C406" s="1">
        <f t="shared" si="70"/>
        <v>104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71"/>
        <v>0</v>
      </c>
      <c r="G406" s="1">
        <f t="shared" si="77"/>
        <v>44</v>
      </c>
      <c r="H406" s="2">
        <f t="shared" si="78"/>
        <v>0.42307692307692307</v>
      </c>
      <c r="I406" s="8"/>
      <c r="J406" s="2">
        <f t="shared" si="72"/>
        <v>0.28846153846153844</v>
      </c>
      <c r="K406" s="2">
        <f t="shared" si="73"/>
        <v>0.71153846153846156</v>
      </c>
      <c r="L406" s="2">
        <f t="shared" si="74"/>
        <v>0</v>
      </c>
      <c r="M406" s="2">
        <f t="shared" si="75"/>
        <v>0</v>
      </c>
      <c r="N406" s="58">
        <v>30</v>
      </c>
      <c r="O406" s="58">
        <v>74</v>
      </c>
      <c r="P406" s="58"/>
      <c r="Q406" s="58"/>
      <c r="R406" s="58"/>
      <c r="S406" s="58"/>
      <c r="T406" s="59"/>
      <c r="U406" s="55"/>
      <c r="V406" s="55"/>
      <c r="W406" s="55"/>
      <c r="X406" s="55"/>
      <c r="Y406" s="55"/>
      <c r="Z406" s="55"/>
      <c r="AA406" s="55"/>
      <c r="AB406" s="55"/>
      <c r="AG406" t="str">
        <f t="shared" si="76"/>
        <v>Shirley</v>
      </c>
      <c r="AH406" t="s">
        <v>1723</v>
      </c>
      <c r="AI406">
        <v>2</v>
      </c>
      <c r="AJ406" s="9"/>
      <c r="AK406" s="94">
        <v>23</v>
      </c>
      <c r="AL406" s="96">
        <v>21</v>
      </c>
      <c r="AM406" s="96">
        <v>90</v>
      </c>
      <c r="AN406" s="100">
        <v>68140</v>
      </c>
      <c r="AO406">
        <f t="shared" si="68"/>
        <v>23021</v>
      </c>
      <c r="AP406" s="61" t="s">
        <v>2575</v>
      </c>
      <c r="AQ406" s="126">
        <f t="shared" si="69"/>
        <v>2368140</v>
      </c>
    </row>
    <row r="407" spans="1:43" hidden="1" outlineLevel="1">
      <c r="A407" t="s">
        <v>2023</v>
      </c>
      <c r="B407" s="9" t="s">
        <v>32</v>
      </c>
      <c r="C407" s="1">
        <f t="shared" si="70"/>
        <v>1287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71"/>
        <v>0</v>
      </c>
      <c r="G407" s="1">
        <f t="shared" si="77"/>
        <v>289</v>
      </c>
      <c r="H407" s="2">
        <f t="shared" si="78"/>
        <v>0.22455322455322455</v>
      </c>
      <c r="I407" s="8"/>
      <c r="J407" s="2">
        <f t="shared" si="72"/>
        <v>0.38772338772338771</v>
      </c>
      <c r="K407" s="2">
        <f t="shared" si="73"/>
        <v>0.61227661227661223</v>
      </c>
      <c r="L407" s="2">
        <f t="shared" si="74"/>
        <v>0</v>
      </c>
      <c r="M407" s="2">
        <f t="shared" si="75"/>
        <v>1.1102230246251565E-16</v>
      </c>
      <c r="N407" s="58">
        <v>499</v>
      </c>
      <c r="O407" s="58">
        <v>788</v>
      </c>
      <c r="P407" s="58"/>
      <c r="Q407" s="58"/>
      <c r="R407" s="58"/>
      <c r="S407" s="58"/>
      <c r="T407" s="59"/>
      <c r="U407" s="55"/>
      <c r="V407" s="55"/>
      <c r="W407" s="55"/>
      <c r="X407" s="55"/>
      <c r="Y407" s="55"/>
      <c r="Z407" s="55"/>
      <c r="AA407" s="55"/>
      <c r="AB407" s="55"/>
      <c r="AG407" t="str">
        <f t="shared" si="76"/>
        <v>Sidney</v>
      </c>
      <c r="AH407" t="s">
        <v>1418</v>
      </c>
      <c r="AI407">
        <v>1</v>
      </c>
      <c r="AJ407" s="9"/>
      <c r="AK407" s="94">
        <v>23</v>
      </c>
      <c r="AL407" s="96">
        <v>11</v>
      </c>
      <c r="AM407" s="96">
        <v>105</v>
      </c>
      <c r="AN407" s="100">
        <v>68385</v>
      </c>
      <c r="AO407">
        <f t="shared" si="68"/>
        <v>23011</v>
      </c>
      <c r="AP407" s="61" t="s">
        <v>2575</v>
      </c>
      <c r="AQ407" s="126">
        <f t="shared" si="69"/>
        <v>2368385</v>
      </c>
    </row>
    <row r="408" spans="1:43" hidden="1" outlineLevel="1">
      <c r="A408" t="s">
        <v>2530</v>
      </c>
      <c r="B408" s="9" t="s">
        <v>32</v>
      </c>
      <c r="C408" s="1">
        <f t="shared" si="70"/>
        <v>111</v>
      </c>
      <c r="D408" s="7">
        <f>IF(N408&gt;0, RANK(N408,(N408:P408,Q408:AE408)),0)</f>
        <v>1</v>
      </c>
      <c r="E408" s="7">
        <f>IF(O408&gt;0,RANK(O408,(N408:P408,Q408:AE408)),0)</f>
        <v>2</v>
      </c>
      <c r="F408" s="7">
        <f t="shared" si="71"/>
        <v>0</v>
      </c>
      <c r="G408" s="1">
        <f t="shared" si="77"/>
        <v>19</v>
      </c>
      <c r="H408" s="2">
        <f t="shared" si="78"/>
        <v>0.17117117117117117</v>
      </c>
      <c r="I408" s="8"/>
      <c r="J408" s="2">
        <f t="shared" si="72"/>
        <v>0.5855855855855856</v>
      </c>
      <c r="K408" s="2">
        <f t="shared" si="73"/>
        <v>0.4144144144144144</v>
      </c>
      <c r="L408" s="2">
        <f t="shared" si="74"/>
        <v>0</v>
      </c>
      <c r="M408" s="2">
        <f t="shared" si="75"/>
        <v>0</v>
      </c>
      <c r="N408" s="58">
        <v>65</v>
      </c>
      <c r="O408" s="58">
        <v>46</v>
      </c>
      <c r="P408" s="58"/>
      <c r="Q408" s="58"/>
      <c r="R408" s="58"/>
      <c r="S408" s="58"/>
      <c r="T408" s="59"/>
      <c r="U408" s="55"/>
      <c r="V408" s="55"/>
      <c r="W408" s="55"/>
      <c r="X408" s="55"/>
      <c r="Y408" s="55"/>
      <c r="Z408" s="55"/>
      <c r="AA408" s="55"/>
      <c r="AB408" s="55"/>
      <c r="AG408" t="str">
        <f>A408</f>
        <v>Sinclair, T17 R4</v>
      </c>
      <c r="AH408" t="s">
        <v>1670</v>
      </c>
      <c r="AI408">
        <v>2</v>
      </c>
      <c r="AJ408" s="9"/>
      <c r="AK408" s="94">
        <v>23</v>
      </c>
      <c r="AL408" s="96">
        <v>3</v>
      </c>
      <c r="AN408" s="100">
        <v>68400</v>
      </c>
      <c r="AO408">
        <f t="shared" si="68"/>
        <v>23003</v>
      </c>
      <c r="AP408" s="61" t="s">
        <v>1228</v>
      </c>
      <c r="AQ408" s="126">
        <f t="shared" si="69"/>
        <v>2368400</v>
      </c>
    </row>
    <row r="409" spans="1:43" hidden="1" outlineLevel="1">
      <c r="A409" t="s">
        <v>2415</v>
      </c>
      <c r="B409" s="9" t="s">
        <v>32</v>
      </c>
      <c r="C409" s="1">
        <f t="shared" si="70"/>
        <v>3501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71"/>
        <v>0</v>
      </c>
      <c r="G409" s="1">
        <f t="shared" si="77"/>
        <v>553</v>
      </c>
      <c r="H409" s="2">
        <f t="shared" si="78"/>
        <v>0.15795487003713224</v>
      </c>
      <c r="I409" s="8"/>
      <c r="J409" s="2">
        <f t="shared" si="72"/>
        <v>0.42102256498143387</v>
      </c>
      <c r="K409" s="2">
        <f t="shared" si="73"/>
        <v>0.57897743501856613</v>
      </c>
      <c r="L409" s="2">
        <f t="shared" si="74"/>
        <v>0</v>
      </c>
      <c r="M409" s="2">
        <f t="shared" si="75"/>
        <v>0</v>
      </c>
      <c r="N409" s="58">
        <v>1474</v>
      </c>
      <c r="O409" s="58">
        <v>2027</v>
      </c>
      <c r="P409" s="58"/>
      <c r="Q409" s="58"/>
      <c r="R409" s="58"/>
      <c r="S409" s="58"/>
      <c r="T409" s="59"/>
      <c r="U409" s="55"/>
      <c r="V409" s="55"/>
      <c r="W409" s="55"/>
      <c r="X409" s="55"/>
      <c r="Y409" s="55"/>
      <c r="Z409" s="55"/>
      <c r="AA409" s="55"/>
      <c r="AB409" s="55"/>
      <c r="AG409" t="str">
        <f t="shared" si="76"/>
        <v>Skowhegan</v>
      </c>
      <c r="AH409" t="s">
        <v>1518</v>
      </c>
      <c r="AI409">
        <v>2</v>
      </c>
      <c r="AJ409" s="9"/>
      <c r="AK409" s="94">
        <v>23</v>
      </c>
      <c r="AL409" s="96">
        <v>25</v>
      </c>
      <c r="AM409" s="96">
        <v>140</v>
      </c>
      <c r="AN409" s="100">
        <v>68910</v>
      </c>
      <c r="AO409">
        <f t="shared" si="68"/>
        <v>23025</v>
      </c>
      <c r="AP409" s="61" t="s">
        <v>2575</v>
      </c>
      <c r="AQ409" s="126">
        <f t="shared" si="69"/>
        <v>2368910</v>
      </c>
    </row>
    <row r="410" spans="1:43" hidden="1" outlineLevel="1">
      <c r="A410" t="s">
        <v>1765</v>
      </c>
      <c r="B410" s="9" t="s">
        <v>32</v>
      </c>
      <c r="C410" s="1">
        <f t="shared" si="70"/>
        <v>377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71"/>
        <v>0</v>
      </c>
      <c r="G410" s="1">
        <f t="shared" si="77"/>
        <v>115</v>
      </c>
      <c r="H410" s="2">
        <f t="shared" si="78"/>
        <v>0.30503978779840851</v>
      </c>
      <c r="I410" s="8"/>
      <c r="J410" s="2">
        <f t="shared" si="72"/>
        <v>0.34748010610079577</v>
      </c>
      <c r="K410" s="2">
        <f t="shared" si="73"/>
        <v>0.65251989389920428</v>
      </c>
      <c r="L410" s="2">
        <f t="shared" si="74"/>
        <v>0</v>
      </c>
      <c r="M410" s="2">
        <f t="shared" si="75"/>
        <v>0</v>
      </c>
      <c r="N410" s="58">
        <v>131</v>
      </c>
      <c r="O410" s="58">
        <v>246</v>
      </c>
      <c r="P410" s="58"/>
      <c r="Q410" s="58"/>
      <c r="R410" s="58"/>
      <c r="S410" s="58"/>
      <c r="T410" s="59"/>
      <c r="U410" s="55"/>
      <c r="V410" s="55"/>
      <c r="W410" s="55"/>
      <c r="X410" s="55"/>
      <c r="Y410" s="55"/>
      <c r="Z410" s="55"/>
      <c r="AA410" s="55"/>
      <c r="AB410" s="55"/>
      <c r="AG410" t="str">
        <f t="shared" si="76"/>
        <v>Smithfield</v>
      </c>
      <c r="AH410" t="s">
        <v>1518</v>
      </c>
      <c r="AI410">
        <v>2</v>
      </c>
      <c r="AJ410" s="9"/>
      <c r="AK410" s="94">
        <v>23</v>
      </c>
      <c r="AL410" s="96">
        <v>25</v>
      </c>
      <c r="AM410" s="96">
        <v>145</v>
      </c>
      <c r="AN410" s="100">
        <v>69155</v>
      </c>
      <c r="AO410">
        <f t="shared" si="68"/>
        <v>23025</v>
      </c>
      <c r="AP410" s="61" t="s">
        <v>2575</v>
      </c>
      <c r="AQ410" s="126">
        <f t="shared" si="69"/>
        <v>2369155</v>
      </c>
    </row>
    <row r="411" spans="1:43" hidden="1" outlineLevel="1">
      <c r="A411" t="s">
        <v>2416</v>
      </c>
      <c r="B411" s="9" t="s">
        <v>32</v>
      </c>
      <c r="C411" s="1">
        <f t="shared" si="70"/>
        <v>126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71"/>
        <v>0</v>
      </c>
      <c r="G411" s="1">
        <f t="shared" si="77"/>
        <v>34</v>
      </c>
      <c r="H411" s="2">
        <f t="shared" si="78"/>
        <v>0.26984126984126983</v>
      </c>
      <c r="I411" s="8"/>
      <c r="J411" s="2">
        <f t="shared" si="72"/>
        <v>0.36507936507936506</v>
      </c>
      <c r="K411" s="2">
        <f t="shared" si="73"/>
        <v>0.63492063492063489</v>
      </c>
      <c r="L411" s="2">
        <f t="shared" si="74"/>
        <v>0</v>
      </c>
      <c r="M411" s="2">
        <f t="shared" si="75"/>
        <v>0</v>
      </c>
      <c r="N411" s="58">
        <v>46</v>
      </c>
      <c r="O411" s="58">
        <v>80</v>
      </c>
      <c r="P411" s="58"/>
      <c r="Q411" s="58"/>
      <c r="R411" s="58"/>
      <c r="S411" s="58"/>
      <c r="T411" s="59"/>
      <c r="U411" s="55"/>
      <c r="V411" s="55"/>
      <c r="W411" s="55"/>
      <c r="X411" s="55"/>
      <c r="Y411" s="55"/>
      <c r="Z411" s="55"/>
      <c r="AA411" s="55"/>
      <c r="AB411" s="55"/>
      <c r="AG411" t="str">
        <f t="shared" si="76"/>
        <v>Smyrna</v>
      </c>
      <c r="AH411" t="s">
        <v>1670</v>
      </c>
      <c r="AI411">
        <v>2</v>
      </c>
      <c r="AJ411" s="9"/>
      <c r="AK411" s="94">
        <v>23</v>
      </c>
      <c r="AL411" s="96">
        <v>3</v>
      </c>
      <c r="AM411" s="96">
        <v>295</v>
      </c>
      <c r="AN411" s="100">
        <v>69260</v>
      </c>
      <c r="AO411">
        <f t="shared" si="68"/>
        <v>23003</v>
      </c>
      <c r="AP411" s="61" t="s">
        <v>2575</v>
      </c>
      <c r="AQ411" s="126">
        <f t="shared" si="69"/>
        <v>2369260</v>
      </c>
    </row>
    <row r="412" spans="1:43" hidden="1" outlineLevel="1">
      <c r="A412" t="s">
        <v>2417</v>
      </c>
      <c r="B412" s="9" t="s">
        <v>32</v>
      </c>
      <c r="C412" s="1">
        <f t="shared" si="70"/>
        <v>429</v>
      </c>
      <c r="D412" s="7">
        <f>IF(N412&gt;0, RANK(N412,(N412:P412,Q412:AE412)),0)</f>
        <v>1</v>
      </c>
      <c r="E412" s="7">
        <f>IF(O412&gt;0,RANK(O412,(N412:P412,Q412:AE412)),0)</f>
        <v>2</v>
      </c>
      <c r="F412" s="7">
        <f t="shared" si="71"/>
        <v>0</v>
      </c>
      <c r="G412" s="1">
        <f t="shared" si="77"/>
        <v>9</v>
      </c>
      <c r="H412" s="2">
        <f t="shared" si="78"/>
        <v>2.097902097902098E-2</v>
      </c>
      <c r="I412" s="8"/>
      <c r="J412" s="2">
        <f t="shared" si="72"/>
        <v>0.51048951048951052</v>
      </c>
      <c r="K412" s="2">
        <f t="shared" si="73"/>
        <v>0.48951048951048953</v>
      </c>
      <c r="L412" s="2">
        <f t="shared" si="74"/>
        <v>0</v>
      </c>
      <c r="M412" s="2">
        <f t="shared" si="75"/>
        <v>-5.5511151231257827E-17</v>
      </c>
      <c r="N412" s="58">
        <v>219</v>
      </c>
      <c r="O412" s="58">
        <v>210</v>
      </c>
      <c r="P412" s="58"/>
      <c r="Q412" s="58"/>
      <c r="R412" s="58"/>
      <c r="S412" s="58"/>
      <c r="T412" s="59"/>
      <c r="U412" s="55"/>
      <c r="V412" s="55"/>
      <c r="W412" s="55"/>
      <c r="X412" s="55"/>
      <c r="Y412" s="55"/>
      <c r="Z412" s="55"/>
      <c r="AA412" s="55"/>
      <c r="AB412" s="55"/>
      <c r="AG412" t="str">
        <f t="shared" si="76"/>
        <v>Solon</v>
      </c>
      <c r="AH412" t="s">
        <v>1518</v>
      </c>
      <c r="AI412">
        <v>2</v>
      </c>
      <c r="AJ412" s="9"/>
      <c r="AK412" s="94">
        <v>23</v>
      </c>
      <c r="AL412" s="96">
        <v>25</v>
      </c>
      <c r="AM412" s="96">
        <v>150</v>
      </c>
      <c r="AN412" s="100">
        <v>69505</v>
      </c>
      <c r="AO412">
        <f t="shared" si="68"/>
        <v>23025</v>
      </c>
      <c r="AP412" s="61" t="s">
        <v>2575</v>
      </c>
      <c r="AQ412" s="126">
        <f t="shared" si="69"/>
        <v>2369505</v>
      </c>
    </row>
    <row r="413" spans="1:43" hidden="1" outlineLevel="1">
      <c r="A413" t="s">
        <v>2317</v>
      </c>
      <c r="B413" s="9" t="s">
        <v>32</v>
      </c>
      <c r="C413" s="1">
        <f t="shared" si="70"/>
        <v>195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71"/>
        <v>0</v>
      </c>
      <c r="G413" s="1">
        <f t="shared" si="77"/>
        <v>33</v>
      </c>
      <c r="H413" s="2">
        <f t="shared" si="78"/>
        <v>0.16923076923076924</v>
      </c>
      <c r="I413" s="8"/>
      <c r="J413" s="2">
        <f t="shared" si="72"/>
        <v>0.41538461538461541</v>
      </c>
      <c r="K413" s="2">
        <f t="shared" si="73"/>
        <v>0.58461538461538465</v>
      </c>
      <c r="L413" s="2">
        <f t="shared" si="74"/>
        <v>0</v>
      </c>
      <c r="M413" s="2">
        <f t="shared" si="75"/>
        <v>-1.1102230246251565E-16</v>
      </c>
      <c r="N413" s="58">
        <v>81</v>
      </c>
      <c r="O413" s="58">
        <v>114</v>
      </c>
      <c r="P413" s="58"/>
      <c r="Q413" s="58"/>
      <c r="R413" s="58"/>
      <c r="S413" s="58"/>
      <c r="T413" s="59"/>
      <c r="U413" s="55"/>
      <c r="V413" s="55"/>
      <c r="W413" s="55"/>
      <c r="X413" s="55"/>
      <c r="Y413" s="55"/>
      <c r="Z413" s="55"/>
      <c r="AA413" s="55"/>
      <c r="AB413" s="55"/>
      <c r="AG413" t="str">
        <f t="shared" si="76"/>
        <v>Somerville</v>
      </c>
      <c r="AH413" t="s">
        <v>1794</v>
      </c>
      <c r="AI413">
        <v>1</v>
      </c>
      <c r="AJ413" s="9"/>
      <c r="AK413" s="94">
        <v>23</v>
      </c>
      <c r="AL413" s="96">
        <v>15</v>
      </c>
      <c r="AM413" s="96">
        <v>70</v>
      </c>
      <c r="AN413" s="100">
        <v>69645</v>
      </c>
      <c r="AO413">
        <f t="shared" si="68"/>
        <v>23015</v>
      </c>
      <c r="AP413" s="61" t="s">
        <v>2575</v>
      </c>
      <c r="AQ413" s="126">
        <f t="shared" si="69"/>
        <v>2369645</v>
      </c>
    </row>
    <row r="414" spans="1:43" hidden="1" outlineLevel="1">
      <c r="A414" t="s">
        <v>1903</v>
      </c>
      <c r="B414" s="9" t="s">
        <v>32</v>
      </c>
      <c r="C414" s="1">
        <f t="shared" si="70"/>
        <v>157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71"/>
        <v>0</v>
      </c>
      <c r="G414" s="1">
        <f t="shared" si="77"/>
        <v>69</v>
      </c>
      <c r="H414" s="2">
        <f t="shared" si="78"/>
        <v>0.43949044585987262</v>
      </c>
      <c r="I414" s="8"/>
      <c r="J414" s="2">
        <f t="shared" si="72"/>
        <v>0.28025477707006369</v>
      </c>
      <c r="K414" s="2">
        <f t="shared" si="73"/>
        <v>0.71974522292993626</v>
      </c>
      <c r="L414" s="2">
        <f t="shared" si="74"/>
        <v>0</v>
      </c>
      <c r="M414" s="2">
        <f t="shared" si="75"/>
        <v>1.1102230246251565E-16</v>
      </c>
      <c r="N414" s="58">
        <v>44</v>
      </c>
      <c r="O414" s="58">
        <v>113</v>
      </c>
      <c r="P414" s="58"/>
      <c r="Q414" s="58"/>
      <c r="R414" s="58"/>
      <c r="S414" s="58"/>
      <c r="T414" s="59"/>
      <c r="U414" s="55"/>
      <c r="V414" s="55"/>
      <c r="W414" s="55"/>
      <c r="X414" s="55"/>
      <c r="Y414" s="55"/>
      <c r="Z414" s="55"/>
      <c r="AA414" s="55"/>
      <c r="AB414" s="55"/>
      <c r="AG414" t="str">
        <f t="shared" si="76"/>
        <v>Sorrento</v>
      </c>
      <c r="AH414" t="s">
        <v>2274</v>
      </c>
      <c r="AI414">
        <v>2</v>
      </c>
      <c r="AJ414" s="9"/>
      <c r="AK414" s="94">
        <v>23</v>
      </c>
      <c r="AL414" s="96">
        <v>9</v>
      </c>
      <c r="AM414" s="96">
        <v>135</v>
      </c>
      <c r="AN414" s="100">
        <v>69750</v>
      </c>
      <c r="AO414">
        <f t="shared" si="68"/>
        <v>23009</v>
      </c>
      <c r="AP414" s="61" t="s">
        <v>2575</v>
      </c>
      <c r="AQ414" s="126">
        <f t="shared" si="69"/>
        <v>2369750</v>
      </c>
    </row>
    <row r="415" spans="1:43" hidden="1" outlineLevel="1">
      <c r="A415" t="s">
        <v>1380</v>
      </c>
      <c r="B415" s="9" t="s">
        <v>32</v>
      </c>
      <c r="C415" s="1">
        <f t="shared" si="70"/>
        <v>2228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71"/>
        <v>0</v>
      </c>
      <c r="G415" s="1">
        <f t="shared" si="77"/>
        <v>644</v>
      </c>
      <c r="H415" s="2">
        <f t="shared" si="78"/>
        <v>0.28904847396768402</v>
      </c>
      <c r="I415" s="8"/>
      <c r="J415" s="2">
        <f t="shared" si="72"/>
        <v>0.35547576301615796</v>
      </c>
      <c r="K415" s="2">
        <f t="shared" si="73"/>
        <v>0.64452423698384198</v>
      </c>
      <c r="L415" s="2">
        <f t="shared" si="74"/>
        <v>0</v>
      </c>
      <c r="M415" s="2">
        <f t="shared" si="75"/>
        <v>0</v>
      </c>
      <c r="N415" s="58">
        <v>792</v>
      </c>
      <c r="O415" s="58">
        <v>1436</v>
      </c>
      <c r="P415" s="58"/>
      <c r="Q415" s="58"/>
      <c r="R415" s="58"/>
      <c r="S415" s="58"/>
      <c r="T415" s="59"/>
      <c r="U415" s="55"/>
      <c r="V415" s="55"/>
      <c r="W415" s="55"/>
      <c r="X415" s="55"/>
      <c r="Y415" s="55"/>
      <c r="Z415" s="55"/>
      <c r="AA415" s="55"/>
      <c r="AB415" s="55"/>
      <c r="AG415" t="str">
        <f t="shared" si="76"/>
        <v>South Berwick</v>
      </c>
      <c r="AH415" t="s">
        <v>1647</v>
      </c>
      <c r="AI415">
        <v>1</v>
      </c>
      <c r="AJ415" s="9"/>
      <c r="AK415" s="94">
        <v>23</v>
      </c>
      <c r="AL415" s="96">
        <v>31</v>
      </c>
      <c r="AM415" s="96">
        <v>125</v>
      </c>
      <c r="AN415" s="100">
        <v>70030</v>
      </c>
      <c r="AO415">
        <f t="shared" si="68"/>
        <v>23031</v>
      </c>
      <c r="AP415" s="61" t="s">
        <v>2575</v>
      </c>
      <c r="AQ415" s="126">
        <f t="shared" si="69"/>
        <v>2370030</v>
      </c>
    </row>
    <row r="416" spans="1:43" hidden="1" outlineLevel="1">
      <c r="A416" t="s">
        <v>1666</v>
      </c>
      <c r="B416" s="9" t="s">
        <v>32</v>
      </c>
      <c r="C416" s="1">
        <f t="shared" si="70"/>
        <v>486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 t="shared" si="71"/>
        <v>0</v>
      </c>
      <c r="G416" s="1">
        <f t="shared" si="77"/>
        <v>130</v>
      </c>
      <c r="H416" s="2">
        <f t="shared" si="78"/>
        <v>0.26748971193415638</v>
      </c>
      <c r="I416" s="8"/>
      <c r="J416" s="2">
        <f t="shared" si="72"/>
        <v>0.36625514403292181</v>
      </c>
      <c r="K416" s="2">
        <f t="shared" si="73"/>
        <v>0.63374485596707819</v>
      </c>
      <c r="L416" s="2">
        <f t="shared" si="74"/>
        <v>0</v>
      </c>
      <c r="M416" s="2">
        <f t="shared" si="75"/>
        <v>0</v>
      </c>
      <c r="N416" s="58">
        <v>178</v>
      </c>
      <c r="O416" s="58">
        <v>308</v>
      </c>
      <c r="P416" s="58"/>
      <c r="Q416" s="58"/>
      <c r="R416" s="58"/>
      <c r="S416" s="58"/>
      <c r="T416" s="59"/>
      <c r="U416" s="55"/>
      <c r="V416" s="55"/>
      <c r="W416" s="55"/>
      <c r="X416" s="55"/>
      <c r="Y416" s="55"/>
      <c r="Z416" s="55"/>
      <c r="AA416" s="55"/>
      <c r="AB416" s="55"/>
      <c r="AG416" t="str">
        <f t="shared" si="76"/>
        <v>South Bristol</v>
      </c>
      <c r="AH416" t="s">
        <v>1794</v>
      </c>
      <c r="AI416">
        <v>1</v>
      </c>
      <c r="AJ416" s="9"/>
      <c r="AK416" s="94">
        <v>23</v>
      </c>
      <c r="AL416" s="96">
        <v>15</v>
      </c>
      <c r="AM416" s="96">
        <v>75</v>
      </c>
      <c r="AN416" s="100">
        <v>70240</v>
      </c>
      <c r="AO416">
        <f t="shared" si="68"/>
        <v>23015</v>
      </c>
      <c r="AP416" s="61" t="s">
        <v>2575</v>
      </c>
      <c r="AQ416" s="126">
        <f t="shared" si="69"/>
        <v>2370240</v>
      </c>
    </row>
    <row r="417" spans="1:43" hidden="1" outlineLevel="1">
      <c r="A417" t="s">
        <v>2165</v>
      </c>
      <c r="B417" s="9" t="s">
        <v>32</v>
      </c>
      <c r="C417" s="1">
        <f t="shared" si="70"/>
        <v>10497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si="71"/>
        <v>0</v>
      </c>
      <c r="G417" s="1">
        <f t="shared" si="77"/>
        <v>1677</v>
      </c>
      <c r="H417" s="2">
        <f t="shared" si="78"/>
        <v>0.15975993140897399</v>
      </c>
      <c r="I417" s="8"/>
      <c r="J417" s="2">
        <f t="shared" si="72"/>
        <v>0.42012003429551298</v>
      </c>
      <c r="K417" s="2">
        <f t="shared" si="73"/>
        <v>0.57987996570448697</v>
      </c>
      <c r="L417" s="2">
        <f t="shared" si="74"/>
        <v>0</v>
      </c>
      <c r="M417" s="2">
        <f t="shared" si="75"/>
        <v>1.1102230246251565E-16</v>
      </c>
      <c r="N417" s="58">
        <v>4410</v>
      </c>
      <c r="O417" s="58">
        <v>6087</v>
      </c>
      <c r="P417" s="58"/>
      <c r="Q417" s="58"/>
      <c r="R417" s="58"/>
      <c r="S417" s="58"/>
      <c r="T417" s="59"/>
      <c r="U417" s="55"/>
      <c r="V417" s="55"/>
      <c r="W417" s="55"/>
      <c r="X417" s="55"/>
      <c r="Y417" s="55"/>
      <c r="Z417" s="55"/>
      <c r="AA417" s="55"/>
      <c r="AB417" s="55"/>
      <c r="AG417" t="str">
        <f t="shared" si="76"/>
        <v>South Portland</v>
      </c>
      <c r="AH417" t="s">
        <v>2570</v>
      </c>
      <c r="AI417">
        <v>1</v>
      </c>
      <c r="AJ417" s="9"/>
      <c r="AK417" s="94">
        <v>23</v>
      </c>
      <c r="AL417" s="96">
        <v>5</v>
      </c>
      <c r="AM417" s="96">
        <v>110</v>
      </c>
      <c r="AN417" s="100">
        <v>71990</v>
      </c>
      <c r="AO417">
        <f t="shared" si="68"/>
        <v>23005</v>
      </c>
      <c r="AP417" s="61" t="s">
        <v>527</v>
      </c>
      <c r="AQ417" s="126">
        <f t="shared" si="69"/>
        <v>2371990</v>
      </c>
    </row>
    <row r="418" spans="1:43" hidden="1" outlineLevel="1">
      <c r="A418" t="s">
        <v>1805</v>
      </c>
      <c r="B418" s="9" t="s">
        <v>32</v>
      </c>
      <c r="C418" s="1">
        <f t="shared" si="70"/>
        <v>619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 t="shared" si="71"/>
        <v>0</v>
      </c>
      <c r="G418" s="1">
        <f t="shared" si="77"/>
        <v>271</v>
      </c>
      <c r="H418" s="2">
        <f t="shared" si="78"/>
        <v>0.43780290791599352</v>
      </c>
      <c r="I418" s="8"/>
      <c r="J418" s="2">
        <f t="shared" si="72"/>
        <v>0.28109854604200324</v>
      </c>
      <c r="K418" s="2">
        <f t="shared" si="73"/>
        <v>0.71890145395799676</v>
      </c>
      <c r="L418" s="2">
        <f t="shared" si="74"/>
        <v>0</v>
      </c>
      <c r="M418" s="2">
        <f t="shared" si="75"/>
        <v>0</v>
      </c>
      <c r="N418" s="58">
        <v>174</v>
      </c>
      <c r="O418" s="58">
        <v>445</v>
      </c>
      <c r="P418" s="58"/>
      <c r="Q418" s="58"/>
      <c r="R418" s="58"/>
      <c r="S418" s="58"/>
      <c r="T418" s="59"/>
      <c r="U418" s="55"/>
      <c r="V418" s="55"/>
      <c r="W418" s="55"/>
      <c r="X418" s="55"/>
      <c r="Y418" s="55"/>
      <c r="Z418" s="55"/>
      <c r="AA418" s="55"/>
      <c r="AB418" s="55"/>
      <c r="AG418" t="str">
        <f t="shared" si="76"/>
        <v>South Thomaston</v>
      </c>
      <c r="AH418" t="s">
        <v>947</v>
      </c>
      <c r="AI418">
        <v>1</v>
      </c>
      <c r="AJ418" s="9"/>
      <c r="AK418" s="94">
        <v>23</v>
      </c>
      <c r="AL418" s="96">
        <v>13</v>
      </c>
      <c r="AM418" s="96">
        <v>65</v>
      </c>
      <c r="AN418" s="100">
        <v>72585</v>
      </c>
      <c r="AO418">
        <f t="shared" si="68"/>
        <v>23013</v>
      </c>
      <c r="AP418" s="61" t="s">
        <v>2575</v>
      </c>
      <c r="AQ418" s="126">
        <f t="shared" si="69"/>
        <v>2372585</v>
      </c>
    </row>
    <row r="419" spans="1:43" hidden="1" outlineLevel="1">
      <c r="A419" t="s">
        <v>1132</v>
      </c>
      <c r="B419" s="9" t="s">
        <v>32</v>
      </c>
      <c r="C419" s="1">
        <f t="shared" si="70"/>
        <v>435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 t="shared" si="71"/>
        <v>0</v>
      </c>
      <c r="G419" s="1">
        <f t="shared" si="77"/>
        <v>215</v>
      </c>
      <c r="H419" s="2">
        <f t="shared" si="78"/>
        <v>0.4942528735632184</v>
      </c>
      <c r="I419" s="8"/>
      <c r="J419" s="2">
        <f t="shared" si="72"/>
        <v>0.25287356321839083</v>
      </c>
      <c r="K419" s="2">
        <f t="shared" si="73"/>
        <v>0.74712643678160917</v>
      </c>
      <c r="L419" s="2">
        <f t="shared" si="74"/>
        <v>0</v>
      </c>
      <c r="M419" s="2">
        <f t="shared" si="75"/>
        <v>0</v>
      </c>
      <c r="N419" s="58">
        <v>110</v>
      </c>
      <c r="O419" s="58">
        <v>325</v>
      </c>
      <c r="P419" s="58"/>
      <c r="Q419" s="58"/>
      <c r="R419" s="58"/>
      <c r="S419" s="58"/>
      <c r="T419" s="59"/>
      <c r="U419" s="55"/>
      <c r="V419" s="55"/>
      <c r="W419" s="55"/>
      <c r="X419" s="55"/>
      <c r="Y419" s="55"/>
      <c r="Z419" s="55"/>
      <c r="AA419" s="55"/>
      <c r="AB419" s="55"/>
      <c r="AG419" t="str">
        <f t="shared" si="76"/>
        <v>Southport</v>
      </c>
      <c r="AH419" t="s">
        <v>1794</v>
      </c>
      <c r="AI419">
        <v>1</v>
      </c>
      <c r="AJ419" s="9"/>
      <c r="AK419" s="94">
        <v>23</v>
      </c>
      <c r="AL419" s="96">
        <v>15</v>
      </c>
      <c r="AM419" s="96">
        <v>80</v>
      </c>
      <c r="AN419" s="100">
        <v>71955</v>
      </c>
      <c r="AO419">
        <f t="shared" si="68"/>
        <v>23015</v>
      </c>
      <c r="AP419" s="61" t="s">
        <v>2575</v>
      </c>
      <c r="AQ419" s="126">
        <f t="shared" si="69"/>
        <v>2371955</v>
      </c>
    </row>
    <row r="420" spans="1:43" hidden="1" outlineLevel="1">
      <c r="A420" t="s">
        <v>563</v>
      </c>
      <c r="B420" s="9" t="s">
        <v>32</v>
      </c>
      <c r="C420" s="1">
        <f t="shared" si="70"/>
        <v>916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 t="shared" si="71"/>
        <v>0</v>
      </c>
      <c r="G420" s="1">
        <f t="shared" si="77"/>
        <v>318</v>
      </c>
      <c r="H420" s="2">
        <f t="shared" si="78"/>
        <v>0.34716157205240172</v>
      </c>
      <c r="I420" s="8"/>
      <c r="J420" s="2">
        <f t="shared" si="72"/>
        <v>0.32641921397379914</v>
      </c>
      <c r="K420" s="2">
        <f t="shared" si="73"/>
        <v>0.67358078602620086</v>
      </c>
      <c r="L420" s="2">
        <f t="shared" si="74"/>
        <v>0</v>
      </c>
      <c r="M420" s="2">
        <f t="shared" si="75"/>
        <v>0</v>
      </c>
      <c r="N420" s="58">
        <v>299</v>
      </c>
      <c r="O420" s="58">
        <v>617</v>
      </c>
      <c r="P420" s="58"/>
      <c r="Q420" s="58"/>
      <c r="R420" s="58"/>
      <c r="S420" s="58"/>
      <c r="T420" s="59"/>
      <c r="U420" s="55"/>
      <c r="V420" s="55"/>
      <c r="W420" s="55"/>
      <c r="X420" s="55"/>
      <c r="Y420" s="55"/>
      <c r="Z420" s="55"/>
      <c r="AA420" s="55"/>
      <c r="AB420" s="55"/>
      <c r="AG420" t="str">
        <f t="shared" si="76"/>
        <v>Southwest Harbor</v>
      </c>
      <c r="AH420" t="s">
        <v>2274</v>
      </c>
      <c r="AI420">
        <v>2</v>
      </c>
      <c r="AJ420" s="9"/>
      <c r="AK420" s="94">
        <v>23</v>
      </c>
      <c r="AL420" s="96">
        <v>9</v>
      </c>
      <c r="AM420" s="96">
        <v>140</v>
      </c>
      <c r="AN420" s="100">
        <v>72865</v>
      </c>
      <c r="AO420">
        <f t="shared" si="68"/>
        <v>23009</v>
      </c>
      <c r="AP420" s="61" t="s">
        <v>2575</v>
      </c>
      <c r="AQ420" s="126">
        <f t="shared" si="69"/>
        <v>2372865</v>
      </c>
    </row>
    <row r="421" spans="1:43" hidden="1" outlineLevel="1">
      <c r="A421" t="s">
        <v>1098</v>
      </c>
      <c r="B421" s="9" t="s">
        <v>32</v>
      </c>
      <c r="C421" s="1">
        <f t="shared" si="70"/>
        <v>143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71"/>
        <v>0</v>
      </c>
      <c r="G421" s="1">
        <f t="shared" si="77"/>
        <v>23</v>
      </c>
      <c r="H421" s="2">
        <f t="shared" si="78"/>
        <v>0.16083916083916083</v>
      </c>
      <c r="I421" s="8"/>
      <c r="J421" s="2">
        <f t="shared" si="72"/>
        <v>0.58041958041958042</v>
      </c>
      <c r="K421" s="2">
        <f t="shared" si="73"/>
        <v>0.41958041958041958</v>
      </c>
      <c r="L421" s="2">
        <f t="shared" si="74"/>
        <v>0</v>
      </c>
      <c r="M421" s="2">
        <f t="shared" si="75"/>
        <v>0</v>
      </c>
      <c r="N421" s="58">
        <v>83</v>
      </c>
      <c r="O421" s="58">
        <v>60</v>
      </c>
      <c r="P421" s="58"/>
      <c r="Q421" s="58"/>
      <c r="R421" s="58"/>
      <c r="S421" s="58"/>
      <c r="T421" s="59"/>
      <c r="U421" s="55"/>
      <c r="V421" s="55"/>
      <c r="W421" s="55"/>
      <c r="X421" s="55"/>
      <c r="Y421" s="55"/>
      <c r="Z421" s="55"/>
      <c r="AA421" s="55"/>
      <c r="AB421" s="55"/>
      <c r="AG421" t="str">
        <f t="shared" si="76"/>
        <v>Springfield</v>
      </c>
      <c r="AH421" t="s">
        <v>1154</v>
      </c>
      <c r="AI421">
        <v>2</v>
      </c>
      <c r="AJ421" s="9"/>
      <c r="AK421" s="94">
        <v>23</v>
      </c>
      <c r="AL421" s="96">
        <v>19</v>
      </c>
      <c r="AM421" s="96">
        <v>280</v>
      </c>
      <c r="AN421" s="100">
        <v>73250</v>
      </c>
      <c r="AO421">
        <f t="shared" si="68"/>
        <v>23019</v>
      </c>
      <c r="AP421" s="61" t="s">
        <v>2575</v>
      </c>
      <c r="AQ421" s="126">
        <f t="shared" si="69"/>
        <v>2373250</v>
      </c>
    </row>
    <row r="422" spans="1:43" hidden="1" outlineLevel="1">
      <c r="A422" t="s">
        <v>1806</v>
      </c>
      <c r="B422" s="9" t="s">
        <v>32</v>
      </c>
      <c r="C422" s="1">
        <f t="shared" si="70"/>
        <v>199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 t="shared" si="71"/>
        <v>0</v>
      </c>
      <c r="G422" s="1">
        <f t="shared" si="77"/>
        <v>25</v>
      </c>
      <c r="H422" s="2">
        <f t="shared" si="78"/>
        <v>0.12562814070351758</v>
      </c>
      <c r="I422" s="8"/>
      <c r="J422" s="2">
        <f t="shared" si="72"/>
        <v>0.43718592964824121</v>
      </c>
      <c r="K422" s="2">
        <f t="shared" si="73"/>
        <v>0.56281407035175879</v>
      </c>
      <c r="L422" s="2">
        <f t="shared" si="74"/>
        <v>0</v>
      </c>
      <c r="M422" s="2">
        <f t="shared" si="75"/>
        <v>0</v>
      </c>
      <c r="N422" s="58">
        <v>87</v>
      </c>
      <c r="O422" s="58">
        <v>112</v>
      </c>
      <c r="P422" s="58"/>
      <c r="Q422" s="58"/>
      <c r="R422" s="58"/>
      <c r="S422" s="58"/>
      <c r="T422" s="59"/>
      <c r="U422" s="55"/>
      <c r="V422" s="55"/>
      <c r="W422" s="55"/>
      <c r="X422" s="55"/>
      <c r="Y422" s="55"/>
      <c r="Z422" s="55"/>
      <c r="AA422" s="55"/>
      <c r="AB422" s="55"/>
      <c r="AG422" t="str">
        <f t="shared" si="76"/>
        <v>Stacyville</v>
      </c>
      <c r="AH422" t="s">
        <v>1154</v>
      </c>
      <c r="AI422">
        <v>2</v>
      </c>
      <c r="AJ422" s="9"/>
      <c r="AK422" s="94">
        <v>23</v>
      </c>
      <c r="AL422" s="96">
        <v>19</v>
      </c>
      <c r="AM422" s="96">
        <v>285</v>
      </c>
      <c r="AN422" s="100">
        <v>73600</v>
      </c>
      <c r="AO422">
        <f t="shared" si="68"/>
        <v>23019</v>
      </c>
      <c r="AP422" s="61" t="s">
        <v>2575</v>
      </c>
      <c r="AQ422" s="126">
        <f t="shared" si="69"/>
        <v>2373600</v>
      </c>
    </row>
    <row r="423" spans="1:43" hidden="1" outlineLevel="1">
      <c r="A423" t="s">
        <v>1516</v>
      </c>
      <c r="B423" s="9" t="s">
        <v>32</v>
      </c>
      <c r="C423" s="1">
        <f t="shared" si="70"/>
        <v>3179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71"/>
        <v>0</v>
      </c>
      <c r="G423" s="1">
        <f t="shared" si="77"/>
        <v>709</v>
      </c>
      <c r="H423" s="2">
        <f t="shared" si="78"/>
        <v>0.22302610883925764</v>
      </c>
      <c r="I423" s="8"/>
      <c r="J423" s="2">
        <f t="shared" si="72"/>
        <v>0.38848694558037117</v>
      </c>
      <c r="K423" s="2">
        <f t="shared" si="73"/>
        <v>0.61151305441962878</v>
      </c>
      <c r="L423" s="2">
        <f t="shared" si="74"/>
        <v>0</v>
      </c>
      <c r="M423" s="2">
        <f t="shared" si="75"/>
        <v>0</v>
      </c>
      <c r="N423" s="58">
        <v>1235</v>
      </c>
      <c r="O423" s="58">
        <v>1944</v>
      </c>
      <c r="P423" s="58"/>
      <c r="Q423" s="58"/>
      <c r="R423" s="58"/>
      <c r="S423" s="58"/>
      <c r="T423" s="59"/>
      <c r="U423" s="55"/>
      <c r="V423" s="55"/>
      <c r="W423" s="55"/>
      <c r="X423" s="55"/>
      <c r="Y423" s="55"/>
      <c r="Z423" s="55"/>
      <c r="AA423" s="55"/>
      <c r="AB423" s="55"/>
      <c r="AG423" t="str">
        <f t="shared" si="76"/>
        <v>Standish</v>
      </c>
      <c r="AH423" t="s">
        <v>2570</v>
      </c>
      <c r="AI423">
        <v>1</v>
      </c>
      <c r="AJ423" s="9"/>
      <c r="AK423" s="94">
        <v>23</v>
      </c>
      <c r="AL423" s="96">
        <v>5</v>
      </c>
      <c r="AM423" s="96">
        <v>115</v>
      </c>
      <c r="AN423" s="100">
        <v>73670</v>
      </c>
      <c r="AO423">
        <f t="shared" si="68"/>
        <v>23005</v>
      </c>
      <c r="AP423" s="61" t="s">
        <v>2575</v>
      </c>
      <c r="AQ423" s="126">
        <f t="shared" si="69"/>
        <v>2373670</v>
      </c>
    </row>
    <row r="424" spans="1:43" hidden="1" outlineLevel="1">
      <c r="A424" t="s">
        <v>1458</v>
      </c>
      <c r="B424" s="9" t="s">
        <v>32</v>
      </c>
      <c r="C424" s="1">
        <f t="shared" si="70"/>
        <v>208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 t="shared" si="71"/>
        <v>0</v>
      </c>
      <c r="G424" s="1">
        <f t="shared" si="77"/>
        <v>14</v>
      </c>
      <c r="H424" s="2">
        <f t="shared" si="78"/>
        <v>6.7307692307692304E-2</v>
      </c>
      <c r="I424" s="8"/>
      <c r="J424" s="2">
        <f t="shared" si="72"/>
        <v>0.46634615384615385</v>
      </c>
      <c r="K424" s="2">
        <f t="shared" si="73"/>
        <v>0.53365384615384615</v>
      </c>
      <c r="L424" s="2">
        <f t="shared" si="74"/>
        <v>0</v>
      </c>
      <c r="M424" s="2">
        <f t="shared" si="75"/>
        <v>0</v>
      </c>
      <c r="N424" s="58">
        <v>97</v>
      </c>
      <c r="O424" s="58">
        <v>111</v>
      </c>
      <c r="P424" s="58"/>
      <c r="Q424" s="58"/>
      <c r="R424" s="58"/>
      <c r="S424" s="58"/>
      <c r="T424" s="59"/>
      <c r="U424" s="55"/>
      <c r="V424" s="55"/>
      <c r="W424" s="55"/>
      <c r="X424" s="55"/>
      <c r="Y424" s="55"/>
      <c r="Z424" s="55"/>
      <c r="AA424" s="55"/>
      <c r="AB424" s="55"/>
      <c r="AG424" t="str">
        <f t="shared" si="76"/>
        <v>Starks</v>
      </c>
      <c r="AH424" t="s">
        <v>1518</v>
      </c>
      <c r="AI424">
        <v>2</v>
      </c>
      <c r="AJ424" s="9"/>
      <c r="AK424" s="94">
        <v>23</v>
      </c>
      <c r="AL424" s="96">
        <v>25</v>
      </c>
      <c r="AM424" s="96">
        <v>155</v>
      </c>
      <c r="AN424" s="100">
        <v>73845</v>
      </c>
      <c r="AO424">
        <f t="shared" si="68"/>
        <v>23025</v>
      </c>
      <c r="AP424" s="61" t="s">
        <v>2575</v>
      </c>
      <c r="AQ424" s="126">
        <f t="shared" si="69"/>
        <v>2373845</v>
      </c>
    </row>
    <row r="425" spans="1:43" hidden="1" outlineLevel="1">
      <c r="A425" t="s">
        <v>2255</v>
      </c>
      <c r="B425" s="9" t="s">
        <v>32</v>
      </c>
      <c r="C425" s="1">
        <f t="shared" si="70"/>
        <v>317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 t="shared" si="71"/>
        <v>0</v>
      </c>
      <c r="G425" s="1">
        <f t="shared" si="77"/>
        <v>73</v>
      </c>
      <c r="H425" s="2">
        <f t="shared" si="78"/>
        <v>0.2302839116719243</v>
      </c>
      <c r="I425" s="8"/>
      <c r="J425" s="2">
        <f t="shared" si="72"/>
        <v>0.38485804416403785</v>
      </c>
      <c r="K425" s="2">
        <f t="shared" si="73"/>
        <v>0.6151419558359621</v>
      </c>
      <c r="L425" s="2">
        <f t="shared" si="74"/>
        <v>0</v>
      </c>
      <c r="M425" s="2">
        <f t="shared" si="75"/>
        <v>0</v>
      </c>
      <c r="N425" s="58">
        <v>122</v>
      </c>
      <c r="O425" s="58">
        <v>195</v>
      </c>
      <c r="P425" s="58"/>
      <c r="Q425" s="58"/>
      <c r="R425" s="58"/>
      <c r="S425" s="58"/>
      <c r="T425" s="59"/>
      <c r="U425" s="55"/>
      <c r="V425" s="55"/>
      <c r="W425" s="55"/>
      <c r="X425" s="55"/>
      <c r="Y425" s="55"/>
      <c r="Z425" s="55"/>
      <c r="AA425" s="55"/>
      <c r="AB425" s="55"/>
      <c r="AG425" t="str">
        <f t="shared" si="76"/>
        <v>Stetson</v>
      </c>
      <c r="AH425" t="s">
        <v>1154</v>
      </c>
      <c r="AI425">
        <v>2</v>
      </c>
      <c r="AJ425" s="9"/>
      <c r="AK425" s="94">
        <v>23</v>
      </c>
      <c r="AL425" s="96">
        <v>19</v>
      </c>
      <c r="AM425" s="96">
        <v>290</v>
      </c>
      <c r="AN425" s="100">
        <v>74055</v>
      </c>
      <c r="AO425">
        <f t="shared" si="68"/>
        <v>23019</v>
      </c>
      <c r="AP425" s="61" t="s">
        <v>2575</v>
      </c>
      <c r="AQ425" s="126">
        <f t="shared" si="69"/>
        <v>2374055</v>
      </c>
    </row>
    <row r="426" spans="1:43" hidden="1" outlineLevel="1">
      <c r="A426" t="s">
        <v>2271</v>
      </c>
      <c r="B426" s="9" t="s">
        <v>32</v>
      </c>
      <c r="C426" s="1">
        <f t="shared" si="70"/>
        <v>401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71"/>
        <v>0</v>
      </c>
      <c r="G426" s="1">
        <f t="shared" si="77"/>
        <v>77</v>
      </c>
      <c r="H426" s="2">
        <f t="shared" si="78"/>
        <v>0.19201995012468828</v>
      </c>
      <c r="I426" s="8"/>
      <c r="J426" s="2">
        <f t="shared" si="72"/>
        <v>0.40399002493765584</v>
      </c>
      <c r="K426" s="2">
        <f t="shared" si="73"/>
        <v>0.5960099750623441</v>
      </c>
      <c r="L426" s="2">
        <f t="shared" si="74"/>
        <v>0</v>
      </c>
      <c r="M426" s="2">
        <f t="shared" si="75"/>
        <v>1.1102230246251565E-16</v>
      </c>
      <c r="N426" s="58">
        <v>162</v>
      </c>
      <c r="O426" s="58">
        <v>239</v>
      </c>
      <c r="P426" s="58"/>
      <c r="Q426" s="58"/>
      <c r="R426" s="58"/>
      <c r="S426" s="58"/>
      <c r="T426" s="59"/>
      <c r="U426" s="55"/>
      <c r="V426" s="55"/>
      <c r="W426" s="55"/>
      <c r="X426" s="55"/>
      <c r="Y426" s="55"/>
      <c r="Z426" s="55"/>
      <c r="AA426" s="55"/>
      <c r="AB426" s="55"/>
      <c r="AG426" t="str">
        <f t="shared" si="76"/>
        <v>Steuben</v>
      </c>
      <c r="AH426" t="s">
        <v>1242</v>
      </c>
      <c r="AI426">
        <v>2</v>
      </c>
      <c r="AJ426" s="9"/>
      <c r="AK426" s="94">
        <v>23</v>
      </c>
      <c r="AL426" s="96">
        <v>29</v>
      </c>
      <c r="AM426" s="96">
        <v>195</v>
      </c>
      <c r="AN426" s="100">
        <v>74125</v>
      </c>
      <c r="AO426">
        <f t="shared" si="68"/>
        <v>23029</v>
      </c>
      <c r="AP426" s="61" t="s">
        <v>2575</v>
      </c>
      <c r="AQ426" s="126">
        <f t="shared" si="69"/>
        <v>2374125</v>
      </c>
    </row>
    <row r="427" spans="1:43" hidden="1" outlineLevel="1">
      <c r="A427" t="s">
        <v>2004</v>
      </c>
      <c r="B427" s="9" t="s">
        <v>32</v>
      </c>
      <c r="C427" s="1">
        <f t="shared" si="70"/>
        <v>154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 t="shared" si="71"/>
        <v>0</v>
      </c>
      <c r="G427" s="1">
        <f t="shared" si="77"/>
        <v>10</v>
      </c>
      <c r="H427" s="2">
        <f t="shared" si="78"/>
        <v>6.4935064935064929E-2</v>
      </c>
      <c r="I427" s="8"/>
      <c r="J427" s="2">
        <f t="shared" si="72"/>
        <v>0.46753246753246752</v>
      </c>
      <c r="K427" s="2">
        <f t="shared" si="73"/>
        <v>0.53246753246753242</v>
      </c>
      <c r="L427" s="2">
        <f t="shared" si="74"/>
        <v>0</v>
      </c>
      <c r="M427" s="2">
        <f t="shared" si="75"/>
        <v>1.1102230246251565E-16</v>
      </c>
      <c r="N427" s="58">
        <v>72</v>
      </c>
      <c r="O427" s="58">
        <v>82</v>
      </c>
      <c r="P427" s="58"/>
      <c r="Q427" s="58"/>
      <c r="R427" s="58"/>
      <c r="S427" s="58"/>
      <c r="T427" s="59"/>
      <c r="U427" s="55"/>
      <c r="V427" s="55"/>
      <c r="W427" s="55"/>
      <c r="X427" s="55"/>
      <c r="Y427" s="55"/>
      <c r="Z427" s="55"/>
      <c r="AA427" s="55"/>
      <c r="AB427" s="55"/>
      <c r="AG427" t="str">
        <f t="shared" si="76"/>
        <v>Stockholm</v>
      </c>
      <c r="AH427" t="s">
        <v>1670</v>
      </c>
      <c r="AI427">
        <v>2</v>
      </c>
      <c r="AJ427" s="9"/>
      <c r="AK427" s="94">
        <v>23</v>
      </c>
      <c r="AL427" s="96">
        <v>3</v>
      </c>
      <c r="AM427" s="96">
        <v>300</v>
      </c>
      <c r="AN427" s="100">
        <v>74405</v>
      </c>
      <c r="AO427">
        <f t="shared" si="68"/>
        <v>23003</v>
      </c>
      <c r="AP427" s="61" t="s">
        <v>2575</v>
      </c>
      <c r="AQ427" s="126">
        <f t="shared" si="69"/>
        <v>2374405</v>
      </c>
    </row>
    <row r="428" spans="1:43" hidden="1" outlineLevel="1">
      <c r="A428" t="s">
        <v>1672</v>
      </c>
      <c r="B428" s="9" t="s">
        <v>32</v>
      </c>
      <c r="C428" s="1">
        <f t="shared" si="70"/>
        <v>674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71"/>
        <v>0</v>
      </c>
      <c r="G428" s="1">
        <f t="shared" si="77"/>
        <v>140</v>
      </c>
      <c r="H428" s="2">
        <f t="shared" si="78"/>
        <v>0.20771513353115728</v>
      </c>
      <c r="I428" s="8"/>
      <c r="J428" s="2">
        <f t="shared" si="72"/>
        <v>0.39614243323442139</v>
      </c>
      <c r="K428" s="2">
        <f t="shared" si="73"/>
        <v>0.60385756676557867</v>
      </c>
      <c r="L428" s="2">
        <f t="shared" si="74"/>
        <v>0</v>
      </c>
      <c r="M428" s="2">
        <f t="shared" si="75"/>
        <v>-1.1102230246251565E-16</v>
      </c>
      <c r="N428" s="58">
        <v>267</v>
      </c>
      <c r="O428" s="58">
        <v>407</v>
      </c>
      <c r="P428" s="58"/>
      <c r="Q428" s="58"/>
      <c r="R428" s="58"/>
      <c r="S428" s="58"/>
      <c r="T428" s="59"/>
      <c r="U428" s="55"/>
      <c r="V428" s="55"/>
      <c r="W428" s="55"/>
      <c r="X428" s="55"/>
      <c r="Y428" s="55"/>
      <c r="Z428" s="55"/>
      <c r="AA428" s="55"/>
      <c r="AB428" s="55"/>
      <c r="AG428" t="str">
        <f t="shared" si="76"/>
        <v>Stockton Springs</v>
      </c>
      <c r="AH428" t="s">
        <v>2267</v>
      </c>
      <c r="AI428">
        <v>2</v>
      </c>
      <c r="AJ428" s="9"/>
      <c r="AK428" s="94">
        <v>23</v>
      </c>
      <c r="AL428" s="96">
        <v>27</v>
      </c>
      <c r="AM428" s="96">
        <v>100</v>
      </c>
      <c r="AN428" s="100">
        <v>74475</v>
      </c>
      <c r="AO428">
        <f t="shared" si="68"/>
        <v>23027</v>
      </c>
      <c r="AP428" s="61" t="s">
        <v>2575</v>
      </c>
      <c r="AQ428" s="126">
        <f t="shared" si="69"/>
        <v>2374475</v>
      </c>
    </row>
    <row r="429" spans="1:43" hidden="1" outlineLevel="1">
      <c r="A429" t="s">
        <v>2003</v>
      </c>
      <c r="B429" s="9" t="s">
        <v>32</v>
      </c>
      <c r="C429" s="1">
        <f t="shared" si="70"/>
        <v>117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 t="shared" si="71"/>
        <v>0</v>
      </c>
      <c r="G429" s="1">
        <f t="shared" si="77"/>
        <v>13</v>
      </c>
      <c r="H429" s="2">
        <f t="shared" si="78"/>
        <v>0.1111111111111111</v>
      </c>
      <c r="I429" s="8"/>
      <c r="J429" s="2">
        <f t="shared" si="72"/>
        <v>0.44444444444444442</v>
      </c>
      <c r="K429" s="2">
        <f t="shared" si="73"/>
        <v>0.55555555555555558</v>
      </c>
      <c r="L429" s="2">
        <f t="shared" si="74"/>
        <v>0</v>
      </c>
      <c r="M429" s="2">
        <f t="shared" si="75"/>
        <v>0</v>
      </c>
      <c r="N429" s="58">
        <v>52</v>
      </c>
      <c r="O429" s="58">
        <v>65</v>
      </c>
      <c r="P429" s="58"/>
      <c r="Q429" s="58"/>
      <c r="R429" s="58"/>
      <c r="S429" s="58"/>
      <c r="T429" s="59"/>
      <c r="U429" s="55"/>
      <c r="V429" s="55"/>
      <c r="W429" s="55"/>
      <c r="X429" s="55"/>
      <c r="Y429" s="55"/>
      <c r="Z429" s="55"/>
      <c r="AA429" s="55"/>
      <c r="AB429" s="55"/>
      <c r="AG429" t="str">
        <f t="shared" si="76"/>
        <v>Stoneham</v>
      </c>
      <c r="AH429" t="s">
        <v>2760</v>
      </c>
      <c r="AI429">
        <v>2</v>
      </c>
      <c r="AJ429" s="9"/>
      <c r="AK429" s="94">
        <v>23</v>
      </c>
      <c r="AL429" s="96">
        <v>17</v>
      </c>
      <c r="AM429" s="96">
        <v>140</v>
      </c>
      <c r="AN429" s="100">
        <v>74510</v>
      </c>
      <c r="AO429">
        <f t="shared" si="68"/>
        <v>23017</v>
      </c>
      <c r="AP429" s="61" t="s">
        <v>2575</v>
      </c>
      <c r="AQ429" s="126">
        <f t="shared" si="69"/>
        <v>2374510</v>
      </c>
    </row>
    <row r="430" spans="1:43" hidden="1" outlineLevel="1">
      <c r="A430" t="s">
        <v>2722</v>
      </c>
      <c r="B430" s="9" t="s">
        <v>32</v>
      </c>
      <c r="C430" s="1">
        <f t="shared" si="70"/>
        <v>427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 t="shared" si="71"/>
        <v>0</v>
      </c>
      <c r="G430" s="1">
        <f t="shared" si="77"/>
        <v>116</v>
      </c>
      <c r="H430" s="2">
        <f t="shared" si="78"/>
        <v>0.27166276346604218</v>
      </c>
      <c r="I430" s="8"/>
      <c r="J430" s="2">
        <f t="shared" si="72"/>
        <v>0.36299765807962531</v>
      </c>
      <c r="K430" s="2">
        <f t="shared" si="73"/>
        <v>0.63466042154566749</v>
      </c>
      <c r="L430" s="2">
        <f t="shared" si="74"/>
        <v>0</v>
      </c>
      <c r="M430" s="2">
        <f t="shared" si="75"/>
        <v>2.3419203747072626E-3</v>
      </c>
      <c r="N430" s="58">
        <v>155</v>
      </c>
      <c r="O430" s="58">
        <v>271</v>
      </c>
      <c r="P430" s="58"/>
      <c r="Q430" s="58"/>
      <c r="R430" s="58"/>
      <c r="S430" s="58"/>
      <c r="T430" s="59"/>
      <c r="U430" s="55">
        <v>1</v>
      </c>
      <c r="V430" s="55"/>
      <c r="W430" s="55"/>
      <c r="X430" s="55"/>
      <c r="Y430" s="55"/>
      <c r="Z430" s="55"/>
      <c r="AA430" s="55"/>
      <c r="AB430" s="55"/>
      <c r="AG430" t="str">
        <f t="shared" si="76"/>
        <v>Stonington</v>
      </c>
      <c r="AH430" t="s">
        <v>2274</v>
      </c>
      <c r="AI430">
        <v>2</v>
      </c>
      <c r="AJ430" s="9"/>
      <c r="AK430" s="94">
        <v>23</v>
      </c>
      <c r="AL430" s="96">
        <v>9</v>
      </c>
      <c r="AM430" s="96">
        <v>145</v>
      </c>
      <c r="AN430" s="100">
        <v>74580</v>
      </c>
      <c r="AO430">
        <f t="shared" si="68"/>
        <v>23009</v>
      </c>
      <c r="AP430" s="61" t="s">
        <v>2575</v>
      </c>
      <c r="AQ430" s="126">
        <f t="shared" si="69"/>
        <v>2374580</v>
      </c>
    </row>
    <row r="431" spans="1:43" hidden="1" outlineLevel="1">
      <c r="A431" t="s">
        <v>2721</v>
      </c>
      <c r="B431" s="9" t="s">
        <v>32</v>
      </c>
      <c r="C431" s="1">
        <f t="shared" si="70"/>
        <v>105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 t="shared" si="71"/>
        <v>0</v>
      </c>
      <c r="G431" s="1">
        <f t="shared" si="77"/>
        <v>17</v>
      </c>
      <c r="H431" s="2">
        <f t="shared" si="78"/>
        <v>0.16190476190476191</v>
      </c>
      <c r="I431" s="8"/>
      <c r="J431" s="2">
        <f t="shared" si="72"/>
        <v>0.41904761904761906</v>
      </c>
      <c r="K431" s="2">
        <f t="shared" si="73"/>
        <v>0.580952380952381</v>
      </c>
      <c r="L431" s="2">
        <f t="shared" si="74"/>
        <v>0</v>
      </c>
      <c r="M431" s="2">
        <f t="shared" si="75"/>
        <v>-1.1102230246251565E-16</v>
      </c>
      <c r="N431" s="58">
        <v>44</v>
      </c>
      <c r="O431" s="58">
        <v>61</v>
      </c>
      <c r="P431" s="58"/>
      <c r="Q431" s="58"/>
      <c r="R431" s="58"/>
      <c r="S431" s="58"/>
      <c r="T431" s="59"/>
      <c r="U431" s="55"/>
      <c r="V431" s="55"/>
      <c r="W431" s="55"/>
      <c r="X431" s="55"/>
      <c r="Y431" s="55"/>
      <c r="Z431" s="55"/>
      <c r="AA431" s="55"/>
      <c r="AB431" s="55"/>
      <c r="AG431" t="str">
        <f t="shared" si="76"/>
        <v>Stow</v>
      </c>
      <c r="AH431" t="s">
        <v>2760</v>
      </c>
      <c r="AI431">
        <v>2</v>
      </c>
      <c r="AJ431" s="9"/>
      <c r="AK431" s="94">
        <v>23</v>
      </c>
      <c r="AL431" s="96">
        <v>17</v>
      </c>
      <c r="AM431" s="96">
        <v>145</v>
      </c>
      <c r="AN431" s="100">
        <v>74685</v>
      </c>
      <c r="AO431">
        <f t="shared" si="68"/>
        <v>23017</v>
      </c>
      <c r="AP431" s="61" t="s">
        <v>2575</v>
      </c>
      <c r="AQ431" s="126">
        <f t="shared" si="69"/>
        <v>2374685</v>
      </c>
    </row>
    <row r="432" spans="1:43" hidden="1" outlineLevel="1">
      <c r="A432" t="s">
        <v>376</v>
      </c>
      <c r="B432" s="9" t="s">
        <v>32</v>
      </c>
      <c r="C432" s="1">
        <f t="shared" si="70"/>
        <v>587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 t="shared" si="71"/>
        <v>0</v>
      </c>
      <c r="G432" s="1">
        <f t="shared" si="77"/>
        <v>155</v>
      </c>
      <c r="H432" s="2">
        <f t="shared" si="78"/>
        <v>0.26405451448040884</v>
      </c>
      <c r="I432" s="8"/>
      <c r="J432" s="2">
        <f t="shared" si="72"/>
        <v>0.36797274275979558</v>
      </c>
      <c r="K432" s="2">
        <f t="shared" si="73"/>
        <v>0.63202725724020448</v>
      </c>
      <c r="L432" s="2">
        <f t="shared" si="74"/>
        <v>0</v>
      </c>
      <c r="M432" s="2">
        <f t="shared" si="75"/>
        <v>-1.1102230246251565E-16</v>
      </c>
      <c r="N432" s="58">
        <v>216</v>
      </c>
      <c r="O432" s="58">
        <v>371</v>
      </c>
      <c r="P432" s="58"/>
      <c r="Q432" s="58"/>
      <c r="R432" s="58"/>
      <c r="S432" s="58"/>
      <c r="T432" s="59"/>
      <c r="U432" s="55"/>
      <c r="V432" s="55"/>
      <c r="W432" s="55"/>
      <c r="X432" s="55"/>
      <c r="Y432" s="55"/>
      <c r="Z432" s="55"/>
      <c r="AA432" s="55"/>
      <c r="AB432" s="55"/>
      <c r="AG432" t="str">
        <f t="shared" si="76"/>
        <v>Strong</v>
      </c>
      <c r="AH432" t="s">
        <v>1534</v>
      </c>
      <c r="AI432">
        <v>2</v>
      </c>
      <c r="AJ432" s="9"/>
      <c r="AK432" s="94">
        <v>23</v>
      </c>
      <c r="AL432" s="96">
        <v>7</v>
      </c>
      <c r="AM432" s="96">
        <v>90</v>
      </c>
      <c r="AN432" s="100">
        <v>74825</v>
      </c>
      <c r="AO432">
        <f t="shared" si="68"/>
        <v>23007</v>
      </c>
      <c r="AP432" s="61" t="s">
        <v>2575</v>
      </c>
      <c r="AQ432" s="126">
        <f t="shared" si="69"/>
        <v>2374825</v>
      </c>
    </row>
    <row r="433" spans="1:44" hidden="1" outlineLevel="1">
      <c r="A433" t="s">
        <v>2272</v>
      </c>
      <c r="B433" s="9" t="s">
        <v>32</v>
      </c>
      <c r="C433" s="1">
        <f t="shared" si="70"/>
        <v>446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 t="shared" si="71"/>
        <v>0</v>
      </c>
      <c r="G433" s="1">
        <f t="shared" si="77"/>
        <v>144</v>
      </c>
      <c r="H433" s="2">
        <f t="shared" si="78"/>
        <v>0.32286995515695066</v>
      </c>
      <c r="I433" s="8"/>
      <c r="J433" s="2">
        <f t="shared" si="72"/>
        <v>0.33856502242152464</v>
      </c>
      <c r="K433" s="2">
        <f t="shared" si="73"/>
        <v>0.66143497757847536</v>
      </c>
      <c r="L433" s="2">
        <f t="shared" si="74"/>
        <v>0</v>
      </c>
      <c r="M433" s="2">
        <f t="shared" si="75"/>
        <v>0</v>
      </c>
      <c r="N433" s="58">
        <v>151</v>
      </c>
      <c r="O433" s="58">
        <v>295</v>
      </c>
      <c r="P433" s="58"/>
      <c r="Q433" s="58"/>
      <c r="R433" s="58"/>
      <c r="S433" s="58"/>
      <c r="T433" s="59"/>
      <c r="U433" s="55"/>
      <c r="V433" s="55"/>
      <c r="W433" s="55"/>
      <c r="X433" s="55"/>
      <c r="Y433" s="55"/>
      <c r="Z433" s="55"/>
      <c r="AA433" s="55"/>
      <c r="AB433" s="55"/>
      <c r="AG433" t="str">
        <f t="shared" si="76"/>
        <v>Sullivan</v>
      </c>
      <c r="AH433" t="s">
        <v>2274</v>
      </c>
      <c r="AI433">
        <v>2</v>
      </c>
      <c r="AJ433" s="9"/>
      <c r="AK433" s="94">
        <v>23</v>
      </c>
      <c r="AL433" s="96">
        <v>9</v>
      </c>
      <c r="AM433" s="96">
        <v>150</v>
      </c>
      <c r="AN433" s="100">
        <v>74965</v>
      </c>
      <c r="AO433">
        <f t="shared" si="68"/>
        <v>23009</v>
      </c>
      <c r="AP433" s="61" t="s">
        <v>2575</v>
      </c>
      <c r="AQ433" s="126">
        <f t="shared" si="69"/>
        <v>2374965</v>
      </c>
    </row>
    <row r="434" spans="1:44" hidden="1" outlineLevel="1">
      <c r="A434" t="s">
        <v>1285</v>
      </c>
      <c r="B434" s="9" t="s">
        <v>32</v>
      </c>
      <c r="C434" s="1">
        <f t="shared" si="70"/>
        <v>311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 t="shared" si="71"/>
        <v>0</v>
      </c>
      <c r="G434" s="1">
        <f t="shared" si="77"/>
        <v>61</v>
      </c>
      <c r="H434" s="2">
        <f t="shared" si="78"/>
        <v>0.19614147909967847</v>
      </c>
      <c r="I434" s="8"/>
      <c r="J434" s="2">
        <f t="shared" si="72"/>
        <v>0.40192926045016075</v>
      </c>
      <c r="K434" s="2">
        <f t="shared" si="73"/>
        <v>0.59807073954983925</v>
      </c>
      <c r="L434" s="2">
        <f t="shared" si="74"/>
        <v>0</v>
      </c>
      <c r="M434" s="2">
        <f t="shared" si="75"/>
        <v>0</v>
      </c>
      <c r="N434" s="58">
        <v>125</v>
      </c>
      <c r="O434" s="58">
        <v>186</v>
      </c>
      <c r="P434" s="58"/>
      <c r="Q434" s="58"/>
      <c r="R434" s="58"/>
      <c r="S434" s="58"/>
      <c r="T434" s="59"/>
      <c r="U434" s="55"/>
      <c r="V434" s="55"/>
      <c r="W434" s="55"/>
      <c r="X434" s="55"/>
      <c r="Y434" s="55"/>
      <c r="Z434" s="55"/>
      <c r="AA434" s="55"/>
      <c r="AB434" s="55"/>
      <c r="AG434" t="str">
        <f t="shared" si="76"/>
        <v>Sumner</v>
      </c>
      <c r="AH434" t="s">
        <v>2760</v>
      </c>
      <c r="AI434">
        <v>2</v>
      </c>
      <c r="AJ434" s="9"/>
      <c r="AK434" s="94">
        <v>23</v>
      </c>
      <c r="AL434" s="96">
        <v>17</v>
      </c>
      <c r="AM434" s="96">
        <v>150</v>
      </c>
      <c r="AN434" s="100">
        <v>75035</v>
      </c>
      <c r="AO434">
        <f t="shared" si="68"/>
        <v>23017</v>
      </c>
      <c r="AP434" s="61" t="s">
        <v>2575</v>
      </c>
      <c r="AQ434" s="126">
        <f t="shared" si="69"/>
        <v>2375035</v>
      </c>
    </row>
    <row r="435" spans="1:44" hidden="1" outlineLevel="1">
      <c r="A435" t="s">
        <v>1324</v>
      </c>
      <c r="B435" s="9" t="s">
        <v>32</v>
      </c>
      <c r="C435" s="1">
        <f t="shared" si="70"/>
        <v>546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 t="shared" si="71"/>
        <v>0</v>
      </c>
      <c r="G435" s="1">
        <f t="shared" si="77"/>
        <v>182</v>
      </c>
      <c r="H435" s="2">
        <f t="shared" si="78"/>
        <v>0.33333333333333331</v>
      </c>
      <c r="I435" s="8"/>
      <c r="J435" s="2">
        <f t="shared" si="72"/>
        <v>0.32783882783882784</v>
      </c>
      <c r="K435" s="2">
        <f t="shared" si="73"/>
        <v>0.66117216117216115</v>
      </c>
      <c r="L435" s="2">
        <f t="shared" si="74"/>
        <v>0</v>
      </c>
      <c r="M435" s="2">
        <f t="shared" si="75"/>
        <v>1.0989010989011061E-2</v>
      </c>
      <c r="N435" s="58">
        <v>179</v>
      </c>
      <c r="O435" s="58">
        <v>361</v>
      </c>
      <c r="P435" s="58"/>
      <c r="Q435" s="58"/>
      <c r="R435" s="58"/>
      <c r="S435" s="58"/>
      <c r="T435" s="59"/>
      <c r="U435" s="55">
        <v>6</v>
      </c>
      <c r="V435" s="55"/>
      <c r="W435" s="55"/>
      <c r="X435" s="55"/>
      <c r="Y435" s="55"/>
      <c r="Z435" s="55"/>
      <c r="AA435" s="55"/>
      <c r="AB435" s="55"/>
      <c r="AG435" t="str">
        <f t="shared" si="76"/>
        <v>Surry</v>
      </c>
      <c r="AH435" t="s">
        <v>2274</v>
      </c>
      <c r="AI435">
        <v>2</v>
      </c>
      <c r="AJ435" s="9"/>
      <c r="AK435" s="94">
        <v>23</v>
      </c>
      <c r="AL435" s="96">
        <v>9</v>
      </c>
      <c r="AM435" s="96">
        <v>155</v>
      </c>
      <c r="AN435" s="100">
        <v>75280</v>
      </c>
      <c r="AO435">
        <f t="shared" si="68"/>
        <v>23009</v>
      </c>
      <c r="AP435" s="61" t="s">
        <v>2575</v>
      </c>
      <c r="AQ435" s="126">
        <f t="shared" si="69"/>
        <v>2375280</v>
      </c>
    </row>
    <row r="436" spans="1:44" hidden="1" outlineLevel="1">
      <c r="A436" t="s">
        <v>558</v>
      </c>
      <c r="B436" s="9" t="s">
        <v>32</v>
      </c>
      <c r="C436" s="1">
        <f t="shared" si="70"/>
        <v>173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 t="shared" si="71"/>
        <v>0</v>
      </c>
      <c r="G436" s="1">
        <f t="shared" si="77"/>
        <v>101</v>
      </c>
      <c r="H436" s="2">
        <f t="shared" si="78"/>
        <v>0.58381502890173409</v>
      </c>
      <c r="I436" s="8"/>
      <c r="J436" s="2">
        <f t="shared" si="72"/>
        <v>0.20809248554913296</v>
      </c>
      <c r="K436" s="2">
        <f t="shared" si="73"/>
        <v>0.79190751445086704</v>
      </c>
      <c r="L436" s="2">
        <f t="shared" si="74"/>
        <v>0</v>
      </c>
      <c r="M436" s="2">
        <f t="shared" si="75"/>
        <v>0</v>
      </c>
      <c r="N436" s="58">
        <v>36</v>
      </c>
      <c r="O436" s="58">
        <v>137</v>
      </c>
      <c r="P436" s="58"/>
      <c r="Q436" s="58"/>
      <c r="R436" s="58"/>
      <c r="S436" s="58"/>
      <c r="T436" s="59"/>
      <c r="U436" s="55"/>
      <c r="V436" s="55"/>
      <c r="W436" s="55"/>
      <c r="X436" s="55"/>
      <c r="Y436" s="55"/>
      <c r="Z436" s="55"/>
      <c r="AA436" s="55"/>
      <c r="AB436" s="55"/>
      <c r="AG436" t="str">
        <f t="shared" si="76"/>
        <v>Swan's Island</v>
      </c>
      <c r="AH436" t="s">
        <v>2274</v>
      </c>
      <c r="AI436">
        <v>2</v>
      </c>
      <c r="AJ436" s="9"/>
      <c r="AK436" s="94">
        <v>23</v>
      </c>
      <c r="AL436" s="96">
        <v>9</v>
      </c>
      <c r="AM436" s="96">
        <v>160</v>
      </c>
      <c r="AN436" s="100">
        <v>75455</v>
      </c>
      <c r="AO436">
        <f t="shared" si="68"/>
        <v>23009</v>
      </c>
      <c r="AP436" s="61" t="s">
        <v>2575</v>
      </c>
      <c r="AQ436" s="126">
        <f t="shared" si="69"/>
        <v>2375455</v>
      </c>
    </row>
    <row r="437" spans="1:44" hidden="1" outlineLevel="1">
      <c r="A437" t="s">
        <v>618</v>
      </c>
      <c r="B437" s="9" t="s">
        <v>32</v>
      </c>
      <c r="C437" s="1">
        <f t="shared" si="70"/>
        <v>425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71"/>
        <v>0</v>
      </c>
      <c r="G437" s="1">
        <f t="shared" si="77"/>
        <v>21</v>
      </c>
      <c r="H437" s="2">
        <f t="shared" si="78"/>
        <v>4.9411764705882349E-2</v>
      </c>
      <c r="I437" s="8"/>
      <c r="J437" s="2">
        <f t="shared" si="72"/>
        <v>0.52470588235294113</v>
      </c>
      <c r="K437" s="2">
        <f t="shared" si="73"/>
        <v>0.47529411764705881</v>
      </c>
      <c r="L437" s="2">
        <f t="shared" si="74"/>
        <v>0</v>
      </c>
      <c r="M437" s="2">
        <f t="shared" si="75"/>
        <v>5.5511151231257827E-17</v>
      </c>
      <c r="N437" s="58">
        <v>223</v>
      </c>
      <c r="O437" s="58">
        <v>202</v>
      </c>
      <c r="P437" s="58"/>
      <c r="Q437" s="58"/>
      <c r="R437" s="58"/>
      <c r="S437" s="58"/>
      <c r="T437" s="59"/>
      <c r="U437" s="55"/>
      <c r="V437" s="55"/>
      <c r="W437" s="55"/>
      <c r="X437" s="55"/>
      <c r="Y437" s="55"/>
      <c r="Z437" s="55"/>
      <c r="AA437" s="55"/>
      <c r="AB437" s="55"/>
      <c r="AG437" t="str">
        <f t="shared" si="76"/>
        <v>Swanville</v>
      </c>
      <c r="AH437" t="s">
        <v>2267</v>
      </c>
      <c r="AI437">
        <v>2</v>
      </c>
      <c r="AJ437" s="9"/>
      <c r="AK437" s="94">
        <v>23</v>
      </c>
      <c r="AL437" s="96">
        <v>27</v>
      </c>
      <c r="AM437" s="96">
        <v>105</v>
      </c>
      <c r="AN437" s="100">
        <v>75525</v>
      </c>
      <c r="AO437">
        <f t="shared" si="68"/>
        <v>23027</v>
      </c>
      <c r="AP437" s="61" t="s">
        <v>2575</v>
      </c>
      <c r="AQ437" s="126">
        <f t="shared" si="69"/>
        <v>2375525</v>
      </c>
    </row>
    <row r="438" spans="1:44" hidden="1" outlineLevel="1">
      <c r="A438" t="s">
        <v>619</v>
      </c>
      <c r="B438" s="9" t="s">
        <v>32</v>
      </c>
      <c r="C438" s="1">
        <f t="shared" si="70"/>
        <v>123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 t="shared" si="71"/>
        <v>0</v>
      </c>
      <c r="G438" s="1">
        <f t="shared" si="77"/>
        <v>51</v>
      </c>
      <c r="H438" s="2">
        <f t="shared" si="78"/>
        <v>0.41463414634146339</v>
      </c>
      <c r="I438" s="8"/>
      <c r="J438" s="2">
        <f t="shared" si="72"/>
        <v>0.29268292682926828</v>
      </c>
      <c r="K438" s="2">
        <f t="shared" si="73"/>
        <v>0.70731707317073167</v>
      </c>
      <c r="L438" s="2">
        <f t="shared" si="74"/>
        <v>0</v>
      </c>
      <c r="M438" s="2">
        <f t="shared" si="75"/>
        <v>0</v>
      </c>
      <c r="N438" s="58">
        <v>36</v>
      </c>
      <c r="O438" s="58">
        <v>87</v>
      </c>
      <c r="P438" s="58"/>
      <c r="Q438" s="58"/>
      <c r="R438" s="58"/>
      <c r="S438" s="58"/>
      <c r="T438" s="59"/>
      <c r="U438" s="55"/>
      <c r="V438" s="55"/>
      <c r="W438" s="55"/>
      <c r="X438" s="55"/>
      <c r="Y438" s="55"/>
      <c r="Z438" s="55"/>
      <c r="AA438" s="55"/>
      <c r="AB438" s="55"/>
      <c r="AG438" t="str">
        <f t="shared" si="76"/>
        <v>Sweden</v>
      </c>
      <c r="AH438" t="s">
        <v>2760</v>
      </c>
      <c r="AI438">
        <v>2</v>
      </c>
      <c r="AJ438" s="9"/>
      <c r="AK438" s="94">
        <v>23</v>
      </c>
      <c r="AL438" s="96">
        <v>17</v>
      </c>
      <c r="AM438" s="96">
        <v>155</v>
      </c>
      <c r="AN438" s="100">
        <v>75595</v>
      </c>
      <c r="AO438">
        <f t="shared" si="68"/>
        <v>23017</v>
      </c>
      <c r="AP438" s="61" t="s">
        <v>2575</v>
      </c>
      <c r="AQ438" s="126">
        <f t="shared" si="69"/>
        <v>2375595</v>
      </c>
    </row>
    <row r="439" spans="1:44" hidden="1" outlineLevel="1">
      <c r="A439" t="s">
        <v>305</v>
      </c>
      <c r="B439" s="9" t="s">
        <v>32</v>
      </c>
      <c r="C439" s="1">
        <f t="shared" si="70"/>
        <v>32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 t="shared" si="71"/>
        <v>0</v>
      </c>
      <c r="G439" s="1">
        <f t="shared" si="77"/>
        <v>2</v>
      </c>
      <c r="H439" s="2">
        <f t="shared" si="78"/>
        <v>6.25E-2</v>
      </c>
      <c r="I439" s="8"/>
      <c r="J439" s="2">
        <f t="shared" si="72"/>
        <v>0.46875</v>
      </c>
      <c r="K439" s="2">
        <f t="shared" si="73"/>
        <v>0.53125</v>
      </c>
      <c r="L439" s="2">
        <f t="shared" si="74"/>
        <v>0</v>
      </c>
      <c r="M439" s="2">
        <f t="shared" si="75"/>
        <v>0</v>
      </c>
      <c r="N439" s="58">
        <v>15</v>
      </c>
      <c r="O439" s="58">
        <v>17</v>
      </c>
      <c r="P439" s="58"/>
      <c r="Q439" s="58"/>
      <c r="R439" s="58"/>
      <c r="S439" s="58"/>
      <c r="T439" s="59"/>
      <c r="U439" s="55"/>
      <c r="V439" s="55"/>
      <c r="W439" s="55"/>
      <c r="X439" s="55"/>
      <c r="Y439" s="55"/>
      <c r="Z439" s="55"/>
      <c r="AA439" s="55"/>
      <c r="AB439" s="55"/>
      <c r="AG439" t="str">
        <f>A439</f>
        <v>T17 R5</v>
      </c>
      <c r="AH439" t="s">
        <v>1670</v>
      </c>
      <c r="AI439">
        <v>2</v>
      </c>
      <c r="AJ439" s="9"/>
      <c r="AK439" s="94">
        <v>23</v>
      </c>
      <c r="AL439" s="96">
        <v>3</v>
      </c>
      <c r="AN439" s="100">
        <v>75625</v>
      </c>
      <c r="AO439">
        <f t="shared" si="68"/>
        <v>23003</v>
      </c>
      <c r="AP439" s="61" t="s">
        <v>1228</v>
      </c>
      <c r="AQ439" s="126">
        <f t="shared" si="69"/>
        <v>2375625</v>
      </c>
    </row>
    <row r="440" spans="1:44" hidden="1" outlineLevel="1">
      <c r="A440" s="35" t="s">
        <v>2531</v>
      </c>
      <c r="B440" s="9" t="s">
        <v>32</v>
      </c>
      <c r="C440" s="1">
        <f>SUM(N440:AE440)</f>
        <v>6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IF(P440&gt;0,RANK(P440,(N440:AE440)),0)</f>
        <v>0</v>
      </c>
      <c r="G440" s="1">
        <f>IF(C440&gt;0,MAX(N440:P440)-LARGE(N440:P440,2),0)</f>
        <v>4</v>
      </c>
      <c r="H440" s="2">
        <f>IF(C440&gt;0,G440/C440,0)</f>
        <v>0.66666666666666663</v>
      </c>
      <c r="I440" s="8"/>
      <c r="J440" s="2">
        <f>IF(C440=0,"-",N440/C440)</f>
        <v>0.16666666666666666</v>
      </c>
      <c r="K440" s="2">
        <f>IF(C440=0,"-",O440/C440)</f>
        <v>0.83333333333333337</v>
      </c>
      <c r="L440" s="2">
        <f>IF(C440=0,"-",P440/C440)</f>
        <v>0</v>
      </c>
      <c r="M440" s="2">
        <f>IF(C440=0,"-",(1-J440-K440-L440))</f>
        <v>0</v>
      </c>
      <c r="N440" s="58">
        <v>1</v>
      </c>
      <c r="O440" s="58">
        <v>5</v>
      </c>
      <c r="P440" s="58"/>
      <c r="Q440" s="58"/>
      <c r="R440" s="58"/>
      <c r="S440" s="58"/>
      <c r="T440" s="59"/>
      <c r="U440" s="55"/>
      <c r="V440" s="55"/>
      <c r="W440" s="55"/>
      <c r="X440" s="55"/>
      <c r="Y440" s="55"/>
      <c r="Z440" s="55"/>
      <c r="AA440" s="55"/>
      <c r="AB440" s="55"/>
      <c r="AG440" t="str">
        <f>A440</f>
        <v>T-A R-10 R-12</v>
      </c>
      <c r="AH440" t="s">
        <v>1723</v>
      </c>
      <c r="AI440">
        <v>2</v>
      </c>
      <c r="AJ440" s="9"/>
      <c r="AK440" s="94">
        <v>23</v>
      </c>
      <c r="AL440" s="96">
        <v>21</v>
      </c>
      <c r="AN440" s="100">
        <v>75610</v>
      </c>
      <c r="AO440" s="100">
        <f t="shared" si="68"/>
        <v>23021</v>
      </c>
      <c r="AP440" s="61" t="s">
        <v>1228</v>
      </c>
      <c r="AQ440" s="128">
        <f t="shared" si="69"/>
        <v>2375610</v>
      </c>
      <c r="AR440" s="128"/>
    </row>
    <row r="441" spans="1:44" hidden="1" outlineLevel="1">
      <c r="A441" t="s">
        <v>973</v>
      </c>
      <c r="B441" s="9" t="s">
        <v>32</v>
      </c>
      <c r="C441" s="1">
        <f t="shared" si="70"/>
        <v>24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 t="shared" si="71"/>
        <v>0</v>
      </c>
      <c r="G441" s="1">
        <f t="shared" si="77"/>
        <v>16</v>
      </c>
      <c r="H441" s="2">
        <f t="shared" si="78"/>
        <v>0.66666666666666663</v>
      </c>
      <c r="I441" s="8"/>
      <c r="J441" s="2">
        <f t="shared" si="72"/>
        <v>0.16666666666666666</v>
      </c>
      <c r="K441" s="2">
        <f t="shared" si="73"/>
        <v>0.83333333333333337</v>
      </c>
      <c r="L441" s="2">
        <f t="shared" si="74"/>
        <v>0</v>
      </c>
      <c r="M441" s="2">
        <f t="shared" si="75"/>
        <v>0</v>
      </c>
      <c r="N441" s="58">
        <v>4</v>
      </c>
      <c r="O441" s="58">
        <v>20</v>
      </c>
      <c r="P441" s="58"/>
      <c r="Q441" s="58"/>
      <c r="R441" s="58"/>
      <c r="S441" s="58"/>
      <c r="T441" s="59"/>
      <c r="U441" s="55"/>
      <c r="V441" s="55"/>
      <c r="W441" s="55"/>
      <c r="X441" s="55"/>
      <c r="Y441" s="55"/>
      <c r="Z441" s="55"/>
      <c r="AA441" s="55"/>
      <c r="AB441" s="55"/>
      <c r="AG441" t="str">
        <f t="shared" si="76"/>
        <v>Talmadge</v>
      </c>
      <c r="AH441" t="s">
        <v>1242</v>
      </c>
      <c r="AI441">
        <v>2</v>
      </c>
      <c r="AJ441" s="9"/>
      <c r="AK441" s="94">
        <v>23</v>
      </c>
      <c r="AL441" s="96">
        <v>29</v>
      </c>
      <c r="AM441" s="96">
        <v>200</v>
      </c>
      <c r="AN441" s="100">
        <v>75770</v>
      </c>
      <c r="AO441">
        <f t="shared" si="68"/>
        <v>23029</v>
      </c>
      <c r="AP441" s="61" t="s">
        <v>2575</v>
      </c>
      <c r="AQ441" s="126">
        <f t="shared" si="69"/>
        <v>2375770</v>
      </c>
    </row>
    <row r="442" spans="1:44" hidden="1" outlineLevel="1">
      <c r="A442" t="s">
        <v>1572</v>
      </c>
      <c r="B442" s="9" t="s">
        <v>32</v>
      </c>
      <c r="C442" s="1">
        <f>SUM(N442:AE442)</f>
        <v>263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IF(P442&gt;0,RANK(P442,(N442:AE442)),0)</f>
        <v>0</v>
      </c>
      <c r="G442" s="1">
        <f t="shared" si="77"/>
        <v>61</v>
      </c>
      <c r="H442" s="2">
        <f t="shared" si="78"/>
        <v>0.23193916349809887</v>
      </c>
      <c r="I442" s="8"/>
      <c r="J442" s="2">
        <f>IF(C442=0,"-",N442/C442)</f>
        <v>0.38403041825095058</v>
      </c>
      <c r="K442" s="2">
        <f>IF(C442=0,"-",O442/C442)</f>
        <v>0.61596958174904948</v>
      </c>
      <c r="L442" s="2">
        <f>IF(C442=0,"-",P442/C442)</f>
        <v>0</v>
      </c>
      <c r="M442" s="2">
        <f>IF(C442=0,"-",(1-J442-K442-L442))</f>
        <v>-1.1102230246251565E-16</v>
      </c>
      <c r="N442" s="58">
        <v>101</v>
      </c>
      <c r="O442" s="58">
        <v>162</v>
      </c>
      <c r="P442" s="58"/>
      <c r="Q442" s="58"/>
      <c r="R442" s="58"/>
      <c r="S442" s="58"/>
      <c r="T442" s="59"/>
      <c r="U442" s="55"/>
      <c r="V442" s="55"/>
      <c r="W442" s="55"/>
      <c r="X442" s="55"/>
      <c r="Y442" s="55"/>
      <c r="Z442" s="55"/>
      <c r="AA442" s="55"/>
      <c r="AB442" s="55"/>
      <c r="AG442" t="str">
        <f t="shared" si="76"/>
        <v>Temple</v>
      </c>
      <c r="AH442" t="s">
        <v>1534</v>
      </c>
      <c r="AI442">
        <v>2</v>
      </c>
      <c r="AJ442" s="9"/>
      <c r="AK442" s="94">
        <v>23</v>
      </c>
      <c r="AL442" s="96">
        <v>7</v>
      </c>
      <c r="AM442" s="96">
        <v>95</v>
      </c>
      <c r="AN442" s="100">
        <v>75980</v>
      </c>
      <c r="AO442">
        <f t="shared" si="68"/>
        <v>23007</v>
      </c>
      <c r="AP442" s="61" t="s">
        <v>2575</v>
      </c>
      <c r="AQ442" s="126">
        <f t="shared" si="69"/>
        <v>2375980</v>
      </c>
    </row>
    <row r="443" spans="1:44" hidden="1" outlineLevel="1">
      <c r="A443" t="s">
        <v>319</v>
      </c>
      <c r="B443" s="9" t="s">
        <v>32</v>
      </c>
      <c r="C443" s="1">
        <f t="shared" si="70"/>
        <v>24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 t="shared" si="71"/>
        <v>0</v>
      </c>
      <c r="G443" s="1">
        <f t="shared" si="77"/>
        <v>8</v>
      </c>
      <c r="H443" s="2">
        <f t="shared" si="78"/>
        <v>0.33333333333333331</v>
      </c>
      <c r="I443" s="8"/>
      <c r="J443" s="2">
        <f t="shared" si="72"/>
        <v>0.33333333333333331</v>
      </c>
      <c r="K443" s="2">
        <f t="shared" si="73"/>
        <v>0.66666666666666663</v>
      </c>
      <c r="L443" s="2">
        <f t="shared" si="74"/>
        <v>0</v>
      </c>
      <c r="M443" s="2">
        <f t="shared" si="75"/>
        <v>1.1102230246251565E-16</v>
      </c>
      <c r="N443" s="58">
        <v>8</v>
      </c>
      <c r="O443" s="58">
        <v>16</v>
      </c>
      <c r="P443" s="58"/>
      <c r="Q443" s="58"/>
      <c r="R443" s="58"/>
      <c r="S443" s="58"/>
      <c r="T443" s="59"/>
      <c r="U443" s="55"/>
      <c r="V443" s="55"/>
      <c r="W443" s="55"/>
      <c r="X443" s="55"/>
      <c r="Y443" s="55"/>
      <c r="Z443" s="55"/>
      <c r="AA443" s="55"/>
      <c r="AB443" s="55"/>
      <c r="AG443" t="str">
        <f t="shared" si="76"/>
        <v>The Forks</v>
      </c>
      <c r="AH443" t="s">
        <v>1518</v>
      </c>
      <c r="AI443">
        <v>2</v>
      </c>
      <c r="AJ443" s="9"/>
      <c r="AK443" s="94">
        <v>23</v>
      </c>
      <c r="AL443" s="96">
        <v>25</v>
      </c>
      <c r="AM443" s="96">
        <v>160</v>
      </c>
      <c r="AN443" s="100">
        <v>76190</v>
      </c>
      <c r="AO443">
        <f t="shared" si="68"/>
        <v>23025</v>
      </c>
      <c r="AP443" s="61" t="s">
        <v>1995</v>
      </c>
      <c r="AQ443" s="126">
        <f t="shared" si="69"/>
        <v>2376190</v>
      </c>
    </row>
    <row r="444" spans="1:44" hidden="1" outlineLevel="1">
      <c r="A444" t="s">
        <v>1152</v>
      </c>
      <c r="B444" s="9" t="s">
        <v>32</v>
      </c>
      <c r="C444" s="1">
        <f t="shared" si="70"/>
        <v>1172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 t="shared" si="71"/>
        <v>0</v>
      </c>
      <c r="G444" s="1">
        <f t="shared" si="77"/>
        <v>438</v>
      </c>
      <c r="H444" s="2">
        <f t="shared" si="78"/>
        <v>0.37372013651877134</v>
      </c>
      <c r="I444" s="8"/>
      <c r="J444" s="2">
        <f t="shared" si="72"/>
        <v>0.31313993174061433</v>
      </c>
      <c r="K444" s="2">
        <f t="shared" si="73"/>
        <v>0.68686006825938561</v>
      </c>
      <c r="L444" s="2">
        <f t="shared" si="74"/>
        <v>0</v>
      </c>
      <c r="M444" s="2">
        <f t="shared" si="75"/>
        <v>1.1102230246251565E-16</v>
      </c>
      <c r="N444" s="58">
        <v>367</v>
      </c>
      <c r="O444" s="58">
        <v>805</v>
      </c>
      <c r="P444" s="58"/>
      <c r="Q444" s="58"/>
      <c r="R444" s="58"/>
      <c r="S444" s="58"/>
      <c r="T444" s="59"/>
      <c r="U444" s="55"/>
      <c r="V444" s="55"/>
      <c r="W444" s="55"/>
      <c r="X444" s="55"/>
      <c r="Y444" s="55"/>
      <c r="Z444" s="55"/>
      <c r="AA444" s="55"/>
      <c r="AB444" s="55"/>
      <c r="AG444" t="str">
        <f t="shared" si="76"/>
        <v>Thomaston</v>
      </c>
      <c r="AH444" t="s">
        <v>947</v>
      </c>
      <c r="AI444">
        <v>1</v>
      </c>
      <c r="AJ444" s="9"/>
      <c r="AK444" s="94">
        <v>23</v>
      </c>
      <c r="AL444" s="96">
        <v>13</v>
      </c>
      <c r="AM444" s="96">
        <v>70</v>
      </c>
      <c r="AN444" s="100">
        <v>76365</v>
      </c>
      <c r="AO444">
        <f t="shared" ref="AO444:AO509" si="79">AK444*1000+AL444</f>
        <v>23013</v>
      </c>
      <c r="AP444" s="61" t="s">
        <v>2575</v>
      </c>
      <c r="AQ444" s="126">
        <f t="shared" ref="AQ444:AQ509" si="80">AK444*100000+AN444</f>
        <v>2376365</v>
      </c>
    </row>
    <row r="445" spans="1:44" hidden="1" outlineLevel="1">
      <c r="A445" t="s">
        <v>1001</v>
      </c>
      <c r="B445" s="9" t="s">
        <v>32</v>
      </c>
      <c r="C445" s="1">
        <f t="shared" si="70"/>
        <v>261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 t="shared" si="71"/>
        <v>0</v>
      </c>
      <c r="G445" s="1">
        <f t="shared" si="77"/>
        <v>75</v>
      </c>
      <c r="H445" s="2">
        <f t="shared" si="78"/>
        <v>0.28735632183908044</v>
      </c>
      <c r="I445" s="8"/>
      <c r="J445" s="2">
        <f t="shared" si="72"/>
        <v>0.35632183908045978</v>
      </c>
      <c r="K445" s="2">
        <f t="shared" si="73"/>
        <v>0.64367816091954022</v>
      </c>
      <c r="L445" s="2">
        <f t="shared" si="74"/>
        <v>0</v>
      </c>
      <c r="M445" s="2">
        <f t="shared" si="75"/>
        <v>0</v>
      </c>
      <c r="N445" s="58">
        <v>93</v>
      </c>
      <c r="O445" s="58">
        <v>168</v>
      </c>
      <c r="P445" s="58"/>
      <c r="Q445" s="58"/>
      <c r="R445" s="58"/>
      <c r="S445" s="58"/>
      <c r="T445" s="59"/>
      <c r="U445" s="55"/>
      <c r="V445" s="55"/>
      <c r="W445" s="55"/>
      <c r="X445" s="55"/>
      <c r="Y445" s="55"/>
      <c r="Z445" s="55"/>
      <c r="AA445" s="55"/>
      <c r="AB445" s="55"/>
      <c r="AG445" t="str">
        <f t="shared" si="76"/>
        <v>Thorndike</v>
      </c>
      <c r="AH445" t="s">
        <v>2267</v>
      </c>
      <c r="AI445">
        <v>2</v>
      </c>
      <c r="AJ445" s="9"/>
      <c r="AK445" s="94">
        <v>23</v>
      </c>
      <c r="AL445" s="96">
        <v>27</v>
      </c>
      <c r="AM445" s="96">
        <v>110</v>
      </c>
      <c r="AN445" s="100">
        <v>76610</v>
      </c>
      <c r="AO445">
        <f t="shared" si="79"/>
        <v>23027</v>
      </c>
      <c r="AP445" s="61" t="s">
        <v>2575</v>
      </c>
      <c r="AQ445" s="126">
        <f t="shared" si="80"/>
        <v>2376610</v>
      </c>
    </row>
    <row r="446" spans="1:44" hidden="1" outlineLevel="1">
      <c r="A446" t="s">
        <v>1772</v>
      </c>
      <c r="B446" s="9" t="s">
        <v>32</v>
      </c>
      <c r="C446" s="1">
        <f t="shared" si="70"/>
        <v>100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 t="shared" si="71"/>
        <v>0</v>
      </c>
      <c r="G446" s="1">
        <f t="shared" si="77"/>
        <v>16</v>
      </c>
      <c r="H446" s="2">
        <f t="shared" si="78"/>
        <v>0.16</v>
      </c>
      <c r="I446" s="8"/>
      <c r="J446" s="2">
        <f t="shared" si="72"/>
        <v>0.42</v>
      </c>
      <c r="K446" s="2">
        <f t="shared" si="73"/>
        <v>0.57999999999999996</v>
      </c>
      <c r="L446" s="2">
        <f t="shared" si="74"/>
        <v>0</v>
      </c>
      <c r="M446" s="2">
        <f t="shared" si="75"/>
        <v>1.1102230246251565E-16</v>
      </c>
      <c r="N446" s="58">
        <v>42</v>
      </c>
      <c r="O446" s="58">
        <v>58</v>
      </c>
      <c r="P446" s="58"/>
      <c r="Q446" s="58"/>
      <c r="R446" s="58"/>
      <c r="S446" s="58"/>
      <c r="T446" s="59"/>
      <c r="U446" s="55"/>
      <c r="V446" s="55"/>
      <c r="W446" s="55"/>
      <c r="X446" s="55"/>
      <c r="Y446" s="55"/>
      <c r="Z446" s="55"/>
      <c r="AA446" s="55"/>
      <c r="AB446" s="55"/>
      <c r="AG446" t="str">
        <f t="shared" si="76"/>
        <v>Topsfield</v>
      </c>
      <c r="AH446" t="s">
        <v>1242</v>
      </c>
      <c r="AI446">
        <v>2</v>
      </c>
      <c r="AJ446" s="9"/>
      <c r="AK446" s="94">
        <v>23</v>
      </c>
      <c r="AL446" s="96">
        <v>29</v>
      </c>
      <c r="AM446" s="96">
        <v>202</v>
      </c>
      <c r="AN446" s="100">
        <v>76895</v>
      </c>
      <c r="AO446">
        <f t="shared" si="79"/>
        <v>23029</v>
      </c>
      <c r="AP446" s="61" t="s">
        <v>2575</v>
      </c>
      <c r="AQ446" s="126">
        <f t="shared" si="80"/>
        <v>2376895</v>
      </c>
    </row>
    <row r="447" spans="1:44" hidden="1" outlineLevel="1">
      <c r="A447" t="s">
        <v>2141</v>
      </c>
      <c r="B447" s="9" t="s">
        <v>32</v>
      </c>
      <c r="C447" s="1">
        <f t="shared" si="70"/>
        <v>3628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 t="shared" si="71"/>
        <v>0</v>
      </c>
      <c r="G447" s="1">
        <f t="shared" si="77"/>
        <v>1140</v>
      </c>
      <c r="H447" s="2">
        <f t="shared" si="78"/>
        <v>0.31422271223814774</v>
      </c>
      <c r="I447" s="8"/>
      <c r="J447" s="2">
        <f t="shared" si="72"/>
        <v>0.3428886438809261</v>
      </c>
      <c r="K447" s="2">
        <f t="shared" si="73"/>
        <v>0.6571113561190739</v>
      </c>
      <c r="L447" s="2">
        <f t="shared" si="74"/>
        <v>0</v>
      </c>
      <c r="M447" s="2">
        <f t="shared" si="75"/>
        <v>0</v>
      </c>
      <c r="N447" s="58">
        <v>1244</v>
      </c>
      <c r="O447" s="58">
        <v>2384</v>
      </c>
      <c r="P447" s="58"/>
      <c r="Q447" s="58"/>
      <c r="R447" s="58"/>
      <c r="S447" s="58"/>
      <c r="T447" s="59"/>
      <c r="U447" s="55"/>
      <c r="V447" s="55"/>
      <c r="W447" s="55"/>
      <c r="X447" s="55"/>
      <c r="Y447" s="55"/>
      <c r="Z447" s="55"/>
      <c r="AA447" s="55"/>
      <c r="AB447" s="55"/>
      <c r="AG447" t="str">
        <f t="shared" si="76"/>
        <v>Topsham</v>
      </c>
      <c r="AH447" t="s">
        <v>2144</v>
      </c>
      <c r="AI447">
        <v>1</v>
      </c>
      <c r="AJ447" s="9"/>
      <c r="AK447" s="94">
        <v>23</v>
      </c>
      <c r="AL447" s="96">
        <v>23</v>
      </c>
      <c r="AM447" s="96">
        <v>40</v>
      </c>
      <c r="AN447" s="100">
        <v>76960</v>
      </c>
      <c r="AO447">
        <f t="shared" si="79"/>
        <v>23023</v>
      </c>
      <c r="AP447" s="61" t="s">
        <v>2575</v>
      </c>
      <c r="AQ447" s="126">
        <f t="shared" si="80"/>
        <v>2376960</v>
      </c>
    </row>
    <row r="448" spans="1:44" hidden="1" outlineLevel="1">
      <c r="A448" t="s">
        <v>1811</v>
      </c>
      <c r="B448" s="9" t="s">
        <v>32</v>
      </c>
      <c r="C448" s="1">
        <f t="shared" si="70"/>
        <v>615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71"/>
        <v>0</v>
      </c>
      <c r="G448" s="1">
        <f t="shared" si="77"/>
        <v>157</v>
      </c>
      <c r="H448" s="2">
        <f t="shared" si="78"/>
        <v>0.25528455284552848</v>
      </c>
      <c r="I448" s="8"/>
      <c r="J448" s="2">
        <f t="shared" si="72"/>
        <v>0.37235772357723579</v>
      </c>
      <c r="K448" s="2">
        <f t="shared" si="73"/>
        <v>0.62764227642276427</v>
      </c>
      <c r="L448" s="2">
        <f t="shared" si="74"/>
        <v>0</v>
      </c>
      <c r="M448" s="2">
        <f t="shared" si="75"/>
        <v>0</v>
      </c>
      <c r="N448" s="58">
        <v>229</v>
      </c>
      <c r="O448" s="58">
        <v>386</v>
      </c>
      <c r="P448" s="58"/>
      <c r="Q448" s="58"/>
      <c r="R448" s="58"/>
      <c r="S448" s="58"/>
      <c r="T448" s="59"/>
      <c r="U448" s="55"/>
      <c r="V448" s="55"/>
      <c r="W448" s="55"/>
      <c r="X448" s="55"/>
      <c r="Y448" s="55"/>
      <c r="Z448" s="55"/>
      <c r="AA448" s="55"/>
      <c r="AB448" s="55"/>
      <c r="AG448" t="str">
        <f t="shared" ref="AG448:AG510" si="81">A448</f>
        <v>Tremont</v>
      </c>
      <c r="AH448" t="s">
        <v>2274</v>
      </c>
      <c r="AI448">
        <v>2</v>
      </c>
      <c r="AJ448" s="9"/>
      <c r="AK448" s="94">
        <v>23</v>
      </c>
      <c r="AL448" s="96">
        <v>9</v>
      </c>
      <c r="AM448" s="96">
        <v>165</v>
      </c>
      <c r="AN448" s="100">
        <v>77345</v>
      </c>
      <c r="AO448">
        <f t="shared" si="79"/>
        <v>23009</v>
      </c>
      <c r="AP448" s="61" t="s">
        <v>2575</v>
      </c>
      <c r="AQ448" s="126">
        <f t="shared" si="80"/>
        <v>2377345</v>
      </c>
    </row>
    <row r="449" spans="1:43" hidden="1" outlineLevel="1">
      <c r="A449" t="s">
        <v>2001</v>
      </c>
      <c r="B449" s="9" t="s">
        <v>32</v>
      </c>
      <c r="C449" s="1">
        <f t="shared" ref="C449:C505" si="82">SUM(N449:AE449)</f>
        <v>480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 t="shared" ref="F449:F505" si="83">IF(P449&gt;0,RANK(P449,(N449:AE449)),0)</f>
        <v>0</v>
      </c>
      <c r="G449" s="1">
        <f t="shared" si="77"/>
        <v>212</v>
      </c>
      <c r="H449" s="2">
        <f t="shared" si="78"/>
        <v>0.44166666666666665</v>
      </c>
      <c r="I449" s="8"/>
      <c r="J449" s="2">
        <f t="shared" ref="J449:J505" si="84">IF(C449=0,"-",N449/C449)</f>
        <v>0.27916666666666667</v>
      </c>
      <c r="K449" s="2">
        <f t="shared" ref="K449:K505" si="85">IF(C449=0,"-",O449/C449)</f>
        <v>0.72083333333333333</v>
      </c>
      <c r="L449" s="2">
        <f t="shared" ref="L449:L505" si="86">IF(C449=0,"-",P449/C449)</f>
        <v>0</v>
      </c>
      <c r="M449" s="2">
        <f t="shared" ref="M449:M505" si="87">IF(C449=0,"-",(1-J449-K449-L449))</f>
        <v>0</v>
      </c>
      <c r="N449" s="58">
        <v>134</v>
      </c>
      <c r="O449" s="58">
        <v>346</v>
      </c>
      <c r="P449" s="58"/>
      <c r="Q449" s="58"/>
      <c r="R449" s="58"/>
      <c r="S449" s="58"/>
      <c r="T449" s="59"/>
      <c r="U449" s="55"/>
      <c r="V449" s="55"/>
      <c r="W449" s="55"/>
      <c r="X449" s="55"/>
      <c r="Y449" s="55"/>
      <c r="Z449" s="55"/>
      <c r="AA449" s="55"/>
      <c r="AB449" s="55"/>
      <c r="AG449" t="str">
        <f t="shared" si="81"/>
        <v>Trenton</v>
      </c>
      <c r="AH449" t="s">
        <v>2274</v>
      </c>
      <c r="AI449">
        <v>2</v>
      </c>
      <c r="AJ449" s="9"/>
      <c r="AK449" s="94">
        <v>23</v>
      </c>
      <c r="AL449" s="96">
        <v>9</v>
      </c>
      <c r="AM449" s="96">
        <v>170</v>
      </c>
      <c r="AN449" s="100">
        <v>77415</v>
      </c>
      <c r="AO449">
        <f t="shared" si="79"/>
        <v>23009</v>
      </c>
      <c r="AP449" s="61" t="s">
        <v>2575</v>
      </c>
      <c r="AQ449" s="126">
        <f t="shared" si="80"/>
        <v>2377415</v>
      </c>
    </row>
    <row r="450" spans="1:43" hidden="1" outlineLevel="1">
      <c r="A450" t="s">
        <v>2179</v>
      </c>
      <c r="B450" s="9" t="s">
        <v>32</v>
      </c>
      <c r="C450" s="1">
        <f t="shared" si="82"/>
        <v>327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 t="shared" si="83"/>
        <v>0</v>
      </c>
      <c r="G450" s="1">
        <f t="shared" si="77"/>
        <v>57</v>
      </c>
      <c r="H450" s="2">
        <f t="shared" si="78"/>
        <v>0.1743119266055046</v>
      </c>
      <c r="I450" s="8"/>
      <c r="J450" s="2">
        <f t="shared" si="84"/>
        <v>0.41284403669724773</v>
      </c>
      <c r="K450" s="2">
        <f t="shared" si="85"/>
        <v>0.58715596330275233</v>
      </c>
      <c r="L450" s="2">
        <f t="shared" si="86"/>
        <v>0</v>
      </c>
      <c r="M450" s="2">
        <f t="shared" si="87"/>
        <v>0</v>
      </c>
      <c r="N450" s="58">
        <v>135</v>
      </c>
      <c r="O450" s="58">
        <v>192</v>
      </c>
      <c r="P450" s="58"/>
      <c r="Q450" s="58"/>
      <c r="R450" s="58"/>
      <c r="S450" s="58"/>
      <c r="T450" s="59"/>
      <c r="U450" s="55"/>
      <c r="V450" s="55"/>
      <c r="W450" s="55"/>
      <c r="X450" s="55"/>
      <c r="Y450" s="55"/>
      <c r="Z450" s="55"/>
      <c r="AA450" s="55"/>
      <c r="AB450" s="55"/>
      <c r="AG450" t="str">
        <f t="shared" si="81"/>
        <v>Troy</v>
      </c>
      <c r="AH450" t="s">
        <v>2267</v>
      </c>
      <c r="AI450">
        <v>2</v>
      </c>
      <c r="AJ450" s="9"/>
      <c r="AK450" s="94">
        <v>23</v>
      </c>
      <c r="AL450" s="96">
        <v>27</v>
      </c>
      <c r="AM450" s="96">
        <v>115</v>
      </c>
      <c r="AN450" s="100">
        <v>77625</v>
      </c>
      <c r="AO450">
        <f t="shared" si="79"/>
        <v>23027</v>
      </c>
      <c r="AP450" s="61" t="s">
        <v>2575</v>
      </c>
      <c r="AQ450" s="126">
        <f t="shared" si="80"/>
        <v>2377625</v>
      </c>
    </row>
    <row r="451" spans="1:43" hidden="1" outlineLevel="1">
      <c r="A451" t="s">
        <v>598</v>
      </c>
      <c r="B451" s="9" t="s">
        <v>32</v>
      </c>
      <c r="C451" s="1">
        <f t="shared" si="82"/>
        <v>1802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 t="shared" si="83"/>
        <v>0</v>
      </c>
      <c r="G451" s="1">
        <f t="shared" si="77"/>
        <v>408</v>
      </c>
      <c r="H451" s="2">
        <f t="shared" si="78"/>
        <v>0.22641509433962265</v>
      </c>
      <c r="I451" s="8"/>
      <c r="J451" s="2">
        <f t="shared" si="84"/>
        <v>0.3867924528301887</v>
      </c>
      <c r="K451" s="2">
        <f t="shared" si="85"/>
        <v>0.6132075471698113</v>
      </c>
      <c r="L451" s="2">
        <f t="shared" si="86"/>
        <v>0</v>
      </c>
      <c r="M451" s="2">
        <f t="shared" si="87"/>
        <v>0</v>
      </c>
      <c r="N451" s="58">
        <v>697</v>
      </c>
      <c r="O451" s="58">
        <v>1105</v>
      </c>
      <c r="P451" s="58"/>
      <c r="Q451" s="58"/>
      <c r="R451" s="58"/>
      <c r="S451" s="58"/>
      <c r="T451" s="59"/>
      <c r="U451" s="55"/>
      <c r="V451" s="55"/>
      <c r="W451" s="55"/>
      <c r="X451" s="55"/>
      <c r="Y451" s="55"/>
      <c r="Z451" s="55"/>
      <c r="AA451" s="55"/>
      <c r="AB451" s="55"/>
      <c r="AG451" t="str">
        <f t="shared" si="81"/>
        <v>Turner</v>
      </c>
      <c r="AH451" t="s">
        <v>1403</v>
      </c>
      <c r="AI451">
        <v>2</v>
      </c>
      <c r="AJ451" s="9"/>
      <c r="AK451" s="94">
        <v>23</v>
      </c>
      <c r="AL451" s="96">
        <v>1</v>
      </c>
      <c r="AM451" s="96">
        <v>60</v>
      </c>
      <c r="AN451" s="100">
        <v>77800</v>
      </c>
      <c r="AO451">
        <f t="shared" si="79"/>
        <v>23001</v>
      </c>
      <c r="AP451" s="61" t="s">
        <v>2575</v>
      </c>
      <c r="AQ451" s="126">
        <f t="shared" si="80"/>
        <v>2377800</v>
      </c>
    </row>
    <row r="452" spans="1:43" hidden="1" outlineLevel="1">
      <c r="A452" t="s">
        <v>1683</v>
      </c>
      <c r="B452" s="9" t="s">
        <v>32</v>
      </c>
      <c r="C452" s="1">
        <f t="shared" si="82"/>
        <v>922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 t="shared" si="83"/>
        <v>0</v>
      </c>
      <c r="G452" s="1">
        <f t="shared" si="77"/>
        <v>408</v>
      </c>
      <c r="H452" s="2">
        <f t="shared" si="78"/>
        <v>0.44251626898047725</v>
      </c>
      <c r="I452" s="8"/>
      <c r="J452" s="2">
        <f t="shared" si="84"/>
        <v>0.27874186550976138</v>
      </c>
      <c r="K452" s="2">
        <f t="shared" si="85"/>
        <v>0.72125813449023857</v>
      </c>
      <c r="L452" s="2">
        <f t="shared" si="86"/>
        <v>0</v>
      </c>
      <c r="M452" s="2">
        <f t="shared" si="87"/>
        <v>1.1102230246251565E-16</v>
      </c>
      <c r="N452" s="58">
        <v>257</v>
      </c>
      <c r="O452" s="58">
        <v>665</v>
      </c>
      <c r="P452" s="58"/>
      <c r="Q452" s="58"/>
      <c r="R452" s="58"/>
      <c r="S452" s="58"/>
      <c r="T452" s="59"/>
      <c r="U452" s="55"/>
      <c r="V452" s="55"/>
      <c r="W452" s="55"/>
      <c r="X452" s="55"/>
      <c r="Y452" s="55"/>
      <c r="Z452" s="55"/>
      <c r="AA452" s="55"/>
      <c r="AB452" s="55"/>
      <c r="AG452" t="str">
        <f t="shared" si="81"/>
        <v>Union</v>
      </c>
      <c r="AH452" t="s">
        <v>947</v>
      </c>
      <c r="AI452">
        <v>1</v>
      </c>
      <c r="AJ452" s="9"/>
      <c r="AK452" s="94">
        <v>23</v>
      </c>
      <c r="AL452" s="96">
        <v>13</v>
      </c>
      <c r="AM452" s="96">
        <v>75</v>
      </c>
      <c r="AN452" s="100">
        <v>78115</v>
      </c>
      <c r="AO452">
        <f t="shared" si="79"/>
        <v>23013</v>
      </c>
      <c r="AP452" s="61" t="s">
        <v>2575</v>
      </c>
      <c r="AQ452" s="126">
        <f t="shared" si="80"/>
        <v>2378115</v>
      </c>
    </row>
    <row r="453" spans="1:43" hidden="1" outlineLevel="1">
      <c r="A453" t="s">
        <v>1866</v>
      </c>
      <c r="B453" s="9" t="s">
        <v>32</v>
      </c>
      <c r="C453" s="1">
        <f t="shared" si="82"/>
        <v>617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 t="shared" si="83"/>
        <v>0</v>
      </c>
      <c r="G453" s="1">
        <f t="shared" si="77"/>
        <v>227</v>
      </c>
      <c r="H453" s="2">
        <f t="shared" si="78"/>
        <v>0.36790923824959482</v>
      </c>
      <c r="I453" s="8"/>
      <c r="J453" s="2">
        <f t="shared" si="84"/>
        <v>0.31604538087520262</v>
      </c>
      <c r="K453" s="2">
        <f t="shared" si="85"/>
        <v>0.68395461912479738</v>
      </c>
      <c r="L453" s="2">
        <f t="shared" si="86"/>
        <v>0</v>
      </c>
      <c r="M453" s="2">
        <f t="shared" si="87"/>
        <v>0</v>
      </c>
      <c r="N453" s="58">
        <v>195</v>
      </c>
      <c r="O453" s="58">
        <v>422</v>
      </c>
      <c r="P453" s="58"/>
      <c r="Q453" s="58"/>
      <c r="R453" s="58"/>
      <c r="S453" s="58"/>
      <c r="T453" s="59"/>
      <c r="U453" s="55"/>
      <c r="V453" s="55"/>
      <c r="W453" s="55"/>
      <c r="X453" s="55"/>
      <c r="Y453" s="55"/>
      <c r="Z453" s="55"/>
      <c r="AA453" s="55"/>
      <c r="AB453" s="55"/>
      <c r="AG453" t="str">
        <f t="shared" si="81"/>
        <v>Unity</v>
      </c>
      <c r="AH453" t="s">
        <v>2267</v>
      </c>
      <c r="AI453">
        <v>2</v>
      </c>
      <c r="AJ453" s="9"/>
      <c r="AK453" s="94">
        <v>23</v>
      </c>
      <c r="AL453" s="96">
        <v>27</v>
      </c>
      <c r="AM453" s="96">
        <v>120</v>
      </c>
      <c r="AN453" s="100">
        <v>78255</v>
      </c>
      <c r="AO453">
        <f t="shared" si="79"/>
        <v>23027</v>
      </c>
      <c r="AP453" s="61" t="s">
        <v>2575</v>
      </c>
      <c r="AQ453" s="126">
        <f t="shared" si="80"/>
        <v>2378255</v>
      </c>
    </row>
    <row r="454" spans="1:43" hidden="1" outlineLevel="1">
      <c r="A454" t="s">
        <v>1637</v>
      </c>
      <c r="B454" s="9" t="s">
        <v>32</v>
      </c>
      <c r="C454" s="1">
        <f t="shared" si="82"/>
        <v>36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 t="shared" si="83"/>
        <v>0</v>
      </c>
      <c r="G454" s="1">
        <f t="shared" si="77"/>
        <v>16</v>
      </c>
      <c r="H454" s="2">
        <f t="shared" si="78"/>
        <v>0.44444444444444442</v>
      </c>
      <c r="I454" s="8"/>
      <c r="J454" s="2">
        <f t="shared" si="84"/>
        <v>0.27777777777777779</v>
      </c>
      <c r="K454" s="2">
        <f t="shared" si="85"/>
        <v>0.72222222222222221</v>
      </c>
      <c r="L454" s="2">
        <f t="shared" si="86"/>
        <v>0</v>
      </c>
      <c r="M454" s="2">
        <f t="shared" si="87"/>
        <v>0</v>
      </c>
      <c r="N454" s="58">
        <v>10</v>
      </c>
      <c r="O454" s="58">
        <v>26</v>
      </c>
      <c r="P454" s="58"/>
      <c r="Q454" s="58"/>
      <c r="R454" s="58"/>
      <c r="S454" s="58"/>
      <c r="T454" s="59"/>
      <c r="U454" s="55"/>
      <c r="V454" s="55"/>
      <c r="W454" s="55"/>
      <c r="X454" s="55"/>
      <c r="Y454" s="55"/>
      <c r="Z454" s="55"/>
      <c r="AA454" s="55"/>
      <c r="AB454" s="55"/>
      <c r="AG454" t="str">
        <f t="shared" si="81"/>
        <v>Upton</v>
      </c>
      <c r="AH454" t="s">
        <v>2760</v>
      </c>
      <c r="AI454">
        <v>2</v>
      </c>
      <c r="AJ454" s="9"/>
      <c r="AK454" s="94">
        <v>23</v>
      </c>
      <c r="AL454" s="96">
        <v>17</v>
      </c>
      <c r="AM454" s="96">
        <v>160</v>
      </c>
      <c r="AN454" s="100">
        <v>78465</v>
      </c>
      <c r="AO454">
        <f t="shared" si="79"/>
        <v>23017</v>
      </c>
      <c r="AP454" s="61" t="s">
        <v>2575</v>
      </c>
      <c r="AQ454" s="126">
        <f t="shared" si="80"/>
        <v>2378465</v>
      </c>
    </row>
    <row r="455" spans="1:43" hidden="1" outlineLevel="1">
      <c r="A455" t="s">
        <v>1640</v>
      </c>
      <c r="B455" s="9" t="s">
        <v>32</v>
      </c>
      <c r="C455" s="1">
        <f t="shared" si="82"/>
        <v>1021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 t="shared" si="83"/>
        <v>0</v>
      </c>
      <c r="G455" s="1">
        <f t="shared" si="77"/>
        <v>235</v>
      </c>
      <c r="H455" s="2">
        <f t="shared" si="78"/>
        <v>0.23016650342801176</v>
      </c>
      <c r="I455" s="8"/>
      <c r="J455" s="2">
        <f t="shared" si="84"/>
        <v>0.61508325171400591</v>
      </c>
      <c r="K455" s="2">
        <f t="shared" si="85"/>
        <v>0.38491674828599415</v>
      </c>
      <c r="L455" s="2">
        <f t="shared" si="86"/>
        <v>0</v>
      </c>
      <c r="M455" s="2">
        <f t="shared" si="87"/>
        <v>-5.5511151231257827E-17</v>
      </c>
      <c r="N455" s="58">
        <v>628</v>
      </c>
      <c r="O455" s="58">
        <v>393</v>
      </c>
      <c r="P455" s="58"/>
      <c r="Q455" s="58"/>
      <c r="R455" s="58"/>
      <c r="S455" s="58"/>
      <c r="T455" s="59"/>
      <c r="U455" s="55"/>
      <c r="V455" s="55"/>
      <c r="W455" s="55"/>
      <c r="X455" s="55"/>
      <c r="Y455" s="55"/>
      <c r="Z455" s="55"/>
      <c r="AA455" s="55"/>
      <c r="AB455" s="55"/>
      <c r="AG455" t="str">
        <f t="shared" si="81"/>
        <v>Van Buren</v>
      </c>
      <c r="AH455" t="s">
        <v>1670</v>
      </c>
      <c r="AI455">
        <v>2</v>
      </c>
      <c r="AJ455" s="9"/>
      <c r="AK455" s="94">
        <v>23</v>
      </c>
      <c r="AL455" s="96">
        <v>3</v>
      </c>
      <c r="AM455" s="96">
        <v>305</v>
      </c>
      <c r="AN455" s="100">
        <v>78570</v>
      </c>
      <c r="AO455">
        <f t="shared" si="79"/>
        <v>23003</v>
      </c>
      <c r="AP455" s="61" t="s">
        <v>2575</v>
      </c>
      <c r="AQ455" s="126">
        <f t="shared" si="80"/>
        <v>2378570</v>
      </c>
    </row>
    <row r="456" spans="1:43" hidden="1" outlineLevel="1">
      <c r="A456" t="s">
        <v>2436</v>
      </c>
      <c r="B456" s="9" t="s">
        <v>32</v>
      </c>
      <c r="C456" s="1">
        <f t="shared" si="82"/>
        <v>103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 t="shared" si="83"/>
        <v>0</v>
      </c>
      <c r="G456" s="1">
        <f t="shared" si="77"/>
        <v>17</v>
      </c>
      <c r="H456" s="2">
        <f t="shared" si="78"/>
        <v>0.1650485436893204</v>
      </c>
      <c r="I456" s="8"/>
      <c r="J456" s="2">
        <f t="shared" si="84"/>
        <v>0.41747572815533979</v>
      </c>
      <c r="K456" s="2">
        <f t="shared" si="85"/>
        <v>0.58252427184466016</v>
      </c>
      <c r="L456" s="2">
        <f t="shared" si="86"/>
        <v>0</v>
      </c>
      <c r="M456" s="2">
        <f t="shared" si="87"/>
        <v>0</v>
      </c>
      <c r="N456" s="58">
        <v>43</v>
      </c>
      <c r="O456" s="58">
        <v>60</v>
      </c>
      <c r="P456" s="58"/>
      <c r="Q456" s="58"/>
      <c r="R456" s="58"/>
      <c r="S456" s="58"/>
      <c r="T456" s="59"/>
      <c r="U456" s="55"/>
      <c r="V456" s="55"/>
      <c r="W456" s="55"/>
      <c r="X456" s="55"/>
      <c r="Y456" s="55"/>
      <c r="Z456" s="55"/>
      <c r="AA456" s="55"/>
      <c r="AB456" s="55"/>
      <c r="AG456" t="str">
        <f t="shared" si="81"/>
        <v>Vanceboro</v>
      </c>
      <c r="AH456" t="s">
        <v>1242</v>
      </c>
      <c r="AI456">
        <v>2</v>
      </c>
      <c r="AJ456" s="9"/>
      <c r="AK456" s="94">
        <v>23</v>
      </c>
      <c r="AL456" s="96">
        <v>29</v>
      </c>
      <c r="AM456" s="96">
        <v>205</v>
      </c>
      <c r="AN456" s="100">
        <v>78675</v>
      </c>
      <c r="AO456">
        <f t="shared" si="79"/>
        <v>23029</v>
      </c>
      <c r="AP456" s="61" t="s">
        <v>2575</v>
      </c>
      <c r="AQ456" s="126">
        <f t="shared" si="80"/>
        <v>2378675</v>
      </c>
    </row>
    <row r="457" spans="1:43" hidden="1" outlineLevel="1">
      <c r="A457" t="s">
        <v>2840</v>
      </c>
      <c r="B457" s="9" t="s">
        <v>32</v>
      </c>
      <c r="C457" s="1">
        <f t="shared" si="82"/>
        <v>1707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si="83"/>
        <v>0</v>
      </c>
      <c r="G457" s="1">
        <f t="shared" si="77"/>
        <v>165</v>
      </c>
      <c r="H457" s="2">
        <f t="shared" si="78"/>
        <v>9.6660808435852369E-2</v>
      </c>
      <c r="I457" s="8"/>
      <c r="J457" s="2">
        <f t="shared" si="84"/>
        <v>0.45166959578207383</v>
      </c>
      <c r="K457" s="2">
        <f t="shared" si="85"/>
        <v>0.54833040421792623</v>
      </c>
      <c r="L457" s="2">
        <f t="shared" si="86"/>
        <v>0</v>
      </c>
      <c r="M457" s="2">
        <f t="shared" si="87"/>
        <v>0</v>
      </c>
      <c r="N457" s="58">
        <v>771</v>
      </c>
      <c r="O457" s="58">
        <v>936</v>
      </c>
      <c r="P457" s="58"/>
      <c r="Q457" s="58"/>
      <c r="R457" s="58"/>
      <c r="S457" s="58"/>
      <c r="T457" s="59"/>
      <c r="U457" s="55"/>
      <c r="V457" s="55"/>
      <c r="W457" s="55"/>
      <c r="X457" s="55"/>
      <c r="Y457" s="55"/>
      <c r="Z457" s="55"/>
      <c r="AA457" s="55"/>
      <c r="AB457" s="55"/>
      <c r="AG457" t="str">
        <f t="shared" si="81"/>
        <v>Vassalboro</v>
      </c>
      <c r="AH457" t="s">
        <v>1418</v>
      </c>
      <c r="AI457">
        <v>1</v>
      </c>
      <c r="AJ457" s="9"/>
      <c r="AK457" s="94">
        <v>23</v>
      </c>
      <c r="AL457" s="96">
        <v>11</v>
      </c>
      <c r="AM457" s="96">
        <v>110</v>
      </c>
      <c r="AN457" s="100">
        <v>78745</v>
      </c>
      <c r="AO457">
        <f t="shared" si="79"/>
        <v>23011</v>
      </c>
      <c r="AP457" s="61" t="s">
        <v>2575</v>
      </c>
      <c r="AQ457" s="126">
        <f t="shared" si="80"/>
        <v>2378745</v>
      </c>
    </row>
    <row r="458" spans="1:43" hidden="1" outlineLevel="1">
      <c r="A458" t="s">
        <v>2841</v>
      </c>
      <c r="B458" s="9" t="s">
        <v>32</v>
      </c>
      <c r="C458" s="1">
        <f t="shared" si="82"/>
        <v>892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 t="shared" si="83"/>
        <v>0</v>
      </c>
      <c r="G458" s="1">
        <f t="shared" si="77"/>
        <v>418</v>
      </c>
      <c r="H458" s="2">
        <f t="shared" si="78"/>
        <v>0.46860986547085204</v>
      </c>
      <c r="I458" s="8"/>
      <c r="J458" s="2">
        <f t="shared" si="84"/>
        <v>0.26569506726457398</v>
      </c>
      <c r="K458" s="2">
        <f t="shared" si="85"/>
        <v>0.73430493273542596</v>
      </c>
      <c r="L458" s="2">
        <f t="shared" si="86"/>
        <v>0</v>
      </c>
      <c r="M458" s="2">
        <f t="shared" si="87"/>
        <v>1.1102230246251565E-16</v>
      </c>
      <c r="N458" s="58">
        <v>237</v>
      </c>
      <c r="O458" s="58">
        <v>655</v>
      </c>
      <c r="P458" s="58"/>
      <c r="Q458" s="58"/>
      <c r="R458" s="58"/>
      <c r="S458" s="58"/>
      <c r="T458" s="59"/>
      <c r="U458" s="55"/>
      <c r="V458" s="55"/>
      <c r="W458" s="55"/>
      <c r="X458" s="55"/>
      <c r="Y458" s="55"/>
      <c r="Z458" s="55"/>
      <c r="AA458" s="55"/>
      <c r="AB458" s="55"/>
      <c r="AG458" t="str">
        <f t="shared" si="81"/>
        <v>Veazie</v>
      </c>
      <c r="AH458" t="s">
        <v>1154</v>
      </c>
      <c r="AI458">
        <v>2</v>
      </c>
      <c r="AJ458" s="9"/>
      <c r="AK458" s="94">
        <v>23</v>
      </c>
      <c r="AL458" s="96">
        <v>19</v>
      </c>
      <c r="AM458" s="96">
        <v>295</v>
      </c>
      <c r="AN458" s="100">
        <v>78780</v>
      </c>
      <c r="AO458">
        <f t="shared" si="79"/>
        <v>23019</v>
      </c>
      <c r="AP458" s="61" t="s">
        <v>2575</v>
      </c>
      <c r="AQ458" s="126">
        <f t="shared" si="80"/>
        <v>2378780</v>
      </c>
    </row>
    <row r="459" spans="1:43" hidden="1" outlineLevel="1">
      <c r="A459" t="s">
        <v>583</v>
      </c>
      <c r="B459" s="9" t="s">
        <v>32</v>
      </c>
      <c r="C459" s="1">
        <f t="shared" si="82"/>
        <v>257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 t="shared" si="83"/>
        <v>0</v>
      </c>
      <c r="G459" s="1">
        <f t="shared" si="77"/>
        <v>7</v>
      </c>
      <c r="H459" s="2">
        <f t="shared" si="78"/>
        <v>2.7237354085603113E-2</v>
      </c>
      <c r="I459" s="8"/>
      <c r="J459" s="2">
        <f t="shared" si="84"/>
        <v>0.48638132295719844</v>
      </c>
      <c r="K459" s="2">
        <f t="shared" si="85"/>
        <v>0.51361867704280151</v>
      </c>
      <c r="L459" s="2">
        <f t="shared" si="86"/>
        <v>0</v>
      </c>
      <c r="M459" s="2">
        <f t="shared" si="87"/>
        <v>0</v>
      </c>
      <c r="N459" s="58">
        <v>125</v>
      </c>
      <c r="O459" s="58">
        <v>132</v>
      </c>
      <c r="P459" s="58"/>
      <c r="Q459" s="58"/>
      <c r="R459" s="58"/>
      <c r="S459" s="58"/>
      <c r="T459" s="59"/>
      <c r="U459" s="55"/>
      <c r="V459" s="55"/>
      <c r="W459" s="55"/>
      <c r="X459" s="55"/>
      <c r="Y459" s="55"/>
      <c r="Z459" s="55"/>
      <c r="AA459" s="55"/>
      <c r="AB459" s="55"/>
      <c r="AG459" t="str">
        <f t="shared" si="81"/>
        <v>Verona</v>
      </c>
      <c r="AH459" t="s">
        <v>2274</v>
      </c>
      <c r="AI459">
        <v>2</v>
      </c>
      <c r="AJ459" s="9"/>
      <c r="AK459" s="94">
        <v>23</v>
      </c>
      <c r="AL459" s="96">
        <v>9</v>
      </c>
      <c r="AM459" s="96">
        <v>175</v>
      </c>
      <c r="AN459" s="100">
        <v>78920</v>
      </c>
      <c r="AO459">
        <f t="shared" si="79"/>
        <v>23009</v>
      </c>
      <c r="AP459" s="61" t="s">
        <v>2575</v>
      </c>
      <c r="AQ459" s="126">
        <f t="shared" si="80"/>
        <v>2378920</v>
      </c>
    </row>
    <row r="460" spans="1:43" hidden="1" outlineLevel="1">
      <c r="A460" t="s">
        <v>2168</v>
      </c>
      <c r="B460" s="9" t="s">
        <v>32</v>
      </c>
      <c r="C460" s="1">
        <f t="shared" si="82"/>
        <v>232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 t="shared" si="83"/>
        <v>0</v>
      </c>
      <c r="G460" s="1">
        <f t="shared" si="77"/>
        <v>8</v>
      </c>
      <c r="H460" s="2">
        <f t="shared" si="78"/>
        <v>3.4482758620689655E-2</v>
      </c>
      <c r="I460" s="8"/>
      <c r="J460" s="2">
        <f t="shared" si="84"/>
        <v>0.48275862068965519</v>
      </c>
      <c r="K460" s="2">
        <f t="shared" si="85"/>
        <v>0.51724137931034486</v>
      </c>
      <c r="L460" s="2">
        <f t="shared" si="86"/>
        <v>0</v>
      </c>
      <c r="M460" s="2">
        <f t="shared" si="87"/>
        <v>-1.1102230246251565E-16</v>
      </c>
      <c r="N460" s="58">
        <v>112</v>
      </c>
      <c r="O460" s="58">
        <v>120</v>
      </c>
      <c r="P460" s="58"/>
      <c r="Q460" s="58"/>
      <c r="R460" s="58"/>
      <c r="S460" s="58"/>
      <c r="T460" s="59"/>
      <c r="U460" s="55"/>
      <c r="V460" s="55"/>
      <c r="W460" s="55"/>
      <c r="X460" s="55"/>
      <c r="Y460" s="55"/>
      <c r="Z460" s="55"/>
      <c r="AA460" s="55"/>
      <c r="AB460" s="55"/>
      <c r="AG460" t="str">
        <f t="shared" si="81"/>
        <v>Vienna</v>
      </c>
      <c r="AH460" t="s">
        <v>1418</v>
      </c>
      <c r="AI460">
        <v>1</v>
      </c>
      <c r="AJ460" s="9"/>
      <c r="AK460" s="94">
        <v>23</v>
      </c>
      <c r="AL460" s="96">
        <v>11</v>
      </c>
      <c r="AM460" s="96">
        <v>115</v>
      </c>
      <c r="AN460" s="100">
        <v>79025</v>
      </c>
      <c r="AO460">
        <f t="shared" si="79"/>
        <v>23011</v>
      </c>
      <c r="AP460" s="61" t="s">
        <v>2575</v>
      </c>
      <c r="AQ460" s="126">
        <f t="shared" si="80"/>
        <v>2379025</v>
      </c>
    </row>
    <row r="461" spans="1:43" hidden="1" outlineLevel="1">
      <c r="A461" t="s">
        <v>485</v>
      </c>
      <c r="B461" s="9" t="s">
        <v>32</v>
      </c>
      <c r="C461" s="1">
        <f t="shared" si="82"/>
        <v>495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 t="shared" si="83"/>
        <v>0</v>
      </c>
      <c r="G461" s="1">
        <f t="shared" si="77"/>
        <v>123</v>
      </c>
      <c r="H461" s="2">
        <f t="shared" si="78"/>
        <v>0.24848484848484848</v>
      </c>
      <c r="I461" s="8"/>
      <c r="J461" s="2">
        <f t="shared" si="84"/>
        <v>0.37575757575757573</v>
      </c>
      <c r="K461" s="2">
        <f t="shared" si="85"/>
        <v>0.62424242424242427</v>
      </c>
      <c r="L461" s="2">
        <f t="shared" si="86"/>
        <v>0</v>
      </c>
      <c r="M461" s="2">
        <f t="shared" si="87"/>
        <v>0</v>
      </c>
      <c r="N461" s="58">
        <v>186</v>
      </c>
      <c r="O461" s="58">
        <v>309</v>
      </c>
      <c r="P461" s="58"/>
      <c r="Q461" s="58"/>
      <c r="R461" s="58"/>
      <c r="S461" s="58"/>
      <c r="T461" s="59"/>
      <c r="U461" s="55"/>
      <c r="V461" s="55"/>
      <c r="W461" s="55"/>
      <c r="X461" s="55"/>
      <c r="Y461" s="55"/>
      <c r="Z461" s="55"/>
      <c r="AA461" s="55"/>
      <c r="AB461" s="55"/>
      <c r="AG461" t="str">
        <f t="shared" si="81"/>
        <v>Vinalhaven</v>
      </c>
      <c r="AH461" t="s">
        <v>947</v>
      </c>
      <c r="AI461">
        <v>1</v>
      </c>
      <c r="AJ461" s="9"/>
      <c r="AK461" s="94">
        <v>23</v>
      </c>
      <c r="AL461" s="96">
        <v>13</v>
      </c>
      <c r="AM461" s="96">
        <v>80</v>
      </c>
      <c r="AN461" s="100">
        <v>79130</v>
      </c>
      <c r="AO461">
        <f t="shared" si="79"/>
        <v>23013</v>
      </c>
      <c r="AP461" s="61" t="s">
        <v>2575</v>
      </c>
      <c r="AQ461" s="126">
        <f t="shared" si="80"/>
        <v>2379130</v>
      </c>
    </row>
    <row r="462" spans="1:43" hidden="1" outlineLevel="1">
      <c r="A462" t="s">
        <v>1615</v>
      </c>
      <c r="B462" s="9" t="s">
        <v>32</v>
      </c>
      <c r="C462" s="1">
        <f t="shared" si="82"/>
        <v>78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 t="shared" si="83"/>
        <v>0</v>
      </c>
      <c r="G462" s="1">
        <f t="shared" ref="G462:G522" si="88">IF(C462&gt;0,MAX(N462:P462)-LARGE(N462:P462,2),0)</f>
        <v>26</v>
      </c>
      <c r="H462" s="2">
        <f t="shared" ref="H462:H522" si="89">IF(C462&gt;0,G462/C462,0)</f>
        <v>0.33333333333333331</v>
      </c>
      <c r="I462" s="8"/>
      <c r="J462" s="2">
        <f t="shared" si="84"/>
        <v>0.33333333333333331</v>
      </c>
      <c r="K462" s="2">
        <f t="shared" si="85"/>
        <v>0.66666666666666663</v>
      </c>
      <c r="L462" s="2">
        <f t="shared" si="86"/>
        <v>0</v>
      </c>
      <c r="M462" s="2">
        <f t="shared" si="87"/>
        <v>1.1102230246251565E-16</v>
      </c>
      <c r="N462" s="58">
        <v>26</v>
      </c>
      <c r="O462" s="58">
        <v>52</v>
      </c>
      <c r="P462" s="58"/>
      <c r="Q462" s="58"/>
      <c r="R462" s="58"/>
      <c r="S462" s="58"/>
      <c r="T462" s="59"/>
      <c r="U462" s="55"/>
      <c r="V462" s="55"/>
      <c r="W462" s="55"/>
      <c r="X462" s="55"/>
      <c r="Y462" s="55"/>
      <c r="Z462" s="55"/>
      <c r="AA462" s="55"/>
      <c r="AB462" s="55"/>
      <c r="AG462" t="str">
        <f t="shared" si="81"/>
        <v>Wade</v>
      </c>
      <c r="AH462" t="s">
        <v>1670</v>
      </c>
      <c r="AI462">
        <v>2</v>
      </c>
      <c r="AJ462" s="9"/>
      <c r="AK462" s="94">
        <v>23</v>
      </c>
      <c r="AL462" s="96">
        <v>3</v>
      </c>
      <c r="AM462" s="96">
        <v>310</v>
      </c>
      <c r="AN462" s="100">
        <v>79270</v>
      </c>
      <c r="AO462">
        <f t="shared" si="79"/>
        <v>23003</v>
      </c>
      <c r="AP462" s="61" t="s">
        <v>2575</v>
      </c>
      <c r="AQ462" s="126">
        <f t="shared" si="80"/>
        <v>2379270</v>
      </c>
    </row>
    <row r="463" spans="1:43" hidden="1" outlineLevel="1">
      <c r="A463" t="s">
        <v>579</v>
      </c>
      <c r="B463" s="9" t="s">
        <v>32</v>
      </c>
      <c r="C463" s="1">
        <f t="shared" si="82"/>
        <v>52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 t="shared" si="83"/>
        <v>0</v>
      </c>
      <c r="G463" s="1">
        <f t="shared" si="88"/>
        <v>8</v>
      </c>
      <c r="H463" s="2">
        <f t="shared" si="89"/>
        <v>0.15384615384615385</v>
      </c>
      <c r="I463" s="8"/>
      <c r="J463" s="2">
        <f t="shared" si="84"/>
        <v>0.42307692307692307</v>
      </c>
      <c r="K463" s="2">
        <f t="shared" si="85"/>
        <v>0.57692307692307687</v>
      </c>
      <c r="L463" s="2">
        <f t="shared" si="86"/>
        <v>0</v>
      </c>
      <c r="M463" s="2">
        <f t="shared" si="87"/>
        <v>0</v>
      </c>
      <c r="N463" s="58">
        <v>22</v>
      </c>
      <c r="O463" s="58">
        <v>30</v>
      </c>
      <c r="P463" s="58"/>
      <c r="Q463" s="58"/>
      <c r="R463" s="58"/>
      <c r="S463" s="58"/>
      <c r="T463" s="59"/>
      <c r="U463" s="55"/>
      <c r="V463" s="55"/>
      <c r="W463" s="55"/>
      <c r="X463" s="55"/>
      <c r="Y463" s="55"/>
      <c r="Z463" s="55"/>
      <c r="AA463" s="55"/>
      <c r="AB463" s="55"/>
      <c r="AG463" t="str">
        <f t="shared" si="81"/>
        <v>Waite</v>
      </c>
      <c r="AH463" t="s">
        <v>1242</v>
      </c>
      <c r="AI463">
        <v>2</v>
      </c>
      <c r="AJ463" s="9"/>
      <c r="AK463" s="94">
        <v>23</v>
      </c>
      <c r="AL463" s="96">
        <v>29</v>
      </c>
      <c r="AM463" s="96">
        <v>210</v>
      </c>
      <c r="AN463" s="100">
        <v>79375</v>
      </c>
      <c r="AO463">
        <f t="shared" si="79"/>
        <v>23029</v>
      </c>
      <c r="AP463" s="61" t="s">
        <v>2575</v>
      </c>
      <c r="AQ463" s="126">
        <f t="shared" si="80"/>
        <v>2379375</v>
      </c>
    </row>
    <row r="464" spans="1:43" hidden="1" outlineLevel="1">
      <c r="A464" t="s">
        <v>2267</v>
      </c>
      <c r="B464" s="9" t="s">
        <v>32</v>
      </c>
      <c r="C464" s="1">
        <f t="shared" si="82"/>
        <v>249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 t="shared" si="83"/>
        <v>0</v>
      </c>
      <c r="G464" s="1">
        <f t="shared" si="88"/>
        <v>59</v>
      </c>
      <c r="H464" s="2">
        <f t="shared" si="89"/>
        <v>0.23694779116465864</v>
      </c>
      <c r="I464" s="8"/>
      <c r="J464" s="2">
        <f t="shared" si="84"/>
        <v>0.38152610441767071</v>
      </c>
      <c r="K464" s="2">
        <f t="shared" si="85"/>
        <v>0.61847389558232935</v>
      </c>
      <c r="L464" s="2">
        <f t="shared" si="86"/>
        <v>0</v>
      </c>
      <c r="M464" s="2">
        <f t="shared" si="87"/>
        <v>-1.1102230246251565E-16</v>
      </c>
      <c r="N464" s="58">
        <v>95</v>
      </c>
      <c r="O464" s="58">
        <v>154</v>
      </c>
      <c r="P464" s="58"/>
      <c r="Q464" s="58"/>
      <c r="R464" s="58"/>
      <c r="S464" s="58"/>
      <c r="T464" s="59"/>
      <c r="U464" s="55"/>
      <c r="V464" s="55"/>
      <c r="W464" s="55"/>
      <c r="X464" s="55"/>
      <c r="Y464" s="55"/>
      <c r="Z464" s="55"/>
      <c r="AA464" s="55"/>
      <c r="AB464" s="55"/>
      <c r="AG464" t="str">
        <f t="shared" si="81"/>
        <v>Waldo</v>
      </c>
      <c r="AH464" t="s">
        <v>2267</v>
      </c>
      <c r="AI464">
        <v>2</v>
      </c>
      <c r="AJ464" s="9"/>
      <c r="AK464" s="94">
        <v>23</v>
      </c>
      <c r="AL464" s="96">
        <v>27</v>
      </c>
      <c r="AM464" s="96">
        <v>125</v>
      </c>
      <c r="AN464" s="100">
        <v>79480</v>
      </c>
      <c r="AO464">
        <f t="shared" si="79"/>
        <v>23027</v>
      </c>
      <c r="AP464" s="61" t="s">
        <v>2575</v>
      </c>
      <c r="AQ464" s="126">
        <f t="shared" si="80"/>
        <v>2379480</v>
      </c>
    </row>
    <row r="465" spans="1:43" hidden="1" outlineLevel="1">
      <c r="A465" t="s">
        <v>1097</v>
      </c>
      <c r="B465" s="9" t="s">
        <v>32</v>
      </c>
      <c r="C465" s="1">
        <f t="shared" si="82"/>
        <v>2007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 t="shared" si="83"/>
        <v>0</v>
      </c>
      <c r="G465" s="1">
        <f t="shared" si="88"/>
        <v>595</v>
      </c>
      <c r="H465" s="2">
        <f t="shared" si="89"/>
        <v>0.29646238166417538</v>
      </c>
      <c r="I465" s="8"/>
      <c r="J465" s="2">
        <f t="shared" si="84"/>
        <v>0.35176880916791231</v>
      </c>
      <c r="K465" s="2">
        <f t="shared" si="85"/>
        <v>0.64823119083208769</v>
      </c>
      <c r="L465" s="2">
        <f t="shared" si="86"/>
        <v>0</v>
      </c>
      <c r="M465" s="2">
        <f t="shared" si="87"/>
        <v>0</v>
      </c>
      <c r="N465" s="58">
        <v>706</v>
      </c>
      <c r="O465" s="58">
        <v>1301</v>
      </c>
      <c r="P465" s="58"/>
      <c r="Q465" s="58"/>
      <c r="R465" s="58"/>
      <c r="S465" s="58"/>
      <c r="T465" s="59"/>
      <c r="U465" s="55"/>
      <c r="V465" s="55"/>
      <c r="W465" s="55"/>
      <c r="X465" s="55"/>
      <c r="Y465" s="55"/>
      <c r="Z465" s="55"/>
      <c r="AA465" s="55"/>
      <c r="AB465" s="55"/>
      <c r="AG465" t="str">
        <f t="shared" si="81"/>
        <v>Waldoboro</v>
      </c>
      <c r="AH465" t="s">
        <v>1794</v>
      </c>
      <c r="AI465">
        <v>1</v>
      </c>
      <c r="AJ465" s="9"/>
      <c r="AK465" s="94">
        <v>23</v>
      </c>
      <c r="AL465" s="96">
        <v>15</v>
      </c>
      <c r="AM465" s="96">
        <v>85</v>
      </c>
      <c r="AN465" s="100">
        <v>79550</v>
      </c>
      <c r="AO465">
        <f t="shared" si="79"/>
        <v>23015</v>
      </c>
      <c r="AP465" s="61" t="s">
        <v>2575</v>
      </c>
      <c r="AQ465" s="126">
        <f t="shared" si="80"/>
        <v>2379550</v>
      </c>
    </row>
    <row r="466" spans="1:43" hidden="1" outlineLevel="1">
      <c r="A466" t="s">
        <v>419</v>
      </c>
      <c r="B466" s="9" t="s">
        <v>32</v>
      </c>
      <c r="C466" s="1">
        <f t="shared" si="82"/>
        <v>470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 t="shared" si="83"/>
        <v>0</v>
      </c>
      <c r="G466" s="1">
        <f t="shared" si="88"/>
        <v>91</v>
      </c>
      <c r="H466" s="2">
        <f t="shared" si="89"/>
        <v>0.19361702127659575</v>
      </c>
      <c r="I466" s="8"/>
      <c r="J466" s="2">
        <f t="shared" si="84"/>
        <v>0.40212765957446811</v>
      </c>
      <c r="K466" s="2">
        <f t="shared" si="85"/>
        <v>0.5957446808510638</v>
      </c>
      <c r="L466" s="2">
        <f t="shared" si="86"/>
        <v>0</v>
      </c>
      <c r="M466" s="2">
        <f t="shared" si="87"/>
        <v>2.1276595744681437E-3</v>
      </c>
      <c r="N466" s="58">
        <v>189</v>
      </c>
      <c r="O466" s="58">
        <v>280</v>
      </c>
      <c r="P466" s="58"/>
      <c r="Q466" s="58"/>
      <c r="R466" s="58"/>
      <c r="S466" s="58"/>
      <c r="T466" s="59"/>
      <c r="U466" s="55">
        <v>1</v>
      </c>
      <c r="V466" s="55"/>
      <c r="W466" s="55"/>
      <c r="X466" s="55"/>
      <c r="Y466" s="55"/>
      <c r="Z466" s="55"/>
      <c r="AA466" s="55"/>
      <c r="AB466" s="55"/>
      <c r="AG466" t="str">
        <f t="shared" si="81"/>
        <v>Wales</v>
      </c>
      <c r="AH466" t="s">
        <v>1403</v>
      </c>
      <c r="AI466">
        <v>2</v>
      </c>
      <c r="AJ466" s="9"/>
      <c r="AK466" s="94">
        <v>23</v>
      </c>
      <c r="AL466" s="96">
        <v>1</v>
      </c>
      <c r="AM466" s="96">
        <v>65</v>
      </c>
      <c r="AN466" s="100">
        <v>79585</v>
      </c>
      <c r="AO466">
        <f t="shared" si="79"/>
        <v>23001</v>
      </c>
      <c r="AP466" s="61" t="s">
        <v>2575</v>
      </c>
      <c r="AQ466" s="126">
        <f t="shared" si="80"/>
        <v>2379585</v>
      </c>
    </row>
    <row r="467" spans="1:43" hidden="1" outlineLevel="1">
      <c r="A467" t="s">
        <v>1316</v>
      </c>
      <c r="B467" s="9" t="s">
        <v>32</v>
      </c>
      <c r="C467" s="1">
        <f t="shared" si="82"/>
        <v>209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83"/>
        <v>0</v>
      </c>
      <c r="G467" s="1">
        <f t="shared" si="88"/>
        <v>41</v>
      </c>
      <c r="H467" s="2">
        <f t="shared" si="89"/>
        <v>0.19617224880382775</v>
      </c>
      <c r="I467" s="8"/>
      <c r="J467" s="2">
        <f t="shared" si="84"/>
        <v>0.59808612440191389</v>
      </c>
      <c r="K467" s="2">
        <f t="shared" si="85"/>
        <v>0.40191387559808611</v>
      </c>
      <c r="L467" s="2">
        <f t="shared" si="86"/>
        <v>0</v>
      </c>
      <c r="M467" s="2">
        <f t="shared" si="87"/>
        <v>0</v>
      </c>
      <c r="N467" s="58">
        <v>125</v>
      </c>
      <c r="O467" s="58">
        <v>84</v>
      </c>
      <c r="P467" s="58"/>
      <c r="Q467" s="58"/>
      <c r="R467" s="58"/>
      <c r="S467" s="58"/>
      <c r="T467" s="59"/>
      <c r="U467" s="55"/>
      <c r="V467" s="55"/>
      <c r="W467" s="55"/>
      <c r="X467" s="55"/>
      <c r="Y467" s="55"/>
      <c r="Z467" s="55"/>
      <c r="AA467" s="55"/>
      <c r="AB467" s="55"/>
      <c r="AG467" t="str">
        <f t="shared" si="81"/>
        <v>Wallagrass</v>
      </c>
      <c r="AH467" t="s">
        <v>1670</v>
      </c>
      <c r="AI467">
        <v>2</v>
      </c>
      <c r="AJ467" s="9"/>
      <c r="AK467" s="94">
        <v>23</v>
      </c>
      <c r="AL467" s="96">
        <v>3</v>
      </c>
      <c r="AM467" s="96">
        <v>315</v>
      </c>
      <c r="AN467" s="100">
        <v>79865</v>
      </c>
      <c r="AO467">
        <f t="shared" si="79"/>
        <v>23003</v>
      </c>
      <c r="AP467" s="61" t="s">
        <v>2575</v>
      </c>
      <c r="AQ467" s="126">
        <f t="shared" si="80"/>
        <v>2379865</v>
      </c>
    </row>
    <row r="468" spans="1:43" hidden="1" outlineLevel="1">
      <c r="A468" t="s">
        <v>2221</v>
      </c>
      <c r="B468" s="9" t="s">
        <v>32</v>
      </c>
      <c r="C468" s="1">
        <f t="shared" si="82"/>
        <v>130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 t="shared" si="83"/>
        <v>0</v>
      </c>
      <c r="G468" s="1">
        <f t="shared" si="88"/>
        <v>58</v>
      </c>
      <c r="H468" s="2">
        <f t="shared" si="89"/>
        <v>0.44615384615384618</v>
      </c>
      <c r="I468" s="8"/>
      <c r="J468" s="2">
        <f t="shared" si="84"/>
        <v>0.27692307692307694</v>
      </c>
      <c r="K468" s="2">
        <f t="shared" si="85"/>
        <v>0.72307692307692306</v>
      </c>
      <c r="L468" s="2">
        <f t="shared" si="86"/>
        <v>0</v>
      </c>
      <c r="M468" s="2">
        <f t="shared" si="87"/>
        <v>0</v>
      </c>
      <c r="N468" s="58">
        <v>36</v>
      </c>
      <c r="O468" s="58">
        <v>94</v>
      </c>
      <c r="P468" s="58"/>
      <c r="Q468" s="58"/>
      <c r="R468" s="58"/>
      <c r="S468" s="58"/>
      <c r="T468" s="59"/>
      <c r="U468" s="55"/>
      <c r="V468" s="55"/>
      <c r="W468" s="55"/>
      <c r="X468" s="55"/>
      <c r="Y468" s="55"/>
      <c r="Z468" s="55"/>
      <c r="AA468" s="55"/>
      <c r="AB468" s="55"/>
      <c r="AG468" t="str">
        <f t="shared" si="81"/>
        <v>Waltham</v>
      </c>
      <c r="AH468" t="s">
        <v>2274</v>
      </c>
      <c r="AI468">
        <v>2</v>
      </c>
      <c r="AJ468" s="9"/>
      <c r="AK468" s="94">
        <v>23</v>
      </c>
      <c r="AL468" s="96">
        <v>9</v>
      </c>
      <c r="AM468" s="96">
        <v>180</v>
      </c>
      <c r="AN468" s="100">
        <v>80040</v>
      </c>
      <c r="AO468">
        <f t="shared" si="79"/>
        <v>23009</v>
      </c>
      <c r="AP468" s="61" t="s">
        <v>2575</v>
      </c>
      <c r="AQ468" s="126">
        <f t="shared" si="80"/>
        <v>2380040</v>
      </c>
    </row>
    <row r="469" spans="1:43" hidden="1" outlineLevel="1">
      <c r="A469" t="s">
        <v>1037</v>
      </c>
      <c r="B469" s="9" t="s">
        <v>32</v>
      </c>
      <c r="C469" s="1">
        <f t="shared" si="82"/>
        <v>1331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 t="shared" si="83"/>
        <v>0</v>
      </c>
      <c r="G469" s="1">
        <f t="shared" si="88"/>
        <v>391</v>
      </c>
      <c r="H469" s="2">
        <f t="shared" si="89"/>
        <v>0.2937640871525169</v>
      </c>
      <c r="I469" s="8"/>
      <c r="J469" s="2">
        <f t="shared" si="84"/>
        <v>0.35311795642374155</v>
      </c>
      <c r="K469" s="2">
        <f t="shared" si="85"/>
        <v>0.64688204357625845</v>
      </c>
      <c r="L469" s="2">
        <f t="shared" si="86"/>
        <v>0</v>
      </c>
      <c r="M469" s="2">
        <f t="shared" si="87"/>
        <v>0</v>
      </c>
      <c r="N469" s="58">
        <v>470</v>
      </c>
      <c r="O469" s="58">
        <v>861</v>
      </c>
      <c r="P469" s="58"/>
      <c r="Q469" s="58"/>
      <c r="R469" s="58"/>
      <c r="S469" s="58"/>
      <c r="T469" s="59"/>
      <c r="U469" s="55"/>
      <c r="V469" s="55"/>
      <c r="W469" s="55"/>
      <c r="X469" s="55"/>
      <c r="Y469" s="55"/>
      <c r="Z469" s="55"/>
      <c r="AA469" s="55"/>
      <c r="AB469" s="55"/>
      <c r="AG469" t="str">
        <f t="shared" si="81"/>
        <v>Warren</v>
      </c>
      <c r="AH469" t="s">
        <v>947</v>
      </c>
      <c r="AI469">
        <v>1</v>
      </c>
      <c r="AJ469" s="9"/>
      <c r="AK469" s="94">
        <v>23</v>
      </c>
      <c r="AL469" s="96">
        <v>13</v>
      </c>
      <c r="AM469" s="96">
        <v>85</v>
      </c>
      <c r="AN469" s="100">
        <v>80215</v>
      </c>
      <c r="AO469">
        <f t="shared" si="79"/>
        <v>23013</v>
      </c>
      <c r="AP469" s="61" t="s">
        <v>2575</v>
      </c>
      <c r="AQ469" s="126">
        <f t="shared" si="80"/>
        <v>2380215</v>
      </c>
    </row>
    <row r="470" spans="1:43" hidden="1" outlineLevel="1">
      <c r="A470" t="s">
        <v>1542</v>
      </c>
      <c r="B470" s="9" t="s">
        <v>32</v>
      </c>
      <c r="C470" s="1">
        <f t="shared" si="82"/>
        <v>641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 t="shared" si="83"/>
        <v>0</v>
      </c>
      <c r="G470" s="1">
        <f t="shared" si="88"/>
        <v>305</v>
      </c>
      <c r="H470" s="2">
        <f t="shared" si="89"/>
        <v>0.47581903276131043</v>
      </c>
      <c r="I470" s="8"/>
      <c r="J470" s="2">
        <f t="shared" si="84"/>
        <v>0.26209048361934478</v>
      </c>
      <c r="K470" s="2">
        <f t="shared" si="85"/>
        <v>0.73790951638065527</v>
      </c>
      <c r="L470" s="2">
        <f t="shared" si="86"/>
        <v>0</v>
      </c>
      <c r="M470" s="2">
        <f t="shared" si="87"/>
        <v>0</v>
      </c>
      <c r="N470" s="58">
        <v>168</v>
      </c>
      <c r="O470" s="58">
        <v>473</v>
      </c>
      <c r="P470" s="58"/>
      <c r="Q470" s="58"/>
      <c r="R470" s="58"/>
      <c r="S470" s="58"/>
      <c r="T470" s="59"/>
      <c r="U470" s="55"/>
      <c r="V470" s="55"/>
      <c r="W470" s="55"/>
      <c r="X470" s="55"/>
      <c r="Y470" s="55"/>
      <c r="Z470" s="55"/>
      <c r="AA470" s="55"/>
      <c r="AB470" s="55"/>
      <c r="AG470" t="str">
        <f t="shared" si="81"/>
        <v>Washburn</v>
      </c>
      <c r="AH470" t="s">
        <v>1670</v>
      </c>
      <c r="AI470">
        <v>2</v>
      </c>
      <c r="AJ470" s="9"/>
      <c r="AK470" s="94">
        <v>23</v>
      </c>
      <c r="AL470" s="96">
        <v>3</v>
      </c>
      <c r="AM470" s="96">
        <v>320</v>
      </c>
      <c r="AN470" s="100">
        <v>80285</v>
      </c>
      <c r="AO470">
        <f t="shared" si="79"/>
        <v>23003</v>
      </c>
      <c r="AP470" s="61" t="s">
        <v>2575</v>
      </c>
      <c r="AQ470" s="126">
        <f t="shared" si="80"/>
        <v>2380285</v>
      </c>
    </row>
    <row r="471" spans="1:43" hidden="1" outlineLevel="1">
      <c r="A471" t="s">
        <v>1242</v>
      </c>
      <c r="B471" s="9" t="s">
        <v>32</v>
      </c>
      <c r="C471" s="1">
        <f t="shared" si="82"/>
        <v>553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 t="shared" si="83"/>
        <v>0</v>
      </c>
      <c r="G471" s="1">
        <f t="shared" si="88"/>
        <v>83</v>
      </c>
      <c r="H471" s="2">
        <f t="shared" si="89"/>
        <v>0.15009041591320071</v>
      </c>
      <c r="I471" s="8"/>
      <c r="J471" s="2">
        <f t="shared" si="84"/>
        <v>0.42495479204339964</v>
      </c>
      <c r="K471" s="2">
        <f t="shared" si="85"/>
        <v>0.57504520795660041</v>
      </c>
      <c r="L471" s="2">
        <f t="shared" si="86"/>
        <v>0</v>
      </c>
      <c r="M471" s="2">
        <f t="shared" si="87"/>
        <v>0</v>
      </c>
      <c r="N471" s="58">
        <v>235</v>
      </c>
      <c r="O471" s="58">
        <v>318</v>
      </c>
      <c r="P471" s="58"/>
      <c r="Q471" s="58"/>
      <c r="R471" s="58"/>
      <c r="S471" s="58"/>
      <c r="T471" s="59"/>
      <c r="U471" s="55"/>
      <c r="V471" s="55"/>
      <c r="W471" s="55"/>
      <c r="X471" s="55"/>
      <c r="Y471" s="55"/>
      <c r="Z471" s="55"/>
      <c r="AA471" s="55"/>
      <c r="AB471" s="55"/>
      <c r="AG471" t="str">
        <f t="shared" si="81"/>
        <v>Washington</v>
      </c>
      <c r="AH471" t="s">
        <v>947</v>
      </c>
      <c r="AI471">
        <v>1</v>
      </c>
      <c r="AJ471" s="9"/>
      <c r="AK471" s="94">
        <v>23</v>
      </c>
      <c r="AL471" s="96">
        <v>13</v>
      </c>
      <c r="AM471" s="96">
        <v>90</v>
      </c>
      <c r="AN471" s="100">
        <v>80425</v>
      </c>
      <c r="AO471">
        <f t="shared" si="79"/>
        <v>23013</v>
      </c>
      <c r="AP471" s="61" t="s">
        <v>2575</v>
      </c>
      <c r="AQ471" s="126">
        <f t="shared" si="80"/>
        <v>2380425</v>
      </c>
    </row>
    <row r="472" spans="1:43" hidden="1" outlineLevel="1">
      <c r="A472" t="s">
        <v>549</v>
      </c>
      <c r="B472" s="9" t="s">
        <v>32</v>
      </c>
      <c r="C472" s="1">
        <f t="shared" si="82"/>
        <v>1961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 t="shared" si="83"/>
        <v>0</v>
      </c>
      <c r="G472" s="1">
        <f t="shared" si="88"/>
        <v>339</v>
      </c>
      <c r="H472" s="2">
        <f t="shared" si="89"/>
        <v>0.17287098419173891</v>
      </c>
      <c r="I472" s="8"/>
      <c r="J472" s="2">
        <f t="shared" si="84"/>
        <v>0.41356450790413052</v>
      </c>
      <c r="K472" s="2">
        <f t="shared" si="85"/>
        <v>0.58643549209586943</v>
      </c>
      <c r="L472" s="2">
        <f t="shared" si="86"/>
        <v>0</v>
      </c>
      <c r="M472" s="2">
        <f t="shared" si="87"/>
        <v>0</v>
      </c>
      <c r="N472" s="58">
        <v>811</v>
      </c>
      <c r="O472" s="58">
        <v>1150</v>
      </c>
      <c r="P472" s="58"/>
      <c r="Q472" s="58"/>
      <c r="R472" s="58"/>
      <c r="S472" s="58"/>
      <c r="T472" s="59"/>
      <c r="U472" s="55"/>
      <c r="V472" s="55"/>
      <c r="W472" s="55"/>
      <c r="X472" s="55"/>
      <c r="Y472" s="55"/>
      <c r="Z472" s="55"/>
      <c r="AA472" s="55"/>
      <c r="AB472" s="55"/>
      <c r="AG472" t="str">
        <f t="shared" si="81"/>
        <v>Waterboro</v>
      </c>
      <c r="AH472" t="s">
        <v>1647</v>
      </c>
      <c r="AI472">
        <v>1</v>
      </c>
      <c r="AJ472" s="9"/>
      <c r="AK472" s="94">
        <v>23</v>
      </c>
      <c r="AL472" s="96">
        <v>31</v>
      </c>
      <c r="AM472" s="96">
        <v>130</v>
      </c>
      <c r="AN472" s="100">
        <v>80530</v>
      </c>
      <c r="AO472">
        <f t="shared" si="79"/>
        <v>23031</v>
      </c>
      <c r="AP472" s="61" t="s">
        <v>2575</v>
      </c>
      <c r="AQ472" s="126">
        <f t="shared" si="80"/>
        <v>2380530</v>
      </c>
    </row>
    <row r="473" spans="1:43" hidden="1" outlineLevel="1">
      <c r="A473" t="s">
        <v>1248</v>
      </c>
      <c r="B473" s="9" t="s">
        <v>32</v>
      </c>
      <c r="C473" s="1">
        <f t="shared" si="82"/>
        <v>614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83"/>
        <v>0</v>
      </c>
      <c r="G473" s="1">
        <f t="shared" si="88"/>
        <v>198</v>
      </c>
      <c r="H473" s="2">
        <f t="shared" si="89"/>
        <v>0.32247557003257327</v>
      </c>
      <c r="I473" s="8"/>
      <c r="J473" s="2">
        <f t="shared" si="84"/>
        <v>0.33876221498371334</v>
      </c>
      <c r="K473" s="2">
        <f t="shared" si="85"/>
        <v>0.66123778501628661</v>
      </c>
      <c r="L473" s="2">
        <f t="shared" si="86"/>
        <v>0</v>
      </c>
      <c r="M473" s="2">
        <f t="shared" si="87"/>
        <v>1.1102230246251565E-16</v>
      </c>
      <c r="N473" s="58">
        <v>208</v>
      </c>
      <c r="O473" s="58">
        <v>406</v>
      </c>
      <c r="P473" s="58"/>
      <c r="Q473" s="58"/>
      <c r="R473" s="58"/>
      <c r="S473" s="58"/>
      <c r="T473" s="59"/>
      <c r="U473" s="55"/>
      <c r="V473" s="55"/>
      <c r="W473" s="55"/>
      <c r="X473" s="55"/>
      <c r="Y473" s="55"/>
      <c r="Z473" s="55"/>
      <c r="AA473" s="55"/>
      <c r="AB473" s="55"/>
      <c r="AG473" t="str">
        <f t="shared" si="81"/>
        <v>Waterford</v>
      </c>
      <c r="AH473" t="s">
        <v>2760</v>
      </c>
      <c r="AI473">
        <v>2</v>
      </c>
      <c r="AJ473" s="9"/>
      <c r="AK473" s="94">
        <v>23</v>
      </c>
      <c r="AL473" s="96">
        <v>17</v>
      </c>
      <c r="AM473" s="96">
        <v>165</v>
      </c>
      <c r="AN473" s="100">
        <v>80635</v>
      </c>
      <c r="AO473">
        <f t="shared" si="79"/>
        <v>23017</v>
      </c>
      <c r="AP473" s="61" t="s">
        <v>2575</v>
      </c>
      <c r="AQ473" s="126">
        <f t="shared" si="80"/>
        <v>2380635</v>
      </c>
    </row>
    <row r="474" spans="1:43" hidden="1" outlineLevel="1">
      <c r="A474" t="s">
        <v>1036</v>
      </c>
      <c r="B474" s="9" t="s">
        <v>32</v>
      </c>
      <c r="C474" s="1">
        <f t="shared" si="82"/>
        <v>6391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 t="shared" si="83"/>
        <v>0</v>
      </c>
      <c r="G474" s="1">
        <f t="shared" si="88"/>
        <v>444</v>
      </c>
      <c r="H474" s="2">
        <f t="shared" si="89"/>
        <v>6.9472695978720078E-2</v>
      </c>
      <c r="I474" s="8"/>
      <c r="J474" s="2">
        <f t="shared" si="84"/>
        <v>0.46518541699264593</v>
      </c>
      <c r="K474" s="2">
        <f t="shared" si="85"/>
        <v>0.53465811297136601</v>
      </c>
      <c r="L474" s="2">
        <f t="shared" si="86"/>
        <v>0</v>
      </c>
      <c r="M474" s="2">
        <f t="shared" si="87"/>
        <v>1.5647003598806553E-4</v>
      </c>
      <c r="N474" s="58">
        <v>2973</v>
      </c>
      <c r="O474" s="58">
        <v>3417</v>
      </c>
      <c r="P474" s="58"/>
      <c r="Q474" s="58"/>
      <c r="R474" s="58"/>
      <c r="S474" s="58"/>
      <c r="T474" s="59"/>
      <c r="U474" s="55">
        <v>1</v>
      </c>
      <c r="V474" s="55"/>
      <c r="W474" s="55"/>
      <c r="X474" s="55"/>
      <c r="Y474" s="55"/>
      <c r="Z474" s="55"/>
      <c r="AA474" s="55"/>
      <c r="AB474" s="55"/>
      <c r="AG474" t="str">
        <f t="shared" si="81"/>
        <v>Waterville</v>
      </c>
      <c r="AH474" t="s">
        <v>1418</v>
      </c>
      <c r="AI474">
        <v>1</v>
      </c>
      <c r="AJ474" s="9"/>
      <c r="AK474" s="94">
        <v>23</v>
      </c>
      <c r="AL474" s="96">
        <v>11</v>
      </c>
      <c r="AM474" s="96">
        <v>120</v>
      </c>
      <c r="AN474" s="100">
        <v>80740</v>
      </c>
      <c r="AO474">
        <f t="shared" si="79"/>
        <v>23011</v>
      </c>
      <c r="AP474" s="61" t="s">
        <v>527</v>
      </c>
      <c r="AQ474" s="126">
        <f t="shared" si="80"/>
        <v>2380740</v>
      </c>
    </row>
    <row r="475" spans="1:43" hidden="1" outlineLevel="1">
      <c r="A475" t="s">
        <v>394</v>
      </c>
      <c r="B475" s="9" t="s">
        <v>32</v>
      </c>
      <c r="C475" s="1">
        <f t="shared" si="82"/>
        <v>584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83"/>
        <v>0</v>
      </c>
      <c r="G475" s="1">
        <f t="shared" si="88"/>
        <v>224</v>
      </c>
      <c r="H475" s="2">
        <f t="shared" si="89"/>
        <v>0.38356164383561642</v>
      </c>
      <c r="I475" s="8"/>
      <c r="J475" s="2">
        <f t="shared" si="84"/>
        <v>0.30821917808219179</v>
      </c>
      <c r="K475" s="2">
        <f t="shared" si="85"/>
        <v>0.69178082191780821</v>
      </c>
      <c r="L475" s="2">
        <f t="shared" si="86"/>
        <v>0</v>
      </c>
      <c r="M475" s="2">
        <f t="shared" si="87"/>
        <v>0</v>
      </c>
      <c r="N475" s="58">
        <v>180</v>
      </c>
      <c r="O475" s="58">
        <v>404</v>
      </c>
      <c r="P475" s="58"/>
      <c r="Q475" s="58"/>
      <c r="R475" s="58"/>
      <c r="S475" s="58"/>
      <c r="T475" s="59"/>
      <c r="U475" s="55"/>
      <c r="V475" s="55"/>
      <c r="W475" s="55"/>
      <c r="X475" s="55"/>
      <c r="Y475" s="55"/>
      <c r="Z475" s="55"/>
      <c r="AA475" s="55"/>
      <c r="AB475" s="55"/>
      <c r="AG475" t="str">
        <f t="shared" si="81"/>
        <v>Wayne</v>
      </c>
      <c r="AH475" t="s">
        <v>1418</v>
      </c>
      <c r="AI475">
        <v>2</v>
      </c>
      <c r="AJ475" s="9"/>
      <c r="AK475" s="94">
        <v>23</v>
      </c>
      <c r="AL475" s="96">
        <v>11</v>
      </c>
      <c r="AM475" s="96">
        <v>125</v>
      </c>
      <c r="AN475" s="100">
        <v>80880</v>
      </c>
      <c r="AO475">
        <f t="shared" si="79"/>
        <v>23011</v>
      </c>
      <c r="AP475" s="61" t="s">
        <v>2575</v>
      </c>
      <c r="AQ475" s="126">
        <f t="shared" si="80"/>
        <v>2380880</v>
      </c>
    </row>
    <row r="476" spans="1:43" hidden="1" outlineLevel="1">
      <c r="A476" t="s">
        <v>42</v>
      </c>
      <c r="B476" s="9" t="s">
        <v>32</v>
      </c>
      <c r="C476" s="1">
        <f t="shared" si="82"/>
        <v>20</v>
      </c>
      <c r="D476" s="7">
        <f>IF(N476&gt;0, RANK(N476,(N476:P476,Q476:AE476)),0)</f>
        <v>1</v>
      </c>
      <c r="E476" s="7">
        <f>IF(O476&gt;0,RANK(O476,(N476:P476,Q476:AE476)),0)</f>
        <v>1</v>
      </c>
      <c r="F476" s="7">
        <f t="shared" si="83"/>
        <v>0</v>
      </c>
      <c r="G476" s="1">
        <f t="shared" si="88"/>
        <v>0</v>
      </c>
      <c r="H476" s="2">
        <f t="shared" si="89"/>
        <v>0</v>
      </c>
      <c r="I476" s="8"/>
      <c r="J476" s="2">
        <f t="shared" si="84"/>
        <v>0.5</v>
      </c>
      <c r="K476" s="2">
        <f t="shared" si="85"/>
        <v>0.5</v>
      </c>
      <c r="L476" s="2">
        <f t="shared" si="86"/>
        <v>0</v>
      </c>
      <c r="M476" s="2">
        <f t="shared" si="87"/>
        <v>0</v>
      </c>
      <c r="N476" s="58">
        <v>10</v>
      </c>
      <c r="O476" s="58">
        <v>10</v>
      </c>
      <c r="P476" s="58"/>
      <c r="Q476" s="58"/>
      <c r="R476" s="58"/>
      <c r="S476" s="58"/>
      <c r="T476" s="59"/>
      <c r="U476" s="55"/>
      <c r="V476" s="55"/>
      <c r="W476" s="55"/>
      <c r="X476" s="55"/>
      <c r="Y476" s="55"/>
      <c r="Z476" s="55"/>
      <c r="AA476" s="55"/>
      <c r="AB476" s="55"/>
      <c r="AG476" t="str">
        <f t="shared" si="81"/>
        <v>Webster</v>
      </c>
      <c r="AH476" t="s">
        <v>1154</v>
      </c>
      <c r="AI476">
        <v>2</v>
      </c>
      <c r="AJ476" s="9"/>
      <c r="AK476" s="94">
        <v>23</v>
      </c>
      <c r="AL476" s="96">
        <v>19</v>
      </c>
      <c r="AM476" s="96">
        <v>300</v>
      </c>
      <c r="AN476" s="100">
        <v>81055</v>
      </c>
      <c r="AO476">
        <f t="shared" si="79"/>
        <v>23019</v>
      </c>
      <c r="AP476" s="61" t="s">
        <v>1995</v>
      </c>
      <c r="AQ476" s="126">
        <f t="shared" si="80"/>
        <v>2381055</v>
      </c>
    </row>
    <row r="477" spans="1:43" hidden="1" outlineLevel="1">
      <c r="A477" t="s">
        <v>2282</v>
      </c>
      <c r="B477" s="9" t="s">
        <v>32</v>
      </c>
      <c r="C477" s="1">
        <f t="shared" si="82"/>
        <v>234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 t="shared" si="83"/>
        <v>0</v>
      </c>
      <c r="G477" s="1">
        <f t="shared" si="88"/>
        <v>44</v>
      </c>
      <c r="H477" s="2">
        <f t="shared" si="89"/>
        <v>0.18803418803418803</v>
      </c>
      <c r="I477" s="8"/>
      <c r="J477" s="2">
        <f t="shared" si="84"/>
        <v>0.40598290598290598</v>
      </c>
      <c r="K477" s="2">
        <f t="shared" si="85"/>
        <v>0.59401709401709402</v>
      </c>
      <c r="L477" s="2">
        <f t="shared" si="86"/>
        <v>0</v>
      </c>
      <c r="M477" s="2">
        <f t="shared" si="87"/>
        <v>0</v>
      </c>
      <c r="N477" s="58">
        <v>95</v>
      </c>
      <c r="O477" s="58">
        <v>139</v>
      </c>
      <c r="P477" s="58"/>
      <c r="Q477" s="58"/>
      <c r="R477" s="58"/>
      <c r="S477" s="58"/>
      <c r="T477" s="59"/>
      <c r="U477" s="55"/>
      <c r="V477" s="55"/>
      <c r="W477" s="55"/>
      <c r="X477" s="55"/>
      <c r="Y477" s="55"/>
      <c r="Z477" s="55"/>
      <c r="AA477" s="55"/>
      <c r="AB477" s="55"/>
      <c r="AG477" t="str">
        <f t="shared" si="81"/>
        <v>Weld</v>
      </c>
      <c r="AH477" t="s">
        <v>1534</v>
      </c>
      <c r="AI477">
        <v>2</v>
      </c>
      <c r="AJ477" s="9"/>
      <c r="AK477" s="94">
        <v>23</v>
      </c>
      <c r="AL477" s="96">
        <v>7</v>
      </c>
      <c r="AM477" s="96">
        <v>100</v>
      </c>
      <c r="AN477" s="100">
        <v>81300</v>
      </c>
      <c r="AO477">
        <f t="shared" si="79"/>
        <v>23007</v>
      </c>
      <c r="AP477" s="61" t="s">
        <v>2575</v>
      </c>
      <c r="AQ477" s="126">
        <f t="shared" si="80"/>
        <v>2381300</v>
      </c>
    </row>
    <row r="478" spans="1:43" hidden="1" outlineLevel="1">
      <c r="A478" t="s">
        <v>1825</v>
      </c>
      <c r="B478" s="9" t="s">
        <v>32</v>
      </c>
      <c r="C478" s="1">
        <f t="shared" si="82"/>
        <v>120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83"/>
        <v>0</v>
      </c>
      <c r="G478" s="1">
        <f t="shared" si="88"/>
        <v>38</v>
      </c>
      <c r="H478" s="2">
        <f t="shared" si="89"/>
        <v>0.31666666666666665</v>
      </c>
      <c r="I478" s="8"/>
      <c r="J478" s="2">
        <f t="shared" si="84"/>
        <v>0.65833333333333333</v>
      </c>
      <c r="K478" s="2">
        <f t="shared" si="85"/>
        <v>0.34166666666666667</v>
      </c>
      <c r="L478" s="2">
        <f t="shared" si="86"/>
        <v>0</v>
      </c>
      <c r="M478" s="2">
        <f t="shared" si="87"/>
        <v>0</v>
      </c>
      <c r="N478" s="58">
        <v>79</v>
      </c>
      <c r="O478" s="58">
        <v>41</v>
      </c>
      <c r="P478" s="58"/>
      <c r="Q478" s="58"/>
      <c r="R478" s="58"/>
      <c r="S478" s="58"/>
      <c r="T478" s="59"/>
      <c r="U478" s="55"/>
      <c r="V478" s="55"/>
      <c r="W478" s="55"/>
      <c r="X478" s="55"/>
      <c r="Y478" s="55"/>
      <c r="Z478" s="55"/>
      <c r="AA478" s="55"/>
      <c r="AB478" s="55"/>
      <c r="AG478" t="str">
        <f t="shared" si="81"/>
        <v>Wellington</v>
      </c>
      <c r="AH478" t="s">
        <v>1723</v>
      </c>
      <c r="AI478">
        <v>2</v>
      </c>
      <c r="AJ478" s="9"/>
      <c r="AK478" s="94">
        <v>23</v>
      </c>
      <c r="AL478" s="96">
        <v>21</v>
      </c>
      <c r="AM478" s="96">
        <v>95</v>
      </c>
      <c r="AN478" s="100">
        <v>81405</v>
      </c>
      <c r="AO478">
        <f t="shared" si="79"/>
        <v>23021</v>
      </c>
      <c r="AP478" s="61" t="s">
        <v>2575</v>
      </c>
      <c r="AQ478" s="126">
        <f t="shared" si="80"/>
        <v>2381405</v>
      </c>
    </row>
    <row r="479" spans="1:43" hidden="1" outlineLevel="1">
      <c r="A479" t="s">
        <v>1792</v>
      </c>
      <c r="B479" s="9" t="s">
        <v>32</v>
      </c>
      <c r="C479" s="1">
        <f t="shared" si="82"/>
        <v>3366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 t="shared" si="83"/>
        <v>0</v>
      </c>
      <c r="G479" s="1">
        <f t="shared" si="88"/>
        <v>936</v>
      </c>
      <c r="H479" s="2">
        <f t="shared" si="89"/>
        <v>0.27807486631016043</v>
      </c>
      <c r="I479" s="8"/>
      <c r="J479" s="2">
        <f t="shared" si="84"/>
        <v>0.36096256684491979</v>
      </c>
      <c r="K479" s="2">
        <f t="shared" si="85"/>
        <v>0.63903743315508021</v>
      </c>
      <c r="L479" s="2">
        <f t="shared" si="86"/>
        <v>0</v>
      </c>
      <c r="M479" s="2">
        <f t="shared" si="87"/>
        <v>0</v>
      </c>
      <c r="N479" s="58">
        <v>1215</v>
      </c>
      <c r="O479" s="58">
        <v>2151</v>
      </c>
      <c r="P479" s="58"/>
      <c r="Q479" s="58"/>
      <c r="R479" s="58"/>
      <c r="S479" s="58"/>
      <c r="T479" s="59"/>
      <c r="U479" s="55"/>
      <c r="V479" s="55"/>
      <c r="W479" s="55"/>
      <c r="X479" s="55"/>
      <c r="Y479" s="55"/>
      <c r="Z479" s="55"/>
      <c r="AA479" s="55"/>
      <c r="AB479" s="55"/>
      <c r="AG479" t="str">
        <f t="shared" si="81"/>
        <v>Wells</v>
      </c>
      <c r="AH479" t="s">
        <v>1647</v>
      </c>
      <c r="AI479">
        <v>1</v>
      </c>
      <c r="AJ479" s="9"/>
      <c r="AK479" s="94">
        <v>23</v>
      </c>
      <c r="AL479" s="96">
        <v>31</v>
      </c>
      <c r="AM479" s="96">
        <v>135</v>
      </c>
      <c r="AN479" s="100">
        <v>81475</v>
      </c>
      <c r="AO479">
        <f t="shared" si="79"/>
        <v>23031</v>
      </c>
      <c r="AP479" s="61" t="s">
        <v>2575</v>
      </c>
      <c r="AQ479" s="126">
        <f t="shared" si="80"/>
        <v>2381475</v>
      </c>
    </row>
    <row r="480" spans="1:43" hidden="1" outlineLevel="1">
      <c r="A480" t="s">
        <v>415</v>
      </c>
      <c r="B480" s="9" t="s">
        <v>32</v>
      </c>
      <c r="C480" s="1">
        <f t="shared" si="82"/>
        <v>59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 t="shared" si="83"/>
        <v>0</v>
      </c>
      <c r="G480" s="1">
        <f t="shared" si="88"/>
        <v>1</v>
      </c>
      <c r="H480" s="2">
        <f t="shared" si="89"/>
        <v>1.6949152542372881E-2</v>
      </c>
      <c r="I480" s="8"/>
      <c r="J480" s="2">
        <f t="shared" si="84"/>
        <v>0.49152542372881358</v>
      </c>
      <c r="K480" s="2">
        <f t="shared" si="85"/>
        <v>0.50847457627118642</v>
      </c>
      <c r="L480" s="2">
        <f t="shared" si="86"/>
        <v>0</v>
      </c>
      <c r="M480" s="2">
        <f t="shared" si="87"/>
        <v>0</v>
      </c>
      <c r="N480" s="58">
        <v>29</v>
      </c>
      <c r="O480" s="58">
        <v>30</v>
      </c>
      <c r="P480" s="58"/>
      <c r="Q480" s="58"/>
      <c r="R480" s="58"/>
      <c r="S480" s="58"/>
      <c r="T480" s="59"/>
      <c r="U480" s="55"/>
      <c r="V480" s="55"/>
      <c r="W480" s="55"/>
      <c r="X480" s="55"/>
      <c r="Y480" s="55"/>
      <c r="Z480" s="55"/>
      <c r="AA480" s="55"/>
      <c r="AB480" s="55"/>
      <c r="AG480" t="str">
        <f t="shared" si="81"/>
        <v>Wesley</v>
      </c>
      <c r="AH480" t="s">
        <v>1242</v>
      </c>
      <c r="AI480">
        <v>2</v>
      </c>
      <c r="AJ480" s="9"/>
      <c r="AK480" s="94">
        <v>23</v>
      </c>
      <c r="AL480" s="96">
        <v>29</v>
      </c>
      <c r="AM480" s="96">
        <v>215</v>
      </c>
      <c r="AN480" s="100">
        <v>81685</v>
      </c>
      <c r="AO480">
        <f t="shared" si="79"/>
        <v>23029</v>
      </c>
      <c r="AP480" s="61" t="s">
        <v>2575</v>
      </c>
      <c r="AQ480" s="126">
        <f t="shared" si="80"/>
        <v>2381685</v>
      </c>
    </row>
    <row r="481" spans="1:43" hidden="1" outlineLevel="1">
      <c r="A481" t="s">
        <v>2640</v>
      </c>
      <c r="B481" s="9" t="s">
        <v>32</v>
      </c>
      <c r="C481" s="1">
        <f t="shared" si="82"/>
        <v>814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 t="shared" si="83"/>
        <v>0</v>
      </c>
      <c r="G481" s="1">
        <f t="shared" si="88"/>
        <v>332</v>
      </c>
      <c r="H481" s="2">
        <f t="shared" si="89"/>
        <v>0.40786240786240785</v>
      </c>
      <c r="I481" s="8"/>
      <c r="J481" s="2">
        <f t="shared" si="84"/>
        <v>0.29606879606879605</v>
      </c>
      <c r="K481" s="2">
        <f t="shared" si="85"/>
        <v>0.7039312039312039</v>
      </c>
      <c r="L481" s="2">
        <f t="shared" si="86"/>
        <v>0</v>
      </c>
      <c r="M481" s="2">
        <f t="shared" si="87"/>
        <v>1.1102230246251565E-16</v>
      </c>
      <c r="N481" s="58">
        <v>241</v>
      </c>
      <c r="O481" s="58">
        <v>573</v>
      </c>
      <c r="P481" s="58"/>
      <c r="Q481" s="58"/>
      <c r="R481" s="58"/>
      <c r="S481" s="58"/>
      <c r="T481" s="59"/>
      <c r="U481" s="55"/>
      <c r="V481" s="55"/>
      <c r="W481" s="55"/>
      <c r="X481" s="55"/>
      <c r="Y481" s="55"/>
      <c r="Z481" s="55"/>
      <c r="AA481" s="55"/>
      <c r="AB481" s="55"/>
      <c r="AG481" t="str">
        <f t="shared" si="81"/>
        <v>West Bath</v>
      </c>
      <c r="AH481" t="s">
        <v>2144</v>
      </c>
      <c r="AI481">
        <v>1</v>
      </c>
      <c r="AJ481" s="9"/>
      <c r="AK481" s="94">
        <v>23</v>
      </c>
      <c r="AL481" s="96">
        <v>23</v>
      </c>
      <c r="AM481" s="96">
        <v>45</v>
      </c>
      <c r="AN481" s="100">
        <v>81930</v>
      </c>
      <c r="AO481">
        <f t="shared" si="79"/>
        <v>23023</v>
      </c>
      <c r="AP481" s="61" t="s">
        <v>2575</v>
      </c>
      <c r="AQ481" s="126">
        <f t="shared" si="80"/>
        <v>2381930</v>
      </c>
    </row>
    <row r="482" spans="1:43" hidden="1" outlineLevel="1">
      <c r="A482" t="s">
        <v>1088</v>
      </c>
      <c r="B482" s="9" t="s">
        <v>32</v>
      </c>
      <c r="C482" s="1">
        <f t="shared" si="82"/>
        <v>37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 t="shared" si="83"/>
        <v>0</v>
      </c>
      <c r="G482" s="1">
        <f t="shared" si="88"/>
        <v>13</v>
      </c>
      <c r="H482" s="2">
        <f t="shared" si="89"/>
        <v>0.35135135135135137</v>
      </c>
      <c r="I482" s="8"/>
      <c r="J482" s="2">
        <f t="shared" si="84"/>
        <v>0.32432432432432434</v>
      </c>
      <c r="K482" s="2">
        <f t="shared" si="85"/>
        <v>0.67567567567567566</v>
      </c>
      <c r="L482" s="2">
        <f t="shared" si="86"/>
        <v>0</v>
      </c>
      <c r="M482" s="2">
        <f t="shared" si="87"/>
        <v>0</v>
      </c>
      <c r="N482" s="58">
        <v>12</v>
      </c>
      <c r="O482" s="58">
        <v>25</v>
      </c>
      <c r="P482" s="58"/>
      <c r="Q482" s="58"/>
      <c r="R482" s="58"/>
      <c r="S482" s="58"/>
      <c r="T482" s="59"/>
      <c r="U482" s="55"/>
      <c r="V482" s="55"/>
      <c r="W482" s="55"/>
      <c r="X482" s="55"/>
      <c r="Y482" s="55"/>
      <c r="Z482" s="55"/>
      <c r="AA482" s="55"/>
      <c r="AB482" s="55"/>
      <c r="AG482" t="str">
        <f t="shared" si="81"/>
        <v>West Forks</v>
      </c>
      <c r="AH482" t="s">
        <v>1518</v>
      </c>
      <c r="AI482">
        <v>2</v>
      </c>
      <c r="AJ482" s="9"/>
      <c r="AK482" s="94">
        <v>23</v>
      </c>
      <c r="AL482" s="96">
        <v>25</v>
      </c>
      <c r="AM482" s="96">
        <v>165</v>
      </c>
      <c r="AN482" s="100">
        <v>82840</v>
      </c>
      <c r="AO482">
        <f t="shared" si="79"/>
        <v>23025</v>
      </c>
      <c r="AP482" s="61" t="s">
        <v>1995</v>
      </c>
      <c r="AQ482" s="126">
        <f t="shared" si="80"/>
        <v>2382840</v>
      </c>
    </row>
    <row r="483" spans="1:43" hidden="1" outlineLevel="1">
      <c r="A483" t="s">
        <v>1938</v>
      </c>
      <c r="B483" s="9" t="s">
        <v>32</v>
      </c>
      <c r="C483" s="1">
        <f t="shared" si="82"/>
        <v>1250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 t="shared" si="83"/>
        <v>0</v>
      </c>
      <c r="G483" s="1">
        <f t="shared" si="88"/>
        <v>344</v>
      </c>
      <c r="H483" s="2">
        <f t="shared" si="89"/>
        <v>0.2752</v>
      </c>
      <c r="I483" s="8"/>
      <c r="J483" s="2">
        <f t="shared" si="84"/>
        <v>0.3624</v>
      </c>
      <c r="K483" s="2">
        <f t="shared" si="85"/>
        <v>0.63759999999999994</v>
      </c>
      <c r="L483" s="2">
        <f t="shared" si="86"/>
        <v>0</v>
      </c>
      <c r="M483" s="2">
        <f t="shared" si="87"/>
        <v>0</v>
      </c>
      <c r="N483" s="58">
        <v>453</v>
      </c>
      <c r="O483" s="58">
        <v>797</v>
      </c>
      <c r="P483" s="58"/>
      <c r="Q483" s="58"/>
      <c r="R483" s="58"/>
      <c r="S483" s="58"/>
      <c r="T483" s="59"/>
      <c r="U483" s="55"/>
      <c r="V483" s="55"/>
      <c r="W483" s="55"/>
      <c r="X483" s="55"/>
      <c r="Y483" s="55"/>
      <c r="Z483" s="55"/>
      <c r="AA483" s="55"/>
      <c r="AB483" s="55"/>
      <c r="AG483" t="str">
        <f t="shared" si="81"/>
        <v>West Gardiner</v>
      </c>
      <c r="AH483" t="s">
        <v>1418</v>
      </c>
      <c r="AI483">
        <v>1</v>
      </c>
      <c r="AJ483" s="9"/>
      <c r="AK483" s="94">
        <v>23</v>
      </c>
      <c r="AL483" s="96">
        <v>11</v>
      </c>
      <c r="AM483" s="96">
        <v>130</v>
      </c>
      <c r="AN483" s="100">
        <v>82945</v>
      </c>
      <c r="AO483">
        <f t="shared" si="79"/>
        <v>23011</v>
      </c>
      <c r="AP483" s="61" t="s">
        <v>2575</v>
      </c>
      <c r="AQ483" s="126">
        <f t="shared" si="80"/>
        <v>2382945</v>
      </c>
    </row>
    <row r="484" spans="1:43" hidden="1" outlineLevel="1">
      <c r="A484" t="s">
        <v>2479</v>
      </c>
      <c r="B484" s="9" t="s">
        <v>32</v>
      </c>
      <c r="C484" s="1">
        <f t="shared" si="82"/>
        <v>625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 t="shared" si="83"/>
        <v>0</v>
      </c>
      <c r="G484" s="1">
        <f t="shared" si="88"/>
        <v>151</v>
      </c>
      <c r="H484" s="2">
        <f t="shared" si="89"/>
        <v>0.24160000000000001</v>
      </c>
      <c r="I484" s="8"/>
      <c r="J484" s="2">
        <f t="shared" si="84"/>
        <v>0.37919999999999998</v>
      </c>
      <c r="K484" s="2">
        <f t="shared" si="85"/>
        <v>0.62080000000000002</v>
      </c>
      <c r="L484" s="2">
        <f t="shared" si="86"/>
        <v>0</v>
      </c>
      <c r="M484" s="2">
        <f t="shared" si="87"/>
        <v>0</v>
      </c>
      <c r="N484" s="58">
        <v>237</v>
      </c>
      <c r="O484" s="58">
        <v>388</v>
      </c>
      <c r="P484" s="58"/>
      <c r="Q484" s="58"/>
      <c r="R484" s="58"/>
      <c r="S484" s="58"/>
      <c r="T484" s="59"/>
      <c r="U484" s="55"/>
      <c r="V484" s="55"/>
      <c r="W484" s="55"/>
      <c r="X484" s="55"/>
      <c r="Y484" s="55"/>
      <c r="Z484" s="55"/>
      <c r="AA484" s="55"/>
      <c r="AB484" s="55"/>
      <c r="AG484" t="str">
        <f t="shared" si="81"/>
        <v>West Paris</v>
      </c>
      <c r="AH484" t="s">
        <v>2760</v>
      </c>
      <c r="AI484">
        <v>2</v>
      </c>
      <c r="AJ484" s="9"/>
      <c r="AK484" s="94">
        <v>23</v>
      </c>
      <c r="AL484" s="96">
        <v>17</v>
      </c>
      <c r="AM484" s="96">
        <v>170</v>
      </c>
      <c r="AN484" s="100">
        <v>83890</v>
      </c>
      <c r="AO484">
        <f t="shared" si="79"/>
        <v>23017</v>
      </c>
      <c r="AP484" s="61" t="s">
        <v>2575</v>
      </c>
      <c r="AQ484" s="126">
        <f t="shared" si="80"/>
        <v>2383890</v>
      </c>
    </row>
    <row r="485" spans="1:43" hidden="1" outlineLevel="1">
      <c r="A485" t="s">
        <v>440</v>
      </c>
      <c r="B485" s="9" t="s">
        <v>32</v>
      </c>
      <c r="C485" s="1">
        <f t="shared" si="82"/>
        <v>7183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 t="shared" si="83"/>
        <v>0</v>
      </c>
      <c r="G485" s="1">
        <f t="shared" si="88"/>
        <v>812</v>
      </c>
      <c r="H485" s="2">
        <f t="shared" si="89"/>
        <v>0.11304468884867047</v>
      </c>
      <c r="I485" s="8"/>
      <c r="J485" s="2">
        <f t="shared" si="84"/>
        <v>0.44326882918000837</v>
      </c>
      <c r="K485" s="2">
        <f t="shared" si="85"/>
        <v>0.55631351802867879</v>
      </c>
      <c r="L485" s="2">
        <f t="shared" si="86"/>
        <v>0</v>
      </c>
      <c r="M485" s="2">
        <f t="shared" si="87"/>
        <v>4.1765279131278366E-4</v>
      </c>
      <c r="N485" s="58">
        <v>3184</v>
      </c>
      <c r="O485" s="58">
        <v>3996</v>
      </c>
      <c r="P485" s="58"/>
      <c r="Q485" s="58"/>
      <c r="R485" s="58"/>
      <c r="S485" s="58"/>
      <c r="T485" s="59"/>
      <c r="U485" s="55">
        <v>3</v>
      </c>
      <c r="V485" s="55"/>
      <c r="W485" s="55"/>
      <c r="X485" s="55"/>
      <c r="Y485" s="55"/>
      <c r="Z485" s="55"/>
      <c r="AA485" s="55"/>
      <c r="AB485" s="55"/>
      <c r="AG485" t="str">
        <f t="shared" si="81"/>
        <v>Westbrook</v>
      </c>
      <c r="AH485" t="s">
        <v>2570</v>
      </c>
      <c r="AI485">
        <v>1</v>
      </c>
      <c r="AJ485" s="9"/>
      <c r="AK485" s="94">
        <v>23</v>
      </c>
      <c r="AL485" s="96">
        <v>5</v>
      </c>
      <c r="AM485" s="96">
        <v>120</v>
      </c>
      <c r="AN485" s="100">
        <v>82105</v>
      </c>
      <c r="AO485">
        <f t="shared" si="79"/>
        <v>23005</v>
      </c>
      <c r="AP485" s="61" t="s">
        <v>527</v>
      </c>
      <c r="AQ485" s="126">
        <f t="shared" si="80"/>
        <v>2382105</v>
      </c>
    </row>
    <row r="486" spans="1:43" hidden="1" outlineLevel="1">
      <c r="A486" t="s">
        <v>2818</v>
      </c>
      <c r="B486" s="9" t="s">
        <v>32</v>
      </c>
      <c r="C486" s="1">
        <f t="shared" si="82"/>
        <v>199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 t="shared" si="83"/>
        <v>0</v>
      </c>
      <c r="G486" s="1">
        <f t="shared" si="88"/>
        <v>35</v>
      </c>
      <c r="H486" s="2">
        <f t="shared" si="89"/>
        <v>0.17587939698492464</v>
      </c>
      <c r="I486" s="8"/>
      <c r="J486" s="2">
        <f t="shared" si="84"/>
        <v>0.4120603015075377</v>
      </c>
      <c r="K486" s="2">
        <f t="shared" si="85"/>
        <v>0.5879396984924623</v>
      </c>
      <c r="L486" s="2">
        <f t="shared" si="86"/>
        <v>0</v>
      </c>
      <c r="M486" s="2">
        <f t="shared" si="87"/>
        <v>0</v>
      </c>
      <c r="N486" s="58">
        <v>82</v>
      </c>
      <c r="O486" s="58">
        <v>117</v>
      </c>
      <c r="P486" s="58"/>
      <c r="Q486" s="58"/>
      <c r="R486" s="58"/>
      <c r="S486" s="58"/>
      <c r="T486" s="59"/>
      <c r="U486" s="55"/>
      <c r="V486" s="55"/>
      <c r="W486" s="55"/>
      <c r="X486" s="55"/>
      <c r="Y486" s="55"/>
      <c r="Z486" s="55"/>
      <c r="AA486" s="55"/>
      <c r="AB486" s="55"/>
      <c r="AG486" t="str">
        <f t="shared" si="81"/>
        <v>Westfield</v>
      </c>
      <c r="AH486" t="s">
        <v>1670</v>
      </c>
      <c r="AI486">
        <v>2</v>
      </c>
      <c r="AJ486" s="9"/>
      <c r="AK486" s="94">
        <v>23</v>
      </c>
      <c r="AL486" s="96">
        <v>3</v>
      </c>
      <c r="AM486" s="96">
        <v>325</v>
      </c>
      <c r="AN486" s="100">
        <v>82770</v>
      </c>
      <c r="AO486">
        <f t="shared" si="79"/>
        <v>23003</v>
      </c>
      <c r="AP486" s="61" t="s">
        <v>2575</v>
      </c>
      <c r="AQ486" s="126">
        <f t="shared" si="80"/>
        <v>2382770</v>
      </c>
    </row>
    <row r="487" spans="1:43" hidden="1" outlineLevel="1">
      <c r="A487" t="s">
        <v>2466</v>
      </c>
      <c r="B487" s="9" t="s">
        <v>32</v>
      </c>
      <c r="C487" s="1">
        <f t="shared" si="82"/>
        <v>30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 t="shared" si="83"/>
        <v>0</v>
      </c>
      <c r="G487" s="1">
        <f t="shared" si="88"/>
        <v>14</v>
      </c>
      <c r="H487" s="2">
        <f t="shared" si="89"/>
        <v>0.46666666666666667</v>
      </c>
      <c r="I487" s="8"/>
      <c r="J487" s="2">
        <f t="shared" si="84"/>
        <v>0.26666666666666666</v>
      </c>
      <c r="K487" s="2">
        <f t="shared" si="85"/>
        <v>0.73333333333333328</v>
      </c>
      <c r="L487" s="2">
        <f t="shared" si="86"/>
        <v>0</v>
      </c>
      <c r="M487" s="2">
        <f t="shared" si="87"/>
        <v>1.1102230246251565E-16</v>
      </c>
      <c r="N487" s="58">
        <v>8</v>
      </c>
      <c r="O487" s="58">
        <v>22</v>
      </c>
      <c r="P487" s="58"/>
      <c r="Q487" s="58"/>
      <c r="R487" s="58"/>
      <c r="S487" s="58"/>
      <c r="T487" s="59"/>
      <c r="U487" s="55"/>
      <c r="V487" s="55"/>
      <c r="W487" s="55"/>
      <c r="X487" s="55"/>
      <c r="Y487" s="55"/>
      <c r="Z487" s="55"/>
      <c r="AA487" s="55"/>
      <c r="AB487" s="55"/>
      <c r="AG487" t="str">
        <f t="shared" si="81"/>
        <v>Westmanland</v>
      </c>
      <c r="AH487" t="s">
        <v>1670</v>
      </c>
      <c r="AI487">
        <v>2</v>
      </c>
      <c r="AJ487" s="9"/>
      <c r="AK487" s="94">
        <v>23</v>
      </c>
      <c r="AL487" s="96">
        <v>3</v>
      </c>
      <c r="AM487" s="96">
        <v>330</v>
      </c>
      <c r="AN487" s="100">
        <v>83540</v>
      </c>
      <c r="AO487">
        <f t="shared" si="79"/>
        <v>23003</v>
      </c>
      <c r="AP487" s="61" t="s">
        <v>2575</v>
      </c>
      <c r="AQ487" s="126">
        <f t="shared" si="80"/>
        <v>2383540</v>
      </c>
    </row>
    <row r="488" spans="1:43" hidden="1" outlineLevel="1">
      <c r="A488" t="s">
        <v>372</v>
      </c>
      <c r="B488" s="9" t="s">
        <v>32</v>
      </c>
      <c r="C488" s="1">
        <f t="shared" si="82"/>
        <v>88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 t="shared" si="83"/>
        <v>0</v>
      </c>
      <c r="G488" s="1">
        <f t="shared" si="88"/>
        <v>62</v>
      </c>
      <c r="H488" s="2">
        <f t="shared" si="89"/>
        <v>0.70454545454545459</v>
      </c>
      <c r="I488" s="8"/>
      <c r="J488" s="2">
        <f t="shared" si="84"/>
        <v>0.14772727272727273</v>
      </c>
      <c r="K488" s="2">
        <f t="shared" si="85"/>
        <v>0.85227272727272729</v>
      </c>
      <c r="L488" s="2">
        <f t="shared" si="86"/>
        <v>0</v>
      </c>
      <c r="M488" s="2">
        <f t="shared" si="87"/>
        <v>0</v>
      </c>
      <c r="N488" s="58">
        <v>13</v>
      </c>
      <c r="O488" s="58">
        <v>75</v>
      </c>
      <c r="P488" s="58"/>
      <c r="Q488" s="58"/>
      <c r="R488" s="58"/>
      <c r="S488" s="58"/>
      <c r="T488" s="59"/>
      <c r="U488" s="55"/>
      <c r="V488" s="55"/>
      <c r="W488" s="55"/>
      <c r="X488" s="55"/>
      <c r="Y488" s="55"/>
      <c r="Z488" s="55"/>
      <c r="AA488" s="55"/>
      <c r="AB488" s="55"/>
      <c r="AG488" t="str">
        <f t="shared" si="81"/>
        <v>Weston</v>
      </c>
      <c r="AH488" t="s">
        <v>1670</v>
      </c>
      <c r="AI488">
        <v>2</v>
      </c>
      <c r="AJ488" s="9"/>
      <c r="AK488" s="94">
        <v>23</v>
      </c>
      <c r="AL488" s="96">
        <v>3</v>
      </c>
      <c r="AM488" s="96">
        <v>335</v>
      </c>
      <c r="AN488" s="100">
        <v>83785</v>
      </c>
      <c r="AO488">
        <f t="shared" si="79"/>
        <v>23003</v>
      </c>
      <c r="AP488" s="61" t="s">
        <v>2575</v>
      </c>
      <c r="AQ488" s="126">
        <f t="shared" si="80"/>
        <v>2383785</v>
      </c>
    </row>
    <row r="489" spans="1:43" hidden="1" outlineLevel="1">
      <c r="A489" t="s">
        <v>1333</v>
      </c>
      <c r="B489" s="9" t="s">
        <v>32</v>
      </c>
      <c r="C489" s="1">
        <f t="shared" si="82"/>
        <v>393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 t="shared" si="83"/>
        <v>0</v>
      </c>
      <c r="G489" s="1">
        <f t="shared" si="88"/>
        <v>165</v>
      </c>
      <c r="H489" s="2">
        <f t="shared" si="89"/>
        <v>0.41984732824427479</v>
      </c>
      <c r="I489" s="8"/>
      <c r="J489" s="2">
        <f t="shared" si="84"/>
        <v>0.29007633587786258</v>
      </c>
      <c r="K489" s="2">
        <f t="shared" si="85"/>
        <v>0.70992366412213737</v>
      </c>
      <c r="L489" s="2">
        <f t="shared" si="86"/>
        <v>0</v>
      </c>
      <c r="M489" s="2">
        <f t="shared" si="87"/>
        <v>0</v>
      </c>
      <c r="N489" s="58">
        <v>114</v>
      </c>
      <c r="O489" s="58">
        <v>279</v>
      </c>
      <c r="P489" s="58"/>
      <c r="Q489" s="58"/>
      <c r="R489" s="58"/>
      <c r="S489" s="58"/>
      <c r="T489" s="59"/>
      <c r="U489" s="55"/>
      <c r="V489" s="55"/>
      <c r="W489" s="55"/>
      <c r="X489" s="55"/>
      <c r="Y489" s="55"/>
      <c r="Z489" s="55"/>
      <c r="AA489" s="55"/>
      <c r="AB489" s="55"/>
      <c r="AG489" t="str">
        <f t="shared" si="81"/>
        <v>Westport</v>
      </c>
      <c r="AH489" t="s">
        <v>1794</v>
      </c>
      <c r="AI489">
        <v>1</v>
      </c>
      <c r="AJ489" s="9"/>
      <c r="AK489" s="94">
        <v>23</v>
      </c>
      <c r="AL489" s="96">
        <v>15</v>
      </c>
      <c r="AM489" s="96">
        <v>92</v>
      </c>
      <c r="AN489" s="100">
        <v>84135</v>
      </c>
      <c r="AO489">
        <f t="shared" si="79"/>
        <v>23015</v>
      </c>
      <c r="AP489" s="61" t="s">
        <v>2575</v>
      </c>
      <c r="AQ489" s="126">
        <f t="shared" si="80"/>
        <v>2384135</v>
      </c>
    </row>
    <row r="490" spans="1:43" hidden="1" outlineLevel="1">
      <c r="A490" t="s">
        <v>2725</v>
      </c>
      <c r="B490" s="9" t="s">
        <v>32</v>
      </c>
      <c r="C490" s="1">
        <f>SUM(N490:AE490)</f>
        <v>850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IF(P490&gt;0,RANK(P490,(N490:AE490)),0)</f>
        <v>0</v>
      </c>
      <c r="G490" s="1">
        <f>IF(C490&gt;0,MAX(N490:P490)-LARGE(N490:P490,2),0)</f>
        <v>90</v>
      </c>
      <c r="H490" s="2">
        <f>IF(C490&gt;0,G490/C490,0)</f>
        <v>0.10588235294117647</v>
      </c>
      <c r="I490" s="8"/>
      <c r="J490" s="2">
        <f>IF(C490=0,"-",N490/C490)</f>
        <v>0.44705882352941179</v>
      </c>
      <c r="K490" s="2">
        <f>IF(C490=0,"-",O490/C490)</f>
        <v>0.55294117647058827</v>
      </c>
      <c r="L490" s="2">
        <f>IF(C490=0,"-",P490/C490)</f>
        <v>0</v>
      </c>
      <c r="M490" s="2">
        <f>IF(C490=0,"-",(1-J490-K490-L490))</f>
        <v>0</v>
      </c>
      <c r="N490" s="58">
        <v>380</v>
      </c>
      <c r="O490" s="58">
        <v>470</v>
      </c>
      <c r="P490" s="58"/>
      <c r="Q490" s="58"/>
      <c r="R490" s="58"/>
      <c r="S490" s="58"/>
      <c r="T490" s="59"/>
      <c r="U490" s="55"/>
      <c r="V490" s="55"/>
      <c r="W490" s="55"/>
      <c r="X490" s="55"/>
      <c r="Y490" s="55"/>
      <c r="Z490" s="55"/>
      <c r="AA490" s="55"/>
      <c r="AB490" s="55"/>
      <c r="AG490" t="str">
        <f t="shared" si="81"/>
        <v>Whitefield</v>
      </c>
      <c r="AH490" t="s">
        <v>1794</v>
      </c>
      <c r="AI490">
        <v>1</v>
      </c>
      <c r="AJ490" s="9"/>
      <c r="AK490" s="94">
        <v>23</v>
      </c>
      <c r="AL490" s="96">
        <v>15</v>
      </c>
      <c r="AM490" s="96">
        <v>95</v>
      </c>
      <c r="AN490" s="100">
        <v>85010</v>
      </c>
      <c r="AO490">
        <f t="shared" si="79"/>
        <v>23015</v>
      </c>
      <c r="AP490" s="61" t="s">
        <v>2575</v>
      </c>
      <c r="AQ490" s="126">
        <f t="shared" si="80"/>
        <v>2385010</v>
      </c>
    </row>
    <row r="491" spans="1:43" hidden="1" outlineLevel="1">
      <c r="A491" t="s">
        <v>1176</v>
      </c>
      <c r="B491" s="9" t="s">
        <v>32</v>
      </c>
      <c r="C491" s="1">
        <f t="shared" si="82"/>
        <v>186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 t="shared" si="83"/>
        <v>0</v>
      </c>
      <c r="G491" s="1">
        <f t="shared" si="88"/>
        <v>58</v>
      </c>
      <c r="H491" s="2">
        <f t="shared" si="89"/>
        <v>0.31182795698924731</v>
      </c>
      <c r="I491" s="8"/>
      <c r="J491" s="2">
        <f t="shared" si="84"/>
        <v>0.34408602150537637</v>
      </c>
      <c r="K491" s="2">
        <f t="shared" si="85"/>
        <v>0.65591397849462363</v>
      </c>
      <c r="L491" s="2">
        <f t="shared" si="86"/>
        <v>0</v>
      </c>
      <c r="M491" s="2">
        <f t="shared" si="87"/>
        <v>0</v>
      </c>
      <c r="N491" s="58">
        <v>64</v>
      </c>
      <c r="O491" s="58">
        <v>122</v>
      </c>
      <c r="P491" s="58"/>
      <c r="Q491" s="58"/>
      <c r="R491" s="58"/>
      <c r="S491" s="58"/>
      <c r="T491" s="59"/>
      <c r="U491" s="55"/>
      <c r="V491" s="55"/>
      <c r="W491" s="55"/>
      <c r="X491" s="55"/>
      <c r="Y491" s="55"/>
      <c r="Z491" s="55"/>
      <c r="AA491" s="55"/>
      <c r="AB491" s="55"/>
      <c r="AG491" t="str">
        <f t="shared" si="81"/>
        <v>Whiting</v>
      </c>
      <c r="AH491" t="s">
        <v>1242</v>
      </c>
      <c r="AI491">
        <v>2</v>
      </c>
      <c r="AJ491" s="9"/>
      <c r="AK491" s="94">
        <v>23</v>
      </c>
      <c r="AL491" s="96">
        <v>29</v>
      </c>
      <c r="AM491" s="96">
        <v>220</v>
      </c>
      <c r="AN491" s="100">
        <v>85185</v>
      </c>
      <c r="AO491">
        <f t="shared" si="79"/>
        <v>23029</v>
      </c>
      <c r="AP491" s="61" t="s">
        <v>2575</v>
      </c>
      <c r="AQ491" s="126">
        <f t="shared" si="80"/>
        <v>2385185</v>
      </c>
    </row>
    <row r="492" spans="1:43" hidden="1" outlineLevel="1">
      <c r="A492" t="s">
        <v>2028</v>
      </c>
      <c r="B492" s="9" t="s">
        <v>32</v>
      </c>
      <c r="C492" s="1">
        <f t="shared" si="82"/>
        <v>109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 t="shared" si="83"/>
        <v>0</v>
      </c>
      <c r="G492" s="1">
        <f t="shared" si="88"/>
        <v>37</v>
      </c>
      <c r="H492" s="2">
        <f t="shared" si="89"/>
        <v>0.33944954128440369</v>
      </c>
      <c r="I492" s="8"/>
      <c r="J492" s="2">
        <f t="shared" si="84"/>
        <v>0.33027522935779818</v>
      </c>
      <c r="K492" s="2">
        <f t="shared" si="85"/>
        <v>0.66972477064220182</v>
      </c>
      <c r="L492" s="2">
        <f t="shared" si="86"/>
        <v>0</v>
      </c>
      <c r="M492" s="2">
        <f t="shared" si="87"/>
        <v>0</v>
      </c>
      <c r="N492" s="58">
        <v>36</v>
      </c>
      <c r="O492" s="58">
        <v>73</v>
      </c>
      <c r="P492" s="58"/>
      <c r="Q492" s="58"/>
      <c r="R492" s="58"/>
      <c r="S492" s="58"/>
      <c r="T492" s="59"/>
      <c r="U492" s="55"/>
      <c r="V492" s="55"/>
      <c r="W492" s="55"/>
      <c r="X492" s="55"/>
      <c r="Y492" s="55"/>
      <c r="Z492" s="55"/>
      <c r="AA492" s="55"/>
      <c r="AB492" s="55"/>
      <c r="AG492" t="str">
        <f t="shared" si="81"/>
        <v>Whitneyville</v>
      </c>
      <c r="AH492" t="s">
        <v>1242</v>
      </c>
      <c r="AI492">
        <v>2</v>
      </c>
      <c r="AJ492" s="9"/>
      <c r="AK492" s="94">
        <v>23</v>
      </c>
      <c r="AL492" s="96">
        <v>29</v>
      </c>
      <c r="AM492" s="96">
        <v>225</v>
      </c>
      <c r="AN492" s="100">
        <v>85290</v>
      </c>
      <c r="AO492">
        <f t="shared" si="79"/>
        <v>23029</v>
      </c>
      <c r="AP492" s="61" t="s">
        <v>2575</v>
      </c>
      <c r="AQ492" s="126">
        <f t="shared" si="80"/>
        <v>2385290</v>
      </c>
    </row>
    <row r="493" spans="1:43" hidden="1" outlineLevel="1">
      <c r="A493" t="s">
        <v>844</v>
      </c>
      <c r="B493" s="9" t="s">
        <v>32</v>
      </c>
      <c r="C493" s="1">
        <f t="shared" si="82"/>
        <v>80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 t="shared" si="83"/>
        <v>0</v>
      </c>
      <c r="G493" s="1">
        <f t="shared" si="88"/>
        <v>44</v>
      </c>
      <c r="H493" s="2">
        <f t="shared" si="89"/>
        <v>0.55000000000000004</v>
      </c>
      <c r="I493" s="8"/>
      <c r="J493" s="2">
        <f t="shared" si="84"/>
        <v>0.22500000000000001</v>
      </c>
      <c r="K493" s="2">
        <f t="shared" si="85"/>
        <v>0.77500000000000002</v>
      </c>
      <c r="L493" s="2">
        <f t="shared" si="86"/>
        <v>0</v>
      </c>
      <c r="M493" s="2">
        <f t="shared" si="87"/>
        <v>0</v>
      </c>
      <c r="N493" s="58">
        <v>18</v>
      </c>
      <c r="O493" s="58">
        <v>62</v>
      </c>
      <c r="P493" s="58"/>
      <c r="Q493" s="58"/>
      <c r="R493" s="58"/>
      <c r="S493" s="58"/>
      <c r="T493" s="59"/>
      <c r="U493" s="55"/>
      <c r="V493" s="55"/>
      <c r="W493" s="55"/>
      <c r="X493" s="55"/>
      <c r="Y493" s="55"/>
      <c r="Z493" s="55"/>
      <c r="AA493" s="55"/>
      <c r="AB493" s="55"/>
      <c r="AG493" t="str">
        <f t="shared" si="81"/>
        <v>Willimantic</v>
      </c>
      <c r="AH493" t="s">
        <v>1723</v>
      </c>
      <c r="AI493">
        <v>2</v>
      </c>
      <c r="AJ493" s="9"/>
      <c r="AK493" s="94">
        <v>23</v>
      </c>
      <c r="AL493" s="96">
        <v>21</v>
      </c>
      <c r="AM493" s="96">
        <v>100</v>
      </c>
      <c r="AN493" s="100">
        <v>85710</v>
      </c>
      <c r="AO493">
        <f t="shared" si="79"/>
        <v>23021</v>
      </c>
      <c r="AP493" s="61" t="s">
        <v>2575</v>
      </c>
      <c r="AQ493" s="126">
        <f t="shared" si="80"/>
        <v>2385710</v>
      </c>
    </row>
    <row r="494" spans="1:43" hidden="1" outlineLevel="1">
      <c r="A494" t="s">
        <v>1292</v>
      </c>
      <c r="B494" s="9" t="s">
        <v>32</v>
      </c>
      <c r="C494" s="1">
        <f t="shared" si="82"/>
        <v>1974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 t="shared" si="83"/>
        <v>0</v>
      </c>
      <c r="G494" s="1">
        <f t="shared" si="88"/>
        <v>570</v>
      </c>
      <c r="H494" s="2">
        <f t="shared" si="89"/>
        <v>0.28875379939209728</v>
      </c>
      <c r="I494" s="8"/>
      <c r="J494" s="2">
        <f t="shared" si="84"/>
        <v>0.35562310030395139</v>
      </c>
      <c r="K494" s="2">
        <f t="shared" si="85"/>
        <v>0.64437689969604861</v>
      </c>
      <c r="L494" s="2">
        <f t="shared" si="86"/>
        <v>0</v>
      </c>
      <c r="M494" s="2">
        <f t="shared" si="87"/>
        <v>0</v>
      </c>
      <c r="N494" s="58">
        <v>702</v>
      </c>
      <c r="O494" s="58">
        <v>1272</v>
      </c>
      <c r="P494" s="58"/>
      <c r="Q494" s="58"/>
      <c r="R494" s="58"/>
      <c r="S494" s="58"/>
      <c r="T494" s="59"/>
      <c r="U494" s="55"/>
      <c r="V494" s="55"/>
      <c r="W494" s="55"/>
      <c r="X494" s="55"/>
      <c r="Y494" s="55"/>
      <c r="Z494" s="55"/>
      <c r="AA494" s="55"/>
      <c r="AB494" s="55"/>
      <c r="AG494" t="str">
        <f t="shared" si="81"/>
        <v>Wilton</v>
      </c>
      <c r="AH494" t="s">
        <v>1534</v>
      </c>
      <c r="AI494">
        <v>2</v>
      </c>
      <c r="AJ494" s="9"/>
      <c r="AK494" s="94">
        <v>23</v>
      </c>
      <c r="AL494" s="96">
        <v>7</v>
      </c>
      <c r="AM494" s="96">
        <v>105</v>
      </c>
      <c r="AN494" s="100">
        <v>85850</v>
      </c>
      <c r="AO494">
        <f t="shared" si="79"/>
        <v>23007</v>
      </c>
      <c r="AP494" s="61" t="s">
        <v>2575</v>
      </c>
      <c r="AQ494" s="126">
        <f t="shared" si="80"/>
        <v>2385850</v>
      </c>
    </row>
    <row r="495" spans="1:43" hidden="1" outlineLevel="1">
      <c r="A495" t="s">
        <v>1336</v>
      </c>
      <c r="B495" s="9" t="s">
        <v>32</v>
      </c>
      <c r="C495" s="1">
        <f t="shared" si="82"/>
        <v>5654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83"/>
        <v>0</v>
      </c>
      <c r="G495" s="1">
        <f t="shared" si="88"/>
        <v>1566</v>
      </c>
      <c r="H495" s="2">
        <f t="shared" si="89"/>
        <v>0.27697205518217194</v>
      </c>
      <c r="I495" s="8"/>
      <c r="J495" s="2">
        <f t="shared" si="84"/>
        <v>0.36151397240891403</v>
      </c>
      <c r="K495" s="2">
        <f t="shared" si="85"/>
        <v>0.63848602759108597</v>
      </c>
      <c r="L495" s="2">
        <f t="shared" si="86"/>
        <v>0</v>
      </c>
      <c r="M495" s="2">
        <f t="shared" si="87"/>
        <v>0</v>
      </c>
      <c r="N495" s="58">
        <v>2044</v>
      </c>
      <c r="O495" s="58">
        <v>3610</v>
      </c>
      <c r="P495" s="58"/>
      <c r="Q495" s="58"/>
      <c r="R495" s="58"/>
      <c r="S495" s="58"/>
      <c r="T495" s="59"/>
      <c r="U495" s="55"/>
      <c r="V495" s="55"/>
      <c r="W495" s="55"/>
      <c r="X495" s="55"/>
      <c r="Y495" s="55"/>
      <c r="Z495" s="55"/>
      <c r="AA495" s="55"/>
      <c r="AB495" s="55"/>
      <c r="AG495" t="str">
        <f t="shared" si="81"/>
        <v>Windham</v>
      </c>
      <c r="AH495" t="s">
        <v>2570</v>
      </c>
      <c r="AI495">
        <v>1</v>
      </c>
      <c r="AJ495" s="9"/>
      <c r="AK495" s="94">
        <v>23</v>
      </c>
      <c r="AL495" s="96">
        <v>5</v>
      </c>
      <c r="AM495" s="96">
        <v>125</v>
      </c>
      <c r="AN495" s="100">
        <v>86025</v>
      </c>
      <c r="AO495">
        <f t="shared" si="79"/>
        <v>23005</v>
      </c>
      <c r="AP495" s="61" t="s">
        <v>2575</v>
      </c>
      <c r="AQ495" s="126">
        <f t="shared" si="80"/>
        <v>2386025</v>
      </c>
    </row>
    <row r="496" spans="1:43" hidden="1" outlineLevel="1">
      <c r="A496" t="s">
        <v>2236</v>
      </c>
      <c r="B496" s="9" t="s">
        <v>32</v>
      </c>
      <c r="C496" s="1">
        <f t="shared" si="82"/>
        <v>861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 t="shared" si="83"/>
        <v>0</v>
      </c>
      <c r="G496" s="1">
        <f t="shared" si="88"/>
        <v>245</v>
      </c>
      <c r="H496" s="2">
        <f t="shared" si="89"/>
        <v>0.28455284552845528</v>
      </c>
      <c r="I496" s="8"/>
      <c r="J496" s="2">
        <f t="shared" si="84"/>
        <v>0.35656213704994194</v>
      </c>
      <c r="K496" s="2">
        <f t="shared" si="85"/>
        <v>0.64111498257839716</v>
      </c>
      <c r="L496" s="2">
        <f t="shared" si="86"/>
        <v>0</v>
      </c>
      <c r="M496" s="2">
        <f t="shared" si="87"/>
        <v>2.3228803716609514E-3</v>
      </c>
      <c r="N496" s="58">
        <v>307</v>
      </c>
      <c r="O496" s="58">
        <v>552</v>
      </c>
      <c r="P496" s="58"/>
      <c r="Q496" s="58"/>
      <c r="R496" s="58"/>
      <c r="S496" s="58"/>
      <c r="T496" s="59"/>
      <c r="U496" s="55">
        <v>2</v>
      </c>
      <c r="V496" s="55"/>
      <c r="W496" s="55"/>
      <c r="X496" s="55"/>
      <c r="Y496" s="55"/>
      <c r="Z496" s="55"/>
      <c r="AA496" s="55"/>
      <c r="AB496" s="55"/>
      <c r="AG496" t="str">
        <f t="shared" si="81"/>
        <v>Windsor</v>
      </c>
      <c r="AH496" t="s">
        <v>1418</v>
      </c>
      <c r="AI496">
        <v>1</v>
      </c>
      <c r="AJ496" s="9"/>
      <c r="AK496" s="94">
        <v>23</v>
      </c>
      <c r="AL496" s="96">
        <v>11</v>
      </c>
      <c r="AM496" s="96">
        <v>135</v>
      </c>
      <c r="AN496" s="100">
        <v>86165</v>
      </c>
      <c r="AO496">
        <f t="shared" si="79"/>
        <v>23011</v>
      </c>
      <c r="AP496" s="61" t="s">
        <v>2575</v>
      </c>
      <c r="AQ496" s="126">
        <f t="shared" si="80"/>
        <v>2386165</v>
      </c>
    </row>
    <row r="497" spans="1:45" hidden="1" outlineLevel="1">
      <c r="A497" t="s">
        <v>1517</v>
      </c>
      <c r="B497" s="9" t="s">
        <v>32</v>
      </c>
      <c r="C497" s="1">
        <f t="shared" si="82"/>
        <v>201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 t="shared" si="83"/>
        <v>0</v>
      </c>
      <c r="G497" s="1">
        <f t="shared" si="88"/>
        <v>29</v>
      </c>
      <c r="H497" s="2">
        <f t="shared" si="89"/>
        <v>0.14427860696517414</v>
      </c>
      <c r="I497" s="8"/>
      <c r="J497" s="2">
        <f t="shared" si="84"/>
        <v>0.42786069651741293</v>
      </c>
      <c r="K497" s="2">
        <f t="shared" si="85"/>
        <v>0.57213930348258701</v>
      </c>
      <c r="L497" s="2">
        <f t="shared" si="86"/>
        <v>0</v>
      </c>
      <c r="M497" s="2">
        <f t="shared" si="87"/>
        <v>0</v>
      </c>
      <c r="N497" s="58">
        <v>86</v>
      </c>
      <c r="O497" s="58">
        <v>115</v>
      </c>
      <c r="P497" s="58"/>
      <c r="Q497" s="58"/>
      <c r="R497" s="58"/>
      <c r="S497" s="58"/>
      <c r="T497" s="59"/>
      <c r="U497" s="55"/>
      <c r="V497" s="55"/>
      <c r="W497" s="55"/>
      <c r="X497" s="55"/>
      <c r="Y497" s="55"/>
      <c r="Z497" s="55"/>
      <c r="AA497" s="55"/>
      <c r="AB497" s="55"/>
      <c r="AG497" t="str">
        <f t="shared" si="81"/>
        <v>Winn</v>
      </c>
      <c r="AH497" t="s">
        <v>1154</v>
      </c>
      <c r="AI497">
        <v>2</v>
      </c>
      <c r="AJ497" s="9"/>
      <c r="AK497" s="94">
        <v>23</v>
      </c>
      <c r="AL497" s="96">
        <v>19</v>
      </c>
      <c r="AM497" s="96">
        <v>305</v>
      </c>
      <c r="AN497" s="100">
        <v>86305</v>
      </c>
      <c r="AO497">
        <f t="shared" si="79"/>
        <v>23019</v>
      </c>
      <c r="AP497" s="61" t="s">
        <v>2575</v>
      </c>
      <c r="AQ497" s="126">
        <f t="shared" si="80"/>
        <v>2386305</v>
      </c>
    </row>
    <row r="498" spans="1:45" hidden="1" outlineLevel="1">
      <c r="A498" t="s">
        <v>885</v>
      </c>
      <c r="B498" s="9" t="s">
        <v>32</v>
      </c>
      <c r="C498" s="1">
        <f t="shared" si="82"/>
        <v>3494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 t="shared" si="83"/>
        <v>0</v>
      </c>
      <c r="G498" s="1">
        <f t="shared" si="88"/>
        <v>201</v>
      </c>
      <c r="H498" s="2">
        <f t="shared" si="89"/>
        <v>5.7527189467658842E-2</v>
      </c>
      <c r="I498" s="8"/>
      <c r="J498" s="2">
        <f t="shared" si="84"/>
        <v>0.47109330280480827</v>
      </c>
      <c r="K498" s="2">
        <f t="shared" si="85"/>
        <v>0.5286204922724671</v>
      </c>
      <c r="L498" s="2">
        <f t="shared" si="86"/>
        <v>0</v>
      </c>
      <c r="M498" s="2">
        <f t="shared" si="87"/>
        <v>2.8620492272457554E-4</v>
      </c>
      <c r="N498" s="58">
        <v>1646</v>
      </c>
      <c r="O498" s="58">
        <v>1847</v>
      </c>
      <c r="P498" s="58"/>
      <c r="Q498" s="58"/>
      <c r="R498" s="58"/>
      <c r="S498" s="58"/>
      <c r="T498" s="59"/>
      <c r="U498" s="55">
        <v>1</v>
      </c>
      <c r="V498" s="55"/>
      <c r="W498" s="55"/>
      <c r="X498" s="55"/>
      <c r="Y498" s="55"/>
      <c r="Z498" s="55"/>
      <c r="AA498" s="55"/>
      <c r="AB498" s="55"/>
      <c r="AG498" t="str">
        <f t="shared" si="81"/>
        <v>Winslow</v>
      </c>
      <c r="AH498" t="s">
        <v>1418</v>
      </c>
      <c r="AI498">
        <v>1</v>
      </c>
      <c r="AJ498" s="9"/>
      <c r="AK498" s="94">
        <v>23</v>
      </c>
      <c r="AL498" s="96">
        <v>11</v>
      </c>
      <c r="AM498" s="96">
        <v>140</v>
      </c>
      <c r="AN498" s="100">
        <v>86515</v>
      </c>
      <c r="AO498">
        <f t="shared" si="79"/>
        <v>23011</v>
      </c>
      <c r="AP498" s="61" t="s">
        <v>2575</v>
      </c>
      <c r="AQ498" s="126">
        <f t="shared" si="80"/>
        <v>2386515</v>
      </c>
    </row>
    <row r="499" spans="1:45" hidden="1" outlineLevel="1">
      <c r="A499" t="s">
        <v>1276</v>
      </c>
      <c r="B499" s="9" t="s">
        <v>32</v>
      </c>
      <c r="C499" s="1">
        <f t="shared" si="82"/>
        <v>271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83"/>
        <v>0</v>
      </c>
      <c r="G499" s="1">
        <f t="shared" si="88"/>
        <v>125</v>
      </c>
      <c r="H499" s="2">
        <f t="shared" si="89"/>
        <v>0.46125461254612549</v>
      </c>
      <c r="I499" s="8"/>
      <c r="J499" s="2">
        <f t="shared" si="84"/>
        <v>0.26937269372693728</v>
      </c>
      <c r="K499" s="2">
        <f t="shared" si="85"/>
        <v>0.73062730627306272</v>
      </c>
      <c r="L499" s="2">
        <f t="shared" si="86"/>
        <v>0</v>
      </c>
      <c r="M499" s="2">
        <f t="shared" si="87"/>
        <v>0</v>
      </c>
      <c r="N499" s="58">
        <v>73</v>
      </c>
      <c r="O499" s="58">
        <v>198</v>
      </c>
      <c r="P499" s="58"/>
      <c r="Q499" s="58"/>
      <c r="R499" s="58"/>
      <c r="S499" s="58"/>
      <c r="T499" s="59"/>
      <c r="U499" s="55"/>
      <c r="V499" s="55"/>
      <c r="W499" s="55"/>
      <c r="X499" s="55"/>
      <c r="Y499" s="55"/>
      <c r="Z499" s="55"/>
      <c r="AA499" s="55"/>
      <c r="AB499" s="55"/>
      <c r="AG499" t="str">
        <f t="shared" si="81"/>
        <v>Winter Harbor</v>
      </c>
      <c r="AH499" t="s">
        <v>2274</v>
      </c>
      <c r="AI499">
        <v>2</v>
      </c>
      <c r="AJ499" s="9"/>
      <c r="AK499" s="94">
        <v>23</v>
      </c>
      <c r="AL499" s="96">
        <v>9</v>
      </c>
      <c r="AM499" s="96">
        <v>185</v>
      </c>
      <c r="AN499" s="100">
        <v>86655</v>
      </c>
      <c r="AO499">
        <f t="shared" si="79"/>
        <v>23009</v>
      </c>
      <c r="AP499" s="61" t="s">
        <v>2575</v>
      </c>
      <c r="AQ499" s="126">
        <f t="shared" si="80"/>
        <v>2386655</v>
      </c>
    </row>
    <row r="500" spans="1:45" hidden="1" outlineLevel="1">
      <c r="A500" t="s">
        <v>1319</v>
      </c>
      <c r="B500" s="9" t="s">
        <v>32</v>
      </c>
      <c r="C500" s="1">
        <f t="shared" si="82"/>
        <v>1398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 t="shared" si="83"/>
        <v>0</v>
      </c>
      <c r="G500" s="1">
        <f t="shared" si="88"/>
        <v>450</v>
      </c>
      <c r="H500" s="2">
        <f t="shared" si="89"/>
        <v>0.32188841201716739</v>
      </c>
      <c r="I500" s="8"/>
      <c r="J500" s="2">
        <f t="shared" si="84"/>
        <v>0.33905579399141633</v>
      </c>
      <c r="K500" s="2">
        <f t="shared" si="85"/>
        <v>0.66094420600858372</v>
      </c>
      <c r="L500" s="2">
        <f t="shared" si="86"/>
        <v>0</v>
      </c>
      <c r="M500" s="2">
        <f t="shared" si="87"/>
        <v>0</v>
      </c>
      <c r="N500" s="58">
        <v>474</v>
      </c>
      <c r="O500" s="58">
        <v>924</v>
      </c>
      <c r="P500" s="58"/>
      <c r="Q500" s="58"/>
      <c r="R500" s="58"/>
      <c r="S500" s="58"/>
      <c r="T500" s="59"/>
      <c r="U500" s="55"/>
      <c r="V500" s="55"/>
      <c r="W500" s="55"/>
      <c r="X500" s="55"/>
      <c r="Y500" s="55"/>
      <c r="Z500" s="55"/>
      <c r="AA500" s="55"/>
      <c r="AB500" s="55"/>
      <c r="AG500" t="str">
        <f t="shared" si="81"/>
        <v>Winterport</v>
      </c>
      <c r="AH500" t="s">
        <v>2267</v>
      </c>
      <c r="AI500">
        <v>2</v>
      </c>
      <c r="AJ500" s="9"/>
      <c r="AK500" s="94">
        <v>23</v>
      </c>
      <c r="AL500" s="96">
        <v>27</v>
      </c>
      <c r="AM500" s="96">
        <v>130</v>
      </c>
      <c r="AN500" s="100">
        <v>86760</v>
      </c>
      <c r="AO500">
        <f t="shared" si="79"/>
        <v>23027</v>
      </c>
      <c r="AP500" s="61" t="s">
        <v>2575</v>
      </c>
      <c r="AQ500" s="126">
        <f t="shared" si="80"/>
        <v>2386760</v>
      </c>
    </row>
    <row r="501" spans="1:45" hidden="1" outlineLevel="1">
      <c r="A501" t="s">
        <v>463</v>
      </c>
      <c r="B501" s="9" t="s">
        <v>32</v>
      </c>
      <c r="C501" s="1">
        <f t="shared" si="82"/>
        <v>114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83"/>
        <v>0</v>
      </c>
      <c r="G501" s="1">
        <f t="shared" si="88"/>
        <v>28</v>
      </c>
      <c r="H501" s="2">
        <f t="shared" si="89"/>
        <v>0.24561403508771928</v>
      </c>
      <c r="I501" s="8"/>
      <c r="J501" s="2">
        <f t="shared" si="84"/>
        <v>0.6228070175438597</v>
      </c>
      <c r="K501" s="2">
        <f t="shared" si="85"/>
        <v>0.37719298245614036</v>
      </c>
      <c r="L501" s="2">
        <f t="shared" si="86"/>
        <v>0</v>
      </c>
      <c r="M501" s="2">
        <f t="shared" si="87"/>
        <v>-5.5511151231257827E-17</v>
      </c>
      <c r="N501" s="58">
        <v>71</v>
      </c>
      <c r="O501" s="58">
        <v>43</v>
      </c>
      <c r="P501" s="58"/>
      <c r="Q501" s="58"/>
      <c r="R501" s="58"/>
      <c r="S501" s="58"/>
      <c r="T501" s="59"/>
      <c r="U501" s="55"/>
      <c r="V501" s="55"/>
      <c r="W501" s="55"/>
      <c r="X501" s="55"/>
      <c r="Y501" s="55"/>
      <c r="Z501" s="55"/>
      <c r="AA501" s="55"/>
      <c r="AB501" s="55"/>
      <c r="AG501" t="str">
        <f t="shared" si="81"/>
        <v>Winterville</v>
      </c>
      <c r="AH501" t="s">
        <v>1670</v>
      </c>
      <c r="AI501">
        <v>2</v>
      </c>
      <c r="AJ501" s="9"/>
      <c r="AK501" s="94">
        <v>23</v>
      </c>
      <c r="AL501" s="96">
        <v>3</v>
      </c>
      <c r="AM501" s="96">
        <v>340</v>
      </c>
      <c r="AN501" s="100">
        <v>86865</v>
      </c>
      <c r="AO501">
        <f t="shared" si="79"/>
        <v>23003</v>
      </c>
      <c r="AP501" s="61" t="s">
        <v>1995</v>
      </c>
      <c r="AQ501" s="126">
        <f t="shared" si="80"/>
        <v>2386865</v>
      </c>
    </row>
    <row r="502" spans="1:45" hidden="1" outlineLevel="1">
      <c r="A502" t="s">
        <v>1268</v>
      </c>
      <c r="B502" s="9" t="s">
        <v>32</v>
      </c>
      <c r="C502" s="1">
        <f t="shared" si="82"/>
        <v>3209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 t="shared" si="83"/>
        <v>0</v>
      </c>
      <c r="G502" s="1">
        <f t="shared" si="88"/>
        <v>1207</v>
      </c>
      <c r="H502" s="2">
        <f t="shared" si="89"/>
        <v>0.37612963540043626</v>
      </c>
      <c r="I502" s="8"/>
      <c r="J502" s="2">
        <f t="shared" si="84"/>
        <v>0.31193518229978184</v>
      </c>
      <c r="K502" s="2">
        <f t="shared" si="85"/>
        <v>0.6880648177002181</v>
      </c>
      <c r="L502" s="2">
        <f t="shared" si="86"/>
        <v>0</v>
      </c>
      <c r="M502" s="2">
        <f t="shared" si="87"/>
        <v>1.1102230246251565E-16</v>
      </c>
      <c r="N502" s="58">
        <v>1001</v>
      </c>
      <c r="O502" s="58">
        <v>2208</v>
      </c>
      <c r="P502" s="58"/>
      <c r="Q502" s="58"/>
      <c r="R502" s="58"/>
      <c r="S502" s="58"/>
      <c r="T502" s="59"/>
      <c r="U502" s="55"/>
      <c r="V502" s="55"/>
      <c r="W502" s="55"/>
      <c r="X502" s="55"/>
      <c r="Y502" s="55"/>
      <c r="Z502" s="55"/>
      <c r="AA502" s="55"/>
      <c r="AB502" s="55"/>
      <c r="AG502" t="str">
        <f t="shared" si="81"/>
        <v>Winthrop</v>
      </c>
      <c r="AH502" t="s">
        <v>1418</v>
      </c>
      <c r="AI502">
        <v>1</v>
      </c>
      <c r="AJ502" s="9"/>
      <c r="AK502" s="94">
        <v>23</v>
      </c>
      <c r="AL502" s="96">
        <v>11</v>
      </c>
      <c r="AM502" s="96">
        <v>145</v>
      </c>
      <c r="AN502" s="100">
        <v>86970</v>
      </c>
      <c r="AO502">
        <f t="shared" si="79"/>
        <v>23011</v>
      </c>
      <c r="AP502" s="61" t="s">
        <v>2575</v>
      </c>
      <c r="AQ502" s="126">
        <f t="shared" si="80"/>
        <v>2386970</v>
      </c>
    </row>
    <row r="503" spans="1:45" hidden="1" outlineLevel="1">
      <c r="A503" t="s">
        <v>2682</v>
      </c>
      <c r="B503" s="9" t="s">
        <v>32</v>
      </c>
      <c r="C503" s="1">
        <f t="shared" si="82"/>
        <v>1552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 t="shared" si="83"/>
        <v>0</v>
      </c>
      <c r="G503" s="1">
        <f t="shared" si="88"/>
        <v>614</v>
      </c>
      <c r="H503" s="2">
        <f t="shared" si="89"/>
        <v>0.39561855670103091</v>
      </c>
      <c r="I503" s="8"/>
      <c r="J503" s="2">
        <f t="shared" si="84"/>
        <v>0.30219072164948452</v>
      </c>
      <c r="K503" s="2">
        <f t="shared" si="85"/>
        <v>0.69780927835051543</v>
      </c>
      <c r="L503" s="2">
        <f t="shared" si="86"/>
        <v>0</v>
      </c>
      <c r="M503" s="2">
        <f t="shared" si="87"/>
        <v>0</v>
      </c>
      <c r="N503" s="58">
        <v>469</v>
      </c>
      <c r="O503" s="58">
        <v>1083</v>
      </c>
      <c r="P503" s="58"/>
      <c r="Q503" s="58"/>
      <c r="R503" s="58"/>
      <c r="S503" s="58"/>
      <c r="T503" s="59"/>
      <c r="U503" s="55"/>
      <c r="V503" s="55"/>
      <c r="W503" s="55"/>
      <c r="X503" s="55"/>
      <c r="Y503" s="55"/>
      <c r="Z503" s="55"/>
      <c r="AA503" s="55"/>
      <c r="AB503" s="55"/>
      <c r="AG503" t="str">
        <f t="shared" si="81"/>
        <v>Wiscasset</v>
      </c>
      <c r="AH503" t="s">
        <v>1794</v>
      </c>
      <c r="AI503">
        <v>1</v>
      </c>
      <c r="AJ503" s="9"/>
      <c r="AK503" s="94">
        <v>23</v>
      </c>
      <c r="AL503" s="96">
        <v>15</v>
      </c>
      <c r="AM503" s="96">
        <v>100</v>
      </c>
      <c r="AN503" s="100">
        <v>87075</v>
      </c>
      <c r="AO503">
        <f t="shared" si="79"/>
        <v>23015</v>
      </c>
      <c r="AP503" s="61" t="s">
        <v>2575</v>
      </c>
      <c r="AQ503" s="126">
        <f t="shared" si="80"/>
        <v>2387075</v>
      </c>
    </row>
    <row r="504" spans="1:45" hidden="1" outlineLevel="1">
      <c r="A504" t="s">
        <v>215</v>
      </c>
      <c r="B504" s="9" t="s">
        <v>32</v>
      </c>
      <c r="C504" s="1">
        <f t="shared" si="82"/>
        <v>376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 t="shared" si="83"/>
        <v>0</v>
      </c>
      <c r="G504" s="1">
        <f t="shared" si="88"/>
        <v>131</v>
      </c>
      <c r="H504" s="2">
        <f t="shared" si="89"/>
        <v>0.34840425531914893</v>
      </c>
      <c r="I504" s="8"/>
      <c r="J504" s="2">
        <f t="shared" si="84"/>
        <v>0.32446808510638298</v>
      </c>
      <c r="K504" s="2">
        <f t="shared" si="85"/>
        <v>0.6728723404255319</v>
      </c>
      <c r="L504" s="2">
        <f t="shared" si="86"/>
        <v>0</v>
      </c>
      <c r="M504" s="2">
        <f t="shared" si="87"/>
        <v>2.6595744680850686E-3</v>
      </c>
      <c r="N504" s="58">
        <v>122</v>
      </c>
      <c r="O504" s="58">
        <v>253</v>
      </c>
      <c r="P504" s="58"/>
      <c r="Q504" s="58"/>
      <c r="R504" s="58"/>
      <c r="S504" s="58"/>
      <c r="T504" s="59"/>
      <c r="U504" s="55">
        <v>1</v>
      </c>
      <c r="V504" s="55"/>
      <c r="W504" s="55"/>
      <c r="X504" s="55"/>
      <c r="Y504" s="55"/>
      <c r="Z504" s="55"/>
      <c r="AA504" s="55"/>
      <c r="AB504" s="55"/>
      <c r="AG504" t="str">
        <f t="shared" si="81"/>
        <v>Woodland</v>
      </c>
      <c r="AH504" t="s">
        <v>1670</v>
      </c>
      <c r="AI504">
        <v>2</v>
      </c>
      <c r="AJ504" s="9"/>
      <c r="AK504" s="94">
        <v>23</v>
      </c>
      <c r="AL504" s="96">
        <v>3</v>
      </c>
      <c r="AM504" s="96">
        <v>345</v>
      </c>
      <c r="AN504" s="100">
        <v>87215</v>
      </c>
      <c r="AO504">
        <f t="shared" si="79"/>
        <v>23003</v>
      </c>
      <c r="AP504" s="61" t="s">
        <v>2575</v>
      </c>
      <c r="AQ504" s="126">
        <f t="shared" si="80"/>
        <v>2387215</v>
      </c>
    </row>
    <row r="505" spans="1:45" hidden="1" outlineLevel="1">
      <c r="A505" t="s">
        <v>2280</v>
      </c>
      <c r="B505" s="9" t="s">
        <v>32</v>
      </c>
      <c r="C505" s="1">
        <f t="shared" si="82"/>
        <v>516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 t="shared" si="83"/>
        <v>0</v>
      </c>
      <c r="G505" s="1">
        <f t="shared" si="88"/>
        <v>124</v>
      </c>
      <c r="H505" s="2">
        <f t="shared" si="89"/>
        <v>0.24031007751937986</v>
      </c>
      <c r="I505" s="8"/>
      <c r="J505" s="2">
        <f t="shared" si="84"/>
        <v>0.37984496124031009</v>
      </c>
      <c r="K505" s="2">
        <f t="shared" si="85"/>
        <v>0.62015503875968991</v>
      </c>
      <c r="L505" s="2">
        <f t="shared" si="86"/>
        <v>0</v>
      </c>
      <c r="M505" s="2">
        <f t="shared" si="87"/>
        <v>0</v>
      </c>
      <c r="N505" s="58">
        <v>196</v>
      </c>
      <c r="O505" s="58">
        <v>320</v>
      </c>
      <c r="P505" s="58"/>
      <c r="Q505" s="58"/>
      <c r="R505" s="58"/>
      <c r="S505" s="58"/>
      <c r="T505" s="59"/>
      <c r="U505" s="55"/>
      <c r="V505" s="55"/>
      <c r="W505" s="55"/>
      <c r="X505" s="55"/>
      <c r="Y505" s="55"/>
      <c r="Z505" s="55"/>
      <c r="AA505" s="55"/>
      <c r="AB505" s="55"/>
      <c r="AG505" t="str">
        <f t="shared" si="81"/>
        <v>Woodstock</v>
      </c>
      <c r="AH505" t="s">
        <v>2760</v>
      </c>
      <c r="AI505">
        <v>2</v>
      </c>
      <c r="AJ505" s="9"/>
      <c r="AK505" s="94">
        <v>23</v>
      </c>
      <c r="AL505" s="96">
        <v>17</v>
      </c>
      <c r="AM505" s="96">
        <v>175</v>
      </c>
      <c r="AN505" s="100">
        <v>87355</v>
      </c>
      <c r="AO505">
        <f t="shared" si="79"/>
        <v>23017</v>
      </c>
      <c r="AP505" s="61" t="s">
        <v>2575</v>
      </c>
      <c r="AQ505" s="126">
        <f t="shared" si="80"/>
        <v>2387355</v>
      </c>
    </row>
    <row r="506" spans="1:45" hidden="1" outlineLevel="1">
      <c r="A506" t="s">
        <v>377</v>
      </c>
      <c r="B506" s="9" t="s">
        <v>32</v>
      </c>
      <c r="C506" s="1">
        <f>SUM(N506:AE506)</f>
        <v>79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IF(P506&gt;0,RANK(P506,(N506:AE506)),0)</f>
        <v>0</v>
      </c>
      <c r="G506" s="1">
        <f t="shared" si="88"/>
        <v>11</v>
      </c>
      <c r="H506" s="2">
        <f t="shared" si="89"/>
        <v>0.13924050632911392</v>
      </c>
      <c r="I506" s="8"/>
      <c r="J506" s="2">
        <f>IF(C506=0,"-",N506/C506)</f>
        <v>0.569620253164557</v>
      </c>
      <c r="K506" s="2">
        <f>IF(C506=0,"-",O506/C506)</f>
        <v>0.43037974683544306</v>
      </c>
      <c r="L506" s="2">
        <f>IF(C506=0,"-",P506/C506)</f>
        <v>0</v>
      </c>
      <c r="M506" s="2">
        <f>IF(C506=0,"-",(1-J506-K506-L506))</f>
        <v>-5.5511151231257827E-17</v>
      </c>
      <c r="N506" s="58">
        <v>45</v>
      </c>
      <c r="O506" s="58">
        <v>34</v>
      </c>
      <c r="P506" s="58"/>
      <c r="Q506" s="58"/>
      <c r="R506" s="58"/>
      <c r="S506" s="58"/>
      <c r="T506" s="59"/>
      <c r="U506" s="55"/>
      <c r="V506" s="55"/>
      <c r="W506" s="55"/>
      <c r="X506" s="55"/>
      <c r="Y506" s="55"/>
      <c r="Z506" s="55"/>
      <c r="AA506" s="55"/>
      <c r="AB506" s="55"/>
      <c r="AG506" t="str">
        <f t="shared" si="81"/>
        <v>Woodville</v>
      </c>
      <c r="AH506" t="s">
        <v>1154</v>
      </c>
      <c r="AI506">
        <v>2</v>
      </c>
      <c r="AJ506" s="9"/>
      <c r="AK506" s="94">
        <v>23</v>
      </c>
      <c r="AL506" s="96">
        <v>19</v>
      </c>
      <c r="AM506" s="96">
        <v>310</v>
      </c>
      <c r="AN506" s="100">
        <v>87390</v>
      </c>
      <c r="AO506">
        <f t="shared" si="79"/>
        <v>23019</v>
      </c>
      <c r="AP506" s="61" t="s">
        <v>2575</v>
      </c>
      <c r="AQ506" s="126">
        <f t="shared" si="80"/>
        <v>2387390</v>
      </c>
    </row>
    <row r="507" spans="1:45" hidden="1" outlineLevel="1">
      <c r="A507" t="s">
        <v>378</v>
      </c>
      <c r="B507" s="9" t="s">
        <v>32</v>
      </c>
      <c r="C507" s="1">
        <f>SUM(N507:AE507)</f>
        <v>1209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IF(P507&gt;0,RANK(P507,(N507:AE507)),0)</f>
        <v>0</v>
      </c>
      <c r="G507" s="1">
        <f t="shared" si="88"/>
        <v>379</v>
      </c>
      <c r="H507" s="2">
        <f t="shared" si="89"/>
        <v>0.31348221670802318</v>
      </c>
      <c r="I507" s="8"/>
      <c r="J507" s="2">
        <f>IF(C507=0,"-",N507/C507)</f>
        <v>0.34325889164598844</v>
      </c>
      <c r="K507" s="2">
        <f>IF(C507=0,"-",O507/C507)</f>
        <v>0.65674110835401156</v>
      </c>
      <c r="L507" s="2">
        <f>IF(C507=0,"-",P507/C507)</f>
        <v>0</v>
      </c>
      <c r="M507" s="2">
        <f>IF(C507=0,"-",(1-J507-K507-L507))</f>
        <v>0</v>
      </c>
      <c r="N507" s="58">
        <v>415</v>
      </c>
      <c r="O507" s="58">
        <v>794</v>
      </c>
      <c r="P507" s="58"/>
      <c r="Q507" s="58"/>
      <c r="R507" s="58"/>
      <c r="S507" s="58"/>
      <c r="T507" s="59"/>
      <c r="U507" s="55"/>
      <c r="V507" s="55"/>
      <c r="W507" s="55"/>
      <c r="X507" s="55"/>
      <c r="Y507" s="55"/>
      <c r="Z507" s="55"/>
      <c r="AA507" s="55"/>
      <c r="AB507" s="55"/>
      <c r="AG507" t="str">
        <f t="shared" si="81"/>
        <v>Woolwich</v>
      </c>
      <c r="AH507" t="s">
        <v>2144</v>
      </c>
      <c r="AI507">
        <v>1</v>
      </c>
      <c r="AJ507" s="9"/>
      <c r="AK507" s="94">
        <v>23</v>
      </c>
      <c r="AL507" s="96">
        <v>23</v>
      </c>
      <c r="AM507" s="96">
        <v>50</v>
      </c>
      <c r="AN507" s="100">
        <v>87460</v>
      </c>
      <c r="AO507">
        <f t="shared" si="79"/>
        <v>23023</v>
      </c>
      <c r="AP507" s="61" t="s">
        <v>2575</v>
      </c>
      <c r="AQ507" s="126">
        <f t="shared" si="80"/>
        <v>2387460</v>
      </c>
    </row>
    <row r="508" spans="1:45" hidden="1" outlineLevel="1">
      <c r="A508" t="s">
        <v>1783</v>
      </c>
      <c r="B508" s="9" t="s">
        <v>32</v>
      </c>
      <c r="C508" s="1">
        <f>SUM(N508:AE508)</f>
        <v>4284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IF(P508&gt;0,RANK(P508,(N508:AE508)),0)</f>
        <v>0</v>
      </c>
      <c r="G508" s="1">
        <f t="shared" si="88"/>
        <v>1935</v>
      </c>
      <c r="H508" s="2">
        <f t="shared" si="89"/>
        <v>0.45168067226890757</v>
      </c>
      <c r="I508" s="8"/>
      <c r="J508" s="2">
        <f>IF(C508=0,"-",N508/C508)</f>
        <v>0.27404295051353877</v>
      </c>
      <c r="K508" s="2">
        <f>IF(C508=0,"-",O508/C508)</f>
        <v>0.72572362278244629</v>
      </c>
      <c r="L508" s="2">
        <f>IF(C508=0,"-",P508/C508)</f>
        <v>0</v>
      </c>
      <c r="M508" s="2">
        <f>IF(C508=0,"-",(1-J508-K508-L508))</f>
        <v>2.3342670401493848E-4</v>
      </c>
      <c r="N508" s="58">
        <v>1174</v>
      </c>
      <c r="O508" s="58">
        <v>3109</v>
      </c>
      <c r="P508" s="58"/>
      <c r="Q508" s="58"/>
      <c r="R508" s="58"/>
      <c r="S508" s="58"/>
      <c r="T508" s="59"/>
      <c r="U508" s="55">
        <v>1</v>
      </c>
      <c r="V508" s="55"/>
      <c r="W508" s="55"/>
      <c r="X508" s="55"/>
      <c r="Y508" s="55"/>
      <c r="Z508" s="55"/>
      <c r="AA508" s="55"/>
      <c r="AB508" s="55"/>
      <c r="AG508" t="str">
        <f t="shared" si="81"/>
        <v>Yarmouth</v>
      </c>
      <c r="AH508" t="s">
        <v>2570</v>
      </c>
      <c r="AI508">
        <v>1</v>
      </c>
      <c r="AJ508" s="9"/>
      <c r="AK508" s="94">
        <v>23</v>
      </c>
      <c r="AL508" s="96">
        <v>5</v>
      </c>
      <c r="AM508" s="96">
        <v>130</v>
      </c>
      <c r="AN508" s="100">
        <v>87845</v>
      </c>
      <c r="AO508">
        <f t="shared" si="79"/>
        <v>23005</v>
      </c>
      <c r="AP508" s="61" t="s">
        <v>2575</v>
      </c>
      <c r="AQ508" s="126">
        <f t="shared" si="80"/>
        <v>2387845</v>
      </c>
    </row>
    <row r="509" spans="1:45" hidden="1" outlineLevel="1">
      <c r="A509" t="s">
        <v>1647</v>
      </c>
      <c r="B509" s="9" t="s">
        <v>32</v>
      </c>
      <c r="C509" s="1">
        <f>SUM(N509:AE509)</f>
        <v>4814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IF(P509&gt;0,RANK(P509,(N509:AE509)),0)</f>
        <v>0</v>
      </c>
      <c r="G509" s="1">
        <f t="shared" si="88"/>
        <v>294</v>
      </c>
      <c r="H509" s="2">
        <f t="shared" si="89"/>
        <v>6.1071873701703368E-2</v>
      </c>
      <c r="I509" s="8"/>
      <c r="J509" s="2">
        <f>IF(C509=0,"-",N509/C509)</f>
        <v>0.53053593685085165</v>
      </c>
      <c r="K509" s="2">
        <f>IF(C509=0,"-",O509/C509)</f>
        <v>0.46946406314914829</v>
      </c>
      <c r="L509" s="2">
        <f>IF(C509=0,"-",P509/C509)</f>
        <v>0</v>
      </c>
      <c r="M509" s="2">
        <f>IF(C509=0,"-",(1-J509-K509-L509))</f>
        <v>5.5511151231257827E-17</v>
      </c>
      <c r="N509" s="58">
        <v>2554</v>
      </c>
      <c r="O509" s="58">
        <v>2260</v>
      </c>
      <c r="P509" s="58"/>
      <c r="Q509" s="58"/>
      <c r="R509" s="58"/>
      <c r="S509" s="58"/>
      <c r="T509" s="59"/>
      <c r="U509" s="55"/>
      <c r="V509" s="55"/>
      <c r="W509" s="55"/>
      <c r="X509" s="55"/>
      <c r="Y509" s="55"/>
      <c r="Z509" s="55"/>
      <c r="AA509" s="55"/>
      <c r="AB509" s="55"/>
      <c r="AG509" t="str">
        <f t="shared" si="81"/>
        <v>York</v>
      </c>
      <c r="AH509" t="s">
        <v>1647</v>
      </c>
      <c r="AI509">
        <v>1</v>
      </c>
      <c r="AJ509" s="9"/>
      <c r="AK509" s="94">
        <v>23</v>
      </c>
      <c r="AL509" s="96">
        <v>31</v>
      </c>
      <c r="AM509" s="96">
        <v>140</v>
      </c>
      <c r="AN509" s="100">
        <v>87985</v>
      </c>
      <c r="AO509">
        <f t="shared" si="79"/>
        <v>23031</v>
      </c>
      <c r="AP509" s="61" t="s">
        <v>2575</v>
      </c>
      <c r="AQ509" s="126">
        <f t="shared" si="80"/>
        <v>2387985</v>
      </c>
    </row>
    <row r="510" spans="1:45" collapsed="1">
      <c r="A510" s="9" t="s">
        <v>2537</v>
      </c>
      <c r="B510" s="9" t="s">
        <v>15</v>
      </c>
      <c r="C510" s="1">
        <f>SUM(N510:AE510)</f>
        <v>520320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IF(P510&gt;0,RANK(P510,(N510:AE510)),0)</f>
        <v>0</v>
      </c>
      <c r="G510" s="1">
        <f t="shared" si="88"/>
        <v>118114</v>
      </c>
      <c r="H510" s="2">
        <f t="shared" si="89"/>
        <v>0.22700261377613776</v>
      </c>
      <c r="I510" s="8"/>
      <c r="J510" s="2">
        <f>IF(C510=0,"-",N510/C510)</f>
        <v>0.38640259840098401</v>
      </c>
      <c r="K510" s="2">
        <f>IF(C510=0,"-",O510/C510)</f>
        <v>0.61340521217712174</v>
      </c>
      <c r="L510" s="2">
        <f>IF(C510=0,"-",P510/C510)</f>
        <v>0</v>
      </c>
      <c r="M510" s="2">
        <f>IF(C510=0,"-",(1-J510-K510-L510))</f>
        <v>1.9218942189425103E-4</v>
      </c>
      <c r="N510" s="55">
        <f>SUM(N3:N509)</f>
        <v>201053</v>
      </c>
      <c r="O510" s="55">
        <f>SUM(O3:O509)</f>
        <v>319167</v>
      </c>
      <c r="P510" s="55"/>
      <c r="Q510" s="55"/>
      <c r="R510" s="55"/>
      <c r="S510" s="55"/>
      <c r="T510" s="55"/>
      <c r="U510" s="55">
        <f>SUM(U3:U509)</f>
        <v>100</v>
      </c>
      <c r="V510" s="55"/>
      <c r="W510" s="55"/>
      <c r="X510" s="55"/>
      <c r="Y510" s="55"/>
      <c r="Z510" s="55"/>
      <c r="AA510" s="55"/>
      <c r="AB510" s="55"/>
      <c r="AG510" t="str">
        <f t="shared" si="81"/>
        <v>Maine</v>
      </c>
      <c r="AK510" s="94">
        <v>23</v>
      </c>
      <c r="AO510" s="94">
        <v>23</v>
      </c>
      <c r="AP510" s="61" t="s">
        <v>775</v>
      </c>
      <c r="AQ510" s="94">
        <v>23</v>
      </c>
    </row>
    <row r="511" spans="1:45" s="57" customFormat="1">
      <c r="A511" s="9"/>
      <c r="B511" s="9"/>
      <c r="C511" s="1"/>
      <c r="D511" s="7"/>
      <c r="E511" s="7"/>
      <c r="F511" s="7"/>
      <c r="G511" s="1"/>
      <c r="H511" s="2"/>
      <c r="I511" s="15"/>
      <c r="J511" s="2"/>
      <c r="K511" s="2"/>
      <c r="L511" s="2"/>
      <c r="M511" s="2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9"/>
      <c r="AD511" s="9"/>
      <c r="AE511" s="9"/>
      <c r="AG511"/>
      <c r="AK511" s="94"/>
      <c r="AL511" s="96"/>
      <c r="AM511" s="96"/>
      <c r="AN511" s="100"/>
      <c r="AO511" s="100"/>
      <c r="AQ511"/>
      <c r="AR511" s="58"/>
      <c r="AS511" s="1"/>
    </row>
    <row r="512" spans="1:45" hidden="1" outlineLevel="1">
      <c r="A512" s="56" t="s">
        <v>2552</v>
      </c>
      <c r="B512" s="9" t="s">
        <v>1267</v>
      </c>
      <c r="C512" s="1">
        <f t="shared" ref="C512:C574" si="90">SUM(N512:AE512)</f>
        <v>6078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ref="F512:F574" si="91">IF(P512&gt;0,RANK(P512,(N512:AE512)),0)</f>
        <v>0</v>
      </c>
      <c r="G512" s="1">
        <f t="shared" si="88"/>
        <v>144</v>
      </c>
      <c r="H512" s="2">
        <f t="shared" si="89"/>
        <v>2.3692003948667325E-2</v>
      </c>
      <c r="I512" s="8"/>
      <c r="J512" s="2">
        <f t="shared" ref="J512:J574" si="92">IF(C512=0,"-",N512/C512)</f>
        <v>0.51184600197433361</v>
      </c>
      <c r="K512" s="2">
        <f t="shared" ref="K512:K574" si="93">IF(C512=0,"-",O512/C512)</f>
        <v>0.48815399802566634</v>
      </c>
      <c r="L512" s="2">
        <f t="shared" ref="L512:L574" si="94">IF(C512=0,"-",P512/C512)</f>
        <v>0</v>
      </c>
      <c r="M512" s="2">
        <f t="shared" ref="M512:M574" si="95">IF(C512=0,"-",(1-J512-K512-L512))</f>
        <v>5.5511151231257827E-17</v>
      </c>
      <c r="N512" s="55">
        <v>3111</v>
      </c>
      <c r="O512" s="55">
        <v>2967</v>
      </c>
      <c r="P512" s="55"/>
      <c r="Q512" s="55"/>
      <c r="R512" s="55"/>
      <c r="S512" s="55"/>
      <c r="T512" s="55"/>
      <c r="U512" s="55">
        <v>0</v>
      </c>
      <c r="V512" s="55"/>
      <c r="W512" s="55"/>
      <c r="X512" s="55"/>
      <c r="Y512" s="55"/>
      <c r="Z512" s="55"/>
      <c r="AA512" s="55"/>
      <c r="AB512" s="55"/>
      <c r="AG512" t="str">
        <f t="shared" ref="AG512:AG523" si="96">A512</f>
        <v>Abington</v>
      </c>
      <c r="AH512" t="s">
        <v>2261</v>
      </c>
      <c r="AI512">
        <v>10</v>
      </c>
      <c r="AK512" s="94">
        <v>25</v>
      </c>
      <c r="AL512" s="96">
        <v>23</v>
      </c>
      <c r="AM512" s="96">
        <v>5</v>
      </c>
      <c r="AN512" s="100">
        <v>170</v>
      </c>
      <c r="AO512" s="100">
        <f t="shared" ref="AO512:AO525" si="97">AK512*1000+AL512</f>
        <v>25023</v>
      </c>
      <c r="AP512" t="s">
        <v>2575</v>
      </c>
      <c r="AQ512">
        <f t="shared" ref="AQ512:AQ574" si="98">AK512*100000+AN512</f>
        <v>2500170</v>
      </c>
    </row>
    <row r="513" spans="1:43" hidden="1" outlineLevel="1">
      <c r="A513" s="56" t="s">
        <v>2553</v>
      </c>
      <c r="B513" s="9" t="s">
        <v>1267</v>
      </c>
      <c r="C513" s="1">
        <f t="shared" si="90"/>
        <v>8546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 t="shared" si="91"/>
        <v>0</v>
      </c>
      <c r="G513" s="1">
        <f t="shared" si="88"/>
        <v>1234</v>
      </c>
      <c r="H513" s="2">
        <f t="shared" si="89"/>
        <v>0.14439503861455652</v>
      </c>
      <c r="I513" s="8"/>
      <c r="J513" s="2">
        <f t="shared" si="92"/>
        <v>0.57219751930727825</v>
      </c>
      <c r="K513" s="2">
        <f t="shared" si="93"/>
        <v>0.42780248069272175</v>
      </c>
      <c r="L513" s="2">
        <f t="shared" si="94"/>
        <v>0</v>
      </c>
      <c r="M513" s="2">
        <f t="shared" si="95"/>
        <v>0</v>
      </c>
      <c r="N513" s="55">
        <v>4890</v>
      </c>
      <c r="O513" s="55">
        <v>3656</v>
      </c>
      <c r="P513" s="55"/>
      <c r="Q513" s="55"/>
      <c r="R513" s="55"/>
      <c r="S513" s="55"/>
      <c r="T513" s="55"/>
      <c r="U513" s="55">
        <v>0</v>
      </c>
      <c r="V513" s="55"/>
      <c r="W513" s="55"/>
      <c r="X513" s="55"/>
      <c r="Y513" s="55"/>
      <c r="Z513" s="55"/>
      <c r="AA513" s="55"/>
      <c r="AB513" s="55"/>
      <c r="AG513" t="str">
        <f t="shared" si="96"/>
        <v>Acton</v>
      </c>
      <c r="AH513" t="s">
        <v>589</v>
      </c>
      <c r="AI513">
        <v>5</v>
      </c>
      <c r="AK513" s="94">
        <v>25</v>
      </c>
      <c r="AL513" s="96">
        <v>17</v>
      </c>
      <c r="AM513" s="96">
        <v>5</v>
      </c>
      <c r="AN513" s="100">
        <v>380</v>
      </c>
      <c r="AO513" s="100">
        <f t="shared" si="97"/>
        <v>25017</v>
      </c>
      <c r="AP513" t="s">
        <v>2575</v>
      </c>
      <c r="AQ513">
        <f t="shared" si="98"/>
        <v>2500380</v>
      </c>
    </row>
    <row r="514" spans="1:43" hidden="1" outlineLevel="1">
      <c r="A514" s="56" t="s">
        <v>1004</v>
      </c>
      <c r="B514" s="9" t="s">
        <v>1267</v>
      </c>
      <c r="C514" s="1">
        <f t="shared" si="90"/>
        <v>4135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91"/>
        <v>0</v>
      </c>
      <c r="G514" s="1">
        <f t="shared" si="88"/>
        <v>819</v>
      </c>
      <c r="H514" s="2">
        <f t="shared" si="89"/>
        <v>0.19806529625151148</v>
      </c>
      <c r="I514" s="8"/>
      <c r="J514" s="2">
        <f t="shared" si="92"/>
        <v>0.59709794437726726</v>
      </c>
      <c r="K514" s="2">
        <f t="shared" si="93"/>
        <v>0.39903264812575573</v>
      </c>
      <c r="L514" s="2">
        <f t="shared" si="94"/>
        <v>0</v>
      </c>
      <c r="M514" s="2">
        <f t="shared" si="95"/>
        <v>3.8694074969770065E-3</v>
      </c>
      <c r="N514" s="55">
        <v>2469</v>
      </c>
      <c r="O514" s="55">
        <v>1650</v>
      </c>
      <c r="P514" s="55"/>
      <c r="Q514" s="55"/>
      <c r="R514" s="55"/>
      <c r="S514" s="55"/>
      <c r="T514" s="55"/>
      <c r="U514" s="55">
        <v>16</v>
      </c>
      <c r="V514" s="55"/>
      <c r="W514" s="55"/>
      <c r="X514" s="55"/>
      <c r="Y514" s="55"/>
      <c r="Z514" s="55"/>
      <c r="AA514" s="55"/>
      <c r="AB514" s="55"/>
      <c r="AG514" t="str">
        <f t="shared" si="96"/>
        <v>Acushnet</v>
      </c>
      <c r="AH514" t="s">
        <v>1482</v>
      </c>
      <c r="AI514">
        <v>4</v>
      </c>
      <c r="AK514" s="94">
        <v>25</v>
      </c>
      <c r="AL514" s="96">
        <v>5</v>
      </c>
      <c r="AM514" s="96">
        <v>5</v>
      </c>
      <c r="AN514" s="100">
        <v>520</v>
      </c>
      <c r="AO514" s="100">
        <f t="shared" si="97"/>
        <v>25005</v>
      </c>
      <c r="AP514" t="s">
        <v>2575</v>
      </c>
      <c r="AQ514">
        <f t="shared" si="98"/>
        <v>2500520</v>
      </c>
    </row>
    <row r="515" spans="1:43" hidden="1" outlineLevel="1">
      <c r="A515" s="56" t="s">
        <v>841</v>
      </c>
      <c r="B515" s="9" t="s">
        <v>1267</v>
      </c>
      <c r="C515" s="1">
        <f t="shared" si="90"/>
        <v>3820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91"/>
        <v>0</v>
      </c>
      <c r="G515" s="1">
        <f t="shared" si="88"/>
        <v>661</v>
      </c>
      <c r="H515" s="2">
        <f t="shared" si="89"/>
        <v>0.17303664921465969</v>
      </c>
      <c r="I515" s="8"/>
      <c r="J515" s="2">
        <f t="shared" si="92"/>
        <v>0.58612565445026177</v>
      </c>
      <c r="K515" s="2">
        <f t="shared" si="93"/>
        <v>0.4130890052356021</v>
      </c>
      <c r="L515" s="2">
        <f t="shared" si="94"/>
        <v>0</v>
      </c>
      <c r="M515" s="2">
        <f t="shared" si="95"/>
        <v>7.8534031413612926E-4</v>
      </c>
      <c r="N515" s="55">
        <v>2239</v>
      </c>
      <c r="O515" s="55">
        <v>1578</v>
      </c>
      <c r="P515" s="55"/>
      <c r="Q515" s="55"/>
      <c r="R515" s="55"/>
      <c r="S515" s="55"/>
      <c r="T515" s="55"/>
      <c r="U515" s="55">
        <v>3</v>
      </c>
      <c r="V515" s="55"/>
      <c r="W515" s="55"/>
      <c r="X515" s="55"/>
      <c r="Y515" s="55"/>
      <c r="Z515" s="55"/>
      <c r="AA515" s="55"/>
      <c r="AB515" s="55"/>
      <c r="AG515" t="str">
        <f t="shared" si="96"/>
        <v>Adams</v>
      </c>
      <c r="AH515" t="s">
        <v>542</v>
      </c>
      <c r="AI515">
        <v>1</v>
      </c>
      <c r="AK515" s="94">
        <v>25</v>
      </c>
      <c r="AL515" s="96">
        <v>3</v>
      </c>
      <c r="AM515" s="96">
        <v>5</v>
      </c>
      <c r="AN515" s="100">
        <v>555</v>
      </c>
      <c r="AO515" s="100">
        <f t="shared" si="97"/>
        <v>25003</v>
      </c>
      <c r="AP515" t="s">
        <v>2575</v>
      </c>
      <c r="AQ515">
        <f t="shared" si="98"/>
        <v>2500555</v>
      </c>
    </row>
    <row r="516" spans="1:43" hidden="1" outlineLevel="1">
      <c r="A516" s="56" t="s">
        <v>1494</v>
      </c>
      <c r="B516" s="9" t="s">
        <v>1267</v>
      </c>
      <c r="C516" s="1">
        <f t="shared" si="90"/>
        <v>9968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 t="shared" si="91"/>
        <v>0</v>
      </c>
      <c r="G516" s="1">
        <f t="shared" si="88"/>
        <v>495</v>
      </c>
      <c r="H516" s="2">
        <f t="shared" si="89"/>
        <v>4.9658908507223112E-2</v>
      </c>
      <c r="I516" s="8"/>
      <c r="J516" s="2">
        <f t="shared" si="92"/>
        <v>0.4751203852327448</v>
      </c>
      <c r="K516" s="2">
        <f t="shared" si="93"/>
        <v>0.5247792937399679</v>
      </c>
      <c r="L516" s="2">
        <f t="shared" si="94"/>
        <v>0</v>
      </c>
      <c r="M516" s="2">
        <f t="shared" si="95"/>
        <v>1.0032102728729786E-4</v>
      </c>
      <c r="N516" s="55">
        <v>4736</v>
      </c>
      <c r="O516" s="55">
        <v>5231</v>
      </c>
      <c r="P516" s="55"/>
      <c r="Q516" s="55"/>
      <c r="R516" s="55"/>
      <c r="S516" s="55"/>
      <c r="T516" s="55"/>
      <c r="U516" s="55">
        <v>1</v>
      </c>
      <c r="V516" s="55"/>
      <c r="W516" s="55"/>
      <c r="X516" s="55"/>
      <c r="Y516" s="55"/>
      <c r="Z516" s="55"/>
      <c r="AA516" s="55"/>
      <c r="AB516" s="55"/>
      <c r="AG516" t="str">
        <f t="shared" si="96"/>
        <v>Agawam</v>
      </c>
      <c r="AH516" t="s">
        <v>2627</v>
      </c>
      <c r="AI516">
        <v>2</v>
      </c>
      <c r="AK516" s="94">
        <v>25</v>
      </c>
      <c r="AL516" s="96">
        <v>13</v>
      </c>
      <c r="AM516" s="96">
        <v>5</v>
      </c>
      <c r="AN516" s="100">
        <v>765</v>
      </c>
      <c r="AO516" s="100">
        <f t="shared" si="97"/>
        <v>25013</v>
      </c>
      <c r="AP516" t="s">
        <v>527</v>
      </c>
      <c r="AQ516">
        <f t="shared" si="98"/>
        <v>2500765</v>
      </c>
    </row>
    <row r="517" spans="1:43" hidden="1" outlineLevel="1">
      <c r="A517" s="56" t="s">
        <v>38</v>
      </c>
      <c r="B517" s="9" t="s">
        <v>1267</v>
      </c>
      <c r="C517" s="1">
        <f t="shared" si="90"/>
        <v>173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 t="shared" si="91"/>
        <v>0</v>
      </c>
      <c r="G517" s="1">
        <f t="shared" si="88"/>
        <v>37</v>
      </c>
      <c r="H517" s="2">
        <f t="shared" si="89"/>
        <v>0.2138728323699422</v>
      </c>
      <c r="I517" s="8"/>
      <c r="J517" s="2">
        <f t="shared" si="92"/>
        <v>0.39306358381502893</v>
      </c>
      <c r="K517" s="2">
        <f t="shared" si="93"/>
        <v>0.60693641618497107</v>
      </c>
      <c r="L517" s="2">
        <f t="shared" si="94"/>
        <v>0</v>
      </c>
      <c r="M517" s="2">
        <f t="shared" si="95"/>
        <v>0</v>
      </c>
      <c r="N517" s="55">
        <v>68</v>
      </c>
      <c r="O517" s="55">
        <v>105</v>
      </c>
      <c r="P517" s="55"/>
      <c r="Q517" s="55"/>
      <c r="R517" s="55"/>
      <c r="S517" s="55"/>
      <c r="T517" s="55"/>
      <c r="U517" s="55">
        <v>0</v>
      </c>
      <c r="V517" s="55"/>
      <c r="W517" s="55"/>
      <c r="X517" s="55"/>
      <c r="Y517" s="55"/>
      <c r="Z517" s="55"/>
      <c r="AA517" s="55"/>
      <c r="AB517" s="55"/>
      <c r="AG517" t="str">
        <f t="shared" si="96"/>
        <v>Alford</v>
      </c>
      <c r="AH517" t="s">
        <v>542</v>
      </c>
      <c r="AI517">
        <v>1</v>
      </c>
      <c r="AK517" s="94">
        <v>25</v>
      </c>
      <c r="AL517" s="96">
        <v>3</v>
      </c>
      <c r="AM517" s="96">
        <v>10</v>
      </c>
      <c r="AN517" s="100">
        <v>975</v>
      </c>
      <c r="AO517" s="100">
        <f t="shared" si="97"/>
        <v>25003</v>
      </c>
      <c r="AP517" t="s">
        <v>2575</v>
      </c>
      <c r="AQ517">
        <f t="shared" si="98"/>
        <v>2500975</v>
      </c>
    </row>
    <row r="518" spans="1:43" hidden="1" outlineLevel="1">
      <c r="A518" s="56" t="s">
        <v>1847</v>
      </c>
      <c r="B518" s="9" t="s">
        <v>1267</v>
      </c>
      <c r="C518" s="1">
        <f t="shared" si="90"/>
        <v>5473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91"/>
        <v>0</v>
      </c>
      <c r="G518" s="1">
        <f t="shared" si="88"/>
        <v>562</v>
      </c>
      <c r="H518" s="2">
        <f t="shared" si="89"/>
        <v>0.10268591266215969</v>
      </c>
      <c r="I518" s="8"/>
      <c r="J518" s="2">
        <f t="shared" si="92"/>
        <v>0.55125159875753704</v>
      </c>
      <c r="K518" s="2">
        <f t="shared" si="93"/>
        <v>0.44856568609537728</v>
      </c>
      <c r="L518" s="2">
        <f t="shared" si="94"/>
        <v>0</v>
      </c>
      <c r="M518" s="2">
        <f t="shared" si="95"/>
        <v>1.8271514708567693E-4</v>
      </c>
      <c r="N518" s="55">
        <v>3017</v>
      </c>
      <c r="O518" s="55">
        <v>2455</v>
      </c>
      <c r="P518" s="55"/>
      <c r="Q518" s="55"/>
      <c r="R518" s="55"/>
      <c r="S518" s="55"/>
      <c r="T518" s="55"/>
      <c r="U518" s="55">
        <v>1</v>
      </c>
      <c r="V518" s="55"/>
      <c r="W518" s="55"/>
      <c r="X518" s="55"/>
      <c r="Y518" s="55"/>
      <c r="Z518" s="55"/>
      <c r="AA518" s="55"/>
      <c r="AB518" s="55"/>
      <c r="AG518" t="str">
        <f t="shared" si="96"/>
        <v>Amesbury</v>
      </c>
      <c r="AH518" t="s">
        <v>1247</v>
      </c>
      <c r="AI518">
        <v>6</v>
      </c>
      <c r="AK518" s="94">
        <v>25</v>
      </c>
      <c r="AL518" s="96">
        <v>9</v>
      </c>
      <c r="AM518" s="96">
        <v>5</v>
      </c>
      <c r="AN518" s="100">
        <v>1185</v>
      </c>
      <c r="AO518" s="100">
        <f t="shared" si="97"/>
        <v>25009</v>
      </c>
      <c r="AP518" t="s">
        <v>527</v>
      </c>
      <c r="AQ518">
        <f t="shared" si="98"/>
        <v>2501185</v>
      </c>
    </row>
    <row r="519" spans="1:43" hidden="1" outlineLevel="1">
      <c r="A519" s="56" t="s">
        <v>2812</v>
      </c>
      <c r="B519" s="9" t="s">
        <v>1267</v>
      </c>
      <c r="C519" s="1">
        <f t="shared" si="90"/>
        <v>9083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91"/>
        <v>0</v>
      </c>
      <c r="G519" s="1">
        <f t="shared" si="88"/>
        <v>4643</v>
      </c>
      <c r="H519" s="2">
        <f t="shared" si="89"/>
        <v>0.51117472200814706</v>
      </c>
      <c r="I519" s="8"/>
      <c r="J519" s="2">
        <f t="shared" si="92"/>
        <v>0.75514697787074758</v>
      </c>
      <c r="K519" s="2">
        <f t="shared" si="93"/>
        <v>0.24397225586260046</v>
      </c>
      <c r="L519" s="2">
        <f t="shared" si="94"/>
        <v>0</v>
      </c>
      <c r="M519" s="2">
        <f t="shared" si="95"/>
        <v>8.8076626665195556E-4</v>
      </c>
      <c r="N519" s="55">
        <v>6859</v>
      </c>
      <c r="O519" s="55">
        <v>2216</v>
      </c>
      <c r="P519" s="55"/>
      <c r="Q519" s="55"/>
      <c r="R519" s="55"/>
      <c r="S519" s="55"/>
      <c r="T519" s="55"/>
      <c r="U519" s="55">
        <v>8</v>
      </c>
      <c r="V519" s="55"/>
      <c r="W519" s="55"/>
      <c r="X519" s="55"/>
      <c r="Y519" s="55"/>
      <c r="Z519" s="55"/>
      <c r="AA519" s="55"/>
      <c r="AB519" s="55"/>
      <c r="AG519" t="str">
        <f t="shared" si="96"/>
        <v>Amherst</v>
      </c>
      <c r="AH519" t="s">
        <v>1818</v>
      </c>
      <c r="AI519">
        <v>1</v>
      </c>
      <c r="AK519" s="94">
        <v>25</v>
      </c>
      <c r="AL519" s="96">
        <v>15</v>
      </c>
      <c r="AM519" s="96">
        <v>5</v>
      </c>
      <c r="AN519" s="100">
        <v>1325</v>
      </c>
      <c r="AO519" s="100">
        <f t="shared" si="97"/>
        <v>25015</v>
      </c>
      <c r="AP519" t="s">
        <v>2575</v>
      </c>
      <c r="AQ519">
        <f t="shared" si="98"/>
        <v>2501325</v>
      </c>
    </row>
    <row r="520" spans="1:43" hidden="1" outlineLevel="1">
      <c r="A520" s="56" t="s">
        <v>1175</v>
      </c>
      <c r="B520" s="9" t="s">
        <v>1267</v>
      </c>
      <c r="C520" s="1">
        <f t="shared" si="90"/>
        <v>14188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 t="shared" si="91"/>
        <v>0</v>
      </c>
      <c r="G520" s="1">
        <f t="shared" si="88"/>
        <v>246</v>
      </c>
      <c r="H520" s="2">
        <f t="shared" si="89"/>
        <v>1.733859599661686E-2</v>
      </c>
      <c r="I520" s="8"/>
      <c r="J520" s="2">
        <f t="shared" si="92"/>
        <v>0.49133070200169154</v>
      </c>
      <c r="K520" s="2">
        <f t="shared" si="93"/>
        <v>0.5086692979983084</v>
      </c>
      <c r="L520" s="2">
        <f t="shared" si="94"/>
        <v>0</v>
      </c>
      <c r="M520" s="2">
        <f t="shared" si="95"/>
        <v>1.1102230246251565E-16</v>
      </c>
      <c r="N520" s="55">
        <v>6971</v>
      </c>
      <c r="O520" s="55">
        <v>7217</v>
      </c>
      <c r="P520" s="55"/>
      <c r="Q520" s="55"/>
      <c r="R520" s="55"/>
      <c r="S520" s="55"/>
      <c r="T520" s="55"/>
      <c r="U520" s="55">
        <v>0</v>
      </c>
      <c r="V520" s="55"/>
      <c r="W520" s="55"/>
      <c r="X520" s="55"/>
      <c r="Y520" s="55"/>
      <c r="Z520" s="55"/>
      <c r="AA520" s="55"/>
      <c r="AB520" s="55"/>
      <c r="AG520" t="str">
        <f t="shared" si="96"/>
        <v>Andover</v>
      </c>
      <c r="AH520" t="s">
        <v>1247</v>
      </c>
      <c r="AI520">
        <v>5</v>
      </c>
      <c r="AK520" s="94">
        <v>25</v>
      </c>
      <c r="AL520" s="96">
        <v>9</v>
      </c>
      <c r="AM520" s="96">
        <v>10</v>
      </c>
      <c r="AN520" s="100">
        <v>1465</v>
      </c>
      <c r="AO520" s="100">
        <f t="shared" si="97"/>
        <v>25009</v>
      </c>
      <c r="AP520" t="s">
        <v>2575</v>
      </c>
      <c r="AQ520">
        <f t="shared" si="98"/>
        <v>2501465</v>
      </c>
    </row>
    <row r="521" spans="1:43" hidden="1" outlineLevel="1">
      <c r="A521" s="56" t="s">
        <v>2016</v>
      </c>
      <c r="B521" s="9" t="s">
        <v>1267</v>
      </c>
      <c r="C521" s="1">
        <f t="shared" si="90"/>
        <v>22922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91"/>
        <v>0</v>
      </c>
      <c r="G521" s="1">
        <f t="shared" si="88"/>
        <v>7838</v>
      </c>
      <c r="H521" s="2">
        <f t="shared" si="89"/>
        <v>0.34194223889712938</v>
      </c>
      <c r="I521" s="8"/>
      <c r="J521" s="2">
        <f t="shared" si="92"/>
        <v>0.6708402408166827</v>
      </c>
      <c r="K521" s="2">
        <f t="shared" si="93"/>
        <v>0.32889800191955326</v>
      </c>
      <c r="L521" s="2">
        <f t="shared" si="94"/>
        <v>0</v>
      </c>
      <c r="M521" s="2">
        <f t="shared" si="95"/>
        <v>2.6175726376403974E-4</v>
      </c>
      <c r="N521" s="55">
        <v>15377</v>
      </c>
      <c r="O521" s="55">
        <v>7539</v>
      </c>
      <c r="P521" s="55"/>
      <c r="Q521" s="55"/>
      <c r="R521" s="55"/>
      <c r="S521" s="55"/>
      <c r="T521" s="55"/>
      <c r="U521" s="55">
        <v>6</v>
      </c>
      <c r="V521" s="55"/>
      <c r="W521" s="55"/>
      <c r="X521" s="55"/>
      <c r="Y521" s="55"/>
      <c r="Z521" s="55"/>
      <c r="AA521" s="55"/>
      <c r="AB521" s="55"/>
      <c r="AG521" t="str">
        <f t="shared" si="96"/>
        <v>Arlington</v>
      </c>
      <c r="AH521" t="s">
        <v>589</v>
      </c>
      <c r="AI521">
        <v>7</v>
      </c>
      <c r="AK521" s="94">
        <v>25</v>
      </c>
      <c r="AL521" s="96">
        <v>17</v>
      </c>
      <c r="AM521" s="96">
        <v>10</v>
      </c>
      <c r="AN521" s="100">
        <v>1605</v>
      </c>
      <c r="AO521" s="100">
        <f t="shared" si="97"/>
        <v>25017</v>
      </c>
      <c r="AP521" t="s">
        <v>2575</v>
      </c>
      <c r="AQ521">
        <f t="shared" si="98"/>
        <v>2501605</v>
      </c>
    </row>
    <row r="522" spans="1:43" hidden="1" outlineLevel="1">
      <c r="A522" s="56" t="s">
        <v>1559</v>
      </c>
      <c r="B522" s="9" t="s">
        <v>1267</v>
      </c>
      <c r="C522" s="1">
        <f t="shared" si="90"/>
        <v>2155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 t="shared" si="91"/>
        <v>0</v>
      </c>
      <c r="G522" s="1">
        <f t="shared" si="88"/>
        <v>51</v>
      </c>
      <c r="H522" s="2">
        <f t="shared" si="89"/>
        <v>2.3665893271461718E-2</v>
      </c>
      <c r="I522" s="8"/>
      <c r="J522" s="2">
        <f t="shared" si="92"/>
        <v>0.4853828306264501</v>
      </c>
      <c r="K522" s="2">
        <f t="shared" si="93"/>
        <v>0.50904872389791178</v>
      </c>
      <c r="L522" s="2">
        <f t="shared" si="94"/>
        <v>0</v>
      </c>
      <c r="M522" s="2">
        <f t="shared" si="95"/>
        <v>5.5684454756381729E-3</v>
      </c>
      <c r="N522" s="55">
        <v>1046</v>
      </c>
      <c r="O522" s="55">
        <v>1097</v>
      </c>
      <c r="P522" s="55"/>
      <c r="Q522" s="55"/>
      <c r="R522" s="55"/>
      <c r="S522" s="55"/>
      <c r="T522" s="55"/>
      <c r="U522" s="55">
        <v>12</v>
      </c>
      <c r="V522" s="55"/>
      <c r="W522" s="55"/>
      <c r="X522" s="55"/>
      <c r="Y522" s="55"/>
      <c r="Z522" s="55"/>
      <c r="AA522" s="55"/>
      <c r="AB522" s="55"/>
      <c r="AG522" t="str">
        <f t="shared" si="96"/>
        <v>Ashburnham</v>
      </c>
      <c r="AH522" s="9" t="s">
        <v>1241</v>
      </c>
      <c r="AI522" s="9">
        <v>1</v>
      </c>
      <c r="AK522" s="94">
        <v>25</v>
      </c>
      <c r="AL522" s="96">
        <v>27</v>
      </c>
      <c r="AM522" s="96">
        <v>5</v>
      </c>
      <c r="AN522" s="100">
        <v>1885</v>
      </c>
      <c r="AO522" s="100">
        <f t="shared" si="97"/>
        <v>25027</v>
      </c>
      <c r="AP522" t="s">
        <v>2575</v>
      </c>
      <c r="AQ522">
        <f t="shared" si="98"/>
        <v>2501885</v>
      </c>
    </row>
    <row r="523" spans="1:43" hidden="1" outlineLevel="1">
      <c r="A523" s="56" t="s">
        <v>2745</v>
      </c>
      <c r="B523" s="9" t="s">
        <v>1267</v>
      </c>
      <c r="C523" s="1">
        <f t="shared" si="90"/>
        <v>1158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 t="shared" si="91"/>
        <v>0</v>
      </c>
      <c r="G523" s="1">
        <f t="shared" ref="G523:G586" si="99">IF(C523&gt;0,MAX(N523:P523)-LARGE(N523:P523,2),0)</f>
        <v>174</v>
      </c>
      <c r="H523" s="2">
        <f t="shared" ref="H523:H586" si="100">IF(C523&gt;0,G523/C523,0)</f>
        <v>0.15025906735751296</v>
      </c>
      <c r="I523" s="8"/>
      <c r="J523" s="2">
        <f t="shared" si="92"/>
        <v>0.42487046632124353</v>
      </c>
      <c r="K523" s="2">
        <f t="shared" si="93"/>
        <v>0.57512953367875652</v>
      </c>
      <c r="L523" s="2">
        <f t="shared" si="94"/>
        <v>0</v>
      </c>
      <c r="M523" s="2">
        <f t="shared" si="95"/>
        <v>0</v>
      </c>
      <c r="N523" s="55">
        <v>492</v>
      </c>
      <c r="O523" s="55">
        <v>666</v>
      </c>
      <c r="P523" s="55"/>
      <c r="Q523" s="55"/>
      <c r="R523" s="55"/>
      <c r="S523" s="55"/>
      <c r="T523" s="55"/>
      <c r="U523" s="55">
        <v>0</v>
      </c>
      <c r="V523" s="55"/>
      <c r="W523" s="55"/>
      <c r="X523" s="55"/>
      <c r="Y523" s="55"/>
      <c r="Z523" s="55"/>
      <c r="AA523" s="55"/>
      <c r="AB523" s="55"/>
      <c r="AG523" t="str">
        <f t="shared" si="96"/>
        <v>Ashby</v>
      </c>
      <c r="AH523" t="s">
        <v>589</v>
      </c>
      <c r="AI523">
        <v>1</v>
      </c>
      <c r="AK523" s="94">
        <v>25</v>
      </c>
      <c r="AL523" s="96">
        <v>17</v>
      </c>
      <c r="AM523" s="96">
        <v>15</v>
      </c>
      <c r="AN523" s="100">
        <v>1955</v>
      </c>
      <c r="AO523" s="100">
        <f t="shared" si="97"/>
        <v>25017</v>
      </c>
      <c r="AP523" t="s">
        <v>2575</v>
      </c>
      <c r="AQ523">
        <f t="shared" si="98"/>
        <v>2501955</v>
      </c>
    </row>
    <row r="524" spans="1:43" hidden="1" outlineLevel="1">
      <c r="A524" s="56" t="s">
        <v>1776</v>
      </c>
      <c r="B524" s="9" t="s">
        <v>1267</v>
      </c>
      <c r="C524" s="1">
        <f t="shared" si="90"/>
        <v>800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91"/>
        <v>0</v>
      </c>
      <c r="G524" s="1">
        <f t="shared" si="99"/>
        <v>160</v>
      </c>
      <c r="H524" s="2">
        <f t="shared" si="100"/>
        <v>0.2</v>
      </c>
      <c r="I524" s="8"/>
      <c r="J524" s="2">
        <f t="shared" si="92"/>
        <v>0.6</v>
      </c>
      <c r="K524" s="2">
        <f t="shared" si="93"/>
        <v>0.4</v>
      </c>
      <c r="L524" s="2">
        <f t="shared" si="94"/>
        <v>0</v>
      </c>
      <c r="M524" s="2">
        <f t="shared" si="95"/>
        <v>0</v>
      </c>
      <c r="N524" s="55">
        <v>480</v>
      </c>
      <c r="O524" s="55">
        <v>320</v>
      </c>
      <c r="P524" s="55"/>
      <c r="Q524" s="55"/>
      <c r="R524" s="55"/>
      <c r="S524" s="55"/>
      <c r="T524" s="55"/>
      <c r="U524" s="55">
        <v>0</v>
      </c>
      <c r="V524" s="55"/>
      <c r="W524" s="55"/>
      <c r="X524" s="55"/>
      <c r="Y524" s="55"/>
      <c r="Z524" s="55"/>
      <c r="AA524" s="55"/>
      <c r="AB524" s="55"/>
      <c r="AG524" t="str">
        <f t="shared" ref="AG524:AG587" si="101">A524</f>
        <v>Ashfield</v>
      </c>
      <c r="AH524" t="s">
        <v>1534</v>
      </c>
      <c r="AI524">
        <v>1</v>
      </c>
      <c r="AK524" s="94">
        <v>25</v>
      </c>
      <c r="AL524" s="96">
        <v>11</v>
      </c>
      <c r="AM524" s="96">
        <v>5</v>
      </c>
      <c r="AN524" s="100">
        <v>2095</v>
      </c>
      <c r="AO524" s="100">
        <f t="shared" si="97"/>
        <v>25011</v>
      </c>
      <c r="AP524" t="s">
        <v>2575</v>
      </c>
      <c r="AQ524">
        <f t="shared" si="98"/>
        <v>2502095</v>
      </c>
    </row>
    <row r="525" spans="1:43" hidden="1" outlineLevel="1">
      <c r="A525" s="56" t="s">
        <v>486</v>
      </c>
      <c r="B525" s="9" t="s">
        <v>1267</v>
      </c>
      <c r="C525" s="1">
        <f t="shared" si="90"/>
        <v>5322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91"/>
        <v>0</v>
      </c>
      <c r="G525" s="1">
        <f t="shared" si="99"/>
        <v>870</v>
      </c>
      <c r="H525" s="2">
        <f t="shared" si="100"/>
        <v>0.16347237880496054</v>
      </c>
      <c r="I525" s="8"/>
      <c r="J525" s="2">
        <f t="shared" si="92"/>
        <v>0.58173618940248029</v>
      </c>
      <c r="K525" s="2">
        <f t="shared" si="93"/>
        <v>0.41826381059751971</v>
      </c>
      <c r="L525" s="2">
        <f t="shared" si="94"/>
        <v>0</v>
      </c>
      <c r="M525" s="2">
        <f t="shared" si="95"/>
        <v>0</v>
      </c>
      <c r="N525" s="55">
        <v>3096</v>
      </c>
      <c r="O525" s="55">
        <v>2226</v>
      </c>
      <c r="P525" s="55"/>
      <c r="Q525" s="55"/>
      <c r="R525" s="55"/>
      <c r="S525" s="55"/>
      <c r="T525" s="55"/>
      <c r="U525" s="55">
        <v>0</v>
      </c>
      <c r="V525" s="55"/>
      <c r="W525" s="55"/>
      <c r="X525" s="55"/>
      <c r="Y525" s="55"/>
      <c r="Z525" s="55"/>
      <c r="AA525" s="55"/>
      <c r="AB525" s="55"/>
      <c r="AG525" t="str">
        <f t="shared" si="101"/>
        <v>Ashland</v>
      </c>
      <c r="AH525" t="s">
        <v>589</v>
      </c>
      <c r="AI525">
        <v>3</v>
      </c>
      <c r="AK525" s="94">
        <v>25</v>
      </c>
      <c r="AL525" s="96">
        <v>17</v>
      </c>
      <c r="AM525" s="96">
        <v>20</v>
      </c>
      <c r="AN525" s="100">
        <v>2130</v>
      </c>
      <c r="AO525" s="100">
        <f t="shared" si="97"/>
        <v>25017</v>
      </c>
      <c r="AP525" t="s">
        <v>2575</v>
      </c>
      <c r="AQ525">
        <f t="shared" si="98"/>
        <v>2502130</v>
      </c>
    </row>
    <row r="526" spans="1:43" hidden="1" outlineLevel="1">
      <c r="A526" s="56" t="s">
        <v>1777</v>
      </c>
      <c r="B526" s="9" t="s">
        <v>1267</v>
      </c>
      <c r="C526" s="1">
        <f t="shared" si="90"/>
        <v>3767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 t="shared" si="91"/>
        <v>0</v>
      </c>
      <c r="G526" s="1">
        <f t="shared" si="99"/>
        <v>257</v>
      </c>
      <c r="H526" s="2">
        <f t="shared" si="100"/>
        <v>6.8224050968940797E-2</v>
      </c>
      <c r="I526" s="8"/>
      <c r="J526" s="2">
        <f t="shared" si="92"/>
        <v>0.4658879745155296</v>
      </c>
      <c r="K526" s="2">
        <f t="shared" si="93"/>
        <v>0.53411202548447045</v>
      </c>
      <c r="L526" s="2">
        <f t="shared" si="94"/>
        <v>0</v>
      </c>
      <c r="M526" s="2">
        <f t="shared" si="95"/>
        <v>0</v>
      </c>
      <c r="N526" s="55">
        <v>1755</v>
      </c>
      <c r="O526" s="55">
        <v>2012</v>
      </c>
      <c r="P526" s="55"/>
      <c r="Q526" s="55"/>
      <c r="R526" s="55"/>
      <c r="S526" s="55"/>
      <c r="T526" s="55"/>
      <c r="U526" s="55">
        <v>0</v>
      </c>
      <c r="V526" s="55"/>
      <c r="W526" s="55"/>
      <c r="X526" s="55"/>
      <c r="Y526" s="55"/>
      <c r="Z526" s="55"/>
      <c r="AA526" s="55"/>
      <c r="AB526" s="55"/>
      <c r="AG526" t="str">
        <f t="shared" si="101"/>
        <v>Athol</v>
      </c>
      <c r="AH526" s="9" t="s">
        <v>1241</v>
      </c>
      <c r="AI526" s="9">
        <v>1</v>
      </c>
      <c r="AK526" s="94">
        <v>25</v>
      </c>
      <c r="AL526" s="96">
        <v>27</v>
      </c>
      <c r="AM526" s="96">
        <v>10</v>
      </c>
      <c r="AN526" s="100">
        <v>2480</v>
      </c>
      <c r="AO526" s="100">
        <f t="shared" ref="AO526:AO589" si="102">AK526*1000+AL526</f>
        <v>25027</v>
      </c>
      <c r="AP526" t="s">
        <v>2575</v>
      </c>
      <c r="AQ526">
        <f t="shared" si="98"/>
        <v>2502480</v>
      </c>
    </row>
    <row r="527" spans="1:43" hidden="1" outlineLevel="1">
      <c r="A527" s="56" t="s">
        <v>1464</v>
      </c>
      <c r="B527" s="9" t="s">
        <v>1267</v>
      </c>
      <c r="C527" s="1">
        <f t="shared" si="90"/>
        <v>12157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91"/>
        <v>0</v>
      </c>
      <c r="G527" s="1">
        <f t="shared" si="99"/>
        <v>847</v>
      </c>
      <c r="H527" s="2">
        <f t="shared" si="100"/>
        <v>6.9671794028131936E-2</v>
      </c>
      <c r="I527" s="8"/>
      <c r="J527" s="2">
        <f t="shared" si="92"/>
        <v>0.46516410298593402</v>
      </c>
      <c r="K527" s="2">
        <f t="shared" si="93"/>
        <v>0.53483589701406598</v>
      </c>
      <c r="L527" s="2">
        <f t="shared" si="94"/>
        <v>0</v>
      </c>
      <c r="M527" s="2">
        <f t="shared" si="95"/>
        <v>0</v>
      </c>
      <c r="N527" s="55">
        <v>5655</v>
      </c>
      <c r="O527" s="55">
        <v>6502</v>
      </c>
      <c r="P527" s="55"/>
      <c r="Q527" s="55"/>
      <c r="R527" s="55"/>
      <c r="S527" s="55"/>
      <c r="T527" s="55"/>
      <c r="U527" s="55">
        <v>0</v>
      </c>
      <c r="V527" s="55"/>
      <c r="W527" s="55"/>
      <c r="X527" s="55"/>
      <c r="Y527" s="55"/>
      <c r="Z527" s="55"/>
      <c r="AA527" s="55"/>
      <c r="AB527" s="55"/>
      <c r="AG527" t="str">
        <f t="shared" si="101"/>
        <v>Attleboro</v>
      </c>
      <c r="AH527" t="s">
        <v>1482</v>
      </c>
      <c r="AI527">
        <v>3</v>
      </c>
      <c r="AK527" s="94">
        <v>25</v>
      </c>
      <c r="AL527" s="96">
        <v>5</v>
      </c>
      <c r="AM527" s="96">
        <v>10</v>
      </c>
      <c r="AN527" s="100">
        <v>2690</v>
      </c>
      <c r="AO527" s="100">
        <f t="shared" si="102"/>
        <v>25005</v>
      </c>
      <c r="AP527" t="s">
        <v>527</v>
      </c>
      <c r="AQ527">
        <f t="shared" si="98"/>
        <v>2502690</v>
      </c>
    </row>
    <row r="528" spans="1:43" hidden="1" outlineLevel="1">
      <c r="A528" s="56" t="s">
        <v>149</v>
      </c>
      <c r="B528" s="9" t="s">
        <v>1267</v>
      </c>
      <c r="C528" s="1">
        <f t="shared" si="90"/>
        <v>6926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91"/>
        <v>0</v>
      </c>
      <c r="G528" s="1">
        <f t="shared" si="99"/>
        <v>26</v>
      </c>
      <c r="H528" s="2">
        <f t="shared" si="100"/>
        <v>3.7539705457695638E-3</v>
      </c>
      <c r="I528" s="8"/>
      <c r="J528" s="2">
        <f t="shared" si="92"/>
        <v>0.50173260179035517</v>
      </c>
      <c r="K528" s="2">
        <f t="shared" si="93"/>
        <v>0.49797863124458563</v>
      </c>
      <c r="L528" s="2">
        <f t="shared" si="94"/>
        <v>0</v>
      </c>
      <c r="M528" s="2">
        <f t="shared" si="95"/>
        <v>2.8876696505919508E-4</v>
      </c>
      <c r="N528" s="55">
        <v>3475</v>
      </c>
      <c r="O528" s="55">
        <v>3449</v>
      </c>
      <c r="P528" s="55"/>
      <c r="Q528" s="55"/>
      <c r="R528" s="55"/>
      <c r="S528" s="55"/>
      <c r="T528" s="55"/>
      <c r="U528" s="55">
        <v>2</v>
      </c>
      <c r="V528" s="55"/>
      <c r="W528" s="55"/>
      <c r="X528" s="55"/>
      <c r="Y528" s="55"/>
      <c r="Z528" s="55"/>
      <c r="AA528" s="55"/>
      <c r="AB528" s="55"/>
      <c r="AG528" t="str">
        <f t="shared" si="101"/>
        <v>Auburn</v>
      </c>
      <c r="AH528" s="9" t="s">
        <v>1241</v>
      </c>
      <c r="AI528" s="9">
        <v>3</v>
      </c>
      <c r="AK528" s="94">
        <v>25</v>
      </c>
      <c r="AL528" s="96">
        <v>27</v>
      </c>
      <c r="AM528" s="96">
        <v>15</v>
      </c>
      <c r="AN528" s="100">
        <v>2760</v>
      </c>
      <c r="AO528" s="100">
        <f t="shared" si="102"/>
        <v>25027</v>
      </c>
      <c r="AP528" t="s">
        <v>2575</v>
      </c>
      <c r="AQ528">
        <f t="shared" si="98"/>
        <v>2502760</v>
      </c>
    </row>
    <row r="529" spans="1:43" hidden="1" outlineLevel="1">
      <c r="A529" s="56" t="s">
        <v>150</v>
      </c>
      <c r="B529" s="9" t="s">
        <v>1267</v>
      </c>
      <c r="C529" s="1">
        <f t="shared" si="90"/>
        <v>2379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 t="shared" si="91"/>
        <v>0</v>
      </c>
      <c r="G529" s="1">
        <f t="shared" si="99"/>
        <v>74</v>
      </c>
      <c r="H529" s="2">
        <f t="shared" si="100"/>
        <v>3.1105506515342583E-2</v>
      </c>
      <c r="I529" s="8"/>
      <c r="J529" s="2">
        <f t="shared" si="92"/>
        <v>0.5140815468684321</v>
      </c>
      <c r="K529" s="2">
        <f t="shared" si="93"/>
        <v>0.48297604035308955</v>
      </c>
      <c r="L529" s="2">
        <f t="shared" si="94"/>
        <v>0</v>
      </c>
      <c r="M529" s="2">
        <f t="shared" si="95"/>
        <v>2.9424127784783427E-3</v>
      </c>
      <c r="N529" s="55">
        <v>1223</v>
      </c>
      <c r="O529" s="55">
        <v>1149</v>
      </c>
      <c r="P529" s="55"/>
      <c r="Q529" s="55"/>
      <c r="R529" s="55"/>
      <c r="S529" s="55"/>
      <c r="T529" s="55"/>
      <c r="U529" s="55">
        <v>7</v>
      </c>
      <c r="V529" s="55"/>
      <c r="W529" s="55"/>
      <c r="X529" s="55"/>
      <c r="Y529" s="55"/>
      <c r="Z529" s="55"/>
      <c r="AA529" s="55"/>
      <c r="AB529" s="55"/>
      <c r="AG529" t="str">
        <f t="shared" si="101"/>
        <v>Avon</v>
      </c>
      <c r="AH529" t="s">
        <v>393</v>
      </c>
      <c r="AI529">
        <v>9</v>
      </c>
      <c r="AK529" s="94">
        <v>25</v>
      </c>
      <c r="AL529" s="96">
        <v>21</v>
      </c>
      <c r="AM529" s="96">
        <v>5</v>
      </c>
      <c r="AN529" s="100">
        <v>2935</v>
      </c>
      <c r="AO529" s="100">
        <f t="shared" si="102"/>
        <v>25021</v>
      </c>
      <c r="AP529" t="s">
        <v>2575</v>
      </c>
      <c r="AQ529">
        <f t="shared" si="98"/>
        <v>2502935</v>
      </c>
    </row>
    <row r="530" spans="1:43" hidden="1" outlineLevel="1">
      <c r="A530" s="56" t="s">
        <v>721</v>
      </c>
      <c r="B530" s="9" t="s">
        <v>1267</v>
      </c>
      <c r="C530" s="1">
        <f t="shared" si="90"/>
        <v>1911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91"/>
        <v>0</v>
      </c>
      <c r="G530" s="1">
        <f t="shared" si="99"/>
        <v>37</v>
      </c>
      <c r="H530" s="2">
        <f t="shared" si="100"/>
        <v>1.9361590790162218E-2</v>
      </c>
      <c r="I530" s="8"/>
      <c r="J530" s="2">
        <f t="shared" si="92"/>
        <v>0.50968079539508115</v>
      </c>
      <c r="K530" s="2">
        <f t="shared" si="93"/>
        <v>0.4903192046049189</v>
      </c>
      <c r="L530" s="2">
        <f t="shared" si="94"/>
        <v>0</v>
      </c>
      <c r="M530" s="2">
        <f t="shared" si="95"/>
        <v>-5.5511151231257827E-17</v>
      </c>
      <c r="N530" s="55">
        <v>974</v>
      </c>
      <c r="O530" s="55">
        <v>937</v>
      </c>
      <c r="P530" s="55"/>
      <c r="Q530" s="55"/>
      <c r="R530" s="55"/>
      <c r="S530" s="55"/>
      <c r="T530" s="55"/>
      <c r="U530" s="55">
        <v>0</v>
      </c>
      <c r="V530" s="55"/>
      <c r="W530" s="55"/>
      <c r="X530" s="55"/>
      <c r="Y530" s="55"/>
      <c r="Z530" s="55"/>
      <c r="AA530" s="55"/>
      <c r="AB530" s="55"/>
      <c r="AG530" t="str">
        <f t="shared" si="101"/>
        <v>Ayer</v>
      </c>
      <c r="AH530" t="s">
        <v>589</v>
      </c>
      <c r="AI530">
        <v>5</v>
      </c>
      <c r="AK530" s="94">
        <v>25</v>
      </c>
      <c r="AL530" s="96">
        <v>17</v>
      </c>
      <c r="AM530" s="96">
        <v>25</v>
      </c>
      <c r="AN530" s="100">
        <v>3005</v>
      </c>
      <c r="AO530" s="100">
        <f t="shared" si="102"/>
        <v>25017</v>
      </c>
      <c r="AP530" t="s">
        <v>2575</v>
      </c>
      <c r="AQ530">
        <f t="shared" si="98"/>
        <v>2503005</v>
      </c>
    </row>
    <row r="531" spans="1:43" hidden="1" outlineLevel="1">
      <c r="A531" s="56" t="s">
        <v>2257</v>
      </c>
      <c r="B531" s="9" t="s">
        <v>1267</v>
      </c>
      <c r="C531" s="1">
        <f t="shared" si="90"/>
        <v>18029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91"/>
        <v>0</v>
      </c>
      <c r="G531" s="1">
        <f t="shared" si="99"/>
        <v>875</v>
      </c>
      <c r="H531" s="2">
        <f t="shared" si="100"/>
        <v>4.8532919185756279E-2</v>
      </c>
      <c r="I531" s="8"/>
      <c r="J531" s="2">
        <f t="shared" si="92"/>
        <v>0.5242664595928781</v>
      </c>
      <c r="K531" s="2">
        <f t="shared" si="93"/>
        <v>0.47573354040712185</v>
      </c>
      <c r="L531" s="2">
        <f t="shared" si="94"/>
        <v>0</v>
      </c>
      <c r="M531" s="2">
        <f t="shared" si="95"/>
        <v>5.5511151231257827E-17</v>
      </c>
      <c r="N531" s="55">
        <v>9452</v>
      </c>
      <c r="O531" s="55">
        <v>8577</v>
      </c>
      <c r="P531" s="55"/>
      <c r="Q531" s="55"/>
      <c r="R531" s="55"/>
      <c r="S531" s="55"/>
      <c r="T531" s="55"/>
      <c r="U531" s="55">
        <v>0</v>
      </c>
      <c r="V531" s="55"/>
      <c r="W531" s="55"/>
      <c r="X531" s="55"/>
      <c r="Y531" s="55"/>
      <c r="Z531" s="55"/>
      <c r="AA531" s="55"/>
      <c r="AB531" s="55"/>
      <c r="AG531" t="str">
        <f t="shared" si="101"/>
        <v>Barnstable</v>
      </c>
      <c r="AH531" t="s">
        <v>2257</v>
      </c>
      <c r="AI531">
        <v>10</v>
      </c>
      <c r="AK531" s="94">
        <v>25</v>
      </c>
      <c r="AL531" s="96">
        <v>1</v>
      </c>
      <c r="AM531" s="96">
        <v>5</v>
      </c>
      <c r="AN531" s="100">
        <v>3600</v>
      </c>
      <c r="AO531" s="100">
        <f t="shared" si="102"/>
        <v>25001</v>
      </c>
      <c r="AP531" t="s">
        <v>527</v>
      </c>
      <c r="AQ531">
        <f t="shared" si="98"/>
        <v>2503600</v>
      </c>
    </row>
    <row r="532" spans="1:43" hidden="1" outlineLevel="1">
      <c r="A532" s="56" t="s">
        <v>722</v>
      </c>
      <c r="B532" s="9" t="s">
        <v>1267</v>
      </c>
      <c r="C532" s="1">
        <f t="shared" si="90"/>
        <v>2046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91"/>
        <v>0</v>
      </c>
      <c r="G532" s="1">
        <f t="shared" si="99"/>
        <v>31</v>
      </c>
      <c r="H532" s="2">
        <f t="shared" si="100"/>
        <v>1.5151515151515152E-2</v>
      </c>
      <c r="I532" s="8"/>
      <c r="J532" s="2">
        <f t="shared" si="92"/>
        <v>0.50733137829912023</v>
      </c>
      <c r="K532" s="2">
        <f t="shared" si="93"/>
        <v>0.49217986314760509</v>
      </c>
      <c r="L532" s="2">
        <f t="shared" si="94"/>
        <v>0</v>
      </c>
      <c r="M532" s="2">
        <f t="shared" si="95"/>
        <v>4.8875855327468187E-4</v>
      </c>
      <c r="N532" s="55">
        <v>1038</v>
      </c>
      <c r="O532" s="55">
        <v>1007</v>
      </c>
      <c r="P532" s="55"/>
      <c r="Q532" s="55"/>
      <c r="R532" s="55"/>
      <c r="S532" s="55"/>
      <c r="T532" s="55"/>
      <c r="U532" s="55">
        <v>1</v>
      </c>
      <c r="V532" s="55"/>
      <c r="W532" s="55"/>
      <c r="X532" s="55"/>
      <c r="Y532" s="55"/>
      <c r="Z532" s="55"/>
      <c r="AA532" s="55"/>
      <c r="AB532" s="55"/>
      <c r="AG532" t="str">
        <f t="shared" si="101"/>
        <v>Barre</v>
      </c>
      <c r="AH532" s="9" t="s">
        <v>1241</v>
      </c>
      <c r="AI532" s="9">
        <v>1</v>
      </c>
      <c r="AK532" s="94">
        <v>25</v>
      </c>
      <c r="AL532" s="96">
        <v>27</v>
      </c>
      <c r="AM532" s="96">
        <v>20</v>
      </c>
      <c r="AN532" s="100">
        <v>3740</v>
      </c>
      <c r="AO532" s="100">
        <f t="shared" si="102"/>
        <v>25027</v>
      </c>
      <c r="AP532" t="s">
        <v>2575</v>
      </c>
      <c r="AQ532">
        <f t="shared" si="98"/>
        <v>2503740</v>
      </c>
    </row>
    <row r="533" spans="1:43" hidden="1" outlineLevel="1">
      <c r="A533" s="56" t="s">
        <v>1796</v>
      </c>
      <c r="B533" s="9" t="s">
        <v>1267</v>
      </c>
      <c r="C533" s="1">
        <f t="shared" si="90"/>
        <v>480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91"/>
        <v>0</v>
      </c>
      <c r="G533" s="1">
        <f t="shared" si="99"/>
        <v>16</v>
      </c>
      <c r="H533" s="2">
        <f t="shared" si="100"/>
        <v>3.3333333333333333E-2</v>
      </c>
      <c r="I533" s="8"/>
      <c r="J533" s="2">
        <f t="shared" si="92"/>
        <v>0.51666666666666672</v>
      </c>
      <c r="K533" s="2">
        <f t="shared" si="93"/>
        <v>0.48333333333333334</v>
      </c>
      <c r="L533" s="2">
        <f t="shared" si="94"/>
        <v>0</v>
      </c>
      <c r="M533" s="2">
        <f t="shared" si="95"/>
        <v>-5.5511151231257827E-17</v>
      </c>
      <c r="N533" s="55">
        <v>248</v>
      </c>
      <c r="O533" s="55">
        <v>232</v>
      </c>
      <c r="P533" s="55"/>
      <c r="Q533" s="55"/>
      <c r="R533" s="55"/>
      <c r="S533" s="55"/>
      <c r="T533" s="55"/>
      <c r="U533" s="55">
        <v>0</v>
      </c>
      <c r="V533" s="55"/>
      <c r="W533" s="55"/>
      <c r="X533" s="55"/>
      <c r="Y533" s="55"/>
      <c r="Z533" s="55"/>
      <c r="AA533" s="55"/>
      <c r="AB533" s="55"/>
      <c r="AG533" t="str">
        <f t="shared" si="101"/>
        <v>Becket</v>
      </c>
      <c r="AH533" t="s">
        <v>542</v>
      </c>
      <c r="AI533">
        <v>1</v>
      </c>
      <c r="AK533" s="94">
        <v>25</v>
      </c>
      <c r="AL533" s="96">
        <v>3</v>
      </c>
      <c r="AM533" s="96">
        <v>15</v>
      </c>
      <c r="AN533" s="100">
        <v>4545</v>
      </c>
      <c r="AO533" s="100">
        <f t="shared" si="102"/>
        <v>25003</v>
      </c>
      <c r="AP533" t="s">
        <v>2575</v>
      </c>
      <c r="AQ533">
        <f t="shared" si="98"/>
        <v>2504545</v>
      </c>
    </row>
    <row r="534" spans="1:43" hidden="1" outlineLevel="1">
      <c r="A534" s="56" t="s">
        <v>975</v>
      </c>
      <c r="B534" s="9" t="s">
        <v>1267</v>
      </c>
      <c r="C534" s="1">
        <f t="shared" si="90"/>
        <v>5797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91"/>
        <v>0</v>
      </c>
      <c r="G534" s="1">
        <f t="shared" si="99"/>
        <v>765</v>
      </c>
      <c r="H534" s="2">
        <f t="shared" si="100"/>
        <v>0.13196480938416422</v>
      </c>
      <c r="I534" s="8"/>
      <c r="J534" s="2">
        <f t="shared" si="92"/>
        <v>0.56598240469208216</v>
      </c>
      <c r="K534" s="2">
        <f t="shared" si="93"/>
        <v>0.43401759530791789</v>
      </c>
      <c r="L534" s="2">
        <f t="shared" si="94"/>
        <v>0</v>
      </c>
      <c r="M534" s="2">
        <f t="shared" si="95"/>
        <v>-5.5511151231257827E-17</v>
      </c>
      <c r="N534" s="55">
        <v>3281</v>
      </c>
      <c r="O534" s="55">
        <v>2516</v>
      </c>
      <c r="P534" s="55"/>
      <c r="Q534" s="55"/>
      <c r="R534" s="55"/>
      <c r="S534" s="55"/>
      <c r="T534" s="55"/>
      <c r="U534" s="55">
        <v>0</v>
      </c>
      <c r="V534" s="55"/>
      <c r="W534" s="55"/>
      <c r="X534" s="55"/>
      <c r="Y534" s="55"/>
      <c r="Z534" s="55"/>
      <c r="AA534" s="55"/>
      <c r="AB534" s="55"/>
      <c r="AG534" t="str">
        <f t="shared" si="101"/>
        <v>Bedford</v>
      </c>
      <c r="AH534" t="s">
        <v>589</v>
      </c>
      <c r="AI534">
        <v>6</v>
      </c>
      <c r="AK534" s="94">
        <v>25</v>
      </c>
      <c r="AL534" s="96">
        <v>17</v>
      </c>
      <c r="AM534" s="96">
        <v>30</v>
      </c>
      <c r="AN534" s="100">
        <v>4615</v>
      </c>
      <c r="AO534" s="100">
        <f t="shared" si="102"/>
        <v>25017</v>
      </c>
      <c r="AP534" t="s">
        <v>2575</v>
      </c>
      <c r="AQ534">
        <f t="shared" si="98"/>
        <v>2504615</v>
      </c>
    </row>
    <row r="535" spans="1:43" hidden="1" outlineLevel="1">
      <c r="A535" s="56" t="s">
        <v>2489</v>
      </c>
      <c r="B535" s="9" t="s">
        <v>1267</v>
      </c>
      <c r="C535" s="1">
        <f t="shared" si="90"/>
        <v>3882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91"/>
        <v>0</v>
      </c>
      <c r="G535" s="1">
        <f t="shared" si="99"/>
        <v>226</v>
      </c>
      <c r="H535" s="2">
        <f t="shared" si="100"/>
        <v>5.8217413704276147E-2</v>
      </c>
      <c r="I535" s="8"/>
      <c r="J535" s="2">
        <f t="shared" si="92"/>
        <v>0.52910870685213807</v>
      </c>
      <c r="K535" s="2">
        <f t="shared" si="93"/>
        <v>0.47089129314786193</v>
      </c>
      <c r="L535" s="2">
        <f t="shared" si="94"/>
        <v>0</v>
      </c>
      <c r="M535" s="2">
        <f t="shared" si="95"/>
        <v>0</v>
      </c>
      <c r="N535" s="55">
        <v>2054</v>
      </c>
      <c r="O535" s="55">
        <v>1828</v>
      </c>
      <c r="P535" s="55"/>
      <c r="Q535" s="55"/>
      <c r="R535" s="55"/>
      <c r="S535" s="55"/>
      <c r="T535" s="55"/>
      <c r="U535" s="55">
        <v>0</v>
      </c>
      <c r="V535" s="55"/>
      <c r="W535" s="55"/>
      <c r="X535" s="55"/>
      <c r="Y535" s="55"/>
      <c r="Z535" s="55"/>
      <c r="AA535" s="55"/>
      <c r="AB535" s="55"/>
      <c r="AG535" t="str">
        <f t="shared" si="101"/>
        <v>Belchertown</v>
      </c>
      <c r="AH535" t="s">
        <v>1818</v>
      </c>
      <c r="AI535">
        <v>1</v>
      </c>
      <c r="AK535" s="94">
        <v>25</v>
      </c>
      <c r="AL535" s="96">
        <v>15</v>
      </c>
      <c r="AM535" s="96">
        <v>10</v>
      </c>
      <c r="AN535" s="100">
        <v>4825</v>
      </c>
      <c r="AO535" s="100">
        <f t="shared" si="102"/>
        <v>25015</v>
      </c>
      <c r="AP535" t="s">
        <v>2575</v>
      </c>
      <c r="AQ535">
        <f t="shared" si="98"/>
        <v>2504825</v>
      </c>
    </row>
    <row r="536" spans="1:43" hidden="1" outlineLevel="1">
      <c r="A536" s="56" t="s">
        <v>1954</v>
      </c>
      <c r="B536" s="9" t="s">
        <v>1267</v>
      </c>
      <c r="C536" s="1">
        <f t="shared" si="90"/>
        <v>5932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91"/>
        <v>0</v>
      </c>
      <c r="G536" s="1">
        <f t="shared" si="99"/>
        <v>212</v>
      </c>
      <c r="H536" s="2">
        <f t="shared" si="100"/>
        <v>3.5738368172623061E-2</v>
      </c>
      <c r="I536" s="8"/>
      <c r="J536" s="2">
        <f t="shared" si="92"/>
        <v>0.51786918408631155</v>
      </c>
      <c r="K536" s="2">
        <f t="shared" si="93"/>
        <v>0.48213081591368845</v>
      </c>
      <c r="L536" s="2">
        <f t="shared" si="94"/>
        <v>0</v>
      </c>
      <c r="M536" s="2">
        <f t="shared" si="95"/>
        <v>0</v>
      </c>
      <c r="N536" s="55">
        <v>3072</v>
      </c>
      <c r="O536" s="55">
        <v>2860</v>
      </c>
      <c r="P536" s="55"/>
      <c r="Q536" s="55"/>
      <c r="R536" s="55"/>
      <c r="S536" s="55"/>
      <c r="T536" s="55"/>
      <c r="U536" s="55">
        <v>0</v>
      </c>
      <c r="V536" s="55"/>
      <c r="W536" s="55"/>
      <c r="X536" s="55"/>
      <c r="Y536" s="55"/>
      <c r="Z536" s="55"/>
      <c r="AA536" s="55"/>
      <c r="AB536" s="55"/>
      <c r="AG536" t="str">
        <f t="shared" si="101"/>
        <v>Bellingham</v>
      </c>
      <c r="AH536" t="s">
        <v>393</v>
      </c>
      <c r="AI536">
        <v>2</v>
      </c>
      <c r="AK536" s="94">
        <v>25</v>
      </c>
      <c r="AL536" s="96">
        <v>21</v>
      </c>
      <c r="AM536" s="96">
        <v>10</v>
      </c>
      <c r="AN536" s="100">
        <v>4930</v>
      </c>
      <c r="AO536" s="100">
        <f t="shared" si="102"/>
        <v>25021</v>
      </c>
      <c r="AP536" t="s">
        <v>2575</v>
      </c>
      <c r="AQ536">
        <f t="shared" si="98"/>
        <v>2504930</v>
      </c>
    </row>
    <row r="537" spans="1:43" hidden="1" outlineLevel="1">
      <c r="A537" s="56" t="s">
        <v>333</v>
      </c>
      <c r="B537" s="9" t="s">
        <v>1267</v>
      </c>
      <c r="C537" s="1">
        <f t="shared" si="90"/>
        <v>13091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91"/>
        <v>0</v>
      </c>
      <c r="G537" s="1">
        <f t="shared" si="99"/>
        <v>3275</v>
      </c>
      <c r="H537" s="2">
        <f t="shared" si="100"/>
        <v>0.25017187380643191</v>
      </c>
      <c r="I537" s="8"/>
      <c r="J537" s="2">
        <f t="shared" si="92"/>
        <v>0.6250859369032159</v>
      </c>
      <c r="K537" s="2">
        <f t="shared" si="93"/>
        <v>0.37491406309678404</v>
      </c>
      <c r="L537" s="2">
        <f t="shared" si="94"/>
        <v>0</v>
      </c>
      <c r="M537" s="2">
        <f t="shared" si="95"/>
        <v>5.5511151231257827E-17</v>
      </c>
      <c r="N537" s="55">
        <v>8183</v>
      </c>
      <c r="O537" s="55">
        <v>4908</v>
      </c>
      <c r="P537" s="55"/>
      <c r="Q537" s="55"/>
      <c r="R537" s="55"/>
      <c r="S537" s="55"/>
      <c r="T537" s="55"/>
      <c r="U537" s="55">
        <v>0</v>
      </c>
      <c r="V537" s="55"/>
      <c r="W537" s="55"/>
      <c r="X537" s="55"/>
      <c r="Y537" s="55"/>
      <c r="Z537" s="55"/>
      <c r="AA537" s="55"/>
      <c r="AB537" s="55"/>
      <c r="AG537" t="str">
        <f t="shared" si="101"/>
        <v>Belmont</v>
      </c>
      <c r="AH537" t="s">
        <v>589</v>
      </c>
      <c r="AI537">
        <v>7</v>
      </c>
      <c r="AK537" s="94">
        <v>25</v>
      </c>
      <c r="AL537" s="96">
        <v>17</v>
      </c>
      <c r="AM537" s="96">
        <v>35</v>
      </c>
      <c r="AN537" s="100">
        <v>5070</v>
      </c>
      <c r="AO537" s="100">
        <f t="shared" si="102"/>
        <v>25017</v>
      </c>
      <c r="AP537" t="s">
        <v>2575</v>
      </c>
      <c r="AQ537">
        <f t="shared" si="98"/>
        <v>2505070</v>
      </c>
    </row>
    <row r="538" spans="1:43" hidden="1" outlineLevel="1">
      <c r="A538" s="56" t="s">
        <v>1501</v>
      </c>
      <c r="B538" s="9" t="s">
        <v>1267</v>
      </c>
      <c r="C538" s="1">
        <f t="shared" si="90"/>
        <v>1629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 t="shared" si="91"/>
        <v>0</v>
      </c>
      <c r="G538" s="1">
        <f t="shared" si="99"/>
        <v>211</v>
      </c>
      <c r="H538" s="2">
        <f t="shared" si="100"/>
        <v>0.12952731737262124</v>
      </c>
      <c r="I538" s="8"/>
      <c r="J538" s="2">
        <f t="shared" si="92"/>
        <v>0.43523634131368938</v>
      </c>
      <c r="K538" s="2">
        <f t="shared" si="93"/>
        <v>0.56476365868631062</v>
      </c>
      <c r="L538" s="2">
        <f t="shared" si="94"/>
        <v>0</v>
      </c>
      <c r="M538" s="2">
        <f t="shared" si="95"/>
        <v>0</v>
      </c>
      <c r="N538" s="55">
        <v>709</v>
      </c>
      <c r="O538" s="55">
        <v>920</v>
      </c>
      <c r="P538" s="55"/>
      <c r="Q538" s="55"/>
      <c r="R538" s="55"/>
      <c r="S538" s="55"/>
      <c r="T538" s="55"/>
      <c r="U538" s="55">
        <v>0</v>
      </c>
      <c r="V538" s="55"/>
      <c r="W538" s="55"/>
      <c r="X538" s="55"/>
      <c r="Y538" s="55"/>
      <c r="Z538" s="55"/>
      <c r="AA538" s="55"/>
      <c r="AB538" s="55"/>
      <c r="AG538" t="str">
        <f t="shared" si="101"/>
        <v>Berkley</v>
      </c>
      <c r="AH538" t="s">
        <v>1482</v>
      </c>
      <c r="AI538">
        <v>4</v>
      </c>
      <c r="AK538" s="94">
        <v>25</v>
      </c>
      <c r="AL538" s="96">
        <v>5</v>
      </c>
      <c r="AM538" s="96">
        <v>15</v>
      </c>
      <c r="AN538" s="100">
        <v>5280</v>
      </c>
      <c r="AO538" s="100">
        <f t="shared" si="102"/>
        <v>25005</v>
      </c>
      <c r="AP538" t="s">
        <v>2575</v>
      </c>
      <c r="AQ538">
        <f t="shared" si="98"/>
        <v>2505280</v>
      </c>
    </row>
    <row r="539" spans="1:43" hidden="1" outlineLevel="1">
      <c r="A539" s="56" t="s">
        <v>167</v>
      </c>
      <c r="B539" s="9" t="s">
        <v>1267</v>
      </c>
      <c r="C539" s="1">
        <f t="shared" si="90"/>
        <v>1117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 t="shared" si="91"/>
        <v>0</v>
      </c>
      <c r="G539" s="1">
        <f t="shared" si="99"/>
        <v>163</v>
      </c>
      <c r="H539" s="2">
        <f t="shared" si="100"/>
        <v>0.14592658907788719</v>
      </c>
      <c r="I539" s="8"/>
      <c r="J539" s="2">
        <f t="shared" si="92"/>
        <v>0.42703670546105638</v>
      </c>
      <c r="K539" s="2">
        <f t="shared" si="93"/>
        <v>0.57296329453894357</v>
      </c>
      <c r="L539" s="2">
        <f t="shared" si="94"/>
        <v>0</v>
      </c>
      <c r="M539" s="2">
        <f t="shared" si="95"/>
        <v>0</v>
      </c>
      <c r="N539" s="55">
        <v>477</v>
      </c>
      <c r="O539" s="55">
        <v>640</v>
      </c>
      <c r="P539" s="55"/>
      <c r="Q539" s="55"/>
      <c r="R539" s="55"/>
      <c r="S539" s="55"/>
      <c r="T539" s="55"/>
      <c r="U539" s="55">
        <v>0</v>
      </c>
      <c r="V539" s="55"/>
      <c r="W539" s="55"/>
      <c r="X539" s="55"/>
      <c r="Y539" s="55"/>
      <c r="Z539" s="55"/>
      <c r="AA539" s="55"/>
      <c r="AB539" s="55"/>
      <c r="AG539" t="str">
        <f t="shared" si="101"/>
        <v>Berlin</v>
      </c>
      <c r="AH539" s="9" t="s">
        <v>1241</v>
      </c>
      <c r="AI539" s="9">
        <v>5</v>
      </c>
      <c r="AK539" s="94">
        <v>25</v>
      </c>
      <c r="AL539" s="96">
        <v>27</v>
      </c>
      <c r="AM539" s="96">
        <v>25</v>
      </c>
      <c r="AN539" s="100">
        <v>5490</v>
      </c>
      <c r="AO539" s="100">
        <f t="shared" si="102"/>
        <v>25027</v>
      </c>
      <c r="AP539" t="s">
        <v>2575</v>
      </c>
      <c r="AQ539">
        <f t="shared" si="98"/>
        <v>2505490</v>
      </c>
    </row>
    <row r="540" spans="1:43" hidden="1" outlineLevel="1">
      <c r="A540" s="56" t="s">
        <v>2847</v>
      </c>
      <c r="B540" s="9" t="s">
        <v>1267</v>
      </c>
      <c r="C540" s="1">
        <f t="shared" si="90"/>
        <v>869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 t="shared" si="91"/>
        <v>0</v>
      </c>
      <c r="G540" s="1">
        <f t="shared" si="99"/>
        <v>125</v>
      </c>
      <c r="H540" s="2">
        <f t="shared" si="100"/>
        <v>0.14384349827387802</v>
      </c>
      <c r="I540" s="8"/>
      <c r="J540" s="2">
        <f t="shared" si="92"/>
        <v>0.42807825086306101</v>
      </c>
      <c r="K540" s="2">
        <f t="shared" si="93"/>
        <v>0.57192174913693905</v>
      </c>
      <c r="L540" s="2">
        <f t="shared" si="94"/>
        <v>0</v>
      </c>
      <c r="M540" s="2">
        <f t="shared" si="95"/>
        <v>0</v>
      </c>
      <c r="N540" s="55">
        <v>372</v>
      </c>
      <c r="O540" s="55">
        <v>497</v>
      </c>
      <c r="P540" s="55"/>
      <c r="Q540" s="55"/>
      <c r="R540" s="55"/>
      <c r="S540" s="55"/>
      <c r="T540" s="55"/>
      <c r="U540" s="55">
        <v>0</v>
      </c>
      <c r="V540" s="55"/>
      <c r="W540" s="55"/>
      <c r="X540" s="55"/>
      <c r="Y540" s="55"/>
      <c r="Z540" s="55"/>
      <c r="AA540" s="55"/>
      <c r="AB540" s="55"/>
      <c r="AG540" t="str">
        <f t="shared" si="101"/>
        <v>Bernardston</v>
      </c>
      <c r="AH540" t="s">
        <v>1534</v>
      </c>
      <c r="AI540">
        <v>1</v>
      </c>
      <c r="AK540" s="94">
        <v>25</v>
      </c>
      <c r="AL540" s="96">
        <v>11</v>
      </c>
      <c r="AM540" s="96">
        <v>10</v>
      </c>
      <c r="AN540" s="100">
        <v>5560</v>
      </c>
      <c r="AO540" s="100">
        <f t="shared" si="102"/>
        <v>25011</v>
      </c>
      <c r="AP540" t="s">
        <v>2575</v>
      </c>
      <c r="AQ540">
        <f t="shared" si="98"/>
        <v>2505560</v>
      </c>
    </row>
    <row r="541" spans="1:43" hidden="1" outlineLevel="1">
      <c r="A541" s="56" t="s">
        <v>1150</v>
      </c>
      <c r="B541" s="9" t="s">
        <v>1267</v>
      </c>
      <c r="C541" s="1">
        <f t="shared" si="90"/>
        <v>16838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91"/>
        <v>0</v>
      </c>
      <c r="G541" s="1">
        <f t="shared" si="99"/>
        <v>1512</v>
      </c>
      <c r="H541" s="2">
        <f t="shared" si="100"/>
        <v>8.9796887991447916E-2</v>
      </c>
      <c r="I541" s="8"/>
      <c r="J541" s="2">
        <f t="shared" si="92"/>
        <v>0.54489844399572396</v>
      </c>
      <c r="K541" s="2">
        <f t="shared" si="93"/>
        <v>0.45510155600427604</v>
      </c>
      <c r="L541" s="2">
        <f t="shared" si="94"/>
        <v>0</v>
      </c>
      <c r="M541" s="2">
        <f t="shared" si="95"/>
        <v>0</v>
      </c>
      <c r="N541" s="55">
        <v>9175</v>
      </c>
      <c r="O541" s="55">
        <v>7663</v>
      </c>
      <c r="P541" s="55"/>
      <c r="Q541" s="55"/>
      <c r="R541" s="55"/>
      <c r="S541" s="55"/>
      <c r="T541" s="55"/>
      <c r="U541" s="55">
        <v>0</v>
      </c>
      <c r="V541" s="55"/>
      <c r="W541" s="55"/>
      <c r="X541" s="55"/>
      <c r="Y541" s="55"/>
      <c r="Z541" s="55"/>
      <c r="AA541" s="55"/>
      <c r="AB541" s="55"/>
      <c r="AG541" t="str">
        <f t="shared" si="101"/>
        <v>Beverly</v>
      </c>
      <c r="AH541" t="s">
        <v>1247</v>
      </c>
      <c r="AI541">
        <v>6</v>
      </c>
      <c r="AK541" s="94">
        <v>25</v>
      </c>
      <c r="AL541" s="96">
        <v>9</v>
      </c>
      <c r="AM541" s="96">
        <v>15</v>
      </c>
      <c r="AN541" s="100">
        <v>5595</v>
      </c>
      <c r="AO541" s="100">
        <f t="shared" si="102"/>
        <v>25009</v>
      </c>
      <c r="AP541" t="s">
        <v>527</v>
      </c>
      <c r="AQ541">
        <f t="shared" si="98"/>
        <v>2505595</v>
      </c>
    </row>
    <row r="542" spans="1:43" hidden="1" outlineLevel="1">
      <c r="A542" s="56" t="s">
        <v>2618</v>
      </c>
      <c r="B542" s="9" t="s">
        <v>1267</v>
      </c>
      <c r="C542" s="1">
        <f t="shared" si="90"/>
        <v>14479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91"/>
        <v>0</v>
      </c>
      <c r="G542" s="1">
        <f t="shared" si="99"/>
        <v>125</v>
      </c>
      <c r="H542" s="2">
        <f t="shared" si="100"/>
        <v>8.6331929000621598E-3</v>
      </c>
      <c r="I542" s="8"/>
      <c r="J542" s="2">
        <f t="shared" si="92"/>
        <v>0.50431659645003113</v>
      </c>
      <c r="K542" s="2">
        <f t="shared" si="93"/>
        <v>0.49568340354996893</v>
      </c>
      <c r="L542" s="2">
        <f t="shared" si="94"/>
        <v>0</v>
      </c>
      <c r="M542" s="2">
        <f t="shared" si="95"/>
        <v>-5.5511151231257827E-17</v>
      </c>
      <c r="N542" s="55">
        <v>7302</v>
      </c>
      <c r="O542" s="55">
        <v>7177</v>
      </c>
      <c r="P542" s="55"/>
      <c r="Q542" s="55"/>
      <c r="R542" s="55"/>
      <c r="S542" s="55"/>
      <c r="T542" s="55"/>
      <c r="U542" s="55">
        <v>0</v>
      </c>
      <c r="V542" s="55"/>
      <c r="W542" s="55"/>
      <c r="X542" s="55"/>
      <c r="Y542" s="55"/>
      <c r="Z542" s="55"/>
      <c r="AA542" s="55"/>
      <c r="AB542" s="55"/>
      <c r="AG542" t="str">
        <f t="shared" si="101"/>
        <v>Billerica</v>
      </c>
      <c r="AH542" t="s">
        <v>589</v>
      </c>
      <c r="AI542">
        <v>5</v>
      </c>
      <c r="AK542" s="94">
        <v>25</v>
      </c>
      <c r="AL542" s="96">
        <v>17</v>
      </c>
      <c r="AM542" s="96">
        <v>40</v>
      </c>
      <c r="AN542" s="100">
        <v>5805</v>
      </c>
      <c r="AO542" s="100">
        <f t="shared" si="102"/>
        <v>25017</v>
      </c>
      <c r="AP542" t="s">
        <v>2575</v>
      </c>
      <c r="AQ542">
        <f t="shared" si="98"/>
        <v>2505805</v>
      </c>
    </row>
    <row r="543" spans="1:43" hidden="1" outlineLevel="1">
      <c r="A543" s="56" t="s">
        <v>768</v>
      </c>
      <c r="B543" s="9" t="s">
        <v>1267</v>
      </c>
      <c r="C543" s="1">
        <f t="shared" si="90"/>
        <v>2811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91"/>
        <v>0</v>
      </c>
      <c r="G543" s="1">
        <f t="shared" si="99"/>
        <v>133</v>
      </c>
      <c r="H543" s="2">
        <f t="shared" si="100"/>
        <v>4.7314123087869087E-2</v>
      </c>
      <c r="I543" s="8"/>
      <c r="J543" s="2">
        <f t="shared" si="92"/>
        <v>0.52365706154393454</v>
      </c>
      <c r="K543" s="2">
        <f t="shared" si="93"/>
        <v>0.47634293845606546</v>
      </c>
      <c r="L543" s="2">
        <f t="shared" si="94"/>
        <v>0</v>
      </c>
      <c r="M543" s="2">
        <f t="shared" si="95"/>
        <v>0</v>
      </c>
      <c r="N543" s="55">
        <v>1472</v>
      </c>
      <c r="O543" s="55">
        <v>1339</v>
      </c>
      <c r="P543" s="55"/>
      <c r="Q543" s="55"/>
      <c r="R543" s="55"/>
      <c r="S543" s="55"/>
      <c r="T543" s="55"/>
      <c r="U543" s="55">
        <v>0</v>
      </c>
      <c r="V543" s="55"/>
      <c r="W543" s="55"/>
      <c r="X543" s="55"/>
      <c r="Y543" s="55"/>
      <c r="Z543" s="55"/>
      <c r="AA543" s="55"/>
      <c r="AB543" s="55"/>
      <c r="AG543" t="str">
        <f t="shared" si="101"/>
        <v>Blackstone</v>
      </c>
      <c r="AH543" s="9" t="s">
        <v>1241</v>
      </c>
      <c r="AI543" s="9">
        <v>2</v>
      </c>
      <c r="AK543" s="94">
        <v>25</v>
      </c>
      <c r="AL543" s="96">
        <v>27</v>
      </c>
      <c r="AM543" s="96">
        <v>30</v>
      </c>
      <c r="AN543" s="100">
        <v>6015</v>
      </c>
      <c r="AO543" s="100">
        <f t="shared" si="102"/>
        <v>25027</v>
      </c>
      <c r="AP543" t="s">
        <v>2575</v>
      </c>
      <c r="AQ543">
        <f t="shared" si="98"/>
        <v>2506015</v>
      </c>
    </row>
    <row r="544" spans="1:43" hidden="1" outlineLevel="1">
      <c r="A544" s="56" t="s">
        <v>1420</v>
      </c>
      <c r="B544" s="9" t="s">
        <v>1267</v>
      </c>
      <c r="C544" s="1">
        <f t="shared" si="90"/>
        <v>488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 t="shared" si="91"/>
        <v>0</v>
      </c>
      <c r="G544" s="1">
        <f t="shared" si="99"/>
        <v>144</v>
      </c>
      <c r="H544" s="2">
        <f t="shared" si="100"/>
        <v>0.29508196721311475</v>
      </c>
      <c r="I544" s="8"/>
      <c r="J544" s="2">
        <f t="shared" si="92"/>
        <v>0.35245901639344263</v>
      </c>
      <c r="K544" s="2">
        <f t="shared" si="93"/>
        <v>0.64754098360655743</v>
      </c>
      <c r="L544" s="2">
        <f t="shared" si="94"/>
        <v>0</v>
      </c>
      <c r="M544" s="2">
        <f t="shared" si="95"/>
        <v>-1.1102230246251565E-16</v>
      </c>
      <c r="N544" s="55">
        <v>172</v>
      </c>
      <c r="O544" s="55">
        <v>316</v>
      </c>
      <c r="P544" s="55"/>
      <c r="Q544" s="55"/>
      <c r="R544" s="55"/>
      <c r="S544" s="55"/>
      <c r="T544" s="55"/>
      <c r="U544" s="55">
        <v>0</v>
      </c>
      <c r="V544" s="55"/>
      <c r="W544" s="55"/>
      <c r="X544" s="55"/>
      <c r="Y544" s="55"/>
      <c r="Z544" s="55"/>
      <c r="AA544" s="55"/>
      <c r="AB544" s="55"/>
      <c r="AG544" t="str">
        <f t="shared" si="101"/>
        <v>Blandford</v>
      </c>
      <c r="AH544" t="s">
        <v>2627</v>
      </c>
      <c r="AI544">
        <v>1</v>
      </c>
      <c r="AK544" s="94">
        <v>25</v>
      </c>
      <c r="AL544" s="96">
        <v>13</v>
      </c>
      <c r="AM544" s="96">
        <v>10</v>
      </c>
      <c r="AN544" s="100">
        <v>6085</v>
      </c>
      <c r="AO544" s="100">
        <f t="shared" si="102"/>
        <v>25013</v>
      </c>
      <c r="AP544" t="s">
        <v>2575</v>
      </c>
      <c r="AQ544">
        <f t="shared" si="98"/>
        <v>2506085</v>
      </c>
    </row>
    <row r="545" spans="1:43" hidden="1" outlineLevel="1">
      <c r="A545" s="56" t="s">
        <v>551</v>
      </c>
      <c r="B545" s="9" t="s">
        <v>1267</v>
      </c>
      <c r="C545" s="1">
        <f t="shared" si="90"/>
        <v>1636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 t="shared" si="91"/>
        <v>0</v>
      </c>
      <c r="G545" s="1">
        <f t="shared" si="99"/>
        <v>32</v>
      </c>
      <c r="H545" s="2">
        <f t="shared" si="100"/>
        <v>1.9559902200488997E-2</v>
      </c>
      <c r="I545" s="8"/>
      <c r="J545" s="2">
        <f t="shared" si="92"/>
        <v>0.49022004889975551</v>
      </c>
      <c r="K545" s="2">
        <f t="shared" si="93"/>
        <v>0.50977995110024454</v>
      </c>
      <c r="L545" s="2">
        <f t="shared" si="94"/>
        <v>0</v>
      </c>
      <c r="M545" s="2">
        <f t="shared" si="95"/>
        <v>0</v>
      </c>
      <c r="N545" s="55">
        <v>802</v>
      </c>
      <c r="O545" s="55">
        <v>834</v>
      </c>
      <c r="P545" s="55"/>
      <c r="Q545" s="55"/>
      <c r="R545" s="55"/>
      <c r="S545" s="55"/>
      <c r="T545" s="55"/>
      <c r="U545" s="55">
        <v>0</v>
      </c>
      <c r="V545" s="55"/>
      <c r="W545" s="55"/>
      <c r="X545" s="55"/>
      <c r="Y545" s="55"/>
      <c r="Z545" s="55"/>
      <c r="AA545" s="55"/>
      <c r="AB545" s="55"/>
      <c r="AG545" t="str">
        <f t="shared" si="101"/>
        <v>Bolton</v>
      </c>
      <c r="AH545" s="9" t="s">
        <v>1241</v>
      </c>
      <c r="AI545" s="9">
        <v>5</v>
      </c>
      <c r="AK545" s="94">
        <v>25</v>
      </c>
      <c r="AL545" s="96">
        <v>27</v>
      </c>
      <c r="AM545" s="96">
        <v>35</v>
      </c>
      <c r="AN545" s="100">
        <v>6365</v>
      </c>
      <c r="AO545" s="100">
        <f t="shared" si="102"/>
        <v>25027</v>
      </c>
      <c r="AP545" t="s">
        <v>2575</v>
      </c>
      <c r="AQ545">
        <f t="shared" si="98"/>
        <v>2506365</v>
      </c>
    </row>
    <row r="546" spans="1:43" hidden="1" outlineLevel="1">
      <c r="A546" s="56" t="s">
        <v>2541</v>
      </c>
      <c r="B546" s="9" t="s">
        <v>1267</v>
      </c>
      <c r="C546" s="1">
        <f t="shared" si="90"/>
        <v>148196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91"/>
        <v>0</v>
      </c>
      <c r="G546" s="1">
        <f t="shared" si="99"/>
        <v>62573</v>
      </c>
      <c r="H546" s="2">
        <f t="shared" si="100"/>
        <v>0.42223136926772653</v>
      </c>
      <c r="I546" s="8"/>
      <c r="J546" s="2">
        <f t="shared" si="92"/>
        <v>0.71109206726227425</v>
      </c>
      <c r="K546" s="2">
        <f t="shared" si="93"/>
        <v>0.28886069799454778</v>
      </c>
      <c r="L546" s="2">
        <f t="shared" si="94"/>
        <v>0</v>
      </c>
      <c r="M546" s="2">
        <f t="shared" si="95"/>
        <v>4.7234743177970717E-5</v>
      </c>
      <c r="N546" s="55">
        <v>105381</v>
      </c>
      <c r="O546" s="55">
        <v>42808</v>
      </c>
      <c r="P546" s="55"/>
      <c r="Q546" s="55"/>
      <c r="R546" s="55"/>
      <c r="S546" s="55"/>
      <c r="T546" s="55"/>
      <c r="U546" s="55">
        <v>7</v>
      </c>
      <c r="V546" s="55"/>
      <c r="W546" s="55"/>
      <c r="X546" s="55"/>
      <c r="Y546" s="55"/>
      <c r="Z546" s="55"/>
      <c r="AA546" s="55"/>
      <c r="AB546" s="55"/>
      <c r="AG546" t="str">
        <f t="shared" si="101"/>
        <v>Boston</v>
      </c>
      <c r="AH546" t="s">
        <v>2265</v>
      </c>
      <c r="AI546">
        <v>0</v>
      </c>
      <c r="AK546" s="94">
        <v>25</v>
      </c>
      <c r="AL546" s="96">
        <v>25</v>
      </c>
      <c r="AM546" s="96">
        <v>5</v>
      </c>
      <c r="AN546" s="100">
        <v>7000</v>
      </c>
      <c r="AO546" s="100">
        <f t="shared" si="102"/>
        <v>25025</v>
      </c>
      <c r="AP546" t="s">
        <v>527</v>
      </c>
      <c r="AQ546">
        <f t="shared" si="98"/>
        <v>2507000</v>
      </c>
    </row>
    <row r="547" spans="1:43" hidden="1" outlineLevel="1">
      <c r="A547" s="56" t="s">
        <v>2240</v>
      </c>
      <c r="B547" s="9" t="s">
        <v>1267</v>
      </c>
      <c r="C547" s="1">
        <f t="shared" si="90"/>
        <v>6486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91"/>
        <v>0</v>
      </c>
      <c r="G547" s="1">
        <f t="shared" si="99"/>
        <v>22</v>
      </c>
      <c r="H547" s="2">
        <f t="shared" si="100"/>
        <v>3.3919210607462227E-3</v>
      </c>
      <c r="I547" s="8"/>
      <c r="J547" s="2">
        <f t="shared" si="92"/>
        <v>0.50169596053037313</v>
      </c>
      <c r="K547" s="2">
        <f t="shared" si="93"/>
        <v>0.49830403946962687</v>
      </c>
      <c r="L547" s="2">
        <f t="shared" si="94"/>
        <v>0</v>
      </c>
      <c r="M547" s="2">
        <f t="shared" si="95"/>
        <v>0</v>
      </c>
      <c r="N547" s="55">
        <v>3254</v>
      </c>
      <c r="O547" s="55">
        <v>3232</v>
      </c>
      <c r="P547" s="55"/>
      <c r="Q547" s="55"/>
      <c r="R547" s="55"/>
      <c r="S547" s="55"/>
      <c r="T547" s="55"/>
      <c r="U547" s="55">
        <v>0</v>
      </c>
      <c r="V547" s="55"/>
      <c r="W547" s="55"/>
      <c r="X547" s="55"/>
      <c r="Y547" s="55"/>
      <c r="Z547" s="55"/>
      <c r="AA547" s="55"/>
      <c r="AB547" s="55"/>
      <c r="AG547" t="str">
        <f t="shared" si="101"/>
        <v>Bourne</v>
      </c>
      <c r="AH547" t="s">
        <v>2257</v>
      </c>
      <c r="AI547">
        <v>10</v>
      </c>
      <c r="AK547" s="94">
        <v>25</v>
      </c>
      <c r="AL547" s="96">
        <v>1</v>
      </c>
      <c r="AM547" s="96">
        <v>10</v>
      </c>
      <c r="AN547" s="100">
        <v>7175</v>
      </c>
      <c r="AO547" s="100">
        <f t="shared" si="102"/>
        <v>25001</v>
      </c>
      <c r="AP547" t="s">
        <v>2575</v>
      </c>
      <c r="AQ547">
        <f t="shared" si="98"/>
        <v>2507175</v>
      </c>
    </row>
    <row r="548" spans="1:43" hidden="1" outlineLevel="1">
      <c r="A548" s="56" t="s">
        <v>2241</v>
      </c>
      <c r="B548" s="9" t="s">
        <v>1267</v>
      </c>
      <c r="C548" s="1">
        <f t="shared" si="90"/>
        <v>1527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91"/>
        <v>0</v>
      </c>
      <c r="G548" s="1">
        <f t="shared" si="99"/>
        <v>39</v>
      </c>
      <c r="H548" s="2">
        <f t="shared" si="100"/>
        <v>2.5540275049115914E-2</v>
      </c>
      <c r="I548" s="8"/>
      <c r="J548" s="2">
        <f t="shared" si="92"/>
        <v>0.51277013752455791</v>
      </c>
      <c r="K548" s="2">
        <f t="shared" si="93"/>
        <v>0.48722986247544203</v>
      </c>
      <c r="L548" s="2">
        <f t="shared" si="94"/>
        <v>0</v>
      </c>
      <c r="M548" s="2">
        <f t="shared" si="95"/>
        <v>5.5511151231257827E-17</v>
      </c>
      <c r="N548" s="55">
        <v>783</v>
      </c>
      <c r="O548" s="55">
        <v>744</v>
      </c>
      <c r="P548" s="55"/>
      <c r="Q548" s="55"/>
      <c r="R548" s="55"/>
      <c r="S548" s="55"/>
      <c r="T548" s="55"/>
      <c r="U548" s="55">
        <v>0</v>
      </c>
      <c r="V548" s="55"/>
      <c r="W548" s="55"/>
      <c r="X548" s="55"/>
      <c r="Y548" s="55"/>
      <c r="Z548" s="55"/>
      <c r="AA548" s="55"/>
      <c r="AB548" s="55"/>
      <c r="AG548" t="str">
        <f t="shared" si="101"/>
        <v>Boxborough</v>
      </c>
      <c r="AH548" t="s">
        <v>589</v>
      </c>
      <c r="AI548">
        <v>5</v>
      </c>
      <c r="AK548" s="94">
        <v>25</v>
      </c>
      <c r="AL548" s="96">
        <v>17</v>
      </c>
      <c r="AM548" s="96">
        <v>45</v>
      </c>
      <c r="AN548" s="100">
        <v>7350</v>
      </c>
      <c r="AO548" s="100">
        <f t="shared" si="102"/>
        <v>25017</v>
      </c>
      <c r="AP548" t="s">
        <v>2575</v>
      </c>
      <c r="AQ548">
        <f t="shared" si="98"/>
        <v>2507350</v>
      </c>
    </row>
    <row r="549" spans="1:43" hidden="1" outlineLevel="1">
      <c r="A549" s="56" t="s">
        <v>2251</v>
      </c>
      <c r="B549" s="9" t="s">
        <v>1267</v>
      </c>
      <c r="C549" s="1">
        <f t="shared" si="90"/>
        <v>3298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 t="shared" si="91"/>
        <v>0</v>
      </c>
      <c r="G549" s="1">
        <f t="shared" si="99"/>
        <v>420</v>
      </c>
      <c r="H549" s="2">
        <f t="shared" si="100"/>
        <v>0.12734990903577925</v>
      </c>
      <c r="I549" s="8"/>
      <c r="J549" s="2">
        <f t="shared" si="92"/>
        <v>0.43480897513644634</v>
      </c>
      <c r="K549" s="2">
        <f t="shared" si="93"/>
        <v>0.56215888417222559</v>
      </c>
      <c r="L549" s="2">
        <f t="shared" si="94"/>
        <v>0</v>
      </c>
      <c r="M549" s="2">
        <f t="shared" si="95"/>
        <v>3.0321406913280669E-3</v>
      </c>
      <c r="N549" s="55">
        <v>1434</v>
      </c>
      <c r="O549" s="55">
        <v>1854</v>
      </c>
      <c r="P549" s="55"/>
      <c r="Q549" s="55"/>
      <c r="R549" s="55"/>
      <c r="S549" s="55"/>
      <c r="T549" s="55"/>
      <c r="U549" s="55">
        <v>10</v>
      </c>
      <c r="V549" s="55"/>
      <c r="W549" s="55"/>
      <c r="X549" s="55"/>
      <c r="Y549" s="55"/>
      <c r="Z549" s="55"/>
      <c r="AA549" s="55"/>
      <c r="AB549" s="55"/>
      <c r="AG549" t="str">
        <f t="shared" si="101"/>
        <v>Boxford</v>
      </c>
      <c r="AH549" t="s">
        <v>1247</v>
      </c>
      <c r="AI549">
        <v>6</v>
      </c>
      <c r="AK549" s="94">
        <v>25</v>
      </c>
      <c r="AL549" s="96">
        <v>9</v>
      </c>
      <c r="AM549" s="96">
        <v>20</v>
      </c>
      <c r="AN549" s="100">
        <v>7420</v>
      </c>
      <c r="AO549" s="100">
        <f t="shared" si="102"/>
        <v>25009</v>
      </c>
      <c r="AP549" t="s">
        <v>2575</v>
      </c>
      <c r="AQ549">
        <f t="shared" si="98"/>
        <v>2507420</v>
      </c>
    </row>
    <row r="550" spans="1:43" hidden="1" outlineLevel="1">
      <c r="A550" s="56" t="s">
        <v>2253</v>
      </c>
      <c r="B550" s="9" t="s">
        <v>1267</v>
      </c>
      <c r="C550" s="1">
        <f t="shared" si="90"/>
        <v>1808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 t="shared" si="91"/>
        <v>0</v>
      </c>
      <c r="G550" s="1">
        <f t="shared" si="99"/>
        <v>38</v>
      </c>
      <c r="H550" s="2">
        <f t="shared" si="100"/>
        <v>2.1017699115044249E-2</v>
      </c>
      <c r="I550" s="8"/>
      <c r="J550" s="2">
        <f t="shared" si="92"/>
        <v>0.48949115044247787</v>
      </c>
      <c r="K550" s="2">
        <f t="shared" si="93"/>
        <v>0.51050884955752207</v>
      </c>
      <c r="L550" s="2">
        <f t="shared" si="94"/>
        <v>0</v>
      </c>
      <c r="M550" s="2">
        <f t="shared" si="95"/>
        <v>0</v>
      </c>
      <c r="N550" s="55">
        <v>885</v>
      </c>
      <c r="O550" s="55">
        <v>923</v>
      </c>
      <c r="P550" s="55"/>
      <c r="Q550" s="55"/>
      <c r="R550" s="55"/>
      <c r="S550" s="55"/>
      <c r="T550" s="55"/>
      <c r="U550" s="55">
        <v>0</v>
      </c>
      <c r="V550" s="55"/>
      <c r="W550" s="55"/>
      <c r="X550" s="55"/>
      <c r="Y550" s="55"/>
      <c r="Z550" s="55"/>
      <c r="AA550" s="55"/>
      <c r="AB550" s="55"/>
      <c r="AG550" t="str">
        <f t="shared" si="101"/>
        <v>Boylston</v>
      </c>
      <c r="AH550" s="9" t="s">
        <v>1241</v>
      </c>
      <c r="AI550" s="9">
        <v>3</v>
      </c>
      <c r="AK550" s="94">
        <v>25</v>
      </c>
      <c r="AL550" s="96">
        <v>27</v>
      </c>
      <c r="AM550" s="96">
        <v>40</v>
      </c>
      <c r="AN550" s="100">
        <v>7525</v>
      </c>
      <c r="AO550" s="100">
        <f t="shared" si="102"/>
        <v>25027</v>
      </c>
      <c r="AP550" t="s">
        <v>2575</v>
      </c>
      <c r="AQ550">
        <f t="shared" si="98"/>
        <v>2507525</v>
      </c>
    </row>
    <row r="551" spans="1:43" hidden="1" outlineLevel="1">
      <c r="A551" s="56" t="s">
        <v>553</v>
      </c>
      <c r="B551" s="9" t="s">
        <v>1267</v>
      </c>
      <c r="C551" s="1">
        <f t="shared" si="90"/>
        <v>16521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91"/>
        <v>0</v>
      </c>
      <c r="G551" s="1">
        <f t="shared" si="99"/>
        <v>1507</v>
      </c>
      <c r="H551" s="2">
        <f t="shared" si="100"/>
        <v>9.1217238665940323E-2</v>
      </c>
      <c r="I551" s="8"/>
      <c r="J551" s="2">
        <f t="shared" si="92"/>
        <v>0.54548756128563647</v>
      </c>
      <c r="K551" s="2">
        <f t="shared" si="93"/>
        <v>0.45427032261969613</v>
      </c>
      <c r="L551" s="2">
        <f t="shared" si="94"/>
        <v>0</v>
      </c>
      <c r="M551" s="2">
        <f t="shared" si="95"/>
        <v>2.4211609466739947E-4</v>
      </c>
      <c r="N551" s="55">
        <v>9012</v>
      </c>
      <c r="O551" s="55">
        <v>7505</v>
      </c>
      <c r="P551" s="55"/>
      <c r="Q551" s="55"/>
      <c r="R551" s="55"/>
      <c r="S551" s="55"/>
      <c r="T551" s="55"/>
      <c r="U551" s="55">
        <v>4</v>
      </c>
      <c r="V551" s="55"/>
      <c r="W551" s="55"/>
      <c r="X551" s="55"/>
      <c r="Y551" s="55"/>
      <c r="Z551" s="55"/>
      <c r="AA551" s="55"/>
      <c r="AB551" s="55"/>
      <c r="AG551" t="str">
        <f t="shared" si="101"/>
        <v>Braintree</v>
      </c>
      <c r="AH551" t="s">
        <v>393</v>
      </c>
      <c r="AI551">
        <v>9</v>
      </c>
      <c r="AK551" s="94">
        <v>25</v>
      </c>
      <c r="AL551" s="96">
        <v>21</v>
      </c>
      <c r="AM551" s="96">
        <v>15</v>
      </c>
      <c r="AN551" s="100">
        <v>7665</v>
      </c>
      <c r="AO551" s="100">
        <f t="shared" si="102"/>
        <v>25021</v>
      </c>
      <c r="AP551" t="s">
        <v>2575</v>
      </c>
      <c r="AQ551">
        <f t="shared" si="98"/>
        <v>2507665</v>
      </c>
    </row>
    <row r="552" spans="1:43" hidden="1" outlineLevel="1">
      <c r="A552" s="56" t="s">
        <v>564</v>
      </c>
      <c r="B552" s="9" t="s">
        <v>1267</v>
      </c>
      <c r="C552" s="1">
        <f t="shared" si="90"/>
        <v>4326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91"/>
        <v>0</v>
      </c>
      <c r="G552" s="1">
        <f t="shared" si="99"/>
        <v>264</v>
      </c>
      <c r="H552" s="2">
        <f t="shared" si="100"/>
        <v>6.1026352288488211E-2</v>
      </c>
      <c r="I552" s="8"/>
      <c r="J552" s="2">
        <f t="shared" si="92"/>
        <v>0.53051317614424409</v>
      </c>
      <c r="K552" s="2">
        <f t="shared" si="93"/>
        <v>0.46948682385575591</v>
      </c>
      <c r="L552" s="2">
        <f t="shared" si="94"/>
        <v>0</v>
      </c>
      <c r="M552" s="2">
        <f t="shared" si="95"/>
        <v>0</v>
      </c>
      <c r="N552" s="55">
        <v>2295</v>
      </c>
      <c r="O552" s="55">
        <v>2031</v>
      </c>
      <c r="P552" s="55"/>
      <c r="Q552" s="55"/>
      <c r="R552" s="55"/>
      <c r="S552" s="55"/>
      <c r="T552" s="55"/>
      <c r="U552" s="55">
        <v>0</v>
      </c>
      <c r="V552" s="55"/>
      <c r="W552" s="55"/>
      <c r="X552" s="55"/>
      <c r="Y552" s="55"/>
      <c r="Z552" s="55"/>
      <c r="AA552" s="55"/>
      <c r="AB552" s="55"/>
      <c r="AG552" t="str">
        <f t="shared" si="101"/>
        <v>Brewster</v>
      </c>
      <c r="AH552" t="s">
        <v>2257</v>
      </c>
      <c r="AI552">
        <v>10</v>
      </c>
      <c r="AK552" s="94">
        <v>25</v>
      </c>
      <c r="AL552" s="96">
        <v>1</v>
      </c>
      <c r="AM552" s="96">
        <v>15</v>
      </c>
      <c r="AN552" s="100">
        <v>7980</v>
      </c>
      <c r="AO552" s="100">
        <f t="shared" si="102"/>
        <v>25001</v>
      </c>
      <c r="AP552" t="s">
        <v>2575</v>
      </c>
      <c r="AQ552">
        <f t="shared" si="98"/>
        <v>2507980</v>
      </c>
    </row>
    <row r="553" spans="1:43" hidden="1" outlineLevel="1">
      <c r="A553" s="56" t="s">
        <v>1695</v>
      </c>
      <c r="B553" s="9" t="s">
        <v>1267</v>
      </c>
      <c r="C553" s="1">
        <f t="shared" si="90"/>
        <v>7065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 t="shared" si="91"/>
        <v>0</v>
      </c>
      <c r="G553" s="1">
        <f t="shared" si="99"/>
        <v>592</v>
      </c>
      <c r="H553" s="2">
        <f t="shared" si="100"/>
        <v>8.3793347487615008E-2</v>
      </c>
      <c r="I553" s="8"/>
      <c r="J553" s="2">
        <f t="shared" si="92"/>
        <v>0.45774946921443738</v>
      </c>
      <c r="K553" s="2">
        <f t="shared" si="93"/>
        <v>0.5415428167020524</v>
      </c>
      <c r="L553" s="2">
        <f t="shared" si="94"/>
        <v>0</v>
      </c>
      <c r="M553" s="2">
        <f t="shared" si="95"/>
        <v>7.0771408351022469E-4</v>
      </c>
      <c r="N553" s="55">
        <v>3234</v>
      </c>
      <c r="O553" s="55">
        <v>3826</v>
      </c>
      <c r="P553" s="55"/>
      <c r="Q553" s="55"/>
      <c r="R553" s="55"/>
      <c r="S553" s="55"/>
      <c r="T553" s="55"/>
      <c r="U553" s="55">
        <v>5</v>
      </c>
      <c r="V553" s="55"/>
      <c r="W553" s="55"/>
      <c r="X553" s="55"/>
      <c r="Y553" s="55"/>
      <c r="Z553" s="55"/>
      <c r="AA553" s="55"/>
      <c r="AB553" s="55"/>
      <c r="AG553" t="str">
        <f t="shared" si="101"/>
        <v>Bridgewater</v>
      </c>
      <c r="AH553" t="s">
        <v>2261</v>
      </c>
      <c r="AI553">
        <v>9</v>
      </c>
      <c r="AK553" s="94">
        <v>25</v>
      </c>
      <c r="AL553" s="96">
        <v>23</v>
      </c>
      <c r="AM553" s="96">
        <v>10</v>
      </c>
      <c r="AN553" s="100">
        <v>8085</v>
      </c>
      <c r="AO553" s="100">
        <f t="shared" si="102"/>
        <v>25023</v>
      </c>
      <c r="AP553" t="s">
        <v>2575</v>
      </c>
      <c r="AQ553">
        <f t="shared" si="98"/>
        <v>2508085</v>
      </c>
    </row>
    <row r="554" spans="1:43" hidden="1" outlineLevel="1">
      <c r="A554" s="56" t="s">
        <v>1831</v>
      </c>
      <c r="B554" s="9" t="s">
        <v>1267</v>
      </c>
      <c r="C554" s="1">
        <f t="shared" si="90"/>
        <v>1256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 t="shared" si="91"/>
        <v>0</v>
      </c>
      <c r="G554" s="1">
        <f t="shared" si="99"/>
        <v>178</v>
      </c>
      <c r="H554" s="2">
        <f t="shared" si="100"/>
        <v>0.14171974522292993</v>
      </c>
      <c r="I554" s="8"/>
      <c r="J554" s="2">
        <f t="shared" si="92"/>
        <v>0.428343949044586</v>
      </c>
      <c r="K554" s="2">
        <f t="shared" si="93"/>
        <v>0.57006369426751591</v>
      </c>
      <c r="L554" s="2">
        <f t="shared" si="94"/>
        <v>0</v>
      </c>
      <c r="M554" s="2">
        <f t="shared" si="95"/>
        <v>1.5923566878981443E-3</v>
      </c>
      <c r="N554" s="55">
        <v>538</v>
      </c>
      <c r="O554" s="55">
        <v>716</v>
      </c>
      <c r="P554" s="55"/>
      <c r="Q554" s="55"/>
      <c r="R554" s="55"/>
      <c r="S554" s="55"/>
      <c r="T554" s="55"/>
      <c r="U554" s="55">
        <v>2</v>
      </c>
      <c r="V554" s="55"/>
      <c r="W554" s="55"/>
      <c r="X554" s="55"/>
      <c r="Y554" s="55"/>
      <c r="Z554" s="55"/>
      <c r="AA554" s="55"/>
      <c r="AB554" s="55"/>
      <c r="AG554" t="str">
        <f t="shared" si="101"/>
        <v>Brimfield</v>
      </c>
      <c r="AH554" t="s">
        <v>2627</v>
      </c>
      <c r="AI554">
        <v>2</v>
      </c>
      <c r="AK554" s="94">
        <v>25</v>
      </c>
      <c r="AL554" s="96">
        <v>13</v>
      </c>
      <c r="AM554" s="96">
        <v>15</v>
      </c>
      <c r="AN554" s="100">
        <v>8470</v>
      </c>
      <c r="AO554" s="100">
        <f t="shared" si="102"/>
        <v>25013</v>
      </c>
      <c r="AP554" t="s">
        <v>2575</v>
      </c>
      <c r="AQ554">
        <f t="shared" si="98"/>
        <v>2508470</v>
      </c>
    </row>
    <row r="555" spans="1:43" hidden="1" outlineLevel="1">
      <c r="A555" s="56" t="s">
        <v>1859</v>
      </c>
      <c r="B555" s="9" t="s">
        <v>1267</v>
      </c>
      <c r="C555" s="1">
        <f t="shared" si="90"/>
        <v>26851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91"/>
        <v>0</v>
      </c>
      <c r="G555" s="1">
        <f t="shared" si="99"/>
        <v>1032</v>
      </c>
      <c r="H555" s="2">
        <f t="shared" si="100"/>
        <v>3.8434322744031878E-2</v>
      </c>
      <c r="I555" s="8"/>
      <c r="J555" s="2">
        <f t="shared" si="92"/>
        <v>0.51916129753081819</v>
      </c>
      <c r="K555" s="2">
        <f t="shared" si="93"/>
        <v>0.48072697478678633</v>
      </c>
      <c r="L555" s="2">
        <f t="shared" si="94"/>
        <v>0</v>
      </c>
      <c r="M555" s="2">
        <f t="shared" si="95"/>
        <v>1.1172768239547937E-4</v>
      </c>
      <c r="N555" s="55">
        <v>13940</v>
      </c>
      <c r="O555" s="55">
        <v>12908</v>
      </c>
      <c r="P555" s="55"/>
      <c r="Q555" s="55"/>
      <c r="R555" s="55"/>
      <c r="S555" s="55"/>
      <c r="T555" s="55"/>
      <c r="U555" s="55">
        <v>3</v>
      </c>
      <c r="V555" s="55"/>
      <c r="W555" s="55"/>
      <c r="X555" s="55"/>
      <c r="Y555" s="55"/>
      <c r="Z555" s="55"/>
      <c r="AA555" s="55"/>
      <c r="AB555" s="55"/>
      <c r="AG555" t="str">
        <f t="shared" si="101"/>
        <v>Brockton</v>
      </c>
      <c r="AH555" t="s">
        <v>2261</v>
      </c>
      <c r="AI555">
        <v>9</v>
      </c>
      <c r="AK555" s="94">
        <v>25</v>
      </c>
      <c r="AL555" s="96">
        <v>23</v>
      </c>
      <c r="AM555" s="96">
        <v>15</v>
      </c>
      <c r="AN555" s="100">
        <v>9000</v>
      </c>
      <c r="AO555" s="100">
        <f t="shared" si="102"/>
        <v>25023</v>
      </c>
      <c r="AP555" t="s">
        <v>527</v>
      </c>
      <c r="AQ555">
        <f t="shared" si="98"/>
        <v>2509000</v>
      </c>
    </row>
    <row r="556" spans="1:43" hidden="1" outlineLevel="1">
      <c r="A556" s="56" t="s">
        <v>2358</v>
      </c>
      <c r="B556" s="9" t="s">
        <v>1267</v>
      </c>
      <c r="C556" s="1">
        <f t="shared" si="90"/>
        <v>1206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 t="shared" si="91"/>
        <v>0</v>
      </c>
      <c r="G556" s="1">
        <f t="shared" si="99"/>
        <v>138</v>
      </c>
      <c r="H556" s="2">
        <f t="shared" si="100"/>
        <v>0.11442786069651742</v>
      </c>
      <c r="I556" s="8"/>
      <c r="J556" s="2">
        <f t="shared" si="92"/>
        <v>0.44278606965174128</v>
      </c>
      <c r="K556" s="2">
        <f t="shared" si="93"/>
        <v>0.55721393034825872</v>
      </c>
      <c r="L556" s="2">
        <f t="shared" si="94"/>
        <v>0</v>
      </c>
      <c r="M556" s="2">
        <f t="shared" si="95"/>
        <v>0</v>
      </c>
      <c r="N556" s="55">
        <v>534</v>
      </c>
      <c r="O556" s="55">
        <v>672</v>
      </c>
      <c r="P556" s="55"/>
      <c r="Q556" s="55"/>
      <c r="R556" s="55"/>
      <c r="S556" s="55"/>
      <c r="T556" s="55"/>
      <c r="U556" s="55">
        <v>0</v>
      </c>
      <c r="V556" s="55"/>
      <c r="W556" s="55"/>
      <c r="X556" s="55"/>
      <c r="Y556" s="55"/>
      <c r="Z556" s="55"/>
      <c r="AA556" s="55"/>
      <c r="AB556" s="55"/>
      <c r="AG556" t="str">
        <f t="shared" si="101"/>
        <v>Brookfield</v>
      </c>
      <c r="AH556" s="9" t="s">
        <v>1241</v>
      </c>
      <c r="AI556" s="9">
        <v>2</v>
      </c>
      <c r="AK556" s="94">
        <v>25</v>
      </c>
      <c r="AL556" s="96">
        <v>27</v>
      </c>
      <c r="AM556" s="96">
        <v>45</v>
      </c>
      <c r="AN556" s="100">
        <v>9105</v>
      </c>
      <c r="AO556" s="100">
        <f t="shared" si="102"/>
        <v>25027</v>
      </c>
      <c r="AP556" t="s">
        <v>2575</v>
      </c>
      <c r="AQ556">
        <f t="shared" si="98"/>
        <v>2509105</v>
      </c>
    </row>
    <row r="557" spans="1:43" hidden="1" outlineLevel="1">
      <c r="A557" s="56" t="s">
        <v>1153</v>
      </c>
      <c r="B557" s="9" t="s">
        <v>1267</v>
      </c>
      <c r="C557" s="1">
        <f t="shared" si="90"/>
        <v>23401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91"/>
        <v>0</v>
      </c>
      <c r="G557" s="1">
        <f t="shared" si="99"/>
        <v>12787</v>
      </c>
      <c r="H557" s="2">
        <f t="shared" si="100"/>
        <v>0.54642963975898462</v>
      </c>
      <c r="I557" s="8"/>
      <c r="J557" s="2">
        <f t="shared" si="92"/>
        <v>0.77312935344643396</v>
      </c>
      <c r="K557" s="2">
        <f t="shared" si="93"/>
        <v>0.22669971368744926</v>
      </c>
      <c r="L557" s="2">
        <f t="shared" si="94"/>
        <v>0</v>
      </c>
      <c r="M557" s="2">
        <f t="shared" si="95"/>
        <v>1.7093286611677416E-4</v>
      </c>
      <c r="N557" s="55">
        <v>18092</v>
      </c>
      <c r="O557" s="55">
        <v>5305</v>
      </c>
      <c r="P557" s="55"/>
      <c r="Q557" s="55"/>
      <c r="R557" s="55"/>
      <c r="S557" s="55"/>
      <c r="T557" s="55"/>
      <c r="U557" s="55">
        <v>4</v>
      </c>
      <c r="V557" s="55"/>
      <c r="W557" s="55"/>
      <c r="X557" s="55"/>
      <c r="Y557" s="55"/>
      <c r="Z557" s="55"/>
      <c r="AA557" s="55"/>
      <c r="AB557" s="55"/>
      <c r="AG557" t="str">
        <f t="shared" si="101"/>
        <v>Brookline</v>
      </c>
      <c r="AH557" t="s">
        <v>393</v>
      </c>
      <c r="AI557">
        <v>4</v>
      </c>
      <c r="AK557" s="94">
        <v>25</v>
      </c>
      <c r="AL557" s="96">
        <v>21</v>
      </c>
      <c r="AM557" s="96">
        <v>20</v>
      </c>
      <c r="AN557" s="100">
        <v>9175</v>
      </c>
      <c r="AO557" s="100">
        <f t="shared" si="102"/>
        <v>25021</v>
      </c>
      <c r="AP557" t="s">
        <v>2575</v>
      </c>
      <c r="AQ557">
        <f t="shared" si="98"/>
        <v>2509175</v>
      </c>
    </row>
    <row r="558" spans="1:43" hidden="1" outlineLevel="1">
      <c r="A558" s="56" t="s">
        <v>1317</v>
      </c>
      <c r="B558" s="9" t="s">
        <v>1267</v>
      </c>
      <c r="C558" s="1">
        <f t="shared" si="90"/>
        <v>813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 t="shared" si="91"/>
        <v>0</v>
      </c>
      <c r="G558" s="1">
        <f t="shared" si="99"/>
        <v>11</v>
      </c>
      <c r="H558" s="2">
        <f t="shared" si="100"/>
        <v>1.3530135301353014E-2</v>
      </c>
      <c r="I558" s="8"/>
      <c r="J558" s="2">
        <f t="shared" si="92"/>
        <v>0.49323493234932347</v>
      </c>
      <c r="K558" s="2">
        <f t="shared" si="93"/>
        <v>0.50676506765067653</v>
      </c>
      <c r="L558" s="2">
        <f t="shared" si="94"/>
        <v>0</v>
      </c>
      <c r="M558" s="2">
        <f t="shared" si="95"/>
        <v>0</v>
      </c>
      <c r="N558" s="55">
        <v>401</v>
      </c>
      <c r="O558" s="55">
        <v>412</v>
      </c>
      <c r="P558" s="55"/>
      <c r="Q558" s="55"/>
      <c r="R558" s="55"/>
      <c r="S558" s="55"/>
      <c r="T558" s="55"/>
      <c r="U558" s="55">
        <v>0</v>
      </c>
      <c r="V558" s="55"/>
      <c r="W558" s="55"/>
      <c r="X558" s="55"/>
      <c r="Y558" s="55"/>
      <c r="Z558" s="55"/>
      <c r="AA558" s="55"/>
      <c r="AB558" s="55"/>
      <c r="AG558" t="str">
        <f t="shared" si="101"/>
        <v>Buckland</v>
      </c>
      <c r="AH558" t="s">
        <v>1534</v>
      </c>
      <c r="AI558">
        <v>1</v>
      </c>
      <c r="AK558" s="94">
        <v>25</v>
      </c>
      <c r="AL558" s="96">
        <v>11</v>
      </c>
      <c r="AM558" s="96">
        <v>15</v>
      </c>
      <c r="AN558" s="100">
        <v>9595</v>
      </c>
      <c r="AO558" s="100">
        <f t="shared" si="102"/>
        <v>25011</v>
      </c>
      <c r="AP558" t="s">
        <v>2575</v>
      </c>
      <c r="AQ558">
        <f t="shared" si="98"/>
        <v>2509595</v>
      </c>
    </row>
    <row r="559" spans="1:43" hidden="1" outlineLevel="1">
      <c r="A559" s="56" t="s">
        <v>2332</v>
      </c>
      <c r="B559" s="9" t="s">
        <v>1267</v>
      </c>
      <c r="C559" s="1">
        <f t="shared" si="90"/>
        <v>10836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91"/>
        <v>0</v>
      </c>
      <c r="G559" s="1">
        <f t="shared" si="99"/>
        <v>1007</v>
      </c>
      <c r="H559" s="2">
        <f t="shared" si="100"/>
        <v>9.2930970837947588E-2</v>
      </c>
      <c r="I559" s="8"/>
      <c r="J559" s="2">
        <f t="shared" si="92"/>
        <v>0.54623477297895906</v>
      </c>
      <c r="K559" s="2">
        <f t="shared" si="93"/>
        <v>0.45330380214101146</v>
      </c>
      <c r="L559" s="2">
        <f t="shared" si="94"/>
        <v>0</v>
      </c>
      <c r="M559" s="2">
        <f t="shared" si="95"/>
        <v>4.6142488002948179E-4</v>
      </c>
      <c r="N559" s="55">
        <v>5919</v>
      </c>
      <c r="O559" s="55">
        <v>4912</v>
      </c>
      <c r="P559" s="55"/>
      <c r="Q559" s="55"/>
      <c r="R559" s="55"/>
      <c r="S559" s="55"/>
      <c r="T559" s="55"/>
      <c r="U559" s="55">
        <v>5</v>
      </c>
      <c r="V559" s="55"/>
      <c r="W559" s="55"/>
      <c r="X559" s="55"/>
      <c r="Y559" s="55"/>
      <c r="Z559" s="55"/>
      <c r="AA559" s="55"/>
      <c r="AB559" s="55"/>
      <c r="AG559" t="str">
        <f t="shared" si="101"/>
        <v>Burlington</v>
      </c>
      <c r="AH559" t="s">
        <v>589</v>
      </c>
      <c r="AI559">
        <v>6</v>
      </c>
      <c r="AK559" s="94">
        <v>25</v>
      </c>
      <c r="AL559" s="96">
        <v>17</v>
      </c>
      <c r="AM559" s="96">
        <v>50</v>
      </c>
      <c r="AN559" s="100">
        <v>9840</v>
      </c>
      <c r="AO559" s="100">
        <f t="shared" si="102"/>
        <v>25017</v>
      </c>
      <c r="AP559" t="s">
        <v>2575</v>
      </c>
      <c r="AQ559">
        <f t="shared" si="98"/>
        <v>2509840</v>
      </c>
    </row>
    <row r="560" spans="1:43" hidden="1" outlineLevel="1">
      <c r="A560" s="56" t="s">
        <v>1898</v>
      </c>
      <c r="B560" s="9" t="s">
        <v>1267</v>
      </c>
      <c r="C560" s="1">
        <f t="shared" si="90"/>
        <v>33238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91"/>
        <v>0</v>
      </c>
      <c r="G560" s="1">
        <f t="shared" si="99"/>
        <v>20439</v>
      </c>
      <c r="H560" s="2">
        <f t="shared" si="100"/>
        <v>0.61492869607076239</v>
      </c>
      <c r="I560" s="8"/>
      <c r="J560" s="2">
        <f t="shared" si="92"/>
        <v>0.80729887478187612</v>
      </c>
      <c r="K560" s="2">
        <f t="shared" si="93"/>
        <v>0.19237017871111378</v>
      </c>
      <c r="L560" s="2">
        <f t="shared" si="94"/>
        <v>0</v>
      </c>
      <c r="M560" s="2">
        <f t="shared" si="95"/>
        <v>3.309465070100992E-4</v>
      </c>
      <c r="N560" s="55">
        <v>26833</v>
      </c>
      <c r="O560" s="55">
        <v>6394</v>
      </c>
      <c r="P560" s="55"/>
      <c r="Q560" s="55"/>
      <c r="R560" s="55"/>
      <c r="S560" s="55"/>
      <c r="T560" s="55"/>
      <c r="U560" s="55">
        <v>11</v>
      </c>
      <c r="V560" s="55"/>
      <c r="W560" s="55"/>
      <c r="X560" s="55"/>
      <c r="Y560" s="55"/>
      <c r="Z560" s="55"/>
      <c r="AA560" s="55"/>
      <c r="AB560" s="55"/>
      <c r="AG560" t="str">
        <f t="shared" si="101"/>
        <v>Cambridge</v>
      </c>
      <c r="AH560" t="s">
        <v>589</v>
      </c>
      <c r="AI560">
        <v>8</v>
      </c>
      <c r="AK560" s="94">
        <v>25</v>
      </c>
      <c r="AL560" s="96">
        <v>17</v>
      </c>
      <c r="AM560" s="96">
        <v>55</v>
      </c>
      <c r="AN560" s="100">
        <v>11000</v>
      </c>
      <c r="AO560" s="100">
        <f t="shared" si="102"/>
        <v>25017</v>
      </c>
      <c r="AP560" t="s">
        <v>527</v>
      </c>
      <c r="AQ560">
        <f t="shared" si="98"/>
        <v>2511000</v>
      </c>
    </row>
    <row r="561" spans="1:43" hidden="1" outlineLevel="1">
      <c r="A561" s="56" t="s">
        <v>1330</v>
      </c>
      <c r="B561" s="9" t="s">
        <v>1267</v>
      </c>
      <c r="C561" s="1">
        <f t="shared" si="90"/>
        <v>9393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91"/>
        <v>0</v>
      </c>
      <c r="G561" s="1">
        <f t="shared" si="99"/>
        <v>1354</v>
      </c>
      <c r="H561" s="2">
        <f t="shared" si="100"/>
        <v>0.14414989886085383</v>
      </c>
      <c r="I561" s="8"/>
      <c r="J561" s="2">
        <f t="shared" si="92"/>
        <v>0.57202171830086235</v>
      </c>
      <c r="K561" s="2">
        <f t="shared" si="93"/>
        <v>0.42787181944000852</v>
      </c>
      <c r="L561" s="2">
        <f t="shared" si="94"/>
        <v>0</v>
      </c>
      <c r="M561" s="2">
        <f t="shared" si="95"/>
        <v>1.0646225912913643E-4</v>
      </c>
      <c r="N561" s="55">
        <v>5373</v>
      </c>
      <c r="O561" s="55">
        <v>4019</v>
      </c>
      <c r="P561" s="55"/>
      <c r="Q561" s="55"/>
      <c r="R561" s="55"/>
      <c r="S561" s="55"/>
      <c r="T561" s="55"/>
      <c r="U561" s="55">
        <v>1</v>
      </c>
      <c r="V561" s="55"/>
      <c r="W561" s="55"/>
      <c r="X561" s="55"/>
      <c r="Y561" s="55"/>
      <c r="Z561" s="55"/>
      <c r="AA561" s="55"/>
      <c r="AB561" s="55"/>
      <c r="AG561" t="str">
        <f t="shared" si="101"/>
        <v>Canton</v>
      </c>
      <c r="AH561" t="s">
        <v>393</v>
      </c>
      <c r="AI561">
        <v>9</v>
      </c>
      <c r="AK561" s="94">
        <v>25</v>
      </c>
      <c r="AL561" s="96">
        <v>21</v>
      </c>
      <c r="AM561" s="96">
        <v>25</v>
      </c>
      <c r="AN561" s="100">
        <v>11315</v>
      </c>
      <c r="AO561" s="100">
        <f t="shared" si="102"/>
        <v>25021</v>
      </c>
      <c r="AP561" t="s">
        <v>2575</v>
      </c>
      <c r="AQ561">
        <f t="shared" si="98"/>
        <v>2511315</v>
      </c>
    </row>
    <row r="562" spans="1:43" hidden="1" outlineLevel="1">
      <c r="A562" s="56" t="s">
        <v>1168</v>
      </c>
      <c r="B562" s="9" t="s">
        <v>1267</v>
      </c>
      <c r="C562" s="1">
        <f t="shared" si="90"/>
        <v>2351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91"/>
        <v>0</v>
      </c>
      <c r="G562" s="1">
        <f t="shared" si="99"/>
        <v>158</v>
      </c>
      <c r="H562" s="2">
        <f t="shared" si="100"/>
        <v>6.7205444491705651E-2</v>
      </c>
      <c r="I562" s="8"/>
      <c r="J562" s="2">
        <f t="shared" si="92"/>
        <v>0.53339004678860058</v>
      </c>
      <c r="K562" s="2">
        <f t="shared" si="93"/>
        <v>0.46618460229689496</v>
      </c>
      <c r="L562" s="2">
        <f t="shared" si="94"/>
        <v>0</v>
      </c>
      <c r="M562" s="2">
        <f t="shared" si="95"/>
        <v>4.2535091450446316E-4</v>
      </c>
      <c r="N562" s="55">
        <v>1254</v>
      </c>
      <c r="O562" s="55">
        <v>1096</v>
      </c>
      <c r="P562" s="55"/>
      <c r="Q562" s="55"/>
      <c r="R562" s="55"/>
      <c r="S562" s="55"/>
      <c r="T562" s="55"/>
      <c r="U562" s="55">
        <v>1</v>
      </c>
      <c r="V562" s="55"/>
      <c r="W562" s="55"/>
      <c r="X562" s="55"/>
      <c r="Y562" s="55"/>
      <c r="Z562" s="55"/>
      <c r="AA562" s="55"/>
      <c r="AB562" s="55"/>
      <c r="AG562" t="str">
        <f t="shared" si="101"/>
        <v>Carlisle</v>
      </c>
      <c r="AH562" t="s">
        <v>589</v>
      </c>
      <c r="AI562">
        <v>5</v>
      </c>
      <c r="AK562" s="94">
        <v>25</v>
      </c>
      <c r="AL562" s="96">
        <v>17</v>
      </c>
      <c r="AM562" s="96">
        <v>60</v>
      </c>
      <c r="AN562" s="100">
        <v>11525</v>
      </c>
      <c r="AO562" s="100">
        <f t="shared" si="102"/>
        <v>25017</v>
      </c>
      <c r="AP562" t="s">
        <v>2575</v>
      </c>
      <c r="AQ562">
        <f t="shared" si="98"/>
        <v>2511525</v>
      </c>
    </row>
    <row r="563" spans="1:43" hidden="1" outlineLevel="1">
      <c r="A563" s="56" t="s">
        <v>501</v>
      </c>
      <c r="B563" s="9" t="s">
        <v>1267</v>
      </c>
      <c r="C563" s="1">
        <f t="shared" si="90"/>
        <v>4401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 t="shared" si="91"/>
        <v>0</v>
      </c>
      <c r="G563" s="1">
        <f t="shared" si="99"/>
        <v>198</v>
      </c>
      <c r="H563" s="2">
        <f t="shared" si="100"/>
        <v>4.4989775051124746E-2</v>
      </c>
      <c r="I563" s="8"/>
      <c r="J563" s="2">
        <f t="shared" si="92"/>
        <v>0.47739150193137925</v>
      </c>
      <c r="K563" s="2">
        <f t="shared" si="93"/>
        <v>0.52238127698250403</v>
      </c>
      <c r="L563" s="2">
        <f t="shared" si="94"/>
        <v>0</v>
      </c>
      <c r="M563" s="2">
        <f t="shared" si="95"/>
        <v>2.2722108611672454E-4</v>
      </c>
      <c r="N563" s="55">
        <v>2101</v>
      </c>
      <c r="O563" s="55">
        <v>2299</v>
      </c>
      <c r="P563" s="55"/>
      <c r="Q563" s="55"/>
      <c r="R563" s="55"/>
      <c r="S563" s="55"/>
      <c r="T563" s="55"/>
      <c r="U563" s="55">
        <v>1</v>
      </c>
      <c r="V563" s="55"/>
      <c r="W563" s="55"/>
      <c r="X563" s="55"/>
      <c r="Y563" s="55"/>
      <c r="Z563" s="55"/>
      <c r="AA563" s="55"/>
      <c r="AB563" s="55"/>
      <c r="AG563" t="str">
        <f t="shared" si="101"/>
        <v>Carver</v>
      </c>
      <c r="AH563" t="s">
        <v>2261</v>
      </c>
      <c r="AI563">
        <v>10</v>
      </c>
      <c r="AK563" s="94">
        <v>25</v>
      </c>
      <c r="AL563" s="96">
        <v>23</v>
      </c>
      <c r="AM563" s="96">
        <v>20</v>
      </c>
      <c r="AN563" s="100">
        <v>11665</v>
      </c>
      <c r="AO563" s="100">
        <f t="shared" si="102"/>
        <v>25023</v>
      </c>
      <c r="AP563" t="s">
        <v>2575</v>
      </c>
      <c r="AQ563">
        <f t="shared" si="98"/>
        <v>2511665</v>
      </c>
    </row>
    <row r="564" spans="1:43" hidden="1" outlineLevel="1">
      <c r="A564" s="56" t="s">
        <v>2084</v>
      </c>
      <c r="B564" s="9" t="s">
        <v>1267</v>
      </c>
      <c r="C564" s="1">
        <f t="shared" si="90"/>
        <v>484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 t="shared" si="91"/>
        <v>0</v>
      </c>
      <c r="G564" s="1">
        <f t="shared" si="99"/>
        <v>32</v>
      </c>
      <c r="H564" s="2">
        <f t="shared" si="100"/>
        <v>6.6115702479338845E-2</v>
      </c>
      <c r="I564" s="8"/>
      <c r="J564" s="2">
        <f t="shared" si="92"/>
        <v>0.46694214876033058</v>
      </c>
      <c r="K564" s="2">
        <f t="shared" si="93"/>
        <v>0.53305785123966942</v>
      </c>
      <c r="L564" s="2">
        <f t="shared" si="94"/>
        <v>0</v>
      </c>
      <c r="M564" s="2">
        <f t="shared" si="95"/>
        <v>0</v>
      </c>
      <c r="N564" s="55">
        <v>226</v>
      </c>
      <c r="O564" s="55">
        <v>258</v>
      </c>
      <c r="P564" s="55"/>
      <c r="Q564" s="55"/>
      <c r="R564" s="55"/>
      <c r="S564" s="55"/>
      <c r="T564" s="55"/>
      <c r="U564" s="55">
        <v>0</v>
      </c>
      <c r="V564" s="55"/>
      <c r="W564" s="55"/>
      <c r="X564" s="55"/>
      <c r="Y564" s="55"/>
      <c r="Z564" s="55"/>
      <c r="AA564" s="55"/>
      <c r="AB564" s="55"/>
      <c r="AG564" t="str">
        <f t="shared" si="101"/>
        <v>Charlemont</v>
      </c>
      <c r="AH564" t="s">
        <v>1534</v>
      </c>
      <c r="AI564">
        <v>1</v>
      </c>
      <c r="AK564" s="94">
        <v>25</v>
      </c>
      <c r="AL564" s="96">
        <v>11</v>
      </c>
      <c r="AM564" s="96">
        <v>20</v>
      </c>
      <c r="AN564" s="100">
        <v>12505</v>
      </c>
      <c r="AO564" s="100">
        <f t="shared" si="102"/>
        <v>25011</v>
      </c>
      <c r="AP564" t="s">
        <v>2575</v>
      </c>
      <c r="AQ564">
        <f t="shared" si="98"/>
        <v>2512505</v>
      </c>
    </row>
    <row r="565" spans="1:43" hidden="1" outlineLevel="1">
      <c r="A565" s="56" t="s">
        <v>537</v>
      </c>
      <c r="B565" s="9" t="s">
        <v>1267</v>
      </c>
      <c r="C565" s="1">
        <f t="shared" si="90"/>
        <v>3361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 t="shared" si="91"/>
        <v>0</v>
      </c>
      <c r="G565" s="1">
        <f t="shared" si="99"/>
        <v>274</v>
      </c>
      <c r="H565" s="2">
        <f t="shared" si="100"/>
        <v>8.1523356144004758E-2</v>
      </c>
      <c r="I565" s="8"/>
      <c r="J565" s="2">
        <f t="shared" si="92"/>
        <v>0.45879202618268372</v>
      </c>
      <c r="K565" s="2">
        <f t="shared" si="93"/>
        <v>0.54031538232668852</v>
      </c>
      <c r="L565" s="2">
        <f t="shared" si="94"/>
        <v>0</v>
      </c>
      <c r="M565" s="2">
        <f t="shared" si="95"/>
        <v>8.9259149062781429E-4</v>
      </c>
      <c r="N565" s="55">
        <v>1542</v>
      </c>
      <c r="O565" s="55">
        <v>1816</v>
      </c>
      <c r="P565" s="55"/>
      <c r="Q565" s="55"/>
      <c r="R565" s="55"/>
      <c r="S565" s="55"/>
      <c r="T565" s="55"/>
      <c r="U565" s="55">
        <v>3</v>
      </c>
      <c r="V565" s="55"/>
      <c r="W565" s="55"/>
      <c r="X565" s="55"/>
      <c r="Y565" s="55"/>
      <c r="Z565" s="55"/>
      <c r="AA565" s="55"/>
      <c r="AB565" s="55"/>
      <c r="AG565" t="str">
        <f t="shared" si="101"/>
        <v>Charlton</v>
      </c>
      <c r="AH565" s="9" t="s">
        <v>1241</v>
      </c>
      <c r="AI565" s="9">
        <v>2</v>
      </c>
      <c r="AK565" s="94">
        <v>25</v>
      </c>
      <c r="AL565" s="96">
        <v>27</v>
      </c>
      <c r="AM565" s="96">
        <v>50</v>
      </c>
      <c r="AN565" s="100">
        <v>12715</v>
      </c>
      <c r="AO565" s="100">
        <f t="shared" si="102"/>
        <v>25027</v>
      </c>
      <c r="AP565" t="s">
        <v>2575</v>
      </c>
      <c r="AQ565">
        <f t="shared" si="98"/>
        <v>2512715</v>
      </c>
    </row>
    <row r="566" spans="1:43" hidden="1" outlineLevel="1">
      <c r="A566" s="56" t="s">
        <v>703</v>
      </c>
      <c r="B566" s="9" t="s">
        <v>1267</v>
      </c>
      <c r="C566" s="1">
        <f t="shared" si="90"/>
        <v>3986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 t="shared" si="91"/>
        <v>0</v>
      </c>
      <c r="G566" s="1">
        <f t="shared" si="99"/>
        <v>490</v>
      </c>
      <c r="H566" s="2">
        <f t="shared" si="100"/>
        <v>0.12293025589563472</v>
      </c>
      <c r="I566" s="8"/>
      <c r="J566" s="2">
        <f t="shared" si="92"/>
        <v>0.43853487205218261</v>
      </c>
      <c r="K566" s="2">
        <f t="shared" si="93"/>
        <v>0.56146512794781733</v>
      </c>
      <c r="L566" s="2">
        <f t="shared" si="94"/>
        <v>0</v>
      </c>
      <c r="M566" s="2">
        <f t="shared" si="95"/>
        <v>0</v>
      </c>
      <c r="N566" s="55">
        <v>1748</v>
      </c>
      <c r="O566" s="55">
        <v>2238</v>
      </c>
      <c r="P566" s="55"/>
      <c r="Q566" s="55"/>
      <c r="R566" s="55"/>
      <c r="S566" s="55"/>
      <c r="T566" s="55"/>
      <c r="U566" s="55">
        <v>0</v>
      </c>
      <c r="V566" s="55"/>
      <c r="W566" s="55"/>
      <c r="X566" s="55"/>
      <c r="Y566" s="55"/>
      <c r="Z566" s="55"/>
      <c r="AA566" s="55"/>
      <c r="AB566" s="55"/>
      <c r="AG566" t="str">
        <f t="shared" si="101"/>
        <v>Chatham</v>
      </c>
      <c r="AH566" t="s">
        <v>2257</v>
      </c>
      <c r="AI566">
        <v>10</v>
      </c>
      <c r="AK566" s="94">
        <v>25</v>
      </c>
      <c r="AL566" s="96">
        <v>1</v>
      </c>
      <c r="AM566" s="96">
        <v>20</v>
      </c>
      <c r="AN566" s="100">
        <v>12995</v>
      </c>
      <c r="AO566" s="100">
        <f t="shared" si="102"/>
        <v>25001</v>
      </c>
      <c r="AP566" t="s">
        <v>2575</v>
      </c>
      <c r="AQ566">
        <f t="shared" si="98"/>
        <v>2512995</v>
      </c>
    </row>
    <row r="567" spans="1:43" hidden="1" outlineLevel="1">
      <c r="A567" s="56" t="s">
        <v>2191</v>
      </c>
      <c r="B567" s="9" t="s">
        <v>1267</v>
      </c>
      <c r="C567" s="1">
        <f t="shared" si="90"/>
        <v>15418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 t="shared" si="91"/>
        <v>0</v>
      </c>
      <c r="G567" s="1">
        <f t="shared" si="99"/>
        <v>443</v>
      </c>
      <c r="H567" s="2">
        <f t="shared" si="100"/>
        <v>2.8732650149176288E-2</v>
      </c>
      <c r="I567" s="8"/>
      <c r="J567" s="2">
        <f t="shared" si="92"/>
        <v>0.48307173433648981</v>
      </c>
      <c r="K567" s="2">
        <f t="shared" si="93"/>
        <v>0.51180438448566612</v>
      </c>
      <c r="L567" s="2">
        <f t="shared" si="94"/>
        <v>0</v>
      </c>
      <c r="M567" s="2">
        <f t="shared" si="95"/>
        <v>5.1238811778440141E-3</v>
      </c>
      <c r="N567" s="55">
        <v>7448</v>
      </c>
      <c r="O567" s="55">
        <v>7891</v>
      </c>
      <c r="P567" s="55"/>
      <c r="Q567" s="55"/>
      <c r="R567" s="55"/>
      <c r="S567" s="55"/>
      <c r="T567" s="55"/>
      <c r="U567" s="55">
        <v>79</v>
      </c>
      <c r="V567" s="55"/>
      <c r="W567" s="55"/>
      <c r="X567" s="55"/>
      <c r="Y567" s="55"/>
      <c r="Z567" s="55"/>
      <c r="AA567" s="55"/>
      <c r="AB567" s="55"/>
      <c r="AG567" t="str">
        <f t="shared" si="101"/>
        <v>Chelmsford</v>
      </c>
      <c r="AH567" t="s">
        <v>589</v>
      </c>
      <c r="AI567">
        <v>5</v>
      </c>
      <c r="AK567" s="94">
        <v>25</v>
      </c>
      <c r="AL567" s="96">
        <v>17</v>
      </c>
      <c r="AM567" s="96">
        <v>65</v>
      </c>
      <c r="AN567" s="100">
        <v>13135</v>
      </c>
      <c r="AO567" s="100">
        <f t="shared" si="102"/>
        <v>25017</v>
      </c>
      <c r="AP567" t="s">
        <v>2575</v>
      </c>
      <c r="AQ567">
        <f t="shared" si="98"/>
        <v>2513135</v>
      </c>
    </row>
    <row r="568" spans="1:43" hidden="1" outlineLevel="1">
      <c r="A568" s="56" t="s">
        <v>2630</v>
      </c>
      <c r="B568" s="9" t="s">
        <v>1267</v>
      </c>
      <c r="C568" s="1">
        <f t="shared" si="90"/>
        <v>7326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91"/>
        <v>0</v>
      </c>
      <c r="G568" s="1">
        <f t="shared" si="99"/>
        <v>2412</v>
      </c>
      <c r="H568" s="2">
        <f t="shared" si="100"/>
        <v>0.32923832923832924</v>
      </c>
      <c r="I568" s="8"/>
      <c r="J568" s="2">
        <f t="shared" si="92"/>
        <v>0.66461916461916459</v>
      </c>
      <c r="K568" s="2">
        <f t="shared" si="93"/>
        <v>0.33538083538083541</v>
      </c>
      <c r="L568" s="2">
        <f t="shared" si="94"/>
        <v>0</v>
      </c>
      <c r="M568" s="2">
        <f t="shared" si="95"/>
        <v>0</v>
      </c>
      <c r="N568" s="55">
        <v>4869</v>
      </c>
      <c r="O568" s="55">
        <v>2457</v>
      </c>
      <c r="P568" s="55"/>
      <c r="Q568" s="55"/>
      <c r="R568" s="55"/>
      <c r="S568" s="55"/>
      <c r="T568" s="55"/>
      <c r="U568" s="55">
        <v>0</v>
      </c>
      <c r="V568" s="55"/>
      <c r="W568" s="55"/>
      <c r="X568" s="55"/>
      <c r="Y568" s="55"/>
      <c r="Z568" s="55"/>
      <c r="AA568" s="55"/>
      <c r="AB568" s="55"/>
      <c r="AG568" t="str">
        <f t="shared" si="101"/>
        <v>Chelsea</v>
      </c>
      <c r="AH568" t="s">
        <v>2265</v>
      </c>
      <c r="AI568">
        <v>8</v>
      </c>
      <c r="AK568" s="94">
        <v>25</v>
      </c>
      <c r="AL568" s="96">
        <v>25</v>
      </c>
      <c r="AM568" s="96">
        <v>10</v>
      </c>
      <c r="AN568" s="100">
        <v>13205</v>
      </c>
      <c r="AO568" s="100">
        <f t="shared" si="102"/>
        <v>25025</v>
      </c>
      <c r="AP568" t="s">
        <v>527</v>
      </c>
      <c r="AQ568">
        <f t="shared" si="98"/>
        <v>2513205</v>
      </c>
    </row>
    <row r="569" spans="1:43" hidden="1" outlineLevel="1">
      <c r="A569" s="56" t="s">
        <v>2819</v>
      </c>
      <c r="B569" s="9" t="s">
        <v>1267</v>
      </c>
      <c r="C569" s="1">
        <f t="shared" si="90"/>
        <v>1442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 t="shared" si="91"/>
        <v>0</v>
      </c>
      <c r="G569" s="1">
        <f t="shared" si="99"/>
        <v>15</v>
      </c>
      <c r="H569" s="2">
        <f t="shared" si="100"/>
        <v>1.0402219140083218E-2</v>
      </c>
      <c r="I569" s="8"/>
      <c r="J569" s="2">
        <f t="shared" si="92"/>
        <v>0.49375866851595007</v>
      </c>
      <c r="K569" s="2">
        <f t="shared" si="93"/>
        <v>0.50416088765603329</v>
      </c>
      <c r="L569" s="2">
        <f t="shared" si="94"/>
        <v>0</v>
      </c>
      <c r="M569" s="2">
        <f t="shared" si="95"/>
        <v>2.0804438280166426E-3</v>
      </c>
      <c r="N569" s="55">
        <v>712</v>
      </c>
      <c r="O569" s="55">
        <v>727</v>
      </c>
      <c r="P569" s="55"/>
      <c r="Q569" s="55"/>
      <c r="R569" s="55"/>
      <c r="S569" s="55"/>
      <c r="T569" s="55"/>
      <c r="U569" s="55">
        <v>3</v>
      </c>
      <c r="V569" s="55"/>
      <c r="W569" s="55"/>
      <c r="X569" s="55"/>
      <c r="Y569" s="55"/>
      <c r="Z569" s="55"/>
      <c r="AA569" s="55"/>
      <c r="AB569" s="55"/>
      <c r="AG569" t="str">
        <f t="shared" si="101"/>
        <v>Cheshire</v>
      </c>
      <c r="AH569" t="s">
        <v>542</v>
      </c>
      <c r="AI569">
        <v>1</v>
      </c>
      <c r="AK569" s="94">
        <v>25</v>
      </c>
      <c r="AL569" s="96">
        <v>3</v>
      </c>
      <c r="AM569" s="96">
        <v>20</v>
      </c>
      <c r="AN569" s="100">
        <v>13345</v>
      </c>
      <c r="AO569" s="100">
        <f t="shared" si="102"/>
        <v>25003</v>
      </c>
      <c r="AP569" t="s">
        <v>2575</v>
      </c>
      <c r="AQ569">
        <f t="shared" si="98"/>
        <v>2513345</v>
      </c>
    </row>
    <row r="570" spans="1:43" hidden="1" outlineLevel="1">
      <c r="A570" s="56" t="s">
        <v>1522</v>
      </c>
      <c r="B570" s="9" t="s">
        <v>1267</v>
      </c>
      <c r="C570" s="1">
        <f t="shared" si="90"/>
        <v>380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 t="shared" si="91"/>
        <v>0</v>
      </c>
      <c r="G570" s="1">
        <f t="shared" si="99"/>
        <v>173</v>
      </c>
      <c r="H570" s="2">
        <f t="shared" si="100"/>
        <v>0.45526315789473687</v>
      </c>
      <c r="I570" s="8"/>
      <c r="J570" s="2">
        <f t="shared" si="92"/>
        <v>0.27105263157894738</v>
      </c>
      <c r="K570" s="2">
        <f t="shared" si="93"/>
        <v>0.72631578947368425</v>
      </c>
      <c r="L570" s="2">
        <f t="shared" si="94"/>
        <v>0</v>
      </c>
      <c r="M570" s="2">
        <f t="shared" si="95"/>
        <v>2.6315789473683182E-3</v>
      </c>
      <c r="N570" s="55">
        <v>103</v>
      </c>
      <c r="O570" s="55">
        <v>276</v>
      </c>
      <c r="P570" s="55"/>
      <c r="Q570" s="55"/>
      <c r="R570" s="55"/>
      <c r="S570" s="55"/>
      <c r="T570" s="55"/>
      <c r="U570" s="55">
        <v>1</v>
      </c>
      <c r="V570" s="55"/>
      <c r="W570" s="55"/>
      <c r="X570" s="55"/>
      <c r="Y570" s="55"/>
      <c r="Z570" s="55"/>
      <c r="AA570" s="55"/>
      <c r="AB570" s="55"/>
      <c r="AG570" t="str">
        <f t="shared" si="101"/>
        <v>Chester</v>
      </c>
      <c r="AH570" t="s">
        <v>2627</v>
      </c>
      <c r="AI570">
        <v>1</v>
      </c>
      <c r="AK570" s="94">
        <v>25</v>
      </c>
      <c r="AL570" s="96">
        <v>13</v>
      </c>
      <c r="AM570" s="96">
        <v>20</v>
      </c>
      <c r="AN570" s="100">
        <v>13485</v>
      </c>
      <c r="AO570" s="100">
        <f t="shared" si="102"/>
        <v>25013</v>
      </c>
      <c r="AP570" t="s">
        <v>2575</v>
      </c>
      <c r="AQ570">
        <f t="shared" si="98"/>
        <v>2513485</v>
      </c>
    </row>
    <row r="571" spans="1:43" hidden="1" outlineLevel="1">
      <c r="A571" s="56" t="s">
        <v>676</v>
      </c>
      <c r="B571" s="9" t="s">
        <v>1267</v>
      </c>
      <c r="C571" s="1">
        <f t="shared" si="90"/>
        <v>449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 t="shared" si="91"/>
        <v>0</v>
      </c>
      <c r="G571" s="1">
        <f t="shared" si="99"/>
        <v>81</v>
      </c>
      <c r="H571" s="2">
        <f t="shared" si="100"/>
        <v>0.18040089086859687</v>
      </c>
      <c r="I571" s="8"/>
      <c r="J571" s="2">
        <f t="shared" si="92"/>
        <v>0.40979955456570155</v>
      </c>
      <c r="K571" s="2">
        <f t="shared" si="93"/>
        <v>0.59020044543429839</v>
      </c>
      <c r="L571" s="2">
        <f t="shared" si="94"/>
        <v>0</v>
      </c>
      <c r="M571" s="2">
        <f t="shared" si="95"/>
        <v>0</v>
      </c>
      <c r="N571" s="55">
        <v>184</v>
      </c>
      <c r="O571" s="55">
        <v>265</v>
      </c>
      <c r="P571" s="55"/>
      <c r="Q571" s="55"/>
      <c r="R571" s="55"/>
      <c r="S571" s="55"/>
      <c r="T571" s="55"/>
      <c r="U571" s="55">
        <v>0</v>
      </c>
      <c r="V571" s="55"/>
      <c r="W571" s="55"/>
      <c r="X571" s="55"/>
      <c r="Y571" s="55"/>
      <c r="Z571" s="55"/>
      <c r="AA571" s="55"/>
      <c r="AB571" s="55"/>
      <c r="AG571" t="str">
        <f t="shared" si="101"/>
        <v>Chesterfield</v>
      </c>
      <c r="AH571" t="s">
        <v>1818</v>
      </c>
      <c r="AI571">
        <v>1</v>
      </c>
      <c r="AK571" s="94">
        <v>25</v>
      </c>
      <c r="AL571" s="96">
        <v>15</v>
      </c>
      <c r="AM571" s="96">
        <v>15</v>
      </c>
      <c r="AN571" s="100">
        <v>13590</v>
      </c>
      <c r="AO571" s="100">
        <f t="shared" si="102"/>
        <v>25015</v>
      </c>
      <c r="AP571" t="s">
        <v>2575</v>
      </c>
      <c r="AQ571">
        <f t="shared" si="98"/>
        <v>2513590</v>
      </c>
    </row>
    <row r="572" spans="1:43" hidden="1" outlineLevel="1">
      <c r="A572" s="56" t="s">
        <v>1011</v>
      </c>
      <c r="B572" s="9" t="s">
        <v>1267</v>
      </c>
      <c r="C572" s="1">
        <f t="shared" si="90"/>
        <v>19369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91"/>
        <v>0</v>
      </c>
      <c r="G572" s="1">
        <f t="shared" si="99"/>
        <v>1348</v>
      </c>
      <c r="H572" s="2">
        <f t="shared" si="100"/>
        <v>6.9595745779338122E-2</v>
      </c>
      <c r="I572" s="8"/>
      <c r="J572" s="2">
        <f t="shared" si="92"/>
        <v>0.53358459393876811</v>
      </c>
      <c r="K572" s="2">
        <f t="shared" si="93"/>
        <v>0.46398884815943003</v>
      </c>
      <c r="L572" s="2">
        <f t="shared" si="94"/>
        <v>0</v>
      </c>
      <c r="M572" s="2">
        <f t="shared" si="95"/>
        <v>2.4265579018018513E-3</v>
      </c>
      <c r="N572" s="55">
        <v>10335</v>
      </c>
      <c r="O572" s="55">
        <v>8987</v>
      </c>
      <c r="P572" s="55"/>
      <c r="Q572" s="55"/>
      <c r="R572" s="55"/>
      <c r="S572" s="55"/>
      <c r="T572" s="55"/>
      <c r="U572" s="55">
        <v>47</v>
      </c>
      <c r="V572" s="55"/>
      <c r="W572" s="55"/>
      <c r="X572" s="55"/>
      <c r="Y572" s="55"/>
      <c r="Z572" s="55"/>
      <c r="AA572" s="55"/>
      <c r="AB572" s="55"/>
      <c r="AG572" t="str">
        <f t="shared" si="101"/>
        <v>Chicopee</v>
      </c>
      <c r="AH572" t="s">
        <v>2627</v>
      </c>
      <c r="AI572">
        <v>2</v>
      </c>
      <c r="AK572" s="94">
        <v>25</v>
      </c>
      <c r="AL572" s="96">
        <v>13</v>
      </c>
      <c r="AM572" s="96">
        <v>25</v>
      </c>
      <c r="AN572" s="100">
        <v>13660</v>
      </c>
      <c r="AO572" s="100">
        <f t="shared" si="102"/>
        <v>25013</v>
      </c>
      <c r="AP572" t="s">
        <v>527</v>
      </c>
      <c r="AQ572">
        <f t="shared" si="98"/>
        <v>2513660</v>
      </c>
    </row>
    <row r="573" spans="1:43" hidden="1" outlineLevel="1">
      <c r="A573" s="56" t="s">
        <v>2547</v>
      </c>
      <c r="B573" s="9" t="s">
        <v>1267</v>
      </c>
      <c r="C573" s="1">
        <f t="shared" si="90"/>
        <v>404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91"/>
        <v>0</v>
      </c>
      <c r="G573" s="1">
        <f t="shared" si="99"/>
        <v>127</v>
      </c>
      <c r="H573" s="2">
        <f t="shared" si="100"/>
        <v>0.31435643564356436</v>
      </c>
      <c r="I573" s="8"/>
      <c r="J573" s="2">
        <f t="shared" si="92"/>
        <v>0.65346534653465349</v>
      </c>
      <c r="K573" s="2">
        <f t="shared" si="93"/>
        <v>0.33910891089108913</v>
      </c>
      <c r="L573" s="2">
        <f t="shared" si="94"/>
        <v>0</v>
      </c>
      <c r="M573" s="2">
        <f t="shared" si="95"/>
        <v>7.4257425742573768E-3</v>
      </c>
      <c r="N573" s="55">
        <v>264</v>
      </c>
      <c r="O573" s="55">
        <v>137</v>
      </c>
      <c r="P573" s="55"/>
      <c r="Q573" s="55"/>
      <c r="R573" s="55"/>
      <c r="S573" s="55"/>
      <c r="T573" s="55"/>
      <c r="U573" s="55">
        <v>3</v>
      </c>
      <c r="V573" s="55"/>
      <c r="W573" s="55"/>
      <c r="X573" s="55"/>
      <c r="Y573" s="55"/>
      <c r="Z573" s="55"/>
      <c r="AA573" s="55"/>
      <c r="AB573" s="55"/>
      <c r="AG573" t="str">
        <f t="shared" si="101"/>
        <v>Chilmark</v>
      </c>
      <c r="AH573" t="s">
        <v>1865</v>
      </c>
      <c r="AI573">
        <v>10</v>
      </c>
      <c r="AK573" s="94">
        <v>25</v>
      </c>
      <c r="AL573" s="96">
        <v>7</v>
      </c>
      <c r="AM573" s="96">
        <v>5</v>
      </c>
      <c r="AN573" s="100">
        <v>13800</v>
      </c>
      <c r="AO573" s="100">
        <f t="shared" si="102"/>
        <v>25007</v>
      </c>
      <c r="AP573" t="s">
        <v>2575</v>
      </c>
      <c r="AQ573">
        <f t="shared" si="98"/>
        <v>2513800</v>
      </c>
    </row>
    <row r="574" spans="1:43" hidden="1" outlineLevel="1">
      <c r="A574" s="56" t="s">
        <v>1616</v>
      </c>
      <c r="B574" s="9" t="s">
        <v>1267</v>
      </c>
      <c r="C574" s="1">
        <f t="shared" si="90"/>
        <v>752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91"/>
        <v>0</v>
      </c>
      <c r="G574" s="1">
        <f t="shared" si="99"/>
        <v>22</v>
      </c>
      <c r="H574" s="2">
        <f t="shared" si="100"/>
        <v>2.9255319148936171E-2</v>
      </c>
      <c r="I574" s="8"/>
      <c r="J574" s="2">
        <f t="shared" si="92"/>
        <v>0.51063829787234039</v>
      </c>
      <c r="K574" s="2">
        <f t="shared" si="93"/>
        <v>0.48138297872340424</v>
      </c>
      <c r="L574" s="2">
        <f t="shared" si="94"/>
        <v>0</v>
      </c>
      <c r="M574" s="2">
        <f t="shared" si="95"/>
        <v>7.9787234042553723E-3</v>
      </c>
      <c r="N574" s="55">
        <v>384</v>
      </c>
      <c r="O574" s="55">
        <v>362</v>
      </c>
      <c r="P574" s="55"/>
      <c r="Q574" s="55"/>
      <c r="R574" s="55"/>
      <c r="S574" s="55"/>
      <c r="T574" s="55"/>
      <c r="U574" s="55">
        <v>6</v>
      </c>
      <c r="V574" s="55"/>
      <c r="W574" s="55"/>
      <c r="X574" s="55"/>
      <c r="Y574" s="55"/>
      <c r="Z574" s="55"/>
      <c r="AA574" s="55"/>
      <c r="AB574" s="55"/>
      <c r="AG574" t="str">
        <f t="shared" si="101"/>
        <v>Clarksburg</v>
      </c>
      <c r="AH574" t="s">
        <v>542</v>
      </c>
      <c r="AI574">
        <v>1</v>
      </c>
      <c r="AK574" s="94">
        <v>25</v>
      </c>
      <c r="AL574" s="96">
        <v>3</v>
      </c>
      <c r="AM574" s="96">
        <v>25</v>
      </c>
      <c r="AN574" s="100">
        <v>14010</v>
      </c>
      <c r="AO574" s="100">
        <f t="shared" si="102"/>
        <v>25003</v>
      </c>
      <c r="AP574" t="s">
        <v>2575</v>
      </c>
      <c r="AQ574">
        <f t="shared" si="98"/>
        <v>2514010</v>
      </c>
    </row>
    <row r="575" spans="1:43" hidden="1" outlineLevel="1">
      <c r="A575" s="56" t="s">
        <v>2149</v>
      </c>
      <c r="B575" s="9" t="s">
        <v>1267</v>
      </c>
      <c r="C575" s="1">
        <f t="shared" ref="C575:C639" si="103">SUM(N575:AE575)</f>
        <v>5284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ref="F575:F639" si="104">IF(P575&gt;0,RANK(P575,(N575:AE575)),0)</f>
        <v>0</v>
      </c>
      <c r="G575" s="1">
        <f t="shared" si="99"/>
        <v>402</v>
      </c>
      <c r="H575" s="2">
        <f t="shared" si="100"/>
        <v>7.6078728236184709E-2</v>
      </c>
      <c r="I575" s="8"/>
      <c r="J575" s="2">
        <f t="shared" ref="J575:J639" si="105">IF(C575=0,"-",N575/C575)</f>
        <v>0.53803936411809239</v>
      </c>
      <c r="K575" s="2">
        <f t="shared" ref="K575:K639" si="106">IF(C575=0,"-",O575/C575)</f>
        <v>0.46196063588190767</v>
      </c>
      <c r="L575" s="2">
        <f t="shared" ref="L575:L639" si="107">IF(C575=0,"-",P575/C575)</f>
        <v>0</v>
      </c>
      <c r="M575" s="2">
        <f t="shared" ref="M575:M639" si="108">IF(C575=0,"-",(1-J575-K575-L575))</f>
        <v>-5.5511151231257827E-17</v>
      </c>
      <c r="N575" s="55">
        <v>2843</v>
      </c>
      <c r="O575" s="55">
        <v>2441</v>
      </c>
      <c r="P575" s="55"/>
      <c r="Q575" s="55"/>
      <c r="R575" s="55"/>
      <c r="S575" s="55"/>
      <c r="T575" s="55"/>
      <c r="U575" s="55">
        <v>0</v>
      </c>
      <c r="V575" s="55"/>
      <c r="W575" s="55"/>
      <c r="X575" s="55"/>
      <c r="Y575" s="55"/>
      <c r="Z575" s="55"/>
      <c r="AA575" s="55"/>
      <c r="AB575" s="55"/>
      <c r="AG575" t="str">
        <f t="shared" si="101"/>
        <v>Clinton</v>
      </c>
      <c r="AH575" s="9" t="s">
        <v>1241</v>
      </c>
      <c r="AI575" s="9">
        <v>3</v>
      </c>
      <c r="AK575" s="94">
        <v>25</v>
      </c>
      <c r="AL575" s="96">
        <v>27</v>
      </c>
      <c r="AM575" s="96">
        <v>55</v>
      </c>
      <c r="AN575" s="100">
        <v>14395</v>
      </c>
      <c r="AO575" s="100">
        <f t="shared" si="102"/>
        <v>25027</v>
      </c>
      <c r="AP575" t="s">
        <v>2575</v>
      </c>
      <c r="AQ575">
        <f t="shared" ref="AQ575:AQ639" si="109">AK575*100000+AN575</f>
        <v>2514395</v>
      </c>
    </row>
    <row r="576" spans="1:43" hidden="1" outlineLevel="1">
      <c r="A576" s="56" t="s">
        <v>2039</v>
      </c>
      <c r="B576" s="9" t="s">
        <v>1267</v>
      </c>
      <c r="C576" s="1">
        <f t="shared" si="103"/>
        <v>3872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04"/>
        <v>0</v>
      </c>
      <c r="G576" s="1">
        <f t="shared" si="99"/>
        <v>102</v>
      </c>
      <c r="H576" s="2">
        <f t="shared" si="100"/>
        <v>2.6342975206611569E-2</v>
      </c>
      <c r="I576" s="8"/>
      <c r="J576" s="2">
        <f t="shared" si="105"/>
        <v>0.51317148760330578</v>
      </c>
      <c r="K576" s="2">
        <f t="shared" si="106"/>
        <v>0.48682851239669422</v>
      </c>
      <c r="L576" s="2">
        <f t="shared" si="107"/>
        <v>0</v>
      </c>
      <c r="M576" s="2">
        <f t="shared" si="108"/>
        <v>0</v>
      </c>
      <c r="N576" s="55">
        <v>1987</v>
      </c>
      <c r="O576" s="55">
        <v>1885</v>
      </c>
      <c r="P576" s="55"/>
      <c r="Q576" s="55"/>
      <c r="R576" s="55"/>
      <c r="S576" s="55"/>
      <c r="T576" s="55"/>
      <c r="U576" s="55">
        <v>0</v>
      </c>
      <c r="V576" s="55"/>
      <c r="W576" s="55"/>
      <c r="X576" s="55"/>
      <c r="Y576" s="55"/>
      <c r="Z576" s="55"/>
      <c r="AA576" s="55"/>
      <c r="AB576" s="55"/>
      <c r="AG576" t="str">
        <f t="shared" si="101"/>
        <v>Cohasset</v>
      </c>
      <c r="AH576" t="s">
        <v>393</v>
      </c>
      <c r="AI576">
        <v>10</v>
      </c>
      <c r="AK576" s="94">
        <v>25</v>
      </c>
      <c r="AL576" s="96">
        <v>21</v>
      </c>
      <c r="AM576" s="96">
        <v>30</v>
      </c>
      <c r="AN576" s="100">
        <v>14640</v>
      </c>
      <c r="AO576" s="100">
        <f t="shared" si="102"/>
        <v>25021</v>
      </c>
      <c r="AP576" t="s">
        <v>2575</v>
      </c>
      <c r="AQ576">
        <f t="shared" si="109"/>
        <v>2514640</v>
      </c>
    </row>
    <row r="577" spans="1:43" hidden="1" outlineLevel="1">
      <c r="A577" s="56" t="s">
        <v>671</v>
      </c>
      <c r="B577" s="9" t="s">
        <v>1267</v>
      </c>
      <c r="C577" s="1">
        <f t="shared" si="103"/>
        <v>679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04"/>
        <v>0</v>
      </c>
      <c r="G577" s="1">
        <f t="shared" si="99"/>
        <v>1</v>
      </c>
      <c r="H577" s="2">
        <f t="shared" si="100"/>
        <v>1.4727540500736377E-3</v>
      </c>
      <c r="I577" s="8"/>
      <c r="J577" s="2">
        <f t="shared" si="105"/>
        <v>0.49484536082474229</v>
      </c>
      <c r="K577" s="2">
        <f t="shared" si="106"/>
        <v>0.49337260677466865</v>
      </c>
      <c r="L577" s="2">
        <f t="shared" si="107"/>
        <v>0</v>
      </c>
      <c r="M577" s="2">
        <f t="shared" si="108"/>
        <v>1.178203240058906E-2</v>
      </c>
      <c r="N577" s="55">
        <v>336</v>
      </c>
      <c r="O577" s="55">
        <v>335</v>
      </c>
      <c r="P577" s="55"/>
      <c r="Q577" s="55"/>
      <c r="R577" s="55"/>
      <c r="S577" s="55"/>
      <c r="T577" s="55"/>
      <c r="U577" s="55">
        <v>8</v>
      </c>
      <c r="V577" s="55"/>
      <c r="W577" s="55"/>
      <c r="X577" s="55"/>
      <c r="Y577" s="55"/>
      <c r="Z577" s="55"/>
      <c r="AA577" s="55"/>
      <c r="AB577" s="55"/>
      <c r="AG577" t="str">
        <f t="shared" si="101"/>
        <v>Colrain</v>
      </c>
      <c r="AH577" t="s">
        <v>1534</v>
      </c>
      <c r="AI577">
        <v>1</v>
      </c>
      <c r="AK577" s="94">
        <v>25</v>
      </c>
      <c r="AL577" s="96">
        <v>11</v>
      </c>
      <c r="AM577" s="96">
        <v>25</v>
      </c>
      <c r="AN577" s="100">
        <v>14885</v>
      </c>
      <c r="AO577" s="100">
        <f t="shared" si="102"/>
        <v>25011</v>
      </c>
      <c r="AP577" t="s">
        <v>2575</v>
      </c>
      <c r="AQ577">
        <f t="shared" si="109"/>
        <v>2514885</v>
      </c>
    </row>
    <row r="578" spans="1:43" hidden="1" outlineLevel="1">
      <c r="A578" s="56" t="s">
        <v>700</v>
      </c>
      <c r="B578" s="9" t="s">
        <v>1267</v>
      </c>
      <c r="C578" s="1">
        <f t="shared" si="103"/>
        <v>8347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04"/>
        <v>0</v>
      </c>
      <c r="G578" s="1">
        <f t="shared" si="99"/>
        <v>1861</v>
      </c>
      <c r="H578" s="2">
        <f t="shared" si="100"/>
        <v>0.22295435485803283</v>
      </c>
      <c r="I578" s="8"/>
      <c r="J578" s="2">
        <f t="shared" si="105"/>
        <v>0.6113573739067929</v>
      </c>
      <c r="K578" s="2">
        <f t="shared" si="106"/>
        <v>0.38840301904876001</v>
      </c>
      <c r="L578" s="2">
        <f t="shared" si="107"/>
        <v>0</v>
      </c>
      <c r="M578" s="2">
        <f t="shared" si="108"/>
        <v>2.3960704444708769E-4</v>
      </c>
      <c r="N578" s="55">
        <v>5103</v>
      </c>
      <c r="O578" s="55">
        <v>3242</v>
      </c>
      <c r="P578" s="55"/>
      <c r="Q578" s="55"/>
      <c r="R578" s="55"/>
      <c r="S578" s="55"/>
      <c r="T578" s="55"/>
      <c r="U578" s="55">
        <v>2</v>
      </c>
      <c r="V578" s="55"/>
      <c r="W578" s="55"/>
      <c r="X578" s="55"/>
      <c r="Y578" s="55"/>
      <c r="Z578" s="55"/>
      <c r="AA578" s="55"/>
      <c r="AB578" s="55"/>
      <c r="AG578" t="str">
        <f t="shared" si="101"/>
        <v>Concord</v>
      </c>
      <c r="AH578" t="s">
        <v>589</v>
      </c>
      <c r="AI578">
        <v>5</v>
      </c>
      <c r="AK578" s="94">
        <v>25</v>
      </c>
      <c r="AL578" s="96">
        <v>17</v>
      </c>
      <c r="AM578" s="96">
        <v>70</v>
      </c>
      <c r="AN578" s="100">
        <v>15060</v>
      </c>
      <c r="AO578" s="100">
        <f t="shared" si="102"/>
        <v>25017</v>
      </c>
      <c r="AP578" t="s">
        <v>2575</v>
      </c>
      <c r="AQ578">
        <f t="shared" si="109"/>
        <v>2515060</v>
      </c>
    </row>
    <row r="579" spans="1:43" hidden="1" outlineLevel="1">
      <c r="A579" s="56" t="s">
        <v>850</v>
      </c>
      <c r="B579" s="9" t="s">
        <v>1267</v>
      </c>
      <c r="C579" s="1">
        <f t="shared" si="103"/>
        <v>775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04"/>
        <v>0</v>
      </c>
      <c r="G579" s="1">
        <f t="shared" si="99"/>
        <v>286</v>
      </c>
      <c r="H579" s="2">
        <f t="shared" si="100"/>
        <v>0.36903225806451612</v>
      </c>
      <c r="I579" s="8"/>
      <c r="J579" s="2">
        <f t="shared" si="105"/>
        <v>0.68387096774193545</v>
      </c>
      <c r="K579" s="2">
        <f t="shared" si="106"/>
        <v>0.31483870967741934</v>
      </c>
      <c r="L579" s="2">
        <f t="shared" si="107"/>
        <v>0</v>
      </c>
      <c r="M579" s="2">
        <f t="shared" si="108"/>
        <v>1.290322580645209E-3</v>
      </c>
      <c r="N579" s="55">
        <v>530</v>
      </c>
      <c r="O579" s="55">
        <v>244</v>
      </c>
      <c r="P579" s="55"/>
      <c r="Q579" s="55"/>
      <c r="R579" s="55"/>
      <c r="S579" s="55"/>
      <c r="T579" s="55"/>
      <c r="U579" s="55">
        <v>1</v>
      </c>
      <c r="V579" s="55"/>
      <c r="W579" s="55"/>
      <c r="X579" s="55"/>
      <c r="Y579" s="55"/>
      <c r="Z579" s="55"/>
      <c r="AA579" s="55"/>
      <c r="AB579" s="55"/>
      <c r="AG579" t="str">
        <f t="shared" si="101"/>
        <v>Conway</v>
      </c>
      <c r="AH579" t="s">
        <v>1534</v>
      </c>
      <c r="AI579">
        <v>1</v>
      </c>
      <c r="AK579" s="94">
        <v>25</v>
      </c>
      <c r="AL579" s="96">
        <v>11</v>
      </c>
      <c r="AM579" s="96">
        <v>30</v>
      </c>
      <c r="AN579" s="100">
        <v>15200</v>
      </c>
      <c r="AO579" s="100">
        <f t="shared" si="102"/>
        <v>25011</v>
      </c>
      <c r="AP579" t="s">
        <v>2575</v>
      </c>
      <c r="AQ579">
        <f t="shared" si="109"/>
        <v>2515200</v>
      </c>
    </row>
    <row r="580" spans="1:43" hidden="1" outlineLevel="1">
      <c r="A580" s="56" t="s">
        <v>2030</v>
      </c>
      <c r="B580" s="9" t="s">
        <v>1267</v>
      </c>
      <c r="C580" s="1">
        <f t="shared" si="103"/>
        <v>359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 t="shared" si="104"/>
        <v>0</v>
      </c>
      <c r="G580" s="1">
        <f t="shared" si="99"/>
        <v>31</v>
      </c>
      <c r="H580" s="2">
        <f t="shared" si="100"/>
        <v>8.6350974930362118E-2</v>
      </c>
      <c r="I580" s="8"/>
      <c r="J580" s="2">
        <f t="shared" si="105"/>
        <v>0.45682451253481893</v>
      </c>
      <c r="K580" s="2">
        <f t="shared" si="106"/>
        <v>0.54317548746518107</v>
      </c>
      <c r="L580" s="2">
        <f t="shared" si="107"/>
        <v>0</v>
      </c>
      <c r="M580" s="2">
        <f t="shared" si="108"/>
        <v>0</v>
      </c>
      <c r="N580" s="55">
        <v>164</v>
      </c>
      <c r="O580" s="55">
        <v>195</v>
      </c>
      <c r="P580" s="55"/>
      <c r="Q580" s="55"/>
      <c r="R580" s="55"/>
      <c r="S580" s="55"/>
      <c r="T580" s="55"/>
      <c r="U580" s="55">
        <v>0</v>
      </c>
      <c r="V580" s="55"/>
      <c r="W580" s="55"/>
      <c r="X580" s="55"/>
      <c r="Y580" s="55"/>
      <c r="Z580" s="55"/>
      <c r="AA580" s="55"/>
      <c r="AB580" s="55"/>
      <c r="AG580" t="str">
        <f t="shared" si="101"/>
        <v>Cummington</v>
      </c>
      <c r="AH580" t="s">
        <v>1818</v>
      </c>
      <c r="AI580">
        <v>1</v>
      </c>
      <c r="AK580" s="94">
        <v>25</v>
      </c>
      <c r="AL580" s="96">
        <v>15</v>
      </c>
      <c r="AM580" s="96">
        <v>20</v>
      </c>
      <c r="AN580" s="100">
        <v>16040</v>
      </c>
      <c r="AO580" s="100">
        <f t="shared" si="102"/>
        <v>25015</v>
      </c>
      <c r="AP580" t="s">
        <v>2575</v>
      </c>
      <c r="AQ580">
        <f t="shared" si="109"/>
        <v>2516040</v>
      </c>
    </row>
    <row r="581" spans="1:43" hidden="1" outlineLevel="1">
      <c r="A581" s="56" t="s">
        <v>1351</v>
      </c>
      <c r="B581" s="9" t="s">
        <v>1267</v>
      </c>
      <c r="C581" s="1">
        <f t="shared" si="103"/>
        <v>2732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 t="shared" si="104"/>
        <v>0</v>
      </c>
      <c r="G581" s="1">
        <f t="shared" si="99"/>
        <v>3</v>
      </c>
      <c r="H581" s="2">
        <f t="shared" si="100"/>
        <v>1.0980966325036604E-3</v>
      </c>
      <c r="I581" s="8"/>
      <c r="J581" s="2">
        <f t="shared" si="105"/>
        <v>0.49890190336749635</v>
      </c>
      <c r="K581" s="2">
        <f t="shared" si="106"/>
        <v>0.5</v>
      </c>
      <c r="L581" s="2">
        <f t="shared" si="107"/>
        <v>0</v>
      </c>
      <c r="M581" s="2">
        <f t="shared" si="108"/>
        <v>1.0980966325035979E-3</v>
      </c>
      <c r="N581" s="55">
        <v>1363</v>
      </c>
      <c r="O581" s="55">
        <v>1366</v>
      </c>
      <c r="P581" s="55"/>
      <c r="Q581" s="55"/>
      <c r="R581" s="55"/>
      <c r="S581" s="55"/>
      <c r="T581" s="55"/>
      <c r="U581" s="55">
        <v>3</v>
      </c>
      <c r="V581" s="55"/>
      <c r="W581" s="55"/>
      <c r="X581" s="55"/>
      <c r="Y581" s="55"/>
      <c r="Z581" s="55"/>
      <c r="AA581" s="55"/>
      <c r="AB581" s="55"/>
      <c r="AG581" t="str">
        <f t="shared" si="101"/>
        <v>Dalton</v>
      </c>
      <c r="AH581" t="s">
        <v>542</v>
      </c>
      <c r="AI581">
        <v>1</v>
      </c>
      <c r="AK581" s="94">
        <v>25</v>
      </c>
      <c r="AL581" s="96">
        <v>3</v>
      </c>
      <c r="AM581" s="96">
        <v>30</v>
      </c>
      <c r="AN581" s="100">
        <v>16180</v>
      </c>
      <c r="AO581" s="100">
        <f t="shared" si="102"/>
        <v>25003</v>
      </c>
      <c r="AP581" t="s">
        <v>2575</v>
      </c>
      <c r="AQ581">
        <f t="shared" si="109"/>
        <v>2516180</v>
      </c>
    </row>
    <row r="582" spans="1:43" hidden="1" outlineLevel="1">
      <c r="A582" s="56" t="s">
        <v>1291</v>
      </c>
      <c r="B582" s="9" t="s">
        <v>1267</v>
      </c>
      <c r="C582" s="1">
        <f t="shared" si="103"/>
        <v>11350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04"/>
        <v>0</v>
      </c>
      <c r="G582" s="1">
        <f t="shared" si="99"/>
        <v>516</v>
      </c>
      <c r="H582" s="2">
        <f t="shared" si="100"/>
        <v>4.5462555066079297E-2</v>
      </c>
      <c r="I582" s="8"/>
      <c r="J582" s="2">
        <f t="shared" si="105"/>
        <v>0.52264317180616737</v>
      </c>
      <c r="K582" s="2">
        <f t="shared" si="106"/>
        <v>0.4771806167400881</v>
      </c>
      <c r="L582" s="2">
        <f t="shared" si="107"/>
        <v>0</v>
      </c>
      <c r="M582" s="2">
        <f t="shared" si="108"/>
        <v>1.7621145374452363E-4</v>
      </c>
      <c r="N582" s="55">
        <v>5932</v>
      </c>
      <c r="O582" s="55">
        <v>5416</v>
      </c>
      <c r="P582" s="55"/>
      <c r="Q582" s="55"/>
      <c r="R582" s="55"/>
      <c r="S582" s="55"/>
      <c r="T582" s="55"/>
      <c r="U582" s="55">
        <v>2</v>
      </c>
      <c r="V582" s="55"/>
      <c r="W582" s="55"/>
      <c r="X582" s="55"/>
      <c r="Y582" s="55"/>
      <c r="Z582" s="55"/>
      <c r="AA582" s="55"/>
      <c r="AB582" s="55"/>
      <c r="AG582" t="str">
        <f t="shared" si="101"/>
        <v>Danvers</v>
      </c>
      <c r="AH582" t="s">
        <v>1247</v>
      </c>
      <c r="AI582">
        <v>6</v>
      </c>
      <c r="AK582" s="94">
        <v>25</v>
      </c>
      <c r="AL582" s="96">
        <v>9</v>
      </c>
      <c r="AM582" s="96">
        <v>25</v>
      </c>
      <c r="AN582" s="100">
        <v>16250</v>
      </c>
      <c r="AO582" s="100">
        <f t="shared" si="102"/>
        <v>25009</v>
      </c>
      <c r="AP582" t="s">
        <v>2575</v>
      </c>
      <c r="AQ582">
        <f t="shared" si="109"/>
        <v>2516250</v>
      </c>
    </row>
    <row r="583" spans="1:43" hidden="1" outlineLevel="1">
      <c r="A583" s="56" t="s">
        <v>1535</v>
      </c>
      <c r="B583" s="9" t="s">
        <v>1267</v>
      </c>
      <c r="C583" s="1">
        <f t="shared" si="103"/>
        <v>10274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04"/>
        <v>0</v>
      </c>
      <c r="G583" s="1">
        <f t="shared" si="99"/>
        <v>1459</v>
      </c>
      <c r="H583" s="2">
        <f t="shared" si="100"/>
        <v>0.14200895464278762</v>
      </c>
      <c r="I583" s="8"/>
      <c r="J583" s="2">
        <f t="shared" si="105"/>
        <v>0.57095581078450452</v>
      </c>
      <c r="K583" s="2">
        <f t="shared" si="106"/>
        <v>0.42894685614171696</v>
      </c>
      <c r="L583" s="2">
        <f t="shared" si="107"/>
        <v>0</v>
      </c>
      <c r="M583" s="2">
        <f t="shared" si="108"/>
        <v>9.7333073778516077E-5</v>
      </c>
      <c r="N583" s="55">
        <v>5866</v>
      </c>
      <c r="O583" s="55">
        <v>4407</v>
      </c>
      <c r="P583" s="55"/>
      <c r="Q583" s="55"/>
      <c r="R583" s="55"/>
      <c r="S583" s="55"/>
      <c r="T583" s="55"/>
      <c r="U583" s="55">
        <v>1</v>
      </c>
      <c r="V583" s="55"/>
      <c r="W583" s="55"/>
      <c r="X583" s="55"/>
      <c r="Y583" s="55"/>
      <c r="Z583" s="55"/>
      <c r="AA583" s="55"/>
      <c r="AB583" s="55"/>
      <c r="AG583" t="str">
        <f t="shared" si="101"/>
        <v>Dartmouth</v>
      </c>
      <c r="AH583" t="s">
        <v>1482</v>
      </c>
      <c r="AI583">
        <v>4</v>
      </c>
      <c r="AK583" s="94">
        <v>25</v>
      </c>
      <c r="AL583" s="96">
        <v>5</v>
      </c>
      <c r="AM583" s="96">
        <v>20</v>
      </c>
      <c r="AN583" s="100">
        <v>16425</v>
      </c>
      <c r="AO583" s="100">
        <f t="shared" si="102"/>
        <v>25005</v>
      </c>
      <c r="AP583" t="s">
        <v>2575</v>
      </c>
      <c r="AQ583">
        <f t="shared" si="109"/>
        <v>2516425</v>
      </c>
    </row>
    <row r="584" spans="1:43" hidden="1" outlineLevel="1">
      <c r="A584" s="56" t="s">
        <v>45</v>
      </c>
      <c r="B584" s="9" t="s">
        <v>1267</v>
      </c>
      <c r="C584" s="1">
        <f t="shared" si="103"/>
        <v>11620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04"/>
        <v>0</v>
      </c>
      <c r="G584" s="1">
        <f t="shared" si="99"/>
        <v>1810</v>
      </c>
      <c r="H584" s="2">
        <f t="shared" si="100"/>
        <v>0.15576592082616178</v>
      </c>
      <c r="I584" s="8"/>
      <c r="J584" s="2">
        <f t="shared" si="105"/>
        <v>0.57788296041308085</v>
      </c>
      <c r="K584" s="2">
        <f t="shared" si="106"/>
        <v>0.4221170395869191</v>
      </c>
      <c r="L584" s="2">
        <f t="shared" si="107"/>
        <v>0</v>
      </c>
      <c r="M584" s="2">
        <f t="shared" si="108"/>
        <v>5.5511151231257827E-17</v>
      </c>
      <c r="N584" s="55">
        <v>6715</v>
      </c>
      <c r="O584" s="55">
        <v>4905</v>
      </c>
      <c r="P584" s="55"/>
      <c r="Q584" s="55"/>
      <c r="R584" s="55"/>
      <c r="S584" s="55"/>
      <c r="T584" s="55"/>
      <c r="U584" s="55">
        <v>0</v>
      </c>
      <c r="V584" s="55"/>
      <c r="W584" s="55"/>
      <c r="X584" s="55"/>
      <c r="Y584" s="55"/>
      <c r="Z584" s="55"/>
      <c r="AA584" s="55"/>
      <c r="AB584" s="55"/>
      <c r="AG584" t="str">
        <f t="shared" si="101"/>
        <v>Dedham</v>
      </c>
      <c r="AH584" t="s">
        <v>393</v>
      </c>
      <c r="AI584">
        <v>9</v>
      </c>
      <c r="AK584" s="94">
        <v>25</v>
      </c>
      <c r="AL584" s="96">
        <v>21</v>
      </c>
      <c r="AM584" s="96">
        <v>35</v>
      </c>
      <c r="AN584" s="100">
        <v>16495</v>
      </c>
      <c r="AO584" s="100">
        <f t="shared" si="102"/>
        <v>25021</v>
      </c>
      <c r="AP584" t="s">
        <v>2575</v>
      </c>
      <c r="AQ584">
        <f t="shared" si="109"/>
        <v>2516495</v>
      </c>
    </row>
    <row r="585" spans="1:43" hidden="1" outlineLevel="1">
      <c r="A585" s="56" t="s">
        <v>1907</v>
      </c>
      <c r="B585" s="9" t="s">
        <v>1267</v>
      </c>
      <c r="C585" s="1">
        <f t="shared" si="103"/>
        <v>2378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04"/>
        <v>0</v>
      </c>
      <c r="G585" s="1">
        <f t="shared" si="99"/>
        <v>486</v>
      </c>
      <c r="H585" s="2">
        <f t="shared" si="100"/>
        <v>0.20437342304457529</v>
      </c>
      <c r="I585" s="8"/>
      <c r="J585" s="2">
        <f t="shared" si="105"/>
        <v>0.60218671152228764</v>
      </c>
      <c r="K585" s="2">
        <f t="shared" si="106"/>
        <v>0.39781328847771236</v>
      </c>
      <c r="L585" s="2">
        <f t="shared" si="107"/>
        <v>0</v>
      </c>
      <c r="M585" s="2">
        <f t="shared" si="108"/>
        <v>0</v>
      </c>
      <c r="N585" s="55">
        <v>1432</v>
      </c>
      <c r="O585" s="55">
        <v>946</v>
      </c>
      <c r="P585" s="55"/>
      <c r="Q585" s="55"/>
      <c r="R585" s="55"/>
      <c r="S585" s="55"/>
      <c r="T585" s="55"/>
      <c r="U585" s="55">
        <v>0</v>
      </c>
      <c r="V585" s="55"/>
      <c r="W585" s="55"/>
      <c r="X585" s="55"/>
      <c r="Y585" s="55"/>
      <c r="Z585" s="55"/>
      <c r="AA585" s="55"/>
      <c r="AB585" s="55"/>
      <c r="AG585" t="str">
        <f t="shared" si="101"/>
        <v>Deerfield</v>
      </c>
      <c r="AH585" t="s">
        <v>1534</v>
      </c>
      <c r="AI585">
        <v>1</v>
      </c>
      <c r="AK585" s="94">
        <v>25</v>
      </c>
      <c r="AL585" s="96">
        <v>11</v>
      </c>
      <c r="AM585" s="96">
        <v>35</v>
      </c>
      <c r="AN585" s="100">
        <v>16670</v>
      </c>
      <c r="AO585" s="100">
        <f t="shared" si="102"/>
        <v>25011</v>
      </c>
      <c r="AP585" t="s">
        <v>2575</v>
      </c>
      <c r="AQ585">
        <f t="shared" si="109"/>
        <v>2516670</v>
      </c>
    </row>
    <row r="586" spans="1:43" hidden="1" outlineLevel="1">
      <c r="A586" s="56" t="s">
        <v>1305</v>
      </c>
      <c r="B586" s="9" t="s">
        <v>1267</v>
      </c>
      <c r="C586" s="1">
        <f t="shared" si="103"/>
        <v>7082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 t="shared" si="104"/>
        <v>0</v>
      </c>
      <c r="G586" s="1">
        <f t="shared" si="99"/>
        <v>8</v>
      </c>
      <c r="H586" s="2">
        <f t="shared" si="100"/>
        <v>1.1296243998870376E-3</v>
      </c>
      <c r="I586" s="8"/>
      <c r="J586" s="2">
        <f t="shared" si="105"/>
        <v>0.4991527817000847</v>
      </c>
      <c r="K586" s="2">
        <f t="shared" si="106"/>
        <v>0.50028240609997177</v>
      </c>
      <c r="L586" s="2">
        <f t="shared" si="107"/>
        <v>0</v>
      </c>
      <c r="M586" s="2">
        <f t="shared" si="108"/>
        <v>5.6481219994353182E-4</v>
      </c>
      <c r="N586" s="55">
        <v>3535</v>
      </c>
      <c r="O586" s="55">
        <v>3543</v>
      </c>
      <c r="P586" s="55"/>
      <c r="Q586" s="55"/>
      <c r="R586" s="55"/>
      <c r="S586" s="55"/>
      <c r="T586" s="55"/>
      <c r="U586" s="55">
        <v>4</v>
      </c>
      <c r="V586" s="55"/>
      <c r="W586" s="55"/>
      <c r="X586" s="55"/>
      <c r="Y586" s="55"/>
      <c r="Z586" s="55"/>
      <c r="AA586" s="55"/>
      <c r="AB586" s="55"/>
      <c r="AG586" t="str">
        <f t="shared" si="101"/>
        <v>Dennis</v>
      </c>
      <c r="AH586" t="s">
        <v>2257</v>
      </c>
      <c r="AI586">
        <v>10</v>
      </c>
      <c r="AK586" s="94">
        <v>25</v>
      </c>
      <c r="AL586" s="96">
        <v>1</v>
      </c>
      <c r="AM586" s="96">
        <v>25</v>
      </c>
      <c r="AN586" s="100">
        <v>16775</v>
      </c>
      <c r="AO586" s="100">
        <f t="shared" si="102"/>
        <v>25001</v>
      </c>
      <c r="AP586" t="s">
        <v>2575</v>
      </c>
      <c r="AQ586">
        <f t="shared" si="109"/>
        <v>2516775</v>
      </c>
    </row>
    <row r="587" spans="1:43" hidden="1" outlineLevel="1">
      <c r="A587" s="56" t="s">
        <v>1306</v>
      </c>
      <c r="B587" s="9" t="s">
        <v>1267</v>
      </c>
      <c r="C587" s="1">
        <f t="shared" si="103"/>
        <v>2391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 t="shared" si="104"/>
        <v>0</v>
      </c>
      <c r="G587" s="1">
        <f t="shared" ref="G587:G651" si="110">IF(C587&gt;0,MAX(N587:P587)-LARGE(N587:P587,2),0)</f>
        <v>199</v>
      </c>
      <c r="H587" s="2">
        <f t="shared" ref="H587:H651" si="111">IF(C587&gt;0,G587/C587,0)</f>
        <v>8.3228774571309075E-2</v>
      </c>
      <c r="I587" s="8"/>
      <c r="J587" s="2">
        <f t="shared" si="105"/>
        <v>0.45838561271434547</v>
      </c>
      <c r="K587" s="2">
        <f t="shared" si="106"/>
        <v>0.54161438728565459</v>
      </c>
      <c r="L587" s="2">
        <f t="shared" si="107"/>
        <v>0</v>
      </c>
      <c r="M587" s="2">
        <f t="shared" si="108"/>
        <v>-1.1102230246251565E-16</v>
      </c>
      <c r="N587" s="55">
        <v>1096</v>
      </c>
      <c r="O587" s="55">
        <v>1295</v>
      </c>
      <c r="P587" s="55"/>
      <c r="Q587" s="55"/>
      <c r="R587" s="55"/>
      <c r="S587" s="55"/>
      <c r="T587" s="55"/>
      <c r="U587" s="55">
        <v>0</v>
      </c>
      <c r="V587" s="55"/>
      <c r="W587" s="55"/>
      <c r="X587" s="55"/>
      <c r="Y587" s="55"/>
      <c r="Z587" s="55"/>
      <c r="AA587" s="55"/>
      <c r="AB587" s="55"/>
      <c r="AG587" t="str">
        <f t="shared" si="101"/>
        <v>Dighton</v>
      </c>
      <c r="AH587" t="s">
        <v>1482</v>
      </c>
      <c r="AI587">
        <v>4</v>
      </c>
      <c r="AK587" s="94">
        <v>25</v>
      </c>
      <c r="AL587" s="96">
        <v>5</v>
      </c>
      <c r="AM587" s="96">
        <v>25</v>
      </c>
      <c r="AN587" s="100">
        <v>16950</v>
      </c>
      <c r="AO587" s="100">
        <f t="shared" si="102"/>
        <v>25005</v>
      </c>
      <c r="AP587" t="s">
        <v>2575</v>
      </c>
      <c r="AQ587">
        <f t="shared" si="109"/>
        <v>2516950</v>
      </c>
    </row>
    <row r="588" spans="1:43" hidden="1" outlineLevel="1">
      <c r="A588" s="56" t="s">
        <v>978</v>
      </c>
      <c r="B588" s="9" t="s">
        <v>1267</v>
      </c>
      <c r="C588" s="1">
        <f t="shared" si="103"/>
        <v>2006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 t="shared" si="104"/>
        <v>0</v>
      </c>
      <c r="G588" s="1">
        <f t="shared" si="110"/>
        <v>136</v>
      </c>
      <c r="H588" s="2">
        <f t="shared" si="111"/>
        <v>6.7796610169491525E-2</v>
      </c>
      <c r="I588" s="8"/>
      <c r="J588" s="2">
        <f t="shared" si="105"/>
        <v>0.46610169491525422</v>
      </c>
      <c r="K588" s="2">
        <f t="shared" si="106"/>
        <v>0.53389830508474578</v>
      </c>
      <c r="L588" s="2">
        <f t="shared" si="107"/>
        <v>0</v>
      </c>
      <c r="M588" s="2">
        <f t="shared" si="108"/>
        <v>0</v>
      </c>
      <c r="N588" s="55">
        <v>935</v>
      </c>
      <c r="O588" s="55">
        <v>1071</v>
      </c>
      <c r="P588" s="55"/>
      <c r="Q588" s="55"/>
      <c r="R588" s="55"/>
      <c r="S588" s="55"/>
      <c r="T588" s="55"/>
      <c r="U588" s="55">
        <v>0</v>
      </c>
      <c r="V588" s="55"/>
      <c r="W588" s="55"/>
      <c r="X588" s="55"/>
      <c r="Y588" s="55"/>
      <c r="Z588" s="55"/>
      <c r="AA588" s="55"/>
      <c r="AB588" s="55"/>
      <c r="AG588" t="str">
        <f t="shared" ref="AG588:AG651" si="112">A588</f>
        <v>Douglas</v>
      </c>
      <c r="AH588" s="9" t="s">
        <v>1241</v>
      </c>
      <c r="AI588" s="9">
        <v>2</v>
      </c>
      <c r="AK588" s="94">
        <v>25</v>
      </c>
      <c r="AL588" s="96">
        <v>27</v>
      </c>
      <c r="AM588" s="96">
        <v>60</v>
      </c>
      <c r="AN588" s="100">
        <v>17300</v>
      </c>
      <c r="AO588" s="100">
        <f t="shared" si="102"/>
        <v>25027</v>
      </c>
      <c r="AP588" t="s">
        <v>2575</v>
      </c>
      <c r="AQ588">
        <f t="shared" si="109"/>
        <v>2517300</v>
      </c>
    </row>
    <row r="589" spans="1:43" hidden="1" outlineLevel="1">
      <c r="A589" s="56" t="s">
        <v>2744</v>
      </c>
      <c r="B589" s="9" t="s">
        <v>1267</v>
      </c>
      <c r="C589" s="1">
        <f t="shared" si="103"/>
        <v>2723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 t="shared" si="104"/>
        <v>0</v>
      </c>
      <c r="G589" s="1">
        <f t="shared" si="110"/>
        <v>298</v>
      </c>
      <c r="H589" s="2">
        <f t="shared" si="111"/>
        <v>0.10943811972089607</v>
      </c>
      <c r="I589" s="8"/>
      <c r="J589" s="2">
        <f t="shared" si="105"/>
        <v>0.44105765699596033</v>
      </c>
      <c r="K589" s="2">
        <f t="shared" si="106"/>
        <v>0.55049577671685646</v>
      </c>
      <c r="L589" s="2">
        <f t="shared" si="107"/>
        <v>0</v>
      </c>
      <c r="M589" s="2">
        <f t="shared" si="108"/>
        <v>8.4465662871832103E-3</v>
      </c>
      <c r="N589" s="55">
        <v>1201</v>
      </c>
      <c r="O589" s="55">
        <v>1499</v>
      </c>
      <c r="P589" s="55"/>
      <c r="Q589" s="55"/>
      <c r="R589" s="55"/>
      <c r="S589" s="55"/>
      <c r="T589" s="55"/>
      <c r="U589" s="55">
        <v>23</v>
      </c>
      <c r="V589" s="55"/>
      <c r="W589" s="55"/>
      <c r="X589" s="55"/>
      <c r="Y589" s="55"/>
      <c r="Z589" s="55"/>
      <c r="AA589" s="55"/>
      <c r="AB589" s="55"/>
      <c r="AG589" t="str">
        <f t="shared" si="112"/>
        <v>Dover</v>
      </c>
      <c r="AH589" t="s">
        <v>393</v>
      </c>
      <c r="AI589">
        <v>4</v>
      </c>
      <c r="AK589" s="94">
        <v>25</v>
      </c>
      <c r="AL589" s="96">
        <v>21</v>
      </c>
      <c r="AM589" s="96">
        <v>40</v>
      </c>
      <c r="AN589" s="100">
        <v>17405</v>
      </c>
      <c r="AO589" s="100">
        <f t="shared" si="102"/>
        <v>25021</v>
      </c>
      <c r="AP589" t="s">
        <v>2575</v>
      </c>
      <c r="AQ589">
        <f t="shared" si="109"/>
        <v>2517405</v>
      </c>
    </row>
    <row r="590" spans="1:43" hidden="1" outlineLevel="1">
      <c r="A590" s="56" t="s">
        <v>1005</v>
      </c>
      <c r="B590" s="9" t="s">
        <v>1267</v>
      </c>
      <c r="C590" s="1">
        <f t="shared" si="103"/>
        <v>10667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 t="shared" si="104"/>
        <v>0</v>
      </c>
      <c r="G590" s="1">
        <f t="shared" si="110"/>
        <v>361</v>
      </c>
      <c r="H590" s="2">
        <f t="shared" si="111"/>
        <v>3.3842692415862005E-2</v>
      </c>
      <c r="I590" s="8"/>
      <c r="J590" s="2">
        <f t="shared" si="105"/>
        <v>0.48204743601762445</v>
      </c>
      <c r="K590" s="2">
        <f t="shared" si="106"/>
        <v>0.51589012843348647</v>
      </c>
      <c r="L590" s="2">
        <f t="shared" si="107"/>
        <v>0</v>
      </c>
      <c r="M590" s="2">
        <f t="shared" si="108"/>
        <v>2.0624355488890744E-3</v>
      </c>
      <c r="N590" s="55">
        <v>5142</v>
      </c>
      <c r="O590" s="55">
        <v>5503</v>
      </c>
      <c r="P590" s="55"/>
      <c r="Q590" s="55"/>
      <c r="R590" s="55"/>
      <c r="S590" s="55"/>
      <c r="T590" s="55"/>
      <c r="U590" s="55">
        <v>22</v>
      </c>
      <c r="V590" s="55"/>
      <c r="W590" s="55"/>
      <c r="X590" s="55"/>
      <c r="Y590" s="55"/>
      <c r="Z590" s="55"/>
      <c r="AA590" s="55"/>
      <c r="AB590" s="55"/>
      <c r="AG590" t="str">
        <f t="shared" si="112"/>
        <v>Dracut</v>
      </c>
      <c r="AH590" t="s">
        <v>589</v>
      </c>
      <c r="AI590">
        <v>5</v>
      </c>
      <c r="AK590" s="94">
        <v>25</v>
      </c>
      <c r="AL590" s="96">
        <v>17</v>
      </c>
      <c r="AM590" s="96">
        <v>75</v>
      </c>
      <c r="AN590" s="100">
        <v>17475</v>
      </c>
      <c r="AO590" s="100">
        <f t="shared" ref="AO590:AO654" si="113">AK590*1000+AL590</f>
        <v>25017</v>
      </c>
      <c r="AP590" t="s">
        <v>2575</v>
      </c>
      <c r="AQ590">
        <f t="shared" si="109"/>
        <v>2517475</v>
      </c>
    </row>
    <row r="591" spans="1:43" hidden="1" outlineLevel="1">
      <c r="A591" s="56" t="s">
        <v>1467</v>
      </c>
      <c r="B591" s="9" t="s">
        <v>1267</v>
      </c>
      <c r="C591" s="1">
        <f t="shared" si="103"/>
        <v>3407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04"/>
        <v>0</v>
      </c>
      <c r="G591" s="1">
        <f t="shared" si="110"/>
        <v>133</v>
      </c>
      <c r="H591" s="2">
        <f t="shared" si="111"/>
        <v>3.9037276196066922E-2</v>
      </c>
      <c r="I591" s="8"/>
      <c r="J591" s="2">
        <f t="shared" si="105"/>
        <v>0.51951863809803345</v>
      </c>
      <c r="K591" s="2">
        <f t="shared" si="106"/>
        <v>0.48048136190196655</v>
      </c>
      <c r="L591" s="2">
        <f t="shared" si="107"/>
        <v>0</v>
      </c>
      <c r="M591" s="2">
        <f t="shared" si="108"/>
        <v>0</v>
      </c>
      <c r="N591" s="55">
        <v>1770</v>
      </c>
      <c r="O591" s="55">
        <v>1637</v>
      </c>
      <c r="P591" s="55"/>
      <c r="Q591" s="55"/>
      <c r="R591" s="55"/>
      <c r="S591" s="55"/>
      <c r="T591" s="55"/>
      <c r="U591" s="55">
        <v>0</v>
      </c>
      <c r="V591" s="55"/>
      <c r="W591" s="55"/>
      <c r="X591" s="55"/>
      <c r="Y591" s="55"/>
      <c r="Z591" s="55"/>
      <c r="AA591" s="55"/>
      <c r="AB591" s="55"/>
      <c r="AG591" t="str">
        <f t="shared" si="112"/>
        <v>Dudley</v>
      </c>
      <c r="AH591" s="9" t="s">
        <v>1241</v>
      </c>
      <c r="AI591" s="9">
        <v>2</v>
      </c>
      <c r="AK591" s="94">
        <v>25</v>
      </c>
      <c r="AL591" s="96">
        <v>27</v>
      </c>
      <c r="AM591" s="96">
        <v>65</v>
      </c>
      <c r="AN591" s="100">
        <v>17685</v>
      </c>
      <c r="AO591" s="100">
        <f t="shared" si="113"/>
        <v>25027</v>
      </c>
      <c r="AP591" t="s">
        <v>2575</v>
      </c>
      <c r="AQ591">
        <f t="shared" si="109"/>
        <v>2517685</v>
      </c>
    </row>
    <row r="592" spans="1:43" hidden="1" outlineLevel="1">
      <c r="A592" s="56" t="s">
        <v>2136</v>
      </c>
      <c r="B592" s="9" t="s">
        <v>1267</v>
      </c>
      <c r="C592" s="1">
        <f t="shared" si="103"/>
        <v>1056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 t="shared" si="104"/>
        <v>0</v>
      </c>
      <c r="G592" s="1">
        <f t="shared" si="110"/>
        <v>80</v>
      </c>
      <c r="H592" s="2">
        <f t="shared" si="111"/>
        <v>7.575757575757576E-2</v>
      </c>
      <c r="I592" s="8"/>
      <c r="J592" s="2">
        <f t="shared" si="105"/>
        <v>0.4621212121212121</v>
      </c>
      <c r="K592" s="2">
        <f t="shared" si="106"/>
        <v>0.53787878787878785</v>
      </c>
      <c r="L592" s="2">
        <f t="shared" si="107"/>
        <v>0</v>
      </c>
      <c r="M592" s="2">
        <f t="shared" si="108"/>
        <v>0</v>
      </c>
      <c r="N592" s="55">
        <v>488</v>
      </c>
      <c r="O592" s="55">
        <v>568</v>
      </c>
      <c r="P592" s="55"/>
      <c r="Q592" s="55"/>
      <c r="R592" s="55"/>
      <c r="S592" s="55"/>
      <c r="T592" s="55"/>
      <c r="U592" s="55">
        <v>0</v>
      </c>
      <c r="V592" s="55"/>
      <c r="W592" s="55"/>
      <c r="X592" s="55"/>
      <c r="Y592" s="55"/>
      <c r="Z592" s="55"/>
      <c r="AA592" s="55"/>
      <c r="AB592" s="55"/>
      <c r="AG592" t="str">
        <f t="shared" si="112"/>
        <v>Dunstable</v>
      </c>
      <c r="AH592" t="s">
        <v>589</v>
      </c>
      <c r="AI592">
        <v>5</v>
      </c>
      <c r="AK592" s="94">
        <v>25</v>
      </c>
      <c r="AL592" s="96">
        <v>17</v>
      </c>
      <c r="AM592" s="96">
        <v>80</v>
      </c>
      <c r="AN592" s="100">
        <v>17825</v>
      </c>
      <c r="AO592" s="100">
        <f t="shared" si="113"/>
        <v>25017</v>
      </c>
      <c r="AP592" t="s">
        <v>2575</v>
      </c>
      <c r="AQ592">
        <f t="shared" si="109"/>
        <v>2517825</v>
      </c>
    </row>
    <row r="593" spans="1:43" hidden="1" outlineLevel="1">
      <c r="A593" s="56" t="s">
        <v>1412</v>
      </c>
      <c r="B593" s="9" t="s">
        <v>1267</v>
      </c>
      <c r="C593" s="1">
        <f t="shared" si="103"/>
        <v>6938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 t="shared" si="104"/>
        <v>0</v>
      </c>
      <c r="G593" s="1">
        <f t="shared" si="110"/>
        <v>297</v>
      </c>
      <c r="H593" s="2">
        <f t="shared" si="111"/>
        <v>4.2807725569328339E-2</v>
      </c>
      <c r="I593" s="8"/>
      <c r="J593" s="2">
        <f t="shared" si="105"/>
        <v>0.47852407033727301</v>
      </c>
      <c r="K593" s="2">
        <f t="shared" si="106"/>
        <v>0.52133179590660128</v>
      </c>
      <c r="L593" s="2">
        <f t="shared" si="107"/>
        <v>0</v>
      </c>
      <c r="M593" s="2">
        <f t="shared" si="108"/>
        <v>1.4413375612565282E-4</v>
      </c>
      <c r="N593" s="55">
        <v>3320</v>
      </c>
      <c r="O593" s="55">
        <v>3617</v>
      </c>
      <c r="P593" s="55"/>
      <c r="Q593" s="55"/>
      <c r="R593" s="55"/>
      <c r="S593" s="55"/>
      <c r="T593" s="55"/>
      <c r="U593" s="55">
        <v>1</v>
      </c>
      <c r="V593" s="55"/>
      <c r="W593" s="55"/>
      <c r="X593" s="55"/>
      <c r="Y593" s="55"/>
      <c r="Z593" s="55"/>
      <c r="AA593" s="55"/>
      <c r="AB593" s="55"/>
      <c r="AG593" t="str">
        <f t="shared" si="112"/>
        <v>Duxbury</v>
      </c>
      <c r="AH593" t="s">
        <v>2261</v>
      </c>
      <c r="AI593">
        <v>10</v>
      </c>
      <c r="AK593" s="94">
        <v>25</v>
      </c>
      <c r="AL593" s="96">
        <v>23</v>
      </c>
      <c r="AM593" s="96">
        <v>25</v>
      </c>
      <c r="AN593" s="100">
        <v>17895</v>
      </c>
      <c r="AO593" s="100">
        <f t="shared" si="113"/>
        <v>25023</v>
      </c>
      <c r="AP593" t="s">
        <v>2575</v>
      </c>
      <c r="AQ593">
        <f t="shared" si="109"/>
        <v>2517895</v>
      </c>
    </row>
    <row r="594" spans="1:43" hidden="1" outlineLevel="1">
      <c r="A594" s="56" t="s">
        <v>2792</v>
      </c>
      <c r="B594" s="9" t="s">
        <v>1267</v>
      </c>
      <c r="C594" s="1">
        <f t="shared" si="103"/>
        <v>4415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 t="shared" si="104"/>
        <v>0</v>
      </c>
      <c r="G594" s="1">
        <f t="shared" si="110"/>
        <v>915</v>
      </c>
      <c r="H594" s="2">
        <f t="shared" si="111"/>
        <v>0.20724801812004531</v>
      </c>
      <c r="I594" s="8"/>
      <c r="J594" s="2">
        <f t="shared" si="105"/>
        <v>0.39637599093997733</v>
      </c>
      <c r="K594" s="2">
        <f t="shared" si="106"/>
        <v>0.60362400906002267</v>
      </c>
      <c r="L594" s="2">
        <f t="shared" si="107"/>
        <v>0</v>
      </c>
      <c r="M594" s="2">
        <f t="shared" si="108"/>
        <v>0</v>
      </c>
      <c r="N594" s="55">
        <v>1750</v>
      </c>
      <c r="O594" s="55">
        <v>2665</v>
      </c>
      <c r="P594" s="55"/>
      <c r="Q594" s="55"/>
      <c r="R594" s="55"/>
      <c r="S594" s="55"/>
      <c r="T594" s="55"/>
      <c r="U594" s="55">
        <v>0</v>
      </c>
      <c r="V594" s="55"/>
      <c r="W594" s="55"/>
      <c r="X594" s="55"/>
      <c r="Y594" s="55"/>
      <c r="Z594" s="55"/>
      <c r="AA594" s="55"/>
      <c r="AB594" s="55"/>
      <c r="AG594" t="str">
        <f t="shared" si="112"/>
        <v>East Bridgewater</v>
      </c>
      <c r="AH594" t="s">
        <v>2261</v>
      </c>
      <c r="AI594">
        <v>9</v>
      </c>
      <c r="AK594" s="94">
        <v>25</v>
      </c>
      <c r="AL594" s="96">
        <v>23</v>
      </c>
      <c r="AM594" s="96">
        <v>30</v>
      </c>
      <c r="AN594" s="100">
        <v>18455</v>
      </c>
      <c r="AO594" s="100">
        <f t="shared" si="113"/>
        <v>25023</v>
      </c>
      <c r="AP594" t="s">
        <v>2575</v>
      </c>
      <c r="AQ594">
        <f t="shared" si="109"/>
        <v>2518455</v>
      </c>
    </row>
    <row r="595" spans="1:43" hidden="1" outlineLevel="1">
      <c r="A595" s="56" t="s">
        <v>986</v>
      </c>
      <c r="B595" s="9" t="s">
        <v>1267</v>
      </c>
      <c r="C595" s="1">
        <f t="shared" si="103"/>
        <v>808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 t="shared" si="104"/>
        <v>0</v>
      </c>
      <c r="G595" s="1">
        <f t="shared" si="110"/>
        <v>94</v>
      </c>
      <c r="H595" s="2">
        <f t="shared" si="111"/>
        <v>0.11633663366336634</v>
      </c>
      <c r="I595" s="8"/>
      <c r="J595" s="2">
        <f t="shared" si="105"/>
        <v>0.44183168316831684</v>
      </c>
      <c r="K595" s="2">
        <f t="shared" si="106"/>
        <v>0.55816831683168322</v>
      </c>
      <c r="L595" s="2">
        <f t="shared" si="107"/>
        <v>0</v>
      </c>
      <c r="M595" s="2">
        <f t="shared" si="108"/>
        <v>-1.1102230246251565E-16</v>
      </c>
      <c r="N595" s="55">
        <v>357</v>
      </c>
      <c r="O595" s="55">
        <v>451</v>
      </c>
      <c r="P595" s="55"/>
      <c r="Q595" s="55"/>
      <c r="R595" s="55"/>
      <c r="S595" s="55"/>
      <c r="T595" s="55"/>
      <c r="U595" s="55">
        <v>0</v>
      </c>
      <c r="V595" s="55"/>
      <c r="W595" s="55"/>
      <c r="X595" s="55"/>
      <c r="Y595" s="55"/>
      <c r="Z595" s="55"/>
      <c r="AA595" s="55"/>
      <c r="AB595" s="55"/>
      <c r="AG595" t="str">
        <f t="shared" si="112"/>
        <v>East Brookfield</v>
      </c>
      <c r="AH595" s="9" t="s">
        <v>1241</v>
      </c>
      <c r="AI595" s="9">
        <v>2</v>
      </c>
      <c r="AK595" s="94">
        <v>25</v>
      </c>
      <c r="AL595" s="96">
        <v>27</v>
      </c>
      <c r="AM595" s="96">
        <v>70</v>
      </c>
      <c r="AN595" s="100">
        <v>18560</v>
      </c>
      <c r="AO595" s="100">
        <f t="shared" si="113"/>
        <v>25027</v>
      </c>
      <c r="AP595" t="s">
        <v>2575</v>
      </c>
      <c r="AQ595">
        <f t="shared" si="109"/>
        <v>2518560</v>
      </c>
    </row>
    <row r="596" spans="1:43" hidden="1" outlineLevel="1">
      <c r="A596" s="56" t="s">
        <v>2705</v>
      </c>
      <c r="B596" s="9" t="s">
        <v>1267</v>
      </c>
      <c r="C596" s="1">
        <f t="shared" si="103"/>
        <v>5776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 t="shared" si="104"/>
        <v>0</v>
      </c>
      <c r="G596" s="1">
        <f t="shared" si="110"/>
        <v>554</v>
      </c>
      <c r="H596" s="2">
        <f t="shared" si="111"/>
        <v>9.5914127423822715E-2</v>
      </c>
      <c r="I596" s="8"/>
      <c r="J596" s="2">
        <f t="shared" si="105"/>
        <v>0.45204293628808867</v>
      </c>
      <c r="K596" s="2">
        <f t="shared" si="106"/>
        <v>0.54795706371191133</v>
      </c>
      <c r="L596" s="2">
        <f t="shared" si="107"/>
        <v>0</v>
      </c>
      <c r="M596" s="2">
        <f t="shared" si="108"/>
        <v>0</v>
      </c>
      <c r="N596" s="55">
        <v>2611</v>
      </c>
      <c r="O596" s="55">
        <v>3165</v>
      </c>
      <c r="P596" s="55"/>
      <c r="Q596" s="55"/>
      <c r="R596" s="55"/>
      <c r="S596" s="55"/>
      <c r="T596" s="55"/>
      <c r="U596" s="55">
        <v>0</v>
      </c>
      <c r="V596" s="55"/>
      <c r="W596" s="55"/>
      <c r="X596" s="55"/>
      <c r="Y596" s="55"/>
      <c r="Z596" s="55"/>
      <c r="AA596" s="55"/>
      <c r="AB596" s="55"/>
      <c r="AG596" t="str">
        <f t="shared" si="112"/>
        <v>East Longmeadow</v>
      </c>
      <c r="AH596" t="s">
        <v>2627</v>
      </c>
      <c r="AI596">
        <v>2</v>
      </c>
      <c r="AK596" s="94">
        <v>25</v>
      </c>
      <c r="AL596" s="96">
        <v>13</v>
      </c>
      <c r="AM596" s="96">
        <v>30</v>
      </c>
      <c r="AN596" s="100">
        <v>19645</v>
      </c>
      <c r="AO596" s="100">
        <f t="shared" si="113"/>
        <v>25013</v>
      </c>
      <c r="AP596" t="s">
        <v>2575</v>
      </c>
      <c r="AQ596">
        <f t="shared" si="109"/>
        <v>2519645</v>
      </c>
    </row>
    <row r="597" spans="1:43" hidden="1" outlineLevel="1">
      <c r="A597" s="56" t="s">
        <v>2211</v>
      </c>
      <c r="B597" s="9" t="s">
        <v>1267</v>
      </c>
      <c r="C597" s="1">
        <f t="shared" si="103"/>
        <v>2575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04"/>
        <v>0</v>
      </c>
      <c r="G597" s="1">
        <f t="shared" si="110"/>
        <v>125</v>
      </c>
      <c r="H597" s="2">
        <f t="shared" si="111"/>
        <v>4.8543689320388349E-2</v>
      </c>
      <c r="I597" s="8"/>
      <c r="J597" s="2">
        <f t="shared" si="105"/>
        <v>0.52427184466019416</v>
      </c>
      <c r="K597" s="2">
        <f t="shared" si="106"/>
        <v>0.47572815533980584</v>
      </c>
      <c r="L597" s="2">
        <f t="shared" si="107"/>
        <v>0</v>
      </c>
      <c r="M597" s="2">
        <f t="shared" si="108"/>
        <v>0</v>
      </c>
      <c r="N597" s="55">
        <v>1350</v>
      </c>
      <c r="O597" s="55">
        <v>1225</v>
      </c>
      <c r="P597" s="55"/>
      <c r="Q597" s="55"/>
      <c r="R597" s="55"/>
      <c r="S597" s="55"/>
      <c r="T597" s="55"/>
      <c r="U597" s="55">
        <v>0</v>
      </c>
      <c r="V597" s="55"/>
      <c r="W597" s="55"/>
      <c r="X597" s="55"/>
      <c r="Y597" s="55"/>
      <c r="Z597" s="55"/>
      <c r="AA597" s="55"/>
      <c r="AB597" s="55"/>
      <c r="AG597" t="str">
        <f t="shared" si="112"/>
        <v>Eastham</v>
      </c>
      <c r="AH597" t="s">
        <v>2257</v>
      </c>
      <c r="AI597">
        <v>10</v>
      </c>
      <c r="AK597" s="94">
        <v>25</v>
      </c>
      <c r="AL597" s="96">
        <v>1</v>
      </c>
      <c r="AM597" s="96">
        <v>30</v>
      </c>
      <c r="AN597" s="100">
        <v>19295</v>
      </c>
      <c r="AO597" s="100">
        <f t="shared" si="113"/>
        <v>25001</v>
      </c>
      <c r="AP597" t="s">
        <v>2575</v>
      </c>
      <c r="AQ597">
        <f t="shared" si="109"/>
        <v>2519295</v>
      </c>
    </row>
    <row r="598" spans="1:43" hidden="1" outlineLevel="1">
      <c r="A598" s="56" t="s">
        <v>1756</v>
      </c>
      <c r="B598" s="9" t="s">
        <v>1267</v>
      </c>
      <c r="C598" s="1">
        <f t="shared" si="103"/>
        <v>6210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04"/>
        <v>0</v>
      </c>
      <c r="G598" s="1">
        <f t="shared" si="110"/>
        <v>75</v>
      </c>
      <c r="H598" s="2">
        <f t="shared" si="111"/>
        <v>1.2077294685990338E-2</v>
      </c>
      <c r="I598" s="8"/>
      <c r="J598" s="2">
        <f t="shared" si="105"/>
        <v>0.50595813204508855</v>
      </c>
      <c r="K598" s="2">
        <f t="shared" si="106"/>
        <v>0.49388083735909821</v>
      </c>
      <c r="L598" s="2">
        <f t="shared" si="107"/>
        <v>0</v>
      </c>
      <c r="M598" s="2">
        <f t="shared" si="108"/>
        <v>1.6103059581323853E-4</v>
      </c>
      <c r="N598" s="55">
        <v>3142</v>
      </c>
      <c r="O598" s="55">
        <v>3067</v>
      </c>
      <c r="P598" s="55"/>
      <c r="Q598" s="55"/>
      <c r="R598" s="55"/>
      <c r="S598" s="55"/>
      <c r="T598" s="55"/>
      <c r="U598" s="55">
        <v>1</v>
      </c>
      <c r="V598" s="55"/>
      <c r="W598" s="55"/>
      <c r="X598" s="55"/>
      <c r="Y598" s="55"/>
      <c r="Z598" s="55"/>
      <c r="AA598" s="55"/>
      <c r="AB598" s="55"/>
      <c r="AG598" t="str">
        <f t="shared" si="112"/>
        <v>Easthampton</v>
      </c>
      <c r="AH598" t="s">
        <v>1818</v>
      </c>
      <c r="AI598">
        <v>1</v>
      </c>
      <c r="AK598" s="94">
        <v>25</v>
      </c>
      <c r="AL598" s="96">
        <v>15</v>
      </c>
      <c r="AM598" s="96">
        <v>25</v>
      </c>
      <c r="AN598" s="100">
        <v>19330</v>
      </c>
      <c r="AO598" s="100">
        <f t="shared" si="113"/>
        <v>25015</v>
      </c>
      <c r="AP598" t="s">
        <v>527</v>
      </c>
      <c r="AQ598">
        <f t="shared" si="109"/>
        <v>2519330</v>
      </c>
    </row>
    <row r="599" spans="1:43" hidden="1" outlineLevel="1">
      <c r="A599" s="56" t="s">
        <v>1771</v>
      </c>
      <c r="B599" s="9" t="s">
        <v>1267</v>
      </c>
      <c r="C599" s="1">
        <f t="shared" si="103"/>
        <v>8723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 t="shared" si="104"/>
        <v>0</v>
      </c>
      <c r="G599" s="1">
        <f t="shared" si="110"/>
        <v>611</v>
      </c>
      <c r="H599" s="2">
        <f t="shared" si="111"/>
        <v>7.0044709388971685E-2</v>
      </c>
      <c r="I599" s="8"/>
      <c r="J599" s="2">
        <f t="shared" si="105"/>
        <v>0.46497764530551416</v>
      </c>
      <c r="K599" s="2">
        <f t="shared" si="106"/>
        <v>0.53502235469448589</v>
      </c>
      <c r="L599" s="2">
        <f t="shared" si="107"/>
        <v>0</v>
      </c>
      <c r="M599" s="2">
        <f t="shared" si="108"/>
        <v>0</v>
      </c>
      <c r="N599" s="55">
        <v>4056</v>
      </c>
      <c r="O599" s="55">
        <v>4667</v>
      </c>
      <c r="P599" s="55"/>
      <c r="Q599" s="55"/>
      <c r="R599" s="55"/>
      <c r="S599" s="55"/>
      <c r="T599" s="55"/>
      <c r="U599" s="55">
        <v>0</v>
      </c>
      <c r="V599" s="55"/>
      <c r="W599" s="55"/>
      <c r="X599" s="55"/>
      <c r="Y599" s="55"/>
      <c r="Z599" s="55"/>
      <c r="AA599" s="55"/>
      <c r="AB599" s="55"/>
      <c r="AG599" t="str">
        <f t="shared" si="112"/>
        <v>Easton</v>
      </c>
      <c r="AH599" t="s">
        <v>1482</v>
      </c>
      <c r="AI599">
        <v>9</v>
      </c>
      <c r="AK599" s="94">
        <v>25</v>
      </c>
      <c r="AL599" s="96">
        <v>5</v>
      </c>
      <c r="AM599" s="96">
        <v>30</v>
      </c>
      <c r="AN599" s="100">
        <v>20100</v>
      </c>
      <c r="AO599" s="100">
        <f t="shared" si="113"/>
        <v>25005</v>
      </c>
      <c r="AP599" t="s">
        <v>2575</v>
      </c>
      <c r="AQ599">
        <f t="shared" si="109"/>
        <v>2520100</v>
      </c>
    </row>
    <row r="600" spans="1:43" hidden="1" outlineLevel="1">
      <c r="A600" s="56" t="s">
        <v>1164</v>
      </c>
      <c r="B600" s="9" t="s">
        <v>1267</v>
      </c>
      <c r="C600" s="1">
        <f t="shared" si="103"/>
        <v>1304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04"/>
        <v>0</v>
      </c>
      <c r="G600" s="1">
        <f t="shared" si="110"/>
        <v>190</v>
      </c>
      <c r="H600" s="2">
        <f t="shared" si="111"/>
        <v>0.14570552147239263</v>
      </c>
      <c r="I600" s="8"/>
      <c r="J600" s="2">
        <f t="shared" si="105"/>
        <v>0.57208588957055218</v>
      </c>
      <c r="K600" s="2">
        <f t="shared" si="106"/>
        <v>0.42638036809815949</v>
      </c>
      <c r="L600" s="2">
        <f t="shared" si="107"/>
        <v>0</v>
      </c>
      <c r="M600" s="2">
        <f t="shared" si="108"/>
        <v>1.5337423312883347E-3</v>
      </c>
      <c r="N600" s="55">
        <v>746</v>
      </c>
      <c r="O600" s="55">
        <v>556</v>
      </c>
      <c r="P600" s="55"/>
      <c r="Q600" s="55"/>
      <c r="R600" s="55"/>
      <c r="S600" s="55"/>
      <c r="T600" s="55"/>
      <c r="U600" s="55">
        <v>2</v>
      </c>
      <c r="V600" s="55"/>
      <c r="W600" s="55"/>
      <c r="X600" s="55"/>
      <c r="Y600" s="55"/>
      <c r="Z600" s="55"/>
      <c r="AA600" s="55"/>
      <c r="AB600" s="55"/>
      <c r="AG600" t="str">
        <f t="shared" si="112"/>
        <v>Edgartown</v>
      </c>
      <c r="AH600" t="s">
        <v>1865</v>
      </c>
      <c r="AI600">
        <v>10</v>
      </c>
      <c r="AK600" s="94">
        <v>25</v>
      </c>
      <c r="AL600" s="96">
        <v>7</v>
      </c>
      <c r="AM600" s="96">
        <v>10</v>
      </c>
      <c r="AN600" s="100">
        <v>21150</v>
      </c>
      <c r="AO600" s="100">
        <f t="shared" si="113"/>
        <v>25007</v>
      </c>
      <c r="AP600" t="s">
        <v>2575</v>
      </c>
      <c r="AQ600">
        <f t="shared" si="109"/>
        <v>2521150</v>
      </c>
    </row>
    <row r="601" spans="1:43" hidden="1" outlineLevel="1">
      <c r="A601" s="56" t="s">
        <v>1049</v>
      </c>
      <c r="B601" s="9" t="s">
        <v>1267</v>
      </c>
      <c r="C601" s="1">
        <f t="shared" si="103"/>
        <v>508</v>
      </c>
      <c r="D601" s="7">
        <f>IF(N601&gt;0, RANK(N601,(N601:P601,Q601:AE601)),0)</f>
        <v>1</v>
      </c>
      <c r="E601" s="7">
        <f>IF(O601&gt;0,RANK(O601,(N601:P601,Q601:AE601)),0)</f>
        <v>1</v>
      </c>
      <c r="F601" s="7">
        <f t="shared" si="104"/>
        <v>0</v>
      </c>
      <c r="G601" s="1">
        <f t="shared" si="110"/>
        <v>0</v>
      </c>
      <c r="H601" s="2">
        <f t="shared" si="111"/>
        <v>0</v>
      </c>
      <c r="I601" s="8"/>
      <c r="J601" s="2">
        <f t="shared" si="105"/>
        <v>0.5</v>
      </c>
      <c r="K601" s="2">
        <f t="shared" si="106"/>
        <v>0.5</v>
      </c>
      <c r="L601" s="2">
        <f t="shared" si="107"/>
        <v>0</v>
      </c>
      <c r="M601" s="2">
        <f t="shared" si="108"/>
        <v>0</v>
      </c>
      <c r="N601" s="55">
        <v>254</v>
      </c>
      <c r="O601" s="55">
        <v>254</v>
      </c>
      <c r="P601" s="55"/>
      <c r="Q601" s="55"/>
      <c r="R601" s="55"/>
      <c r="S601" s="55"/>
      <c r="T601" s="55"/>
      <c r="U601" s="55">
        <v>0</v>
      </c>
      <c r="V601" s="55"/>
      <c r="W601" s="55"/>
      <c r="X601" s="55"/>
      <c r="Y601" s="55"/>
      <c r="Z601" s="55"/>
      <c r="AA601" s="55"/>
      <c r="AB601" s="55"/>
      <c r="AG601" t="str">
        <f t="shared" si="112"/>
        <v>Egremont</v>
      </c>
      <c r="AH601" t="s">
        <v>542</v>
      </c>
      <c r="AI601">
        <v>1</v>
      </c>
      <c r="AK601" s="94">
        <v>25</v>
      </c>
      <c r="AL601" s="96">
        <v>3</v>
      </c>
      <c r="AM601" s="96">
        <v>35</v>
      </c>
      <c r="AN601" s="100">
        <v>21360</v>
      </c>
      <c r="AO601" s="100">
        <f t="shared" si="113"/>
        <v>25003</v>
      </c>
      <c r="AP601" t="s">
        <v>2575</v>
      </c>
      <c r="AQ601">
        <f t="shared" si="109"/>
        <v>2521360</v>
      </c>
    </row>
    <row r="602" spans="1:43" hidden="1" outlineLevel="1">
      <c r="A602" s="56" t="s">
        <v>2262</v>
      </c>
      <c r="B602" s="9" t="s">
        <v>1267</v>
      </c>
      <c r="C602" s="1">
        <f t="shared" si="103"/>
        <v>622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 t="shared" si="104"/>
        <v>0</v>
      </c>
      <c r="G602" s="1">
        <f t="shared" si="110"/>
        <v>12</v>
      </c>
      <c r="H602" s="2">
        <f t="shared" si="111"/>
        <v>1.9292604501607719E-2</v>
      </c>
      <c r="I602" s="8"/>
      <c r="J602" s="2">
        <f t="shared" si="105"/>
        <v>0.49035369774919613</v>
      </c>
      <c r="K602" s="2">
        <f t="shared" si="106"/>
        <v>0.50964630225080387</v>
      </c>
      <c r="L602" s="2">
        <f t="shared" si="107"/>
        <v>0</v>
      </c>
      <c r="M602" s="2">
        <f t="shared" si="108"/>
        <v>0</v>
      </c>
      <c r="N602" s="55">
        <v>305</v>
      </c>
      <c r="O602" s="55">
        <v>317</v>
      </c>
      <c r="P602" s="55"/>
      <c r="Q602" s="55"/>
      <c r="R602" s="55"/>
      <c r="S602" s="55"/>
      <c r="T602" s="55"/>
      <c r="U602" s="55">
        <v>0</v>
      </c>
      <c r="V602" s="55"/>
      <c r="W602" s="55"/>
      <c r="X602" s="55"/>
      <c r="Y602" s="55"/>
      <c r="Z602" s="55"/>
      <c r="AA602" s="55"/>
      <c r="AB602" s="55"/>
      <c r="AG602" t="str">
        <f t="shared" si="112"/>
        <v>Erving</v>
      </c>
      <c r="AH602" t="s">
        <v>1534</v>
      </c>
      <c r="AI602">
        <v>1</v>
      </c>
      <c r="AK602" s="94">
        <v>25</v>
      </c>
      <c r="AL602" s="96">
        <v>11</v>
      </c>
      <c r="AM602" s="96">
        <v>40</v>
      </c>
      <c r="AN602" s="100">
        <v>21780</v>
      </c>
      <c r="AO602" s="100">
        <f t="shared" si="113"/>
        <v>25011</v>
      </c>
      <c r="AP602" t="s">
        <v>2575</v>
      </c>
      <c r="AQ602">
        <f t="shared" si="109"/>
        <v>2521780</v>
      </c>
    </row>
    <row r="603" spans="1:43" hidden="1" outlineLevel="1">
      <c r="A603" s="56" t="s">
        <v>1247</v>
      </c>
      <c r="B603" s="9" t="s">
        <v>1267</v>
      </c>
      <c r="C603" s="1">
        <f t="shared" si="103"/>
        <v>1566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04"/>
        <v>0</v>
      </c>
      <c r="G603" s="1">
        <f t="shared" si="110"/>
        <v>10</v>
      </c>
      <c r="H603" s="2">
        <f t="shared" si="111"/>
        <v>6.3856960408684551E-3</v>
      </c>
      <c r="I603" s="8"/>
      <c r="J603" s="2">
        <f t="shared" si="105"/>
        <v>0.50319284802043418</v>
      </c>
      <c r="K603" s="2">
        <f t="shared" si="106"/>
        <v>0.49680715197956576</v>
      </c>
      <c r="L603" s="2">
        <f t="shared" si="107"/>
        <v>0</v>
      </c>
      <c r="M603" s="2">
        <f t="shared" si="108"/>
        <v>5.5511151231257827E-17</v>
      </c>
      <c r="N603" s="55">
        <v>788</v>
      </c>
      <c r="O603" s="55">
        <v>778</v>
      </c>
      <c r="P603" s="55"/>
      <c r="Q603" s="55"/>
      <c r="R603" s="55"/>
      <c r="S603" s="55"/>
      <c r="T603" s="55"/>
      <c r="U603" s="55">
        <v>0</v>
      </c>
      <c r="V603" s="55"/>
      <c r="W603" s="55"/>
      <c r="X603" s="55"/>
      <c r="Y603" s="55"/>
      <c r="Z603" s="55"/>
      <c r="AA603" s="55"/>
      <c r="AB603" s="55"/>
      <c r="AG603" t="str">
        <f t="shared" si="112"/>
        <v>Essex</v>
      </c>
      <c r="AH603" t="s">
        <v>1247</v>
      </c>
      <c r="AI603">
        <v>6</v>
      </c>
      <c r="AK603" s="94">
        <v>25</v>
      </c>
      <c r="AL603" s="96">
        <v>9</v>
      </c>
      <c r="AM603" s="96">
        <v>30</v>
      </c>
      <c r="AN603" s="100">
        <v>21850</v>
      </c>
      <c r="AO603" s="100">
        <f t="shared" si="113"/>
        <v>25009</v>
      </c>
      <c r="AP603" t="s">
        <v>2575</v>
      </c>
      <c r="AQ603">
        <f t="shared" si="109"/>
        <v>2521850</v>
      </c>
    </row>
    <row r="604" spans="1:43" hidden="1" outlineLevel="1">
      <c r="A604" s="56" t="s">
        <v>1304</v>
      </c>
      <c r="B604" s="9" t="s">
        <v>1267</v>
      </c>
      <c r="C604" s="1">
        <f t="shared" si="103"/>
        <v>14038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04"/>
        <v>0</v>
      </c>
      <c r="G604" s="1">
        <f t="shared" si="110"/>
        <v>3100</v>
      </c>
      <c r="H604" s="2">
        <f t="shared" si="111"/>
        <v>0.2208291779455763</v>
      </c>
      <c r="I604" s="8"/>
      <c r="J604" s="2">
        <f t="shared" si="105"/>
        <v>0.61041458897278811</v>
      </c>
      <c r="K604" s="2">
        <f t="shared" si="106"/>
        <v>0.38958541102721184</v>
      </c>
      <c r="L604" s="2">
        <f t="shared" si="107"/>
        <v>0</v>
      </c>
      <c r="M604" s="2">
        <f t="shared" si="108"/>
        <v>5.5511151231257827E-17</v>
      </c>
      <c r="N604" s="55">
        <v>8569</v>
      </c>
      <c r="O604" s="55">
        <v>5469</v>
      </c>
      <c r="P604" s="55"/>
      <c r="Q604" s="55"/>
      <c r="R604" s="55"/>
      <c r="S604" s="55"/>
      <c r="T604" s="55"/>
      <c r="U604" s="55">
        <v>0</v>
      </c>
      <c r="V604" s="55"/>
      <c r="W604" s="55"/>
      <c r="X604" s="55"/>
      <c r="Y604" s="55"/>
      <c r="Z604" s="55"/>
      <c r="AA604" s="55"/>
      <c r="AB604" s="55"/>
      <c r="AG604" t="str">
        <f t="shared" si="112"/>
        <v>Everett</v>
      </c>
      <c r="AH604" t="s">
        <v>589</v>
      </c>
      <c r="AI604">
        <v>7</v>
      </c>
      <c r="AK604" s="94">
        <v>25</v>
      </c>
      <c r="AL604" s="96">
        <v>17</v>
      </c>
      <c r="AM604" s="96">
        <v>85</v>
      </c>
      <c r="AN604" s="100">
        <v>21990</v>
      </c>
      <c r="AO604" s="100">
        <f t="shared" si="113"/>
        <v>25017</v>
      </c>
      <c r="AP604" t="s">
        <v>527</v>
      </c>
      <c r="AQ604">
        <f t="shared" si="109"/>
        <v>2521990</v>
      </c>
    </row>
    <row r="605" spans="1:43" hidden="1" outlineLevel="1">
      <c r="A605" s="56" t="s">
        <v>1032</v>
      </c>
      <c r="B605" s="9" t="s">
        <v>1267</v>
      </c>
      <c r="C605" s="1">
        <f t="shared" si="103"/>
        <v>6689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04"/>
        <v>0</v>
      </c>
      <c r="G605" s="1">
        <f t="shared" si="110"/>
        <v>1141</v>
      </c>
      <c r="H605" s="2">
        <f t="shared" si="111"/>
        <v>0.17057856181791001</v>
      </c>
      <c r="I605" s="8"/>
      <c r="J605" s="2">
        <f t="shared" si="105"/>
        <v>0.58528928090895505</v>
      </c>
      <c r="K605" s="2">
        <f t="shared" si="106"/>
        <v>0.41471071909104501</v>
      </c>
      <c r="L605" s="2">
        <f t="shared" si="107"/>
        <v>0</v>
      </c>
      <c r="M605" s="2">
        <f t="shared" si="108"/>
        <v>-5.5511151231257827E-17</v>
      </c>
      <c r="N605" s="55">
        <v>3915</v>
      </c>
      <c r="O605" s="55">
        <v>2774</v>
      </c>
      <c r="P605" s="55"/>
      <c r="Q605" s="55"/>
      <c r="R605" s="55"/>
      <c r="S605" s="55"/>
      <c r="T605" s="55"/>
      <c r="U605" s="55">
        <v>0</v>
      </c>
      <c r="V605" s="55"/>
      <c r="W605" s="55"/>
      <c r="X605" s="55"/>
      <c r="Y605" s="55"/>
      <c r="Z605" s="55"/>
      <c r="AA605" s="55"/>
      <c r="AB605" s="55"/>
      <c r="AG605" t="str">
        <f t="shared" si="112"/>
        <v>Fairhaven</v>
      </c>
      <c r="AH605" t="s">
        <v>1482</v>
      </c>
      <c r="AI605">
        <v>4</v>
      </c>
      <c r="AK605" s="94">
        <v>25</v>
      </c>
      <c r="AL605" s="96">
        <v>5</v>
      </c>
      <c r="AM605" s="96">
        <v>35</v>
      </c>
      <c r="AN605" s="100">
        <v>22130</v>
      </c>
      <c r="AO605" s="100">
        <f t="shared" si="113"/>
        <v>25005</v>
      </c>
      <c r="AP605" t="s">
        <v>2575</v>
      </c>
      <c r="AQ605">
        <f t="shared" si="109"/>
        <v>2522130</v>
      </c>
    </row>
    <row r="606" spans="1:43" hidden="1" outlineLevel="1">
      <c r="A606" s="56" t="s">
        <v>1055</v>
      </c>
      <c r="B606" s="9" t="s">
        <v>1267</v>
      </c>
      <c r="C606" s="1">
        <f t="shared" si="103"/>
        <v>25416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04"/>
        <v>0</v>
      </c>
      <c r="G606" s="1">
        <f t="shared" si="110"/>
        <v>7691</v>
      </c>
      <c r="H606" s="2">
        <f t="shared" si="111"/>
        <v>0.30260465848284546</v>
      </c>
      <c r="I606" s="8"/>
      <c r="J606" s="2">
        <f t="shared" si="105"/>
        <v>0.65124331129996849</v>
      </c>
      <c r="K606" s="2">
        <f t="shared" si="106"/>
        <v>0.34863865281712308</v>
      </c>
      <c r="L606" s="2">
        <f t="shared" si="107"/>
        <v>0</v>
      </c>
      <c r="M606" s="2">
        <f t="shared" si="108"/>
        <v>1.1803588290842937E-4</v>
      </c>
      <c r="N606" s="55">
        <v>16552</v>
      </c>
      <c r="O606" s="55">
        <v>8861</v>
      </c>
      <c r="P606" s="55"/>
      <c r="Q606" s="55"/>
      <c r="R606" s="55"/>
      <c r="S606" s="55"/>
      <c r="T606" s="55"/>
      <c r="U606" s="55">
        <v>3</v>
      </c>
      <c r="V606" s="55"/>
      <c r="W606" s="55"/>
      <c r="X606" s="55"/>
      <c r="Y606" s="55"/>
      <c r="Z606" s="55"/>
      <c r="AA606" s="55"/>
      <c r="AB606" s="55"/>
      <c r="AG606" t="str">
        <f t="shared" si="112"/>
        <v>Fall River</v>
      </c>
      <c r="AH606" t="s">
        <v>1482</v>
      </c>
      <c r="AI606">
        <v>0</v>
      </c>
      <c r="AK606" s="94">
        <v>25</v>
      </c>
      <c r="AL606" s="96">
        <v>5</v>
      </c>
      <c r="AM606" s="96">
        <v>40</v>
      </c>
      <c r="AN606" s="100">
        <v>23000</v>
      </c>
      <c r="AO606" s="100">
        <f t="shared" si="113"/>
        <v>25005</v>
      </c>
      <c r="AP606" t="s">
        <v>527</v>
      </c>
      <c r="AQ606">
        <f t="shared" si="109"/>
        <v>2523000</v>
      </c>
    </row>
    <row r="607" spans="1:43" hidden="1" outlineLevel="1">
      <c r="A607" s="56" t="s">
        <v>1033</v>
      </c>
      <c r="B607" s="9" t="s">
        <v>1267</v>
      </c>
      <c r="C607" s="1">
        <f t="shared" si="103"/>
        <v>13155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04"/>
        <v>0</v>
      </c>
      <c r="G607" s="1">
        <f t="shared" si="110"/>
        <v>2255</v>
      </c>
      <c r="H607" s="2">
        <f t="shared" si="111"/>
        <v>0.17141771189661725</v>
      </c>
      <c r="I607" s="8"/>
      <c r="J607" s="2">
        <f t="shared" si="105"/>
        <v>0.5855568225009502</v>
      </c>
      <c r="K607" s="2">
        <f t="shared" si="106"/>
        <v>0.41413911060433295</v>
      </c>
      <c r="L607" s="2">
        <f t="shared" si="107"/>
        <v>0</v>
      </c>
      <c r="M607" s="2">
        <f t="shared" si="108"/>
        <v>3.0406689471684789E-4</v>
      </c>
      <c r="N607" s="55">
        <v>7703</v>
      </c>
      <c r="O607" s="55">
        <v>5448</v>
      </c>
      <c r="P607" s="55"/>
      <c r="Q607" s="55"/>
      <c r="R607" s="55"/>
      <c r="S607" s="55"/>
      <c r="T607" s="55"/>
      <c r="U607" s="55">
        <v>4</v>
      </c>
      <c r="V607" s="55"/>
      <c r="W607" s="55"/>
      <c r="X607" s="55"/>
      <c r="Y607" s="55"/>
      <c r="Z607" s="55"/>
      <c r="AA607" s="55"/>
      <c r="AB607" s="55"/>
      <c r="AG607" t="str">
        <f t="shared" si="112"/>
        <v>Falmouth</v>
      </c>
      <c r="AH607" t="s">
        <v>2257</v>
      </c>
      <c r="AI607">
        <v>10</v>
      </c>
      <c r="AK607" s="94">
        <v>25</v>
      </c>
      <c r="AL607" s="96">
        <v>1</v>
      </c>
      <c r="AM607" s="96">
        <v>35</v>
      </c>
      <c r="AN607" s="100">
        <v>23105</v>
      </c>
      <c r="AO607" s="100">
        <f t="shared" si="113"/>
        <v>25001</v>
      </c>
      <c r="AP607" t="s">
        <v>2575</v>
      </c>
      <c r="AQ607">
        <f t="shared" si="109"/>
        <v>2523105</v>
      </c>
    </row>
    <row r="608" spans="1:43" hidden="1" outlineLevel="1">
      <c r="A608" s="56" t="s">
        <v>1109</v>
      </c>
      <c r="B608" s="9" t="s">
        <v>1267</v>
      </c>
      <c r="C608" s="1">
        <f t="shared" si="103"/>
        <v>12525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04"/>
        <v>0</v>
      </c>
      <c r="G608" s="1">
        <f t="shared" si="110"/>
        <v>1321</v>
      </c>
      <c r="H608" s="2">
        <f t="shared" si="111"/>
        <v>0.10546906187624751</v>
      </c>
      <c r="I608" s="8"/>
      <c r="J608" s="2">
        <f t="shared" si="105"/>
        <v>0.55273453093812375</v>
      </c>
      <c r="K608" s="2">
        <f t="shared" si="106"/>
        <v>0.44726546906187625</v>
      </c>
      <c r="L608" s="2">
        <f t="shared" si="107"/>
        <v>0</v>
      </c>
      <c r="M608" s="2">
        <f t="shared" si="108"/>
        <v>0</v>
      </c>
      <c r="N608" s="55">
        <v>6923</v>
      </c>
      <c r="O608" s="55">
        <v>5602</v>
      </c>
      <c r="P608" s="55"/>
      <c r="Q608" s="55"/>
      <c r="R608" s="55"/>
      <c r="S608" s="55"/>
      <c r="T608" s="55"/>
      <c r="U608" s="55">
        <v>0</v>
      </c>
      <c r="V608" s="55"/>
      <c r="W608" s="55"/>
      <c r="X608" s="55"/>
      <c r="Y608" s="55"/>
      <c r="Z608" s="55"/>
      <c r="AA608" s="55"/>
      <c r="AB608" s="55"/>
      <c r="AG608" t="str">
        <f t="shared" si="112"/>
        <v>Fitchburg</v>
      </c>
      <c r="AH608" s="9" t="s">
        <v>1241</v>
      </c>
      <c r="AI608" s="9">
        <v>1</v>
      </c>
      <c r="AK608" s="94">
        <v>25</v>
      </c>
      <c r="AL608" s="96">
        <v>27</v>
      </c>
      <c r="AM608" s="96">
        <v>75</v>
      </c>
      <c r="AN608" s="100">
        <v>23875</v>
      </c>
      <c r="AO608" s="100">
        <f t="shared" si="113"/>
        <v>25027</v>
      </c>
      <c r="AP608" t="s">
        <v>527</v>
      </c>
      <c r="AQ608">
        <f t="shared" si="109"/>
        <v>2523875</v>
      </c>
    </row>
    <row r="609" spans="1:43" hidden="1" outlineLevel="1">
      <c r="A609" s="56" t="s">
        <v>1699</v>
      </c>
      <c r="B609" s="9" t="s">
        <v>1267</v>
      </c>
      <c r="C609" s="1">
        <f t="shared" si="103"/>
        <v>300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 t="shared" si="104"/>
        <v>0</v>
      </c>
      <c r="G609" s="1">
        <f t="shared" si="110"/>
        <v>16</v>
      </c>
      <c r="H609" s="2">
        <f t="shared" si="111"/>
        <v>5.3333333333333337E-2</v>
      </c>
      <c r="I609" s="8"/>
      <c r="J609" s="2">
        <f t="shared" si="105"/>
        <v>0.47333333333333333</v>
      </c>
      <c r="K609" s="2">
        <f t="shared" si="106"/>
        <v>0.52666666666666662</v>
      </c>
      <c r="L609" s="2">
        <f t="shared" si="107"/>
        <v>0</v>
      </c>
      <c r="M609" s="2">
        <f t="shared" si="108"/>
        <v>0</v>
      </c>
      <c r="N609" s="55">
        <v>142</v>
      </c>
      <c r="O609" s="55">
        <v>158</v>
      </c>
      <c r="P609" s="55"/>
      <c r="Q609" s="55"/>
      <c r="R609" s="55"/>
      <c r="S609" s="55"/>
      <c r="T609" s="55"/>
      <c r="U609" s="55">
        <v>0</v>
      </c>
      <c r="V609" s="55"/>
      <c r="W609" s="55"/>
      <c r="X609" s="55"/>
      <c r="Y609" s="55"/>
      <c r="Z609" s="55"/>
      <c r="AA609" s="55"/>
      <c r="AB609" s="55"/>
      <c r="AG609" t="str">
        <f t="shared" si="112"/>
        <v>Florida</v>
      </c>
      <c r="AH609" t="s">
        <v>542</v>
      </c>
      <c r="AI609">
        <v>1</v>
      </c>
      <c r="AK609" s="94">
        <v>25</v>
      </c>
      <c r="AL609" s="96">
        <v>3</v>
      </c>
      <c r="AM609" s="96">
        <v>40</v>
      </c>
      <c r="AN609" s="100">
        <v>24120</v>
      </c>
      <c r="AO609" s="100">
        <f t="shared" si="113"/>
        <v>25003</v>
      </c>
      <c r="AP609" t="s">
        <v>2575</v>
      </c>
      <c r="AQ609">
        <f t="shared" si="109"/>
        <v>2524120</v>
      </c>
    </row>
    <row r="610" spans="1:43" hidden="1" outlineLevel="1">
      <c r="A610" s="56" t="s">
        <v>1784</v>
      </c>
      <c r="B610" s="9" t="s">
        <v>1267</v>
      </c>
      <c r="C610" s="1">
        <f t="shared" si="103"/>
        <v>6876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04"/>
        <v>0</v>
      </c>
      <c r="G610" s="1">
        <f t="shared" si="110"/>
        <v>337</v>
      </c>
      <c r="H610" s="2">
        <f t="shared" si="111"/>
        <v>4.9011052937754505E-2</v>
      </c>
      <c r="I610" s="8"/>
      <c r="J610" s="2">
        <f t="shared" si="105"/>
        <v>0.52385107620709714</v>
      </c>
      <c r="K610" s="2">
        <f t="shared" si="106"/>
        <v>0.47484002326934266</v>
      </c>
      <c r="L610" s="2">
        <f t="shared" si="107"/>
        <v>0</v>
      </c>
      <c r="M610" s="2">
        <f t="shared" si="108"/>
        <v>1.3089005235601969E-3</v>
      </c>
      <c r="N610" s="55">
        <v>3602</v>
      </c>
      <c r="O610" s="55">
        <v>3265</v>
      </c>
      <c r="P610" s="55"/>
      <c r="Q610" s="55"/>
      <c r="R610" s="55"/>
      <c r="S610" s="55"/>
      <c r="T610" s="55"/>
      <c r="U610" s="55">
        <v>9</v>
      </c>
      <c r="V610" s="55"/>
      <c r="W610" s="55"/>
      <c r="X610" s="55"/>
      <c r="Y610" s="55"/>
      <c r="Z610" s="55"/>
      <c r="AA610" s="55"/>
      <c r="AB610" s="55"/>
      <c r="AG610" t="str">
        <f t="shared" si="112"/>
        <v>Foxborough</v>
      </c>
      <c r="AH610" t="s">
        <v>393</v>
      </c>
      <c r="AI610">
        <v>4</v>
      </c>
      <c r="AK610" s="94">
        <v>25</v>
      </c>
      <c r="AL610" s="96">
        <v>21</v>
      </c>
      <c r="AM610" s="96">
        <v>45</v>
      </c>
      <c r="AN610" s="100">
        <v>24820</v>
      </c>
      <c r="AO610" s="100">
        <f t="shared" si="113"/>
        <v>25021</v>
      </c>
      <c r="AP610" t="s">
        <v>2575</v>
      </c>
      <c r="AQ610">
        <f t="shared" si="109"/>
        <v>2524820</v>
      </c>
    </row>
    <row r="611" spans="1:43" hidden="1" outlineLevel="1">
      <c r="A611" s="56" t="s">
        <v>1635</v>
      </c>
      <c r="B611" s="9" t="s">
        <v>1267</v>
      </c>
      <c r="C611" s="1">
        <f t="shared" si="103"/>
        <v>25847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04"/>
        <v>0</v>
      </c>
      <c r="G611" s="1">
        <f t="shared" si="110"/>
        <v>6082</v>
      </c>
      <c r="H611" s="2">
        <f t="shared" si="111"/>
        <v>0.23530777266220451</v>
      </c>
      <c r="I611" s="8"/>
      <c r="J611" s="2">
        <f t="shared" si="105"/>
        <v>0.61751847409757421</v>
      </c>
      <c r="K611" s="2">
        <f t="shared" si="106"/>
        <v>0.38221070143536967</v>
      </c>
      <c r="L611" s="2">
        <f t="shared" si="107"/>
        <v>0</v>
      </c>
      <c r="M611" s="2">
        <f t="shared" si="108"/>
        <v>2.7082446705611884E-4</v>
      </c>
      <c r="N611" s="55">
        <v>15961</v>
      </c>
      <c r="O611" s="55">
        <v>9879</v>
      </c>
      <c r="P611" s="55"/>
      <c r="Q611" s="55"/>
      <c r="R611" s="55"/>
      <c r="S611" s="55"/>
      <c r="T611" s="55"/>
      <c r="U611" s="55">
        <v>7</v>
      </c>
      <c r="V611" s="55"/>
      <c r="W611" s="55"/>
      <c r="X611" s="55"/>
      <c r="Y611" s="55"/>
      <c r="Z611" s="55"/>
      <c r="AA611" s="55"/>
      <c r="AB611" s="55"/>
      <c r="AG611" t="str">
        <f t="shared" si="112"/>
        <v>Framingham</v>
      </c>
      <c r="AH611" t="s">
        <v>589</v>
      </c>
      <c r="AI611">
        <v>7</v>
      </c>
      <c r="AK611" s="94">
        <v>25</v>
      </c>
      <c r="AL611" s="96">
        <v>17</v>
      </c>
      <c r="AM611" s="96">
        <v>90</v>
      </c>
      <c r="AN611" s="100">
        <v>24925</v>
      </c>
      <c r="AO611" s="100">
        <f t="shared" si="113"/>
        <v>25017</v>
      </c>
      <c r="AP611" t="s">
        <v>2575</v>
      </c>
      <c r="AQ611">
        <f t="shared" si="109"/>
        <v>2524925</v>
      </c>
    </row>
    <row r="612" spans="1:43" hidden="1" outlineLevel="1">
      <c r="A612" s="56" t="s">
        <v>1534</v>
      </c>
      <c r="B612" s="9" t="s">
        <v>1267</v>
      </c>
      <c r="C612" s="1">
        <f t="shared" si="103"/>
        <v>8952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04"/>
        <v>0</v>
      </c>
      <c r="G612" s="1">
        <f t="shared" si="110"/>
        <v>1034</v>
      </c>
      <c r="H612" s="2">
        <f t="shared" si="111"/>
        <v>0.11550491510277033</v>
      </c>
      <c r="I612" s="8"/>
      <c r="J612" s="2">
        <f t="shared" si="105"/>
        <v>0.55764075067024133</v>
      </c>
      <c r="K612" s="2">
        <f t="shared" si="106"/>
        <v>0.44213583556747094</v>
      </c>
      <c r="L612" s="2">
        <f t="shared" si="107"/>
        <v>0</v>
      </c>
      <c r="M612" s="2">
        <f t="shared" si="108"/>
        <v>2.2341376228773857E-4</v>
      </c>
      <c r="N612" s="55">
        <v>4992</v>
      </c>
      <c r="O612" s="55">
        <v>3958</v>
      </c>
      <c r="P612" s="55"/>
      <c r="Q612" s="55"/>
      <c r="R612" s="55"/>
      <c r="S612" s="55"/>
      <c r="T612" s="55"/>
      <c r="U612" s="55">
        <v>2</v>
      </c>
      <c r="V612" s="55"/>
      <c r="W612" s="55"/>
      <c r="X612" s="55"/>
      <c r="Y612" s="55"/>
      <c r="Z612" s="55"/>
      <c r="AA612" s="55"/>
      <c r="AB612" s="55"/>
      <c r="AG612" t="str">
        <f t="shared" si="112"/>
        <v>Franklin</v>
      </c>
      <c r="AH612" t="s">
        <v>393</v>
      </c>
      <c r="AI612">
        <v>3</v>
      </c>
      <c r="AK612" s="94">
        <v>25</v>
      </c>
      <c r="AL612" s="96">
        <v>21</v>
      </c>
      <c r="AM612" s="96">
        <v>50</v>
      </c>
      <c r="AN612" s="100">
        <v>25100</v>
      </c>
      <c r="AO612" s="100">
        <f t="shared" si="113"/>
        <v>25021</v>
      </c>
      <c r="AP612" t="s">
        <v>527</v>
      </c>
      <c r="AQ612">
        <f t="shared" si="109"/>
        <v>2525100</v>
      </c>
    </row>
    <row r="613" spans="1:43" hidden="1" outlineLevel="1">
      <c r="A613" s="56" t="s">
        <v>343</v>
      </c>
      <c r="B613" s="9" t="s">
        <v>1267</v>
      </c>
      <c r="C613" s="1">
        <f t="shared" si="103"/>
        <v>3227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 t="shared" si="104"/>
        <v>0</v>
      </c>
      <c r="G613" s="1">
        <f t="shared" si="110"/>
        <v>135</v>
      </c>
      <c r="H613" s="2">
        <f t="shared" si="111"/>
        <v>4.1834521227145954E-2</v>
      </c>
      <c r="I613" s="8"/>
      <c r="J613" s="2">
        <f t="shared" si="105"/>
        <v>0.47908273938642704</v>
      </c>
      <c r="K613" s="2">
        <f t="shared" si="106"/>
        <v>0.52091726061357302</v>
      </c>
      <c r="L613" s="2">
        <f t="shared" si="107"/>
        <v>0</v>
      </c>
      <c r="M613" s="2">
        <f t="shared" si="108"/>
        <v>0</v>
      </c>
      <c r="N613" s="55">
        <v>1546</v>
      </c>
      <c r="O613" s="55">
        <v>1681</v>
      </c>
      <c r="P613" s="55"/>
      <c r="Q613" s="55"/>
      <c r="R613" s="55"/>
      <c r="S613" s="55"/>
      <c r="T613" s="55"/>
      <c r="U613" s="55">
        <v>0</v>
      </c>
      <c r="V613" s="55"/>
      <c r="W613" s="55"/>
      <c r="X613" s="55"/>
      <c r="Y613" s="55"/>
      <c r="Z613" s="55"/>
      <c r="AA613" s="55"/>
      <c r="AB613" s="55"/>
      <c r="AG613" t="str">
        <f t="shared" si="112"/>
        <v>Freetown</v>
      </c>
      <c r="AH613" t="s">
        <v>1482</v>
      </c>
      <c r="AI613">
        <v>4</v>
      </c>
      <c r="AK613" s="94">
        <v>25</v>
      </c>
      <c r="AL613" s="96">
        <v>5</v>
      </c>
      <c r="AM613" s="96">
        <v>45</v>
      </c>
      <c r="AN613" s="100">
        <v>25240</v>
      </c>
      <c r="AO613" s="100">
        <f t="shared" si="113"/>
        <v>25005</v>
      </c>
      <c r="AP613" t="s">
        <v>2575</v>
      </c>
      <c r="AQ613">
        <f t="shared" si="109"/>
        <v>2525240</v>
      </c>
    </row>
    <row r="614" spans="1:43" hidden="1" outlineLevel="1">
      <c r="A614" s="56" t="s">
        <v>327</v>
      </c>
      <c r="B614" s="9" t="s">
        <v>1267</v>
      </c>
      <c r="C614" s="1">
        <f t="shared" si="103"/>
        <v>7253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04"/>
        <v>0</v>
      </c>
      <c r="G614" s="1">
        <f t="shared" si="110"/>
        <v>915</v>
      </c>
      <c r="H614" s="2">
        <f t="shared" si="111"/>
        <v>0.12615469460912726</v>
      </c>
      <c r="I614" s="8"/>
      <c r="J614" s="2">
        <f t="shared" si="105"/>
        <v>0.5630773473045636</v>
      </c>
      <c r="K614" s="2">
        <f t="shared" si="106"/>
        <v>0.4369226526954364</v>
      </c>
      <c r="L614" s="2">
        <f t="shared" si="107"/>
        <v>0</v>
      </c>
      <c r="M614" s="2">
        <f t="shared" si="108"/>
        <v>0</v>
      </c>
      <c r="N614" s="55">
        <v>4084</v>
      </c>
      <c r="O614" s="55">
        <v>3169</v>
      </c>
      <c r="P614" s="55"/>
      <c r="Q614" s="55"/>
      <c r="R614" s="55"/>
      <c r="S614" s="55"/>
      <c r="T614" s="55"/>
      <c r="U614" s="55">
        <v>0</v>
      </c>
      <c r="V614" s="55"/>
      <c r="W614" s="55"/>
      <c r="X614" s="55"/>
      <c r="Y614" s="55"/>
      <c r="Z614" s="55"/>
      <c r="AA614" s="55"/>
      <c r="AB614" s="55"/>
      <c r="AG614" t="str">
        <f t="shared" si="112"/>
        <v>Gardner</v>
      </c>
      <c r="AH614" s="9" t="s">
        <v>1241</v>
      </c>
      <c r="AI614" s="9">
        <v>1</v>
      </c>
      <c r="AK614" s="94">
        <v>25</v>
      </c>
      <c r="AL614" s="96">
        <v>27</v>
      </c>
      <c r="AM614" s="96">
        <v>80</v>
      </c>
      <c r="AN614" s="100">
        <v>25485</v>
      </c>
      <c r="AO614" s="100">
        <f t="shared" si="113"/>
        <v>25027</v>
      </c>
      <c r="AP614" t="s">
        <v>527</v>
      </c>
      <c r="AQ614">
        <f t="shared" si="109"/>
        <v>2525485</v>
      </c>
    </row>
    <row r="615" spans="1:43" hidden="1" outlineLevel="1">
      <c r="A615" s="56" t="s">
        <v>2492</v>
      </c>
      <c r="B615" s="9" t="s">
        <v>1267</v>
      </c>
      <c r="C615" s="1">
        <f>SUM(N615:AE615)</f>
        <v>113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>IF(P615&gt;0,RANK(P615,(N615:AE615)),0)</f>
        <v>0</v>
      </c>
      <c r="G615" s="1">
        <f>IF(C615&gt;0,MAX(N615:P615)-LARGE(N615:P615,2),0)</f>
        <v>73</v>
      </c>
      <c r="H615" s="2">
        <f>IF(C615&gt;0,G615/C615,0)</f>
        <v>0.64601769911504425</v>
      </c>
      <c r="I615" s="8"/>
      <c r="J615" s="2">
        <f>IF(C615=0,"-",N615/C615)</f>
        <v>0.82300884955752207</v>
      </c>
      <c r="K615" s="2">
        <f>IF(C615=0,"-",O615/C615)</f>
        <v>0.17699115044247787</v>
      </c>
      <c r="L615" s="2">
        <f>IF(C615=0,"-",P615/C615)</f>
        <v>0</v>
      </c>
      <c r="M615" s="2">
        <f>IF(C615=0,"-",(1-J615-K615-L615))</f>
        <v>5.5511151231257827E-17</v>
      </c>
      <c r="N615" s="55">
        <v>93</v>
      </c>
      <c r="O615" s="55">
        <v>20</v>
      </c>
      <c r="P615" s="55"/>
      <c r="Q615" s="55"/>
      <c r="R615" s="55"/>
      <c r="S615" s="55"/>
      <c r="T615" s="55"/>
      <c r="U615" s="55">
        <v>0</v>
      </c>
      <c r="V615" s="55"/>
      <c r="W615" s="55"/>
      <c r="X615" s="55"/>
      <c r="Y615" s="55"/>
      <c r="Z615" s="55"/>
      <c r="AA615" s="55"/>
      <c r="AB615" s="55"/>
      <c r="AG615" t="s">
        <v>2492</v>
      </c>
      <c r="AH615" t="s">
        <v>1865</v>
      </c>
      <c r="AI615">
        <v>10</v>
      </c>
      <c r="AK615" s="94">
        <v>25</v>
      </c>
      <c r="AL615" s="96">
        <v>7</v>
      </c>
      <c r="AM615" s="96">
        <v>3</v>
      </c>
      <c r="AN615" s="100">
        <v>1585</v>
      </c>
      <c r="AO615" s="100">
        <f>AK615*1000+AL615</f>
        <v>25007</v>
      </c>
      <c r="AP615" t="s">
        <v>2575</v>
      </c>
      <c r="AQ615">
        <f>AK615*100000+AN615</f>
        <v>2501585</v>
      </c>
    </row>
    <row r="616" spans="1:43" hidden="1" outlineLevel="1">
      <c r="A616" s="56" t="s">
        <v>400</v>
      </c>
      <c r="B616" s="9" t="s">
        <v>1267</v>
      </c>
      <c r="C616" s="1">
        <f t="shared" si="103"/>
        <v>2963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04"/>
        <v>0</v>
      </c>
      <c r="G616" s="1">
        <f t="shared" si="110"/>
        <v>35</v>
      </c>
      <c r="H616" s="2">
        <f t="shared" si="111"/>
        <v>1.181235234559568E-2</v>
      </c>
      <c r="I616" s="8"/>
      <c r="J616" s="2">
        <f t="shared" si="105"/>
        <v>0.50523118461019234</v>
      </c>
      <c r="K616" s="2">
        <f t="shared" si="106"/>
        <v>0.49341883226459671</v>
      </c>
      <c r="L616" s="2">
        <f t="shared" si="107"/>
        <v>0</v>
      </c>
      <c r="M616" s="2">
        <f t="shared" si="108"/>
        <v>1.3499831252109518E-3</v>
      </c>
      <c r="N616" s="55">
        <v>1497</v>
      </c>
      <c r="O616" s="55">
        <v>1462</v>
      </c>
      <c r="P616" s="55"/>
      <c r="Q616" s="55"/>
      <c r="R616" s="55"/>
      <c r="S616" s="55"/>
      <c r="T616" s="55"/>
      <c r="U616" s="55">
        <v>4</v>
      </c>
      <c r="V616" s="55"/>
      <c r="W616" s="55"/>
      <c r="X616" s="55"/>
      <c r="Y616" s="55"/>
      <c r="Z616" s="55"/>
      <c r="AA616" s="55"/>
      <c r="AB616" s="55"/>
      <c r="AG616" t="str">
        <f t="shared" si="112"/>
        <v>Georgetown</v>
      </c>
      <c r="AH616" t="s">
        <v>1247</v>
      </c>
      <c r="AI616">
        <v>6</v>
      </c>
      <c r="AK616" s="94">
        <v>25</v>
      </c>
      <c r="AL616" s="96">
        <v>9</v>
      </c>
      <c r="AM616" s="96">
        <v>35</v>
      </c>
      <c r="AN616" s="100">
        <v>25625</v>
      </c>
      <c r="AO616" s="100">
        <f t="shared" si="113"/>
        <v>25009</v>
      </c>
      <c r="AP616" t="s">
        <v>2575</v>
      </c>
      <c r="AQ616">
        <f t="shared" si="109"/>
        <v>2525625</v>
      </c>
    </row>
    <row r="617" spans="1:43" hidden="1" outlineLevel="1">
      <c r="A617" s="56" t="s">
        <v>578</v>
      </c>
      <c r="B617" s="9" t="s">
        <v>1267</v>
      </c>
      <c r="C617" s="1">
        <f t="shared" si="103"/>
        <v>633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04"/>
        <v>0</v>
      </c>
      <c r="G617" s="1">
        <f t="shared" si="110"/>
        <v>121</v>
      </c>
      <c r="H617" s="2">
        <f t="shared" si="111"/>
        <v>0.19115323854660349</v>
      </c>
      <c r="I617" s="8"/>
      <c r="J617" s="2">
        <f t="shared" si="105"/>
        <v>0.59557661927330174</v>
      </c>
      <c r="K617" s="2">
        <f t="shared" si="106"/>
        <v>0.40442338072669826</v>
      </c>
      <c r="L617" s="2">
        <f t="shared" si="107"/>
        <v>0</v>
      </c>
      <c r="M617" s="2">
        <f t="shared" si="108"/>
        <v>0</v>
      </c>
      <c r="N617" s="55">
        <v>377</v>
      </c>
      <c r="O617" s="55">
        <v>256</v>
      </c>
      <c r="P617" s="55"/>
      <c r="Q617" s="55"/>
      <c r="R617" s="55"/>
      <c r="S617" s="55"/>
      <c r="T617" s="55"/>
      <c r="U617" s="55">
        <v>0</v>
      </c>
      <c r="V617" s="55"/>
      <c r="W617" s="55"/>
      <c r="X617" s="55"/>
      <c r="Y617" s="55"/>
      <c r="Z617" s="55"/>
      <c r="AA617" s="55"/>
      <c r="AB617" s="55"/>
      <c r="AG617" t="str">
        <f t="shared" si="112"/>
        <v>Gill</v>
      </c>
      <c r="AH617" t="s">
        <v>1534</v>
      </c>
      <c r="AI617">
        <v>1</v>
      </c>
      <c r="AK617" s="94">
        <v>25</v>
      </c>
      <c r="AL617" s="96">
        <v>11</v>
      </c>
      <c r="AM617" s="96">
        <v>45</v>
      </c>
      <c r="AN617" s="100">
        <v>25730</v>
      </c>
      <c r="AO617" s="100">
        <f t="shared" si="113"/>
        <v>25011</v>
      </c>
      <c r="AP617" t="s">
        <v>2575</v>
      </c>
      <c r="AQ617">
        <f t="shared" si="109"/>
        <v>2525730</v>
      </c>
    </row>
    <row r="618" spans="1:43" hidden="1" outlineLevel="1">
      <c r="A618" s="56" t="s">
        <v>1414</v>
      </c>
      <c r="B618" s="9" t="s">
        <v>1267</v>
      </c>
      <c r="C618" s="1">
        <f t="shared" si="103"/>
        <v>11729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04"/>
        <v>0</v>
      </c>
      <c r="G618" s="1">
        <f t="shared" si="110"/>
        <v>2065</v>
      </c>
      <c r="H618" s="2">
        <f t="shared" si="111"/>
        <v>0.17605934009719498</v>
      </c>
      <c r="I618" s="8"/>
      <c r="J618" s="2">
        <f t="shared" si="105"/>
        <v>0.58802967004859752</v>
      </c>
      <c r="K618" s="2">
        <f t="shared" si="106"/>
        <v>0.41197032995140248</v>
      </c>
      <c r="L618" s="2">
        <f t="shared" si="107"/>
        <v>0</v>
      </c>
      <c r="M618" s="2">
        <f t="shared" si="108"/>
        <v>0</v>
      </c>
      <c r="N618" s="55">
        <v>6897</v>
      </c>
      <c r="O618" s="55">
        <v>4832</v>
      </c>
      <c r="P618" s="55"/>
      <c r="Q618" s="55"/>
      <c r="R618" s="55"/>
      <c r="S618" s="55"/>
      <c r="T618" s="55"/>
      <c r="U618" s="55">
        <v>0</v>
      </c>
      <c r="V618" s="55"/>
      <c r="W618" s="55"/>
      <c r="X618" s="55"/>
      <c r="Y618" s="55"/>
      <c r="Z618" s="55"/>
      <c r="AA618" s="55"/>
      <c r="AB618" s="55"/>
      <c r="AG618" t="str">
        <f t="shared" si="112"/>
        <v>Gloucester</v>
      </c>
      <c r="AH618" t="s">
        <v>1247</v>
      </c>
      <c r="AI618">
        <v>6</v>
      </c>
      <c r="AK618" s="94">
        <v>25</v>
      </c>
      <c r="AL618" s="96">
        <v>9</v>
      </c>
      <c r="AM618" s="96">
        <v>40</v>
      </c>
      <c r="AN618" s="100">
        <v>26150</v>
      </c>
      <c r="AO618" s="100">
        <f t="shared" si="113"/>
        <v>25009</v>
      </c>
      <c r="AP618" t="s">
        <v>527</v>
      </c>
      <c r="AQ618">
        <f t="shared" si="109"/>
        <v>2526150</v>
      </c>
    </row>
    <row r="619" spans="1:43" hidden="1" outlineLevel="1">
      <c r="A619" s="56" t="s">
        <v>1532</v>
      </c>
      <c r="B619" s="9" t="s">
        <v>1267</v>
      </c>
      <c r="C619" s="1">
        <f t="shared" si="103"/>
        <v>330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 t="shared" si="104"/>
        <v>0</v>
      </c>
      <c r="G619" s="1">
        <f t="shared" si="110"/>
        <v>40</v>
      </c>
      <c r="H619" s="2">
        <f t="shared" si="111"/>
        <v>0.12121212121212122</v>
      </c>
      <c r="I619" s="8"/>
      <c r="J619" s="2">
        <f t="shared" si="105"/>
        <v>0.4303030303030303</v>
      </c>
      <c r="K619" s="2">
        <f t="shared" si="106"/>
        <v>0.55151515151515151</v>
      </c>
      <c r="L619" s="2">
        <f t="shared" si="107"/>
        <v>0</v>
      </c>
      <c r="M619" s="2">
        <f t="shared" si="108"/>
        <v>1.8181818181818188E-2</v>
      </c>
      <c r="N619" s="55">
        <v>142</v>
      </c>
      <c r="O619" s="55">
        <v>182</v>
      </c>
      <c r="P619" s="55"/>
      <c r="Q619" s="55"/>
      <c r="R619" s="55"/>
      <c r="S619" s="55"/>
      <c r="T619" s="55"/>
      <c r="U619" s="55">
        <v>6</v>
      </c>
      <c r="V619" s="55"/>
      <c r="W619" s="55"/>
      <c r="X619" s="55"/>
      <c r="Y619" s="55"/>
      <c r="Z619" s="55"/>
      <c r="AA619" s="55"/>
      <c r="AB619" s="55"/>
      <c r="AG619" t="str">
        <f t="shared" si="112"/>
        <v>Goshen</v>
      </c>
      <c r="AH619" t="s">
        <v>1818</v>
      </c>
      <c r="AI619">
        <v>1</v>
      </c>
      <c r="AK619" s="94">
        <v>25</v>
      </c>
      <c r="AL619" s="96">
        <v>15</v>
      </c>
      <c r="AM619" s="96">
        <v>30</v>
      </c>
      <c r="AN619" s="100">
        <v>26290</v>
      </c>
      <c r="AO619" s="100">
        <f t="shared" si="113"/>
        <v>25015</v>
      </c>
      <c r="AP619" t="s">
        <v>2575</v>
      </c>
      <c r="AQ619">
        <f t="shared" si="109"/>
        <v>2526290</v>
      </c>
    </row>
    <row r="620" spans="1:43" hidden="1" outlineLevel="1">
      <c r="A620" s="56" t="s">
        <v>1302</v>
      </c>
      <c r="B620" s="9" t="s">
        <v>1267</v>
      </c>
      <c r="C620" s="1">
        <f t="shared" si="103"/>
        <v>83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04"/>
        <v>0</v>
      </c>
      <c r="G620" s="1">
        <f t="shared" si="110"/>
        <v>9</v>
      </c>
      <c r="H620" s="2">
        <f t="shared" si="111"/>
        <v>0.10843373493975904</v>
      </c>
      <c r="I620" s="8"/>
      <c r="J620" s="2">
        <f t="shared" si="105"/>
        <v>0.55421686746987953</v>
      </c>
      <c r="K620" s="2">
        <f t="shared" si="106"/>
        <v>0.44578313253012047</v>
      </c>
      <c r="L620" s="2">
        <f t="shared" si="107"/>
        <v>0</v>
      </c>
      <c r="M620" s="2">
        <f t="shared" si="108"/>
        <v>0</v>
      </c>
      <c r="N620" s="55">
        <v>46</v>
      </c>
      <c r="O620" s="55">
        <v>37</v>
      </c>
      <c r="P620" s="55"/>
      <c r="Q620" s="55"/>
      <c r="R620" s="55"/>
      <c r="S620" s="55"/>
      <c r="T620" s="55"/>
      <c r="U620" s="55">
        <v>0</v>
      </c>
      <c r="V620" s="55"/>
      <c r="W620" s="55"/>
      <c r="X620" s="55"/>
      <c r="Y620" s="55"/>
      <c r="Z620" s="55"/>
      <c r="AA620" s="55"/>
      <c r="AB620" s="55"/>
      <c r="AG620" t="str">
        <f t="shared" si="112"/>
        <v>Gosnold</v>
      </c>
      <c r="AH620" t="s">
        <v>1865</v>
      </c>
      <c r="AI620">
        <v>10</v>
      </c>
      <c r="AK620" s="94">
        <v>25</v>
      </c>
      <c r="AL620" s="96">
        <v>7</v>
      </c>
      <c r="AM620" s="96">
        <v>20</v>
      </c>
      <c r="AN620" s="100">
        <v>26325</v>
      </c>
      <c r="AO620" s="100">
        <f t="shared" si="113"/>
        <v>25007</v>
      </c>
      <c r="AP620" t="s">
        <v>2575</v>
      </c>
      <c r="AQ620">
        <f t="shared" si="109"/>
        <v>2526325</v>
      </c>
    </row>
    <row r="621" spans="1:43" hidden="1" outlineLevel="1">
      <c r="A621" s="56" t="s">
        <v>336</v>
      </c>
      <c r="B621" s="9" t="s">
        <v>1267</v>
      </c>
      <c r="C621" s="1">
        <f t="shared" si="103"/>
        <v>5414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04"/>
        <v>0</v>
      </c>
      <c r="G621" s="1">
        <f t="shared" si="110"/>
        <v>138</v>
      </c>
      <c r="H621" s="2">
        <f t="shared" si="111"/>
        <v>2.5489471739933506E-2</v>
      </c>
      <c r="I621" s="8"/>
      <c r="J621" s="2">
        <f t="shared" si="105"/>
        <v>0.51274473586996672</v>
      </c>
      <c r="K621" s="2">
        <f t="shared" si="106"/>
        <v>0.48725526413003323</v>
      </c>
      <c r="L621" s="2">
        <f t="shared" si="107"/>
        <v>0</v>
      </c>
      <c r="M621" s="2">
        <f t="shared" si="108"/>
        <v>5.5511151231257827E-17</v>
      </c>
      <c r="N621" s="55">
        <v>2776</v>
      </c>
      <c r="O621" s="55">
        <v>2638</v>
      </c>
      <c r="P621" s="55"/>
      <c r="Q621" s="55"/>
      <c r="R621" s="55"/>
      <c r="S621" s="55"/>
      <c r="T621" s="55"/>
      <c r="U621" s="55">
        <v>0</v>
      </c>
      <c r="V621" s="55"/>
      <c r="W621" s="55"/>
      <c r="X621" s="55"/>
      <c r="Y621" s="55"/>
      <c r="Z621" s="55"/>
      <c r="AA621" s="55"/>
      <c r="AB621" s="55"/>
      <c r="AG621" t="str">
        <f t="shared" si="112"/>
        <v>Grafton</v>
      </c>
      <c r="AH621" s="9" t="s">
        <v>1241</v>
      </c>
      <c r="AI621" s="9">
        <v>2</v>
      </c>
      <c r="AK621" s="94">
        <v>25</v>
      </c>
      <c r="AL621" s="96">
        <v>27</v>
      </c>
      <c r="AM621" s="96">
        <v>85</v>
      </c>
      <c r="AN621" s="100">
        <v>26430</v>
      </c>
      <c r="AO621" s="100">
        <f t="shared" si="113"/>
        <v>25027</v>
      </c>
      <c r="AP621" t="s">
        <v>2575</v>
      </c>
      <c r="AQ621">
        <f t="shared" si="109"/>
        <v>2526430</v>
      </c>
    </row>
    <row r="622" spans="1:43" hidden="1" outlineLevel="1">
      <c r="A622" s="56" t="s">
        <v>2008</v>
      </c>
      <c r="B622" s="9" t="s">
        <v>1267</v>
      </c>
      <c r="C622" s="1">
        <f t="shared" si="103"/>
        <v>2204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 t="shared" si="104"/>
        <v>0</v>
      </c>
      <c r="G622" s="1">
        <f t="shared" si="110"/>
        <v>187</v>
      </c>
      <c r="H622" s="2">
        <f t="shared" si="111"/>
        <v>8.4845735027223229E-2</v>
      </c>
      <c r="I622" s="8"/>
      <c r="J622" s="2">
        <f t="shared" si="105"/>
        <v>0.4573502722323049</v>
      </c>
      <c r="K622" s="2">
        <f t="shared" si="106"/>
        <v>0.5421960072595281</v>
      </c>
      <c r="L622" s="2">
        <f t="shared" si="107"/>
        <v>0</v>
      </c>
      <c r="M622" s="2">
        <f t="shared" si="108"/>
        <v>4.5372050816705478E-4</v>
      </c>
      <c r="N622" s="55">
        <v>1008</v>
      </c>
      <c r="O622" s="55">
        <v>1195</v>
      </c>
      <c r="P622" s="55"/>
      <c r="Q622" s="55"/>
      <c r="R622" s="55"/>
      <c r="S622" s="55"/>
      <c r="T622" s="55"/>
      <c r="U622" s="55">
        <v>1</v>
      </c>
      <c r="V622" s="55"/>
      <c r="W622" s="55"/>
      <c r="X622" s="55"/>
      <c r="Y622" s="55"/>
      <c r="Z622" s="55"/>
      <c r="AA622" s="55"/>
      <c r="AB622" s="55"/>
      <c r="AG622" t="str">
        <f t="shared" si="112"/>
        <v>Granby</v>
      </c>
      <c r="AH622" t="s">
        <v>1818</v>
      </c>
      <c r="AI622">
        <v>1</v>
      </c>
      <c r="AK622" s="94">
        <v>25</v>
      </c>
      <c r="AL622" s="96">
        <v>15</v>
      </c>
      <c r="AM622" s="96">
        <v>35</v>
      </c>
      <c r="AN622" s="100">
        <v>26535</v>
      </c>
      <c r="AO622" s="100">
        <f t="shared" si="113"/>
        <v>25015</v>
      </c>
      <c r="AP622" t="s">
        <v>2575</v>
      </c>
      <c r="AQ622">
        <f t="shared" si="109"/>
        <v>2526535</v>
      </c>
    </row>
    <row r="623" spans="1:43" hidden="1" outlineLevel="1">
      <c r="A623" s="56" t="s">
        <v>1874</v>
      </c>
      <c r="B623" s="9" t="s">
        <v>1267</v>
      </c>
      <c r="C623" s="1">
        <f t="shared" si="103"/>
        <v>545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 t="shared" si="104"/>
        <v>0</v>
      </c>
      <c r="G623" s="1">
        <f t="shared" si="110"/>
        <v>185</v>
      </c>
      <c r="H623" s="2">
        <f t="shared" si="111"/>
        <v>0.33944954128440369</v>
      </c>
      <c r="I623" s="8"/>
      <c r="J623" s="2">
        <f t="shared" si="105"/>
        <v>0.33027522935779818</v>
      </c>
      <c r="K623" s="2">
        <f t="shared" si="106"/>
        <v>0.66972477064220182</v>
      </c>
      <c r="L623" s="2">
        <f t="shared" si="107"/>
        <v>0</v>
      </c>
      <c r="M623" s="2">
        <f t="shared" si="108"/>
        <v>0</v>
      </c>
      <c r="N623" s="55">
        <v>180</v>
      </c>
      <c r="O623" s="55">
        <v>365</v>
      </c>
      <c r="P623" s="55"/>
      <c r="Q623" s="55"/>
      <c r="R623" s="55"/>
      <c r="S623" s="55"/>
      <c r="T623" s="55"/>
      <c r="U623" s="55">
        <v>0</v>
      </c>
      <c r="V623" s="55"/>
      <c r="W623" s="55"/>
      <c r="X623" s="55"/>
      <c r="Y623" s="55"/>
      <c r="Z623" s="55"/>
      <c r="AA623" s="55"/>
      <c r="AB623" s="55"/>
      <c r="AG623" t="str">
        <f t="shared" si="112"/>
        <v>Granville</v>
      </c>
      <c r="AH623" t="s">
        <v>2627</v>
      </c>
      <c r="AI623">
        <v>1</v>
      </c>
      <c r="AK623" s="94">
        <v>25</v>
      </c>
      <c r="AL623" s="96">
        <v>13</v>
      </c>
      <c r="AM623" s="96">
        <v>35</v>
      </c>
      <c r="AN623" s="100">
        <v>26675</v>
      </c>
      <c r="AO623" s="100">
        <f t="shared" si="113"/>
        <v>25013</v>
      </c>
      <c r="AP623" t="s">
        <v>2575</v>
      </c>
      <c r="AQ623">
        <f t="shared" si="109"/>
        <v>2526675</v>
      </c>
    </row>
    <row r="624" spans="1:43" hidden="1" outlineLevel="1">
      <c r="A624" s="56" t="s">
        <v>1186</v>
      </c>
      <c r="B624" s="9" t="s">
        <v>1267</v>
      </c>
      <c r="C624" s="1">
        <f t="shared" si="103"/>
        <v>2568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04"/>
        <v>0</v>
      </c>
      <c r="G624" s="1">
        <f t="shared" si="110"/>
        <v>264</v>
      </c>
      <c r="H624" s="2">
        <f t="shared" si="111"/>
        <v>0.10280373831775701</v>
      </c>
      <c r="I624" s="8"/>
      <c r="J624" s="2">
        <f t="shared" si="105"/>
        <v>0.55062305295950154</v>
      </c>
      <c r="K624" s="2">
        <f t="shared" si="106"/>
        <v>0.44781931464174457</v>
      </c>
      <c r="L624" s="2">
        <f t="shared" si="107"/>
        <v>0</v>
      </c>
      <c r="M624" s="2">
        <f t="shared" si="108"/>
        <v>1.5576323987538943E-3</v>
      </c>
      <c r="N624" s="55">
        <v>1414</v>
      </c>
      <c r="O624" s="55">
        <v>1150</v>
      </c>
      <c r="P624" s="55"/>
      <c r="Q624" s="55"/>
      <c r="R624" s="55"/>
      <c r="S624" s="55"/>
      <c r="T624" s="55"/>
      <c r="U624" s="55">
        <v>4</v>
      </c>
      <c r="V624" s="55"/>
      <c r="W624" s="55"/>
      <c r="X624" s="55"/>
      <c r="Y624" s="55"/>
      <c r="Z624" s="55"/>
      <c r="AA624" s="55"/>
      <c r="AB624" s="55"/>
      <c r="AG624" t="str">
        <f t="shared" si="112"/>
        <v>Great Barrington</v>
      </c>
      <c r="AH624" t="s">
        <v>542</v>
      </c>
      <c r="AI624">
        <v>1</v>
      </c>
      <c r="AK624" s="94">
        <v>25</v>
      </c>
      <c r="AL624" s="96">
        <v>3</v>
      </c>
      <c r="AM624" s="96">
        <v>45</v>
      </c>
      <c r="AN624" s="100">
        <v>26815</v>
      </c>
      <c r="AO624" s="100">
        <f t="shared" si="113"/>
        <v>25003</v>
      </c>
      <c r="AP624" t="s">
        <v>2575</v>
      </c>
      <c r="AQ624">
        <f t="shared" si="109"/>
        <v>2526815</v>
      </c>
    </row>
    <row r="625" spans="1:43" hidden="1" outlineLevel="1">
      <c r="A625" s="56" t="s">
        <v>1187</v>
      </c>
      <c r="B625" s="9" t="s">
        <v>1267</v>
      </c>
      <c r="C625" s="1">
        <f t="shared" si="103"/>
        <v>7077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 t="shared" si="104"/>
        <v>0</v>
      </c>
      <c r="G625" s="1">
        <f t="shared" si="110"/>
        <v>841</v>
      </c>
      <c r="H625" s="2">
        <f t="shared" si="111"/>
        <v>0.11883566482973011</v>
      </c>
      <c r="I625" s="8"/>
      <c r="J625" s="2">
        <f t="shared" si="105"/>
        <v>0.55941783241486509</v>
      </c>
      <c r="K625" s="2">
        <f t="shared" si="106"/>
        <v>0.44058216758513497</v>
      </c>
      <c r="L625" s="2">
        <f t="shared" si="107"/>
        <v>0</v>
      </c>
      <c r="M625" s="2">
        <f t="shared" si="108"/>
        <v>-5.5511151231257827E-17</v>
      </c>
      <c r="N625" s="55">
        <v>3959</v>
      </c>
      <c r="O625" s="55">
        <v>3118</v>
      </c>
      <c r="P625" s="55"/>
      <c r="Q625" s="55"/>
      <c r="R625" s="55"/>
      <c r="S625" s="55"/>
      <c r="T625" s="55"/>
      <c r="U625" s="55">
        <v>0</v>
      </c>
      <c r="V625" s="55"/>
      <c r="W625" s="55"/>
      <c r="X625" s="55"/>
      <c r="Y625" s="55"/>
      <c r="Z625" s="55"/>
      <c r="AA625" s="55"/>
      <c r="AB625" s="55"/>
      <c r="AG625" t="str">
        <f t="shared" si="112"/>
        <v>Greenfield</v>
      </c>
      <c r="AH625" t="s">
        <v>1534</v>
      </c>
      <c r="AI625">
        <v>1</v>
      </c>
      <c r="AK625" s="94">
        <v>25</v>
      </c>
      <c r="AL625" s="96">
        <v>11</v>
      </c>
      <c r="AM625" s="96">
        <v>50</v>
      </c>
      <c r="AN625" s="100">
        <v>27025</v>
      </c>
      <c r="AO625" s="100">
        <f t="shared" si="113"/>
        <v>25011</v>
      </c>
      <c r="AP625" t="s">
        <v>527</v>
      </c>
      <c r="AQ625">
        <f t="shared" si="109"/>
        <v>2527025</v>
      </c>
    </row>
    <row r="626" spans="1:43" hidden="1" outlineLevel="1">
      <c r="A626" s="56" t="s">
        <v>1708</v>
      </c>
      <c r="B626" s="9" t="s">
        <v>1267</v>
      </c>
      <c r="C626" s="1">
        <f t="shared" si="103"/>
        <v>3361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04"/>
        <v>0</v>
      </c>
      <c r="G626" s="1">
        <f t="shared" si="110"/>
        <v>63</v>
      </c>
      <c r="H626" s="2">
        <f t="shared" si="111"/>
        <v>1.8744421303183576E-2</v>
      </c>
      <c r="I626" s="8"/>
      <c r="J626" s="2">
        <f t="shared" si="105"/>
        <v>0.50877714965783993</v>
      </c>
      <c r="K626" s="2">
        <f t="shared" si="106"/>
        <v>0.49003272835465633</v>
      </c>
      <c r="L626" s="2">
        <f t="shared" si="107"/>
        <v>0</v>
      </c>
      <c r="M626" s="2">
        <f t="shared" si="108"/>
        <v>1.1901219875037339E-3</v>
      </c>
      <c r="N626" s="55">
        <v>1710</v>
      </c>
      <c r="O626" s="55">
        <v>1647</v>
      </c>
      <c r="P626" s="55"/>
      <c r="Q626" s="55"/>
      <c r="R626" s="55"/>
      <c r="S626" s="55"/>
      <c r="T626" s="55"/>
      <c r="U626" s="55">
        <v>4</v>
      </c>
      <c r="V626" s="55"/>
      <c r="W626" s="55"/>
      <c r="X626" s="55"/>
      <c r="Y626" s="55"/>
      <c r="Z626" s="55"/>
      <c r="AA626" s="55"/>
      <c r="AB626" s="55"/>
      <c r="AG626" t="str">
        <f t="shared" si="112"/>
        <v>Groton</v>
      </c>
      <c r="AH626" t="s">
        <v>589</v>
      </c>
      <c r="AI626">
        <v>5</v>
      </c>
      <c r="AK626" s="94">
        <v>25</v>
      </c>
      <c r="AL626" s="96">
        <v>17</v>
      </c>
      <c r="AM626" s="96">
        <v>95</v>
      </c>
      <c r="AN626" s="100">
        <v>27480</v>
      </c>
      <c r="AO626" s="100">
        <f t="shared" si="113"/>
        <v>25017</v>
      </c>
      <c r="AP626" t="s">
        <v>2575</v>
      </c>
      <c r="AQ626">
        <f t="shared" si="109"/>
        <v>2527480</v>
      </c>
    </row>
    <row r="627" spans="1:43" hidden="1" outlineLevel="1">
      <c r="A627" s="56" t="s">
        <v>1188</v>
      </c>
      <c r="B627" s="9" t="s">
        <v>1267</v>
      </c>
      <c r="C627" s="1">
        <f t="shared" si="103"/>
        <v>2588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 t="shared" si="104"/>
        <v>0</v>
      </c>
      <c r="G627" s="1">
        <f t="shared" si="110"/>
        <v>28</v>
      </c>
      <c r="H627" s="2">
        <f t="shared" si="111"/>
        <v>1.0819165378670788E-2</v>
      </c>
      <c r="I627" s="8"/>
      <c r="J627" s="2">
        <f t="shared" si="105"/>
        <v>0.49459041731066461</v>
      </c>
      <c r="K627" s="2">
        <f t="shared" si="106"/>
        <v>0.50540958268933545</v>
      </c>
      <c r="L627" s="2">
        <f t="shared" si="107"/>
        <v>0</v>
      </c>
      <c r="M627" s="2">
        <f t="shared" si="108"/>
        <v>0</v>
      </c>
      <c r="N627" s="55">
        <v>1280</v>
      </c>
      <c r="O627" s="55">
        <v>1308</v>
      </c>
      <c r="P627" s="55"/>
      <c r="Q627" s="55"/>
      <c r="R627" s="55"/>
      <c r="S627" s="55"/>
      <c r="T627" s="55"/>
      <c r="U627" s="55">
        <v>0</v>
      </c>
      <c r="V627" s="55"/>
      <c r="W627" s="55"/>
      <c r="X627" s="55"/>
      <c r="Y627" s="55"/>
      <c r="Z627" s="55"/>
      <c r="AA627" s="55"/>
      <c r="AB627" s="55"/>
      <c r="AG627" t="str">
        <f t="shared" si="112"/>
        <v>Groveland</v>
      </c>
      <c r="AH627" t="s">
        <v>1247</v>
      </c>
      <c r="AI627">
        <v>6</v>
      </c>
      <c r="AK627" s="94">
        <v>25</v>
      </c>
      <c r="AL627" s="96">
        <v>9</v>
      </c>
      <c r="AM627" s="96">
        <v>45</v>
      </c>
      <c r="AN627" s="100">
        <v>27620</v>
      </c>
      <c r="AO627" s="100">
        <f t="shared" si="113"/>
        <v>25009</v>
      </c>
      <c r="AP627" t="s">
        <v>2575</v>
      </c>
      <c r="AQ627">
        <f t="shared" si="109"/>
        <v>2527620</v>
      </c>
    </row>
    <row r="628" spans="1:43" hidden="1" outlineLevel="1">
      <c r="A628" s="56" t="s">
        <v>2681</v>
      </c>
      <c r="B628" s="9" t="s">
        <v>1267</v>
      </c>
      <c r="C628" s="1">
        <f t="shared" si="103"/>
        <v>2292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04"/>
        <v>0</v>
      </c>
      <c r="G628" s="1">
        <f t="shared" si="110"/>
        <v>230</v>
      </c>
      <c r="H628" s="2">
        <f t="shared" si="111"/>
        <v>0.10034904013961606</v>
      </c>
      <c r="I628" s="8"/>
      <c r="J628" s="2">
        <f t="shared" si="105"/>
        <v>0.55017452006980805</v>
      </c>
      <c r="K628" s="2">
        <f t="shared" si="106"/>
        <v>0.44982547993019195</v>
      </c>
      <c r="L628" s="2">
        <f t="shared" si="107"/>
        <v>0</v>
      </c>
      <c r="M628" s="2">
        <f t="shared" si="108"/>
        <v>0</v>
      </c>
      <c r="N628" s="55">
        <v>1261</v>
      </c>
      <c r="O628" s="55">
        <v>1031</v>
      </c>
      <c r="P628" s="55"/>
      <c r="Q628" s="55"/>
      <c r="R628" s="55"/>
      <c r="S628" s="55"/>
      <c r="T628" s="55"/>
      <c r="U628" s="55">
        <v>0</v>
      </c>
      <c r="V628" s="55"/>
      <c r="W628" s="55"/>
      <c r="X628" s="55"/>
      <c r="Y628" s="55"/>
      <c r="Z628" s="55"/>
      <c r="AA628" s="55"/>
      <c r="AB628" s="55"/>
      <c r="AG628" t="str">
        <f t="shared" si="112"/>
        <v>Hadley</v>
      </c>
      <c r="AH628" t="s">
        <v>1818</v>
      </c>
      <c r="AI628">
        <v>2</v>
      </c>
      <c r="AK628" s="94">
        <v>25</v>
      </c>
      <c r="AL628" s="96">
        <v>15</v>
      </c>
      <c r="AM628" s="96">
        <v>40</v>
      </c>
      <c r="AN628" s="100">
        <v>27690</v>
      </c>
      <c r="AO628" s="100">
        <f t="shared" si="113"/>
        <v>25015</v>
      </c>
      <c r="AP628" t="s">
        <v>2575</v>
      </c>
      <c r="AQ628">
        <f t="shared" si="109"/>
        <v>2527690</v>
      </c>
    </row>
    <row r="629" spans="1:43" hidden="1" outlineLevel="1">
      <c r="A629" s="56" t="s">
        <v>1884</v>
      </c>
      <c r="B629" s="9" t="s">
        <v>1267</v>
      </c>
      <c r="C629" s="1">
        <f t="shared" si="103"/>
        <v>2920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 t="shared" si="104"/>
        <v>0</v>
      </c>
      <c r="G629" s="1">
        <f t="shared" si="110"/>
        <v>355</v>
      </c>
      <c r="H629" s="2">
        <f t="shared" si="111"/>
        <v>0.12157534246575342</v>
      </c>
      <c r="I629" s="8"/>
      <c r="J629" s="2">
        <f t="shared" si="105"/>
        <v>0.43664383561643838</v>
      </c>
      <c r="K629" s="2">
        <f t="shared" si="106"/>
        <v>0.55821917808219179</v>
      </c>
      <c r="L629" s="2">
        <f t="shared" si="107"/>
        <v>0</v>
      </c>
      <c r="M629" s="2">
        <f t="shared" si="108"/>
        <v>5.136986301369828E-3</v>
      </c>
      <c r="N629" s="55">
        <v>1275</v>
      </c>
      <c r="O629" s="55">
        <v>1630</v>
      </c>
      <c r="P629" s="55"/>
      <c r="Q629" s="55"/>
      <c r="R629" s="55"/>
      <c r="S629" s="55"/>
      <c r="T629" s="55"/>
      <c r="U629" s="55">
        <v>15</v>
      </c>
      <c r="V629" s="55"/>
      <c r="W629" s="55"/>
      <c r="X629" s="55"/>
      <c r="Y629" s="55"/>
      <c r="Z629" s="55"/>
      <c r="AA629" s="55"/>
      <c r="AB629" s="55"/>
      <c r="AG629" t="str">
        <f t="shared" si="112"/>
        <v>Halifax</v>
      </c>
      <c r="AH629" t="s">
        <v>2261</v>
      </c>
      <c r="AI629">
        <v>4</v>
      </c>
      <c r="AK629" s="94">
        <v>25</v>
      </c>
      <c r="AL629" s="96">
        <v>23</v>
      </c>
      <c r="AM629" s="96">
        <v>35</v>
      </c>
      <c r="AN629" s="100">
        <v>27795</v>
      </c>
      <c r="AO629" s="100">
        <f t="shared" si="113"/>
        <v>25023</v>
      </c>
      <c r="AP629" t="s">
        <v>2575</v>
      </c>
      <c r="AQ629">
        <f t="shared" si="109"/>
        <v>2527795</v>
      </c>
    </row>
    <row r="630" spans="1:43" hidden="1" outlineLevel="1">
      <c r="A630" s="56" t="s">
        <v>953</v>
      </c>
      <c r="B630" s="9" t="s">
        <v>1267</v>
      </c>
      <c r="C630" s="1">
        <f t="shared" si="103"/>
        <v>3560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 t="shared" si="104"/>
        <v>0</v>
      </c>
      <c r="G630" s="1">
        <f t="shared" si="110"/>
        <v>263</v>
      </c>
      <c r="H630" s="2">
        <f t="shared" si="111"/>
        <v>7.3876404494382028E-2</v>
      </c>
      <c r="I630" s="8"/>
      <c r="J630" s="2">
        <f t="shared" si="105"/>
        <v>0.46292134831460674</v>
      </c>
      <c r="K630" s="2">
        <f t="shared" si="106"/>
        <v>0.53679775280898878</v>
      </c>
      <c r="L630" s="2">
        <f t="shared" si="107"/>
        <v>0</v>
      </c>
      <c r="M630" s="2">
        <f t="shared" si="108"/>
        <v>2.8089887640447841E-4</v>
      </c>
      <c r="N630" s="55">
        <v>1648</v>
      </c>
      <c r="O630" s="55">
        <v>1911</v>
      </c>
      <c r="P630" s="55"/>
      <c r="Q630" s="55"/>
      <c r="R630" s="55"/>
      <c r="S630" s="55"/>
      <c r="T630" s="55"/>
      <c r="U630" s="55">
        <v>1</v>
      </c>
      <c r="V630" s="55"/>
      <c r="W630" s="55"/>
      <c r="X630" s="55"/>
      <c r="Y630" s="55"/>
      <c r="Z630" s="55"/>
      <c r="AA630" s="55"/>
      <c r="AB630" s="55"/>
      <c r="AG630" t="str">
        <f t="shared" si="112"/>
        <v>Hamilton</v>
      </c>
      <c r="AH630" t="s">
        <v>1247</v>
      </c>
      <c r="AI630">
        <v>6</v>
      </c>
      <c r="AK630" s="94">
        <v>25</v>
      </c>
      <c r="AL630" s="96">
        <v>9</v>
      </c>
      <c r="AM630" s="96">
        <v>50</v>
      </c>
      <c r="AN630" s="100">
        <v>27900</v>
      </c>
      <c r="AO630" s="100">
        <f t="shared" si="113"/>
        <v>25009</v>
      </c>
      <c r="AP630" t="s">
        <v>2575</v>
      </c>
      <c r="AQ630">
        <f t="shared" si="109"/>
        <v>2527900</v>
      </c>
    </row>
    <row r="631" spans="1:43" hidden="1" outlineLevel="1">
      <c r="A631" s="56" t="s">
        <v>2627</v>
      </c>
      <c r="B631" s="9" t="s">
        <v>1267</v>
      </c>
      <c r="C631" s="1">
        <f t="shared" si="103"/>
        <v>2012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 t="shared" si="104"/>
        <v>0</v>
      </c>
      <c r="G631" s="1">
        <f t="shared" si="110"/>
        <v>320</v>
      </c>
      <c r="H631" s="2">
        <f t="shared" si="111"/>
        <v>0.15904572564612326</v>
      </c>
      <c r="I631" s="8"/>
      <c r="J631" s="2">
        <f t="shared" si="105"/>
        <v>0.42047713717693835</v>
      </c>
      <c r="K631" s="2">
        <f t="shared" si="106"/>
        <v>0.57952286282306165</v>
      </c>
      <c r="L631" s="2">
        <f t="shared" si="107"/>
        <v>0</v>
      </c>
      <c r="M631" s="2">
        <f t="shared" si="108"/>
        <v>0</v>
      </c>
      <c r="N631" s="55">
        <v>846</v>
      </c>
      <c r="O631" s="55">
        <v>1166</v>
      </c>
      <c r="P631" s="55"/>
      <c r="Q631" s="55"/>
      <c r="R631" s="55"/>
      <c r="S631" s="55"/>
      <c r="T631" s="55"/>
      <c r="U631" s="55">
        <v>0</v>
      </c>
      <c r="V631" s="55"/>
      <c r="W631" s="55"/>
      <c r="X631" s="55"/>
      <c r="Y631" s="55"/>
      <c r="Z631" s="55"/>
      <c r="AA631" s="55"/>
      <c r="AB631" s="55"/>
      <c r="AG631" t="str">
        <f t="shared" si="112"/>
        <v>Hampden</v>
      </c>
      <c r="AH631" t="s">
        <v>2627</v>
      </c>
      <c r="AI631">
        <v>2</v>
      </c>
      <c r="AK631" s="94">
        <v>25</v>
      </c>
      <c r="AL631" s="96">
        <v>13</v>
      </c>
      <c r="AM631" s="96">
        <v>40</v>
      </c>
      <c r="AN631" s="100">
        <v>28075</v>
      </c>
      <c r="AO631" s="100">
        <f t="shared" si="113"/>
        <v>25013</v>
      </c>
      <c r="AP631" t="s">
        <v>2575</v>
      </c>
      <c r="AQ631">
        <f t="shared" si="109"/>
        <v>2528075</v>
      </c>
    </row>
    <row r="632" spans="1:43" hidden="1" outlineLevel="1">
      <c r="A632" s="56" t="s">
        <v>2274</v>
      </c>
      <c r="B632" s="9" t="s">
        <v>1267</v>
      </c>
      <c r="C632" s="1">
        <f t="shared" si="103"/>
        <v>292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 t="shared" si="104"/>
        <v>0</v>
      </c>
      <c r="G632" s="1">
        <f t="shared" si="110"/>
        <v>14</v>
      </c>
      <c r="H632" s="2">
        <f t="shared" si="111"/>
        <v>4.7945205479452052E-2</v>
      </c>
      <c r="I632" s="8"/>
      <c r="J632" s="2">
        <f t="shared" si="105"/>
        <v>0.47602739726027399</v>
      </c>
      <c r="K632" s="2">
        <f t="shared" si="106"/>
        <v>0.52397260273972601</v>
      </c>
      <c r="L632" s="2">
        <f t="shared" si="107"/>
        <v>0</v>
      </c>
      <c r="M632" s="2">
        <f t="shared" si="108"/>
        <v>0</v>
      </c>
      <c r="N632" s="55">
        <v>139</v>
      </c>
      <c r="O632" s="55">
        <v>153</v>
      </c>
      <c r="P632" s="55"/>
      <c r="Q632" s="55"/>
      <c r="R632" s="55"/>
      <c r="S632" s="55"/>
      <c r="T632" s="55"/>
      <c r="U632" s="55">
        <v>0</v>
      </c>
      <c r="V632" s="55"/>
      <c r="W632" s="55"/>
      <c r="X632" s="55"/>
      <c r="Y632" s="55"/>
      <c r="Z632" s="55"/>
      <c r="AA632" s="55"/>
      <c r="AB632" s="55"/>
      <c r="AG632" t="str">
        <f t="shared" si="112"/>
        <v>Hancock</v>
      </c>
      <c r="AH632" t="s">
        <v>542</v>
      </c>
      <c r="AI632">
        <v>1</v>
      </c>
      <c r="AK632" s="94">
        <v>25</v>
      </c>
      <c r="AL632" s="96">
        <v>3</v>
      </c>
      <c r="AM632" s="96">
        <v>50</v>
      </c>
      <c r="AN632" s="100">
        <v>28180</v>
      </c>
      <c r="AO632" s="100">
        <f t="shared" si="113"/>
        <v>25003</v>
      </c>
      <c r="AP632" t="s">
        <v>2575</v>
      </c>
      <c r="AQ632">
        <f t="shared" si="109"/>
        <v>2528180</v>
      </c>
    </row>
    <row r="633" spans="1:43" hidden="1" outlineLevel="1">
      <c r="A633" s="56" t="s">
        <v>1326</v>
      </c>
      <c r="B633" s="9" t="s">
        <v>1267</v>
      </c>
      <c r="C633" s="1">
        <f t="shared" si="103"/>
        <v>5909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04"/>
        <v>0</v>
      </c>
      <c r="G633" s="1">
        <f t="shared" si="110"/>
        <v>20</v>
      </c>
      <c r="H633" s="2">
        <f t="shared" si="111"/>
        <v>3.3846674564224064E-3</v>
      </c>
      <c r="I633" s="8"/>
      <c r="J633" s="2">
        <f t="shared" si="105"/>
        <v>0.50160771704180063</v>
      </c>
      <c r="K633" s="2">
        <f t="shared" si="106"/>
        <v>0.49822304958537822</v>
      </c>
      <c r="L633" s="2">
        <f t="shared" si="107"/>
        <v>0</v>
      </c>
      <c r="M633" s="2">
        <f t="shared" si="108"/>
        <v>1.6923337282115369E-4</v>
      </c>
      <c r="N633" s="55">
        <v>2964</v>
      </c>
      <c r="O633" s="55">
        <v>2944</v>
      </c>
      <c r="P633" s="55"/>
      <c r="Q633" s="55"/>
      <c r="R633" s="55"/>
      <c r="S633" s="55"/>
      <c r="T633" s="55"/>
      <c r="U633" s="55">
        <v>1</v>
      </c>
      <c r="V633" s="55"/>
      <c r="W633" s="55"/>
      <c r="X633" s="55"/>
      <c r="Y633" s="55"/>
      <c r="Z633" s="55"/>
      <c r="AA633" s="55"/>
      <c r="AB633" s="55"/>
      <c r="AG633" t="str">
        <f t="shared" si="112"/>
        <v>Hanover</v>
      </c>
      <c r="AH633" t="s">
        <v>2261</v>
      </c>
      <c r="AI633">
        <v>10</v>
      </c>
      <c r="AK633" s="94">
        <v>25</v>
      </c>
      <c r="AL633" s="96">
        <v>23</v>
      </c>
      <c r="AM633" s="96">
        <v>40</v>
      </c>
      <c r="AN633" s="100">
        <v>28285</v>
      </c>
      <c r="AO633" s="100">
        <f t="shared" si="113"/>
        <v>25023</v>
      </c>
      <c r="AP633" t="s">
        <v>2575</v>
      </c>
      <c r="AQ633">
        <f t="shared" si="109"/>
        <v>2528285</v>
      </c>
    </row>
    <row r="634" spans="1:43" hidden="1" outlineLevel="1">
      <c r="A634" s="56" t="s">
        <v>1649</v>
      </c>
      <c r="B634" s="9" t="s">
        <v>1267</v>
      </c>
      <c r="C634" s="1">
        <f t="shared" si="103"/>
        <v>3824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 t="shared" si="104"/>
        <v>0</v>
      </c>
      <c r="G634" s="1">
        <f t="shared" si="110"/>
        <v>104</v>
      </c>
      <c r="H634" s="2">
        <f t="shared" si="111"/>
        <v>2.7196652719665274E-2</v>
      </c>
      <c r="I634" s="8"/>
      <c r="J634" s="2">
        <f t="shared" si="105"/>
        <v>0.48640167364016734</v>
      </c>
      <c r="K634" s="2">
        <f t="shared" si="106"/>
        <v>0.5135983263598326</v>
      </c>
      <c r="L634" s="2">
        <f t="shared" si="107"/>
        <v>0</v>
      </c>
      <c r="M634" s="2">
        <f t="shared" si="108"/>
        <v>1.1102230246251565E-16</v>
      </c>
      <c r="N634" s="55">
        <v>1860</v>
      </c>
      <c r="O634" s="55">
        <v>1964</v>
      </c>
      <c r="P634" s="55"/>
      <c r="Q634" s="55"/>
      <c r="R634" s="55"/>
      <c r="S634" s="55"/>
      <c r="T634" s="55"/>
      <c r="U634" s="55">
        <v>0</v>
      </c>
      <c r="V634" s="55"/>
      <c r="W634" s="55"/>
      <c r="X634" s="55"/>
      <c r="Y634" s="55"/>
      <c r="Z634" s="55"/>
      <c r="AA634" s="55"/>
      <c r="AB634" s="55"/>
      <c r="AG634" t="str">
        <f t="shared" si="112"/>
        <v>Hanson</v>
      </c>
      <c r="AH634" t="s">
        <v>2261</v>
      </c>
      <c r="AI634">
        <v>0</v>
      </c>
      <c r="AK634" s="94">
        <v>25</v>
      </c>
      <c r="AL634" s="96">
        <v>23</v>
      </c>
      <c r="AM634" s="96">
        <v>45</v>
      </c>
      <c r="AN634" s="100">
        <v>28495</v>
      </c>
      <c r="AO634" s="100">
        <f t="shared" si="113"/>
        <v>25023</v>
      </c>
      <c r="AP634" t="s">
        <v>2575</v>
      </c>
      <c r="AQ634">
        <f t="shared" si="109"/>
        <v>2528495</v>
      </c>
    </row>
    <row r="635" spans="1:43" hidden="1" outlineLevel="1">
      <c r="A635" s="56" t="s">
        <v>2410</v>
      </c>
      <c r="B635" s="9" t="s">
        <v>1267</v>
      </c>
      <c r="C635" s="1">
        <f t="shared" si="103"/>
        <v>1068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04"/>
        <v>0</v>
      </c>
      <c r="G635" s="1">
        <f t="shared" si="110"/>
        <v>88</v>
      </c>
      <c r="H635" s="2">
        <f t="shared" si="111"/>
        <v>8.2397003745318345E-2</v>
      </c>
      <c r="I635" s="8"/>
      <c r="J635" s="2">
        <f t="shared" si="105"/>
        <v>0.54119850187265917</v>
      </c>
      <c r="K635" s="2">
        <f t="shared" si="106"/>
        <v>0.45880149812734083</v>
      </c>
      <c r="L635" s="2">
        <f t="shared" si="107"/>
        <v>0</v>
      </c>
      <c r="M635" s="2">
        <f t="shared" si="108"/>
        <v>0</v>
      </c>
      <c r="N635" s="55">
        <v>578</v>
      </c>
      <c r="O635" s="55">
        <v>490</v>
      </c>
      <c r="P635" s="55"/>
      <c r="Q635" s="55"/>
      <c r="R635" s="55"/>
      <c r="S635" s="55"/>
      <c r="T635" s="55"/>
      <c r="U635" s="55">
        <v>0</v>
      </c>
      <c r="V635" s="55"/>
      <c r="W635" s="55"/>
      <c r="X635" s="55"/>
      <c r="Y635" s="55"/>
      <c r="Z635" s="55"/>
      <c r="AA635" s="55"/>
      <c r="AB635" s="55"/>
      <c r="AG635" t="str">
        <f t="shared" si="112"/>
        <v>Hardwick</v>
      </c>
      <c r="AH635" s="9" t="s">
        <v>1241</v>
      </c>
      <c r="AI635" s="9">
        <v>1</v>
      </c>
      <c r="AK635" s="94">
        <v>25</v>
      </c>
      <c r="AL635" s="96">
        <v>27</v>
      </c>
      <c r="AM635" s="96">
        <v>90</v>
      </c>
      <c r="AN635" s="100">
        <v>28740</v>
      </c>
      <c r="AO635" s="100">
        <f t="shared" si="113"/>
        <v>25027</v>
      </c>
      <c r="AP635" t="s">
        <v>2575</v>
      </c>
      <c r="AQ635">
        <f t="shared" si="109"/>
        <v>2528740</v>
      </c>
    </row>
    <row r="636" spans="1:43" hidden="1" outlineLevel="1">
      <c r="A636" s="56" t="s">
        <v>2821</v>
      </c>
      <c r="B636" s="9" t="s">
        <v>1267</v>
      </c>
      <c r="C636" s="1">
        <f t="shared" si="103"/>
        <v>2615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04"/>
        <v>0</v>
      </c>
      <c r="G636" s="1">
        <f t="shared" si="110"/>
        <v>125</v>
      </c>
      <c r="H636" s="2">
        <f t="shared" si="111"/>
        <v>4.780114722753346E-2</v>
      </c>
      <c r="I636" s="8"/>
      <c r="J636" s="2">
        <f t="shared" si="105"/>
        <v>0.52313575525812617</v>
      </c>
      <c r="K636" s="2">
        <f t="shared" si="106"/>
        <v>0.47533460803059274</v>
      </c>
      <c r="L636" s="2">
        <f t="shared" si="107"/>
        <v>0</v>
      </c>
      <c r="M636" s="2">
        <f t="shared" si="108"/>
        <v>1.5296367112810905E-3</v>
      </c>
      <c r="N636" s="55">
        <v>1368</v>
      </c>
      <c r="O636" s="55">
        <v>1243</v>
      </c>
      <c r="P636" s="55"/>
      <c r="Q636" s="55"/>
      <c r="R636" s="55"/>
      <c r="S636" s="55"/>
      <c r="T636" s="55"/>
      <c r="U636" s="55">
        <v>4</v>
      </c>
      <c r="V636" s="55"/>
      <c r="W636" s="55"/>
      <c r="X636" s="55"/>
      <c r="Y636" s="55"/>
      <c r="Z636" s="55"/>
      <c r="AA636" s="55"/>
      <c r="AB636" s="55"/>
      <c r="AG636" t="str">
        <f t="shared" si="112"/>
        <v>Harvard</v>
      </c>
      <c r="AH636" s="9" t="s">
        <v>1241</v>
      </c>
      <c r="AI636" s="9">
        <v>5</v>
      </c>
      <c r="AK636" s="94">
        <v>25</v>
      </c>
      <c r="AL636" s="96">
        <v>27</v>
      </c>
      <c r="AM636" s="96">
        <v>95</v>
      </c>
      <c r="AN636" s="100">
        <v>28950</v>
      </c>
      <c r="AO636" s="100">
        <f t="shared" si="113"/>
        <v>25027</v>
      </c>
      <c r="AP636" t="s">
        <v>2575</v>
      </c>
      <c r="AQ636">
        <f t="shared" si="109"/>
        <v>2528950</v>
      </c>
    </row>
    <row r="637" spans="1:43" hidden="1" outlineLevel="1">
      <c r="A637" s="56" t="s">
        <v>2301</v>
      </c>
      <c r="B637" s="9" t="s">
        <v>1267</v>
      </c>
      <c r="C637" s="1">
        <f t="shared" si="103"/>
        <v>5463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 t="shared" si="104"/>
        <v>0</v>
      </c>
      <c r="G637" s="1">
        <f t="shared" si="110"/>
        <v>187</v>
      </c>
      <c r="H637" s="2">
        <f t="shared" si="111"/>
        <v>3.4230276404905731E-2</v>
      </c>
      <c r="I637" s="8"/>
      <c r="J637" s="2">
        <f t="shared" si="105"/>
        <v>0.48288486179754714</v>
      </c>
      <c r="K637" s="2">
        <f t="shared" si="106"/>
        <v>0.51711513820245292</v>
      </c>
      <c r="L637" s="2">
        <f t="shared" si="107"/>
        <v>0</v>
      </c>
      <c r="M637" s="2">
        <f t="shared" si="108"/>
        <v>-1.1102230246251565E-16</v>
      </c>
      <c r="N637" s="55">
        <v>2638</v>
      </c>
      <c r="O637" s="55">
        <v>2825</v>
      </c>
      <c r="P637" s="55"/>
      <c r="Q637" s="55"/>
      <c r="R637" s="55"/>
      <c r="S637" s="55"/>
      <c r="T637" s="55"/>
      <c r="U637" s="55">
        <v>0</v>
      </c>
      <c r="V637" s="55"/>
      <c r="W637" s="55"/>
      <c r="X637" s="55"/>
      <c r="Y637" s="55"/>
      <c r="Z637" s="55"/>
      <c r="AA637" s="55"/>
      <c r="AB637" s="55"/>
      <c r="AG637" t="str">
        <f t="shared" si="112"/>
        <v>Harwich</v>
      </c>
      <c r="AH637" t="s">
        <v>2257</v>
      </c>
      <c r="AI637">
        <v>10</v>
      </c>
      <c r="AK637" s="94">
        <v>25</v>
      </c>
      <c r="AL637" s="96">
        <v>1</v>
      </c>
      <c r="AM637" s="96">
        <v>40</v>
      </c>
      <c r="AN637" s="100">
        <v>29020</v>
      </c>
      <c r="AO637" s="100">
        <f t="shared" si="113"/>
        <v>25001</v>
      </c>
      <c r="AP637" t="s">
        <v>2575</v>
      </c>
      <c r="AQ637">
        <f t="shared" si="109"/>
        <v>2529020</v>
      </c>
    </row>
    <row r="638" spans="1:43" hidden="1" outlineLevel="1">
      <c r="A638" s="56" t="s">
        <v>1201</v>
      </c>
      <c r="B638" s="9" t="s">
        <v>1267</v>
      </c>
      <c r="C638" s="1">
        <f t="shared" si="103"/>
        <v>1636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04"/>
        <v>0</v>
      </c>
      <c r="G638" s="1">
        <f t="shared" si="110"/>
        <v>118</v>
      </c>
      <c r="H638" s="2">
        <f t="shared" si="111"/>
        <v>7.2127139364303178E-2</v>
      </c>
      <c r="I638" s="8"/>
      <c r="J638" s="2">
        <f t="shared" si="105"/>
        <v>0.53606356968215163</v>
      </c>
      <c r="K638" s="2">
        <f t="shared" si="106"/>
        <v>0.46393643031784843</v>
      </c>
      <c r="L638" s="2">
        <f t="shared" si="107"/>
        <v>0</v>
      </c>
      <c r="M638" s="2">
        <f t="shared" si="108"/>
        <v>-5.5511151231257827E-17</v>
      </c>
      <c r="N638" s="55">
        <v>877</v>
      </c>
      <c r="O638" s="55">
        <v>759</v>
      </c>
      <c r="P638" s="55"/>
      <c r="Q638" s="55"/>
      <c r="R638" s="55"/>
      <c r="S638" s="55"/>
      <c r="T638" s="55"/>
      <c r="U638" s="55">
        <v>0</v>
      </c>
      <c r="V638" s="55"/>
      <c r="W638" s="55"/>
      <c r="X638" s="55"/>
      <c r="Y638" s="55"/>
      <c r="Z638" s="55"/>
      <c r="AA638" s="55"/>
      <c r="AB638" s="55"/>
      <c r="AG638" t="str">
        <f t="shared" si="112"/>
        <v>Hatfield</v>
      </c>
      <c r="AH638" t="s">
        <v>1818</v>
      </c>
      <c r="AI638">
        <v>1</v>
      </c>
      <c r="AK638" s="94">
        <v>25</v>
      </c>
      <c r="AL638" s="96">
        <v>15</v>
      </c>
      <c r="AM638" s="96">
        <v>45</v>
      </c>
      <c r="AN638" s="100">
        <v>29265</v>
      </c>
      <c r="AO638" s="100">
        <f t="shared" si="113"/>
        <v>25015</v>
      </c>
      <c r="AP638" t="s">
        <v>2575</v>
      </c>
      <c r="AQ638">
        <f t="shared" si="109"/>
        <v>2529265</v>
      </c>
    </row>
    <row r="639" spans="1:43" hidden="1" outlineLevel="1">
      <c r="A639" s="56" t="s">
        <v>475</v>
      </c>
      <c r="B639" s="9" t="s">
        <v>1267</v>
      </c>
      <c r="C639" s="1">
        <f t="shared" si="103"/>
        <v>18941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04"/>
        <v>0</v>
      </c>
      <c r="G639" s="1">
        <f t="shared" si="110"/>
        <v>2010</v>
      </c>
      <c r="H639" s="2">
        <f t="shared" si="111"/>
        <v>0.10611900110870598</v>
      </c>
      <c r="I639" s="8"/>
      <c r="J639" s="2">
        <f t="shared" si="105"/>
        <v>0.55218837442584867</v>
      </c>
      <c r="K639" s="2">
        <f t="shared" si="106"/>
        <v>0.44606937331714269</v>
      </c>
      <c r="L639" s="2">
        <f t="shared" si="107"/>
        <v>0</v>
      </c>
      <c r="M639" s="2">
        <f t="shared" si="108"/>
        <v>1.7422522570086363E-3</v>
      </c>
      <c r="N639" s="55">
        <v>10459</v>
      </c>
      <c r="O639" s="55">
        <v>8449</v>
      </c>
      <c r="P639" s="55"/>
      <c r="Q639" s="55"/>
      <c r="R639" s="55"/>
      <c r="S639" s="55"/>
      <c r="T639" s="55"/>
      <c r="U639" s="55">
        <v>33</v>
      </c>
      <c r="V639" s="55"/>
      <c r="W639" s="55"/>
      <c r="X639" s="55"/>
      <c r="Y639" s="55"/>
      <c r="Z639" s="55"/>
      <c r="AA639" s="55"/>
      <c r="AB639" s="55"/>
      <c r="AG639" t="str">
        <f t="shared" si="112"/>
        <v>Haverhill</v>
      </c>
      <c r="AH639" t="s">
        <v>1247</v>
      </c>
      <c r="AI639">
        <v>5</v>
      </c>
      <c r="AK639" s="94">
        <v>25</v>
      </c>
      <c r="AL639" s="96">
        <v>9</v>
      </c>
      <c r="AM639" s="96">
        <v>55</v>
      </c>
      <c r="AN639" s="100">
        <v>29405</v>
      </c>
      <c r="AO639" s="100">
        <f t="shared" si="113"/>
        <v>25009</v>
      </c>
      <c r="AP639" t="s">
        <v>527</v>
      </c>
      <c r="AQ639">
        <f t="shared" si="109"/>
        <v>2529405</v>
      </c>
    </row>
    <row r="640" spans="1:43" hidden="1" outlineLevel="1">
      <c r="A640" s="56" t="s">
        <v>301</v>
      </c>
      <c r="B640" s="9" t="s">
        <v>1267</v>
      </c>
      <c r="C640" s="1">
        <f t="shared" ref="C640:C703" si="114">SUM(N640:AE640)</f>
        <v>116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 t="shared" ref="F640:F703" si="115">IF(P640&gt;0,RANK(P640,(N640:AE640)),0)</f>
        <v>0</v>
      </c>
      <c r="G640" s="1">
        <f t="shared" si="110"/>
        <v>18</v>
      </c>
      <c r="H640" s="2">
        <f t="shared" si="111"/>
        <v>0.15517241379310345</v>
      </c>
      <c r="I640" s="8"/>
      <c r="J640" s="2">
        <f t="shared" ref="J640:J703" si="116">IF(C640=0,"-",N640/C640)</f>
        <v>0.41379310344827586</v>
      </c>
      <c r="K640" s="2">
        <f t="shared" ref="K640:K703" si="117">IF(C640=0,"-",O640/C640)</f>
        <v>0.56896551724137934</v>
      </c>
      <c r="L640" s="2">
        <f t="shared" ref="L640:L703" si="118">IF(C640=0,"-",P640/C640)</f>
        <v>0</v>
      </c>
      <c r="M640" s="2">
        <f t="shared" ref="M640:M703" si="119">IF(C640=0,"-",(1-J640-K640-L640))</f>
        <v>1.7241379310344862E-2</v>
      </c>
      <c r="N640" s="55">
        <v>48</v>
      </c>
      <c r="O640" s="55">
        <v>66</v>
      </c>
      <c r="P640" s="55"/>
      <c r="Q640" s="55"/>
      <c r="R640" s="55"/>
      <c r="S640" s="55"/>
      <c r="T640" s="55"/>
      <c r="U640" s="55">
        <v>2</v>
      </c>
      <c r="V640" s="55"/>
      <c r="W640" s="55"/>
      <c r="X640" s="55"/>
      <c r="Y640" s="55"/>
      <c r="Z640" s="55"/>
      <c r="AA640" s="55"/>
      <c r="AB640" s="55"/>
      <c r="AG640" t="str">
        <f t="shared" si="112"/>
        <v>Hawley</v>
      </c>
      <c r="AH640" t="s">
        <v>1534</v>
      </c>
      <c r="AI640">
        <v>1</v>
      </c>
      <c r="AK640" s="94">
        <v>25</v>
      </c>
      <c r="AL640" s="96">
        <v>11</v>
      </c>
      <c r="AM640" s="96">
        <v>55</v>
      </c>
      <c r="AN640" s="100">
        <v>29475</v>
      </c>
      <c r="AO640" s="100">
        <f t="shared" si="113"/>
        <v>25011</v>
      </c>
      <c r="AP640" t="s">
        <v>2575</v>
      </c>
      <c r="AQ640">
        <f t="shared" ref="AQ640:AQ703" si="120">AK640*100000+AN640</f>
        <v>2529475</v>
      </c>
    </row>
    <row r="641" spans="1:43" hidden="1" outlineLevel="1">
      <c r="A641" s="56" t="s">
        <v>2218</v>
      </c>
      <c r="B641" s="9" t="s">
        <v>1267</v>
      </c>
      <c r="C641" s="1">
        <f t="shared" si="114"/>
        <v>279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15"/>
        <v>0</v>
      </c>
      <c r="G641" s="1">
        <f t="shared" si="110"/>
        <v>42</v>
      </c>
      <c r="H641" s="2">
        <f t="shared" si="111"/>
        <v>0.15053763440860216</v>
      </c>
      <c r="I641" s="8"/>
      <c r="J641" s="2">
        <f t="shared" si="116"/>
        <v>0.57347670250896055</v>
      </c>
      <c r="K641" s="2">
        <f t="shared" si="117"/>
        <v>0.42293906810035842</v>
      </c>
      <c r="L641" s="2">
        <f t="shared" si="118"/>
        <v>0</v>
      </c>
      <c r="M641" s="2">
        <f t="shared" si="119"/>
        <v>3.5842293906810374E-3</v>
      </c>
      <c r="N641" s="55">
        <v>160</v>
      </c>
      <c r="O641" s="55">
        <v>118</v>
      </c>
      <c r="P641" s="55"/>
      <c r="Q641" s="55"/>
      <c r="R641" s="55"/>
      <c r="S641" s="55"/>
      <c r="T641" s="55"/>
      <c r="U641" s="55">
        <v>1</v>
      </c>
      <c r="V641" s="55"/>
      <c r="W641" s="55"/>
      <c r="X641" s="55"/>
      <c r="Y641" s="55"/>
      <c r="Z641" s="55"/>
      <c r="AA641" s="55"/>
      <c r="AB641" s="55"/>
      <c r="AG641" t="str">
        <f t="shared" si="112"/>
        <v>Heath</v>
      </c>
      <c r="AH641" t="s">
        <v>1534</v>
      </c>
      <c r="AI641">
        <v>1</v>
      </c>
      <c r="AK641" s="94">
        <v>25</v>
      </c>
      <c r="AL641" s="96">
        <v>11</v>
      </c>
      <c r="AM641" s="96">
        <v>60</v>
      </c>
      <c r="AN641" s="100">
        <v>29650</v>
      </c>
      <c r="AO641" s="100">
        <f t="shared" si="113"/>
        <v>25011</v>
      </c>
      <c r="AP641" t="s">
        <v>2575</v>
      </c>
      <c r="AQ641">
        <f t="shared" si="120"/>
        <v>2529650</v>
      </c>
    </row>
    <row r="642" spans="1:43" hidden="1" outlineLevel="1">
      <c r="A642" s="56" t="s">
        <v>1156</v>
      </c>
      <c r="B642" s="9" t="s">
        <v>1267</v>
      </c>
      <c r="C642" s="1">
        <f t="shared" si="114"/>
        <v>10701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15"/>
        <v>0</v>
      </c>
      <c r="G642" s="1">
        <f t="shared" si="110"/>
        <v>863</v>
      </c>
      <c r="H642" s="2">
        <f t="shared" si="111"/>
        <v>8.0646668535650876E-2</v>
      </c>
      <c r="I642" s="8"/>
      <c r="J642" s="2">
        <f t="shared" si="116"/>
        <v>0.54032333426782542</v>
      </c>
      <c r="K642" s="2">
        <f t="shared" si="117"/>
        <v>0.45967666573217458</v>
      </c>
      <c r="L642" s="2">
        <f t="shared" si="118"/>
        <v>0</v>
      </c>
      <c r="M642" s="2">
        <f t="shared" si="119"/>
        <v>0</v>
      </c>
      <c r="N642" s="55">
        <v>5782</v>
      </c>
      <c r="O642" s="55">
        <v>4919</v>
      </c>
      <c r="P642" s="55"/>
      <c r="Q642" s="55"/>
      <c r="R642" s="55"/>
      <c r="S642" s="55"/>
      <c r="T642" s="55"/>
      <c r="U642" s="55">
        <v>0</v>
      </c>
      <c r="V642" s="55"/>
      <c r="W642" s="55"/>
      <c r="X642" s="55"/>
      <c r="Y642" s="55"/>
      <c r="Z642" s="55"/>
      <c r="AA642" s="55"/>
      <c r="AB642" s="55"/>
      <c r="AG642" t="str">
        <f t="shared" si="112"/>
        <v>Hingham</v>
      </c>
      <c r="AH642" t="s">
        <v>2261</v>
      </c>
      <c r="AI642">
        <v>10</v>
      </c>
      <c r="AK642" s="94">
        <v>25</v>
      </c>
      <c r="AL642" s="96">
        <v>23</v>
      </c>
      <c r="AM642" s="96">
        <v>50</v>
      </c>
      <c r="AN642" s="100">
        <v>30210</v>
      </c>
      <c r="AO642" s="100">
        <f t="shared" si="113"/>
        <v>25023</v>
      </c>
      <c r="AP642" t="s">
        <v>2575</v>
      </c>
      <c r="AQ642">
        <f t="shared" si="120"/>
        <v>2530210</v>
      </c>
    </row>
    <row r="643" spans="1:43" hidden="1" outlineLevel="1">
      <c r="A643" s="56" t="s">
        <v>140</v>
      </c>
      <c r="B643" s="9" t="s">
        <v>1267</v>
      </c>
      <c r="C643" s="1">
        <f t="shared" si="114"/>
        <v>596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 t="shared" si="115"/>
        <v>0</v>
      </c>
      <c r="G643" s="1">
        <f t="shared" si="110"/>
        <v>56</v>
      </c>
      <c r="H643" s="2">
        <f t="shared" si="111"/>
        <v>9.3959731543624164E-2</v>
      </c>
      <c r="I643" s="8"/>
      <c r="J643" s="2">
        <f t="shared" si="116"/>
        <v>0.45302013422818793</v>
      </c>
      <c r="K643" s="2">
        <f t="shared" si="117"/>
        <v>0.54697986577181212</v>
      </c>
      <c r="L643" s="2">
        <f t="shared" si="118"/>
        <v>0</v>
      </c>
      <c r="M643" s="2">
        <f t="shared" si="119"/>
        <v>0</v>
      </c>
      <c r="N643" s="55">
        <v>270</v>
      </c>
      <c r="O643" s="55">
        <v>326</v>
      </c>
      <c r="P643" s="55"/>
      <c r="Q643" s="55"/>
      <c r="R643" s="55"/>
      <c r="S643" s="55"/>
      <c r="T643" s="55"/>
      <c r="U643" s="55">
        <v>0</v>
      </c>
      <c r="V643" s="55"/>
      <c r="W643" s="55"/>
      <c r="X643" s="55"/>
      <c r="Y643" s="55"/>
      <c r="Z643" s="55"/>
      <c r="AA643" s="55"/>
      <c r="AB643" s="55"/>
      <c r="AG643" t="str">
        <f t="shared" si="112"/>
        <v>Hinsdale</v>
      </c>
      <c r="AH643" t="s">
        <v>542</v>
      </c>
      <c r="AI643">
        <v>1</v>
      </c>
      <c r="AK643" s="94">
        <v>25</v>
      </c>
      <c r="AL643" s="96">
        <v>3</v>
      </c>
      <c r="AM643" s="96">
        <v>55</v>
      </c>
      <c r="AN643" s="100">
        <v>30315</v>
      </c>
      <c r="AO643" s="100">
        <f t="shared" si="113"/>
        <v>25003</v>
      </c>
      <c r="AP643" t="s">
        <v>2575</v>
      </c>
      <c r="AQ643">
        <f t="shared" si="120"/>
        <v>2530315</v>
      </c>
    </row>
    <row r="644" spans="1:43" hidden="1" outlineLevel="1">
      <c r="A644" s="56" t="s">
        <v>2029</v>
      </c>
      <c r="B644" s="9" t="s">
        <v>1267</v>
      </c>
      <c r="C644" s="1">
        <f t="shared" si="114"/>
        <v>5116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15"/>
        <v>0</v>
      </c>
      <c r="G644" s="1">
        <f t="shared" si="110"/>
        <v>355</v>
      </c>
      <c r="H644" s="2">
        <f t="shared" si="111"/>
        <v>6.9390148553557462E-2</v>
      </c>
      <c r="I644" s="8"/>
      <c r="J644" s="2">
        <f t="shared" si="116"/>
        <v>0.53459734167318218</v>
      </c>
      <c r="K644" s="2">
        <f t="shared" si="117"/>
        <v>0.46520719311962472</v>
      </c>
      <c r="L644" s="2">
        <f t="shared" si="118"/>
        <v>0</v>
      </c>
      <c r="M644" s="2">
        <f t="shared" si="119"/>
        <v>1.9546520719310179E-4</v>
      </c>
      <c r="N644" s="55">
        <v>2735</v>
      </c>
      <c r="O644" s="55">
        <v>2380</v>
      </c>
      <c r="P644" s="55"/>
      <c r="Q644" s="55"/>
      <c r="R644" s="55"/>
      <c r="S644" s="55"/>
      <c r="T644" s="55"/>
      <c r="U644" s="55">
        <v>1</v>
      </c>
      <c r="V644" s="55"/>
      <c r="W644" s="55"/>
      <c r="X644" s="55"/>
      <c r="Y644" s="55"/>
      <c r="Z644" s="55"/>
      <c r="AA644" s="55"/>
      <c r="AB644" s="55"/>
      <c r="AG644" t="str">
        <f t="shared" si="112"/>
        <v>Holbrook</v>
      </c>
      <c r="AH644" t="s">
        <v>393</v>
      </c>
      <c r="AI644">
        <v>9</v>
      </c>
      <c r="AK644" s="94">
        <v>25</v>
      </c>
      <c r="AL644" s="96">
        <v>21</v>
      </c>
      <c r="AM644" s="96">
        <v>55</v>
      </c>
      <c r="AN644" s="100">
        <v>30455</v>
      </c>
      <c r="AO644" s="100">
        <f t="shared" si="113"/>
        <v>25021</v>
      </c>
      <c r="AP644" t="s">
        <v>2575</v>
      </c>
      <c r="AQ644">
        <f t="shared" si="120"/>
        <v>2530455</v>
      </c>
    </row>
    <row r="645" spans="1:43" hidden="1" outlineLevel="1">
      <c r="A645" s="56" t="s">
        <v>1654</v>
      </c>
      <c r="B645" s="9" t="s">
        <v>1267</v>
      </c>
      <c r="C645" s="1">
        <f t="shared" si="114"/>
        <v>7181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 t="shared" si="115"/>
        <v>0</v>
      </c>
      <c r="G645" s="1">
        <f t="shared" si="110"/>
        <v>799</v>
      </c>
      <c r="H645" s="2">
        <f t="shared" si="111"/>
        <v>0.11126584041219886</v>
      </c>
      <c r="I645" s="8"/>
      <c r="J645" s="2">
        <f t="shared" si="116"/>
        <v>0.44408856705194261</v>
      </c>
      <c r="K645" s="2">
        <f t="shared" si="117"/>
        <v>0.55535440746414144</v>
      </c>
      <c r="L645" s="2">
        <f t="shared" si="118"/>
        <v>0</v>
      </c>
      <c r="M645" s="2">
        <f t="shared" si="119"/>
        <v>5.5702548391600715E-4</v>
      </c>
      <c r="N645" s="55">
        <v>3189</v>
      </c>
      <c r="O645" s="55">
        <v>3988</v>
      </c>
      <c r="P645" s="55"/>
      <c r="Q645" s="55"/>
      <c r="R645" s="55"/>
      <c r="S645" s="55"/>
      <c r="T645" s="55"/>
      <c r="U645" s="55">
        <v>4</v>
      </c>
      <c r="V645" s="55"/>
      <c r="W645" s="55"/>
      <c r="X645" s="55"/>
      <c r="Y645" s="55"/>
      <c r="Z645" s="55"/>
      <c r="AA645" s="55"/>
      <c r="AB645" s="55"/>
      <c r="AG645" t="str">
        <f t="shared" si="112"/>
        <v>Holden</v>
      </c>
      <c r="AH645" s="9" t="s">
        <v>1241</v>
      </c>
      <c r="AI645" s="9">
        <v>3</v>
      </c>
      <c r="AK645" s="94">
        <v>25</v>
      </c>
      <c r="AL645" s="96">
        <v>27</v>
      </c>
      <c r="AM645" s="96">
        <v>100</v>
      </c>
      <c r="AN645" s="100">
        <v>30560</v>
      </c>
      <c r="AO645" s="100">
        <f t="shared" si="113"/>
        <v>25027</v>
      </c>
      <c r="AP645" t="s">
        <v>2575</v>
      </c>
      <c r="AQ645">
        <f t="shared" si="120"/>
        <v>2530560</v>
      </c>
    </row>
    <row r="646" spans="1:43" hidden="1" outlineLevel="1">
      <c r="A646" s="56" t="s">
        <v>1128</v>
      </c>
      <c r="B646" s="9" t="s">
        <v>1267</v>
      </c>
      <c r="C646" s="1">
        <f t="shared" si="114"/>
        <v>804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 t="shared" si="115"/>
        <v>0</v>
      </c>
      <c r="G646" s="1">
        <f t="shared" si="110"/>
        <v>30</v>
      </c>
      <c r="H646" s="2">
        <f t="shared" si="111"/>
        <v>3.7313432835820892E-2</v>
      </c>
      <c r="I646" s="8"/>
      <c r="J646" s="2">
        <f t="shared" si="116"/>
        <v>0.48134328358208955</v>
      </c>
      <c r="K646" s="2">
        <f t="shared" si="117"/>
        <v>0.51865671641791045</v>
      </c>
      <c r="L646" s="2">
        <f t="shared" si="118"/>
        <v>0</v>
      </c>
      <c r="M646" s="2">
        <f t="shared" si="119"/>
        <v>0</v>
      </c>
      <c r="N646" s="55">
        <v>387</v>
      </c>
      <c r="O646" s="55">
        <v>417</v>
      </c>
      <c r="P646" s="55"/>
      <c r="Q646" s="55"/>
      <c r="R646" s="55"/>
      <c r="S646" s="55"/>
      <c r="T646" s="55"/>
      <c r="U646" s="55">
        <v>0</v>
      </c>
      <c r="V646" s="55"/>
      <c r="W646" s="55"/>
      <c r="X646" s="55"/>
      <c r="Y646" s="55"/>
      <c r="Z646" s="55"/>
      <c r="AA646" s="55"/>
      <c r="AB646" s="55"/>
      <c r="AG646" t="str">
        <f t="shared" si="112"/>
        <v>Holland</v>
      </c>
      <c r="AH646" t="s">
        <v>2627</v>
      </c>
      <c r="AI646">
        <v>2</v>
      </c>
      <c r="AK646" s="94">
        <v>25</v>
      </c>
      <c r="AL646" s="96">
        <v>13</v>
      </c>
      <c r="AM646" s="96">
        <v>45</v>
      </c>
      <c r="AN646" s="100">
        <v>30665</v>
      </c>
      <c r="AO646" s="100">
        <f t="shared" si="113"/>
        <v>25013</v>
      </c>
      <c r="AP646" t="s">
        <v>2575</v>
      </c>
      <c r="AQ646">
        <f t="shared" si="120"/>
        <v>2530665</v>
      </c>
    </row>
    <row r="647" spans="1:43" hidden="1" outlineLevel="1">
      <c r="A647" s="56" t="s">
        <v>2293</v>
      </c>
      <c r="B647" s="9" t="s">
        <v>1267</v>
      </c>
      <c r="C647" s="1">
        <f t="shared" si="114"/>
        <v>6562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15"/>
        <v>0</v>
      </c>
      <c r="G647" s="1">
        <f t="shared" si="110"/>
        <v>782</v>
      </c>
      <c r="H647" s="2">
        <f t="shared" si="111"/>
        <v>0.11917098445595854</v>
      </c>
      <c r="I647" s="8"/>
      <c r="J647" s="2">
        <f t="shared" si="116"/>
        <v>0.55958549222797926</v>
      </c>
      <c r="K647" s="2">
        <f t="shared" si="117"/>
        <v>0.44041450777202074</v>
      </c>
      <c r="L647" s="2">
        <f t="shared" si="118"/>
        <v>0</v>
      </c>
      <c r="M647" s="2">
        <f t="shared" si="119"/>
        <v>0</v>
      </c>
      <c r="N647" s="55">
        <v>3672</v>
      </c>
      <c r="O647" s="55">
        <v>2890</v>
      </c>
      <c r="P647" s="55"/>
      <c r="Q647" s="55"/>
      <c r="R647" s="55"/>
      <c r="S647" s="55"/>
      <c r="T647" s="55"/>
      <c r="U647" s="55">
        <v>0</v>
      </c>
      <c r="V647" s="55"/>
      <c r="W647" s="55"/>
      <c r="X647" s="55"/>
      <c r="Y647" s="55"/>
      <c r="Z647" s="55"/>
      <c r="AA647" s="55"/>
      <c r="AB647" s="55"/>
      <c r="AG647" t="str">
        <f t="shared" si="112"/>
        <v>Holliston</v>
      </c>
      <c r="AH647" t="s">
        <v>589</v>
      </c>
      <c r="AI647">
        <v>3</v>
      </c>
      <c r="AK647" s="94">
        <v>25</v>
      </c>
      <c r="AL647" s="96">
        <v>17</v>
      </c>
      <c r="AM647" s="96">
        <v>100</v>
      </c>
      <c r="AN647" s="100">
        <v>30700</v>
      </c>
      <c r="AO647" s="100">
        <f t="shared" si="113"/>
        <v>25017</v>
      </c>
      <c r="AP647" t="s">
        <v>2575</v>
      </c>
      <c r="AQ647">
        <f t="shared" si="120"/>
        <v>2530700</v>
      </c>
    </row>
    <row r="648" spans="1:43" hidden="1" outlineLevel="1">
      <c r="A648" s="56" t="s">
        <v>2294</v>
      </c>
      <c r="B648" s="9" t="s">
        <v>1267</v>
      </c>
      <c r="C648" s="1">
        <f t="shared" si="114"/>
        <v>12406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15"/>
        <v>0</v>
      </c>
      <c r="G648" s="1">
        <f t="shared" si="110"/>
        <v>1285</v>
      </c>
      <c r="H648" s="2">
        <f t="shared" si="111"/>
        <v>0.10357891342898598</v>
      </c>
      <c r="I648" s="8"/>
      <c r="J648" s="2">
        <f t="shared" si="116"/>
        <v>0.55174915363533772</v>
      </c>
      <c r="K648" s="2">
        <f t="shared" si="117"/>
        <v>0.44817024020635177</v>
      </c>
      <c r="L648" s="2">
        <f t="shared" si="118"/>
        <v>0</v>
      </c>
      <c r="M648" s="2">
        <f t="shared" si="119"/>
        <v>8.0606158310514431E-5</v>
      </c>
      <c r="N648" s="55">
        <v>6845</v>
      </c>
      <c r="O648" s="55">
        <v>5560</v>
      </c>
      <c r="P648" s="55"/>
      <c r="Q648" s="55"/>
      <c r="R648" s="55"/>
      <c r="S648" s="55"/>
      <c r="T648" s="55"/>
      <c r="U648" s="55">
        <v>1</v>
      </c>
      <c r="V648" s="55"/>
      <c r="W648" s="55"/>
      <c r="X648" s="55"/>
      <c r="Y648" s="55"/>
      <c r="Z648" s="55"/>
      <c r="AA648" s="55"/>
      <c r="AB648" s="55"/>
      <c r="AG648" t="str">
        <f t="shared" si="112"/>
        <v>Holyoke</v>
      </c>
      <c r="AH648" t="s">
        <v>2627</v>
      </c>
      <c r="AI648">
        <v>1</v>
      </c>
      <c r="AK648" s="94">
        <v>25</v>
      </c>
      <c r="AL648" s="96">
        <v>13</v>
      </c>
      <c r="AM648" s="96">
        <v>50</v>
      </c>
      <c r="AN648" s="100">
        <v>30840</v>
      </c>
      <c r="AO648" s="100">
        <f t="shared" si="113"/>
        <v>25013</v>
      </c>
      <c r="AP648" t="s">
        <v>527</v>
      </c>
      <c r="AQ648">
        <f t="shared" si="120"/>
        <v>2530840</v>
      </c>
    </row>
    <row r="649" spans="1:43" hidden="1" outlineLevel="1">
      <c r="A649" s="56" t="s">
        <v>1766</v>
      </c>
      <c r="B649" s="9" t="s">
        <v>1267</v>
      </c>
      <c r="C649" s="1">
        <f t="shared" si="114"/>
        <v>2634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 t="shared" si="115"/>
        <v>0</v>
      </c>
      <c r="G649" s="1">
        <f t="shared" si="110"/>
        <v>72</v>
      </c>
      <c r="H649" s="2">
        <f t="shared" si="111"/>
        <v>2.7334851936218679E-2</v>
      </c>
      <c r="I649" s="8"/>
      <c r="J649" s="2">
        <f t="shared" si="116"/>
        <v>0.48291571753986334</v>
      </c>
      <c r="K649" s="2">
        <f t="shared" si="117"/>
        <v>0.51025056947608205</v>
      </c>
      <c r="L649" s="2">
        <f t="shared" si="118"/>
        <v>0</v>
      </c>
      <c r="M649" s="2">
        <f t="shared" si="119"/>
        <v>6.8337129840546629E-3</v>
      </c>
      <c r="N649" s="55">
        <v>1272</v>
      </c>
      <c r="O649" s="55">
        <v>1344</v>
      </c>
      <c r="P649" s="55"/>
      <c r="Q649" s="55"/>
      <c r="R649" s="55"/>
      <c r="S649" s="55"/>
      <c r="T649" s="55"/>
      <c r="U649" s="55">
        <v>18</v>
      </c>
      <c r="V649" s="55"/>
      <c r="W649" s="55"/>
      <c r="X649" s="55"/>
      <c r="Y649" s="55"/>
      <c r="Z649" s="55"/>
      <c r="AA649" s="55"/>
      <c r="AB649" s="55"/>
      <c r="AG649" t="str">
        <f t="shared" si="112"/>
        <v>Hopedale</v>
      </c>
      <c r="AH649" s="9" t="s">
        <v>1241</v>
      </c>
      <c r="AI649" s="9">
        <v>2</v>
      </c>
      <c r="AK649" s="94">
        <v>25</v>
      </c>
      <c r="AL649" s="96">
        <v>27</v>
      </c>
      <c r="AM649" s="96">
        <v>105</v>
      </c>
      <c r="AN649" s="100">
        <v>30945</v>
      </c>
      <c r="AO649" s="100">
        <f t="shared" si="113"/>
        <v>25027</v>
      </c>
      <c r="AP649" t="s">
        <v>2575</v>
      </c>
      <c r="AQ649">
        <f t="shared" si="120"/>
        <v>2530945</v>
      </c>
    </row>
    <row r="650" spans="1:43" hidden="1" outlineLevel="1">
      <c r="A650" s="56" t="s">
        <v>2202</v>
      </c>
      <c r="B650" s="9" t="s">
        <v>1267</v>
      </c>
      <c r="C650" s="1">
        <f t="shared" si="114"/>
        <v>4387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15"/>
        <v>0</v>
      </c>
      <c r="G650" s="1">
        <f t="shared" si="110"/>
        <v>215</v>
      </c>
      <c r="H650" s="2">
        <f t="shared" si="111"/>
        <v>4.9008434009573741E-2</v>
      </c>
      <c r="I650" s="8"/>
      <c r="J650" s="2">
        <f t="shared" si="116"/>
        <v>0.52108502393435152</v>
      </c>
      <c r="K650" s="2">
        <f t="shared" si="117"/>
        <v>0.47207658992477775</v>
      </c>
      <c r="L650" s="2">
        <f t="shared" si="118"/>
        <v>0</v>
      </c>
      <c r="M650" s="2">
        <f t="shared" si="119"/>
        <v>6.8383861408707336E-3</v>
      </c>
      <c r="N650" s="55">
        <v>2286</v>
      </c>
      <c r="O650" s="55">
        <v>2071</v>
      </c>
      <c r="P650" s="55"/>
      <c r="Q650" s="55"/>
      <c r="R650" s="55"/>
      <c r="S650" s="55"/>
      <c r="T650" s="55"/>
      <c r="U650" s="55">
        <v>30</v>
      </c>
      <c r="V650" s="55"/>
      <c r="W650" s="55"/>
      <c r="X650" s="55"/>
      <c r="Y650" s="55"/>
      <c r="Z650" s="55"/>
      <c r="AA650" s="55"/>
      <c r="AB650" s="55"/>
      <c r="AG650" t="str">
        <f t="shared" si="112"/>
        <v>Hopkinton</v>
      </c>
      <c r="AH650" t="s">
        <v>589</v>
      </c>
      <c r="AI650">
        <v>3</v>
      </c>
      <c r="AK650" s="94">
        <v>25</v>
      </c>
      <c r="AL650" s="96">
        <v>17</v>
      </c>
      <c r="AM650" s="96">
        <v>105</v>
      </c>
      <c r="AN650" s="100">
        <v>31085</v>
      </c>
      <c r="AO650" s="100">
        <f t="shared" si="113"/>
        <v>25017</v>
      </c>
      <c r="AP650" t="s">
        <v>2575</v>
      </c>
      <c r="AQ650">
        <f t="shared" si="120"/>
        <v>2531085</v>
      </c>
    </row>
    <row r="651" spans="1:43" hidden="1" outlineLevel="1">
      <c r="A651" s="56" t="s">
        <v>488</v>
      </c>
      <c r="B651" s="9" t="s">
        <v>1267</v>
      </c>
      <c r="C651" s="1">
        <f t="shared" si="114"/>
        <v>1311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 t="shared" si="115"/>
        <v>0</v>
      </c>
      <c r="G651" s="1">
        <f t="shared" si="110"/>
        <v>127</v>
      </c>
      <c r="H651" s="2">
        <f t="shared" si="111"/>
        <v>9.6872616323417232E-2</v>
      </c>
      <c r="I651" s="8"/>
      <c r="J651" s="2">
        <f t="shared" si="116"/>
        <v>0.45156369183829137</v>
      </c>
      <c r="K651" s="2">
        <f t="shared" si="117"/>
        <v>0.54843630816170863</v>
      </c>
      <c r="L651" s="2">
        <f t="shared" si="118"/>
        <v>0</v>
      </c>
      <c r="M651" s="2">
        <f t="shared" si="119"/>
        <v>0</v>
      </c>
      <c r="N651" s="55">
        <v>592</v>
      </c>
      <c r="O651" s="55">
        <v>719</v>
      </c>
      <c r="P651" s="55"/>
      <c r="Q651" s="55"/>
      <c r="R651" s="55"/>
      <c r="S651" s="55"/>
      <c r="T651" s="55"/>
      <c r="U651" s="55">
        <v>0</v>
      </c>
      <c r="V651" s="55"/>
      <c r="W651" s="55"/>
      <c r="X651" s="55"/>
      <c r="Y651" s="55"/>
      <c r="Z651" s="55"/>
      <c r="AA651" s="55"/>
      <c r="AB651" s="55"/>
      <c r="AG651" t="str">
        <f t="shared" si="112"/>
        <v>Hubbardston</v>
      </c>
      <c r="AH651" s="9" t="s">
        <v>1241</v>
      </c>
      <c r="AI651" s="9">
        <v>1</v>
      </c>
      <c r="AK651" s="94">
        <v>25</v>
      </c>
      <c r="AL651" s="96">
        <v>27</v>
      </c>
      <c r="AM651" s="96">
        <v>110</v>
      </c>
      <c r="AN651" s="100">
        <v>31435</v>
      </c>
      <c r="AO651" s="100">
        <f t="shared" si="113"/>
        <v>25027</v>
      </c>
      <c r="AP651" t="s">
        <v>2575</v>
      </c>
      <c r="AQ651">
        <f t="shared" si="120"/>
        <v>2531435</v>
      </c>
    </row>
    <row r="652" spans="1:43" hidden="1" outlineLevel="1">
      <c r="A652" s="56" t="s">
        <v>2177</v>
      </c>
      <c r="B652" s="9" t="s">
        <v>1267</v>
      </c>
      <c r="C652" s="1">
        <f t="shared" si="114"/>
        <v>7120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15"/>
        <v>0</v>
      </c>
      <c r="G652" s="1">
        <f t="shared" ref="G652:G715" si="121">IF(C652&gt;0,MAX(N652:P652)-LARGE(N652:P652,2),0)</f>
        <v>366</v>
      </c>
      <c r="H652" s="2">
        <f t="shared" ref="H652:H715" si="122">IF(C652&gt;0,G652/C652,0)</f>
        <v>5.1404494382022471E-2</v>
      </c>
      <c r="I652" s="8"/>
      <c r="J652" s="2">
        <f t="shared" si="116"/>
        <v>0.52570224719101122</v>
      </c>
      <c r="K652" s="2">
        <f t="shared" si="117"/>
        <v>0.47429775280898878</v>
      </c>
      <c r="L652" s="2">
        <f t="shared" si="118"/>
        <v>0</v>
      </c>
      <c r="M652" s="2">
        <f t="shared" si="119"/>
        <v>0</v>
      </c>
      <c r="N652" s="55">
        <v>3743</v>
      </c>
      <c r="O652" s="55">
        <v>3377</v>
      </c>
      <c r="P652" s="55"/>
      <c r="Q652" s="55"/>
      <c r="R652" s="55"/>
      <c r="S652" s="55"/>
      <c r="T652" s="55"/>
      <c r="U652" s="55">
        <v>0</v>
      </c>
      <c r="V652" s="55"/>
      <c r="W652" s="55"/>
      <c r="X652" s="55"/>
      <c r="Y652" s="55"/>
      <c r="Z652" s="55"/>
      <c r="AA652" s="55"/>
      <c r="AB652" s="55"/>
      <c r="AG652" t="str">
        <f t="shared" ref="AG652:AG715" si="123">A652</f>
        <v>Hudson</v>
      </c>
      <c r="AH652" t="s">
        <v>589</v>
      </c>
      <c r="AI652">
        <v>5</v>
      </c>
      <c r="AK652" s="94">
        <v>25</v>
      </c>
      <c r="AL652" s="96">
        <v>17</v>
      </c>
      <c r="AM652" s="96">
        <v>110</v>
      </c>
      <c r="AN652" s="100">
        <v>31540</v>
      </c>
      <c r="AO652" s="100">
        <f t="shared" si="113"/>
        <v>25017</v>
      </c>
      <c r="AP652" t="s">
        <v>2575</v>
      </c>
      <c r="AQ652">
        <f t="shared" si="120"/>
        <v>2531540</v>
      </c>
    </row>
    <row r="653" spans="1:43" hidden="1" outlineLevel="1">
      <c r="A653" s="56" t="s">
        <v>489</v>
      </c>
      <c r="B653" s="9" t="s">
        <v>1267</v>
      </c>
      <c r="C653" s="1">
        <f t="shared" si="114"/>
        <v>4313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15"/>
        <v>0</v>
      </c>
      <c r="G653" s="1">
        <f t="shared" si="121"/>
        <v>957</v>
      </c>
      <c r="H653" s="2">
        <f t="shared" si="122"/>
        <v>0.22188731741247392</v>
      </c>
      <c r="I653" s="8"/>
      <c r="J653" s="2">
        <f t="shared" si="116"/>
        <v>0.6109436587062369</v>
      </c>
      <c r="K653" s="2">
        <f t="shared" si="117"/>
        <v>0.38905634129376304</v>
      </c>
      <c r="L653" s="2">
        <f t="shared" si="118"/>
        <v>0</v>
      </c>
      <c r="M653" s="2">
        <f t="shared" si="119"/>
        <v>5.5511151231257827E-17</v>
      </c>
      <c r="N653" s="55">
        <v>2635</v>
      </c>
      <c r="O653" s="55">
        <v>1678</v>
      </c>
      <c r="P653" s="55"/>
      <c r="Q653" s="55"/>
      <c r="R653" s="55"/>
      <c r="S653" s="55"/>
      <c r="T653" s="55"/>
      <c r="U653" s="55">
        <v>0</v>
      </c>
      <c r="V653" s="55"/>
      <c r="W653" s="55"/>
      <c r="X653" s="55"/>
      <c r="Y653" s="55"/>
      <c r="Z653" s="55"/>
      <c r="AA653" s="55"/>
      <c r="AB653" s="55"/>
      <c r="AG653" t="str">
        <f t="shared" si="123"/>
        <v>Hull</v>
      </c>
      <c r="AH653" t="s">
        <v>2261</v>
      </c>
      <c r="AI653">
        <v>10</v>
      </c>
      <c r="AK653" s="94">
        <v>25</v>
      </c>
      <c r="AL653" s="96">
        <v>23</v>
      </c>
      <c r="AM653" s="96">
        <v>55</v>
      </c>
      <c r="AN653" s="100">
        <v>31645</v>
      </c>
      <c r="AO653" s="100">
        <f t="shared" si="113"/>
        <v>25023</v>
      </c>
      <c r="AP653" t="s">
        <v>2575</v>
      </c>
      <c r="AQ653">
        <f t="shared" si="120"/>
        <v>2531645</v>
      </c>
    </row>
    <row r="654" spans="1:43" hidden="1" outlineLevel="1">
      <c r="A654" s="56" t="s">
        <v>1419</v>
      </c>
      <c r="B654" s="9" t="s">
        <v>1267</v>
      </c>
      <c r="C654" s="1">
        <f t="shared" si="114"/>
        <v>671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 t="shared" si="115"/>
        <v>0</v>
      </c>
      <c r="G654" s="1">
        <f t="shared" si="121"/>
        <v>40</v>
      </c>
      <c r="H654" s="2">
        <f t="shared" si="122"/>
        <v>5.9612518628912071E-2</v>
      </c>
      <c r="I654" s="8"/>
      <c r="J654" s="2">
        <f t="shared" si="116"/>
        <v>0.46199701937406856</v>
      </c>
      <c r="K654" s="2">
        <f t="shared" si="117"/>
        <v>0.5216095380029806</v>
      </c>
      <c r="L654" s="2">
        <f t="shared" si="118"/>
        <v>0</v>
      </c>
      <c r="M654" s="2">
        <f t="shared" si="119"/>
        <v>1.6393442622950838E-2</v>
      </c>
      <c r="N654" s="55">
        <v>310</v>
      </c>
      <c r="O654" s="55">
        <v>350</v>
      </c>
      <c r="P654" s="55"/>
      <c r="Q654" s="55"/>
      <c r="R654" s="55"/>
      <c r="S654" s="55"/>
      <c r="T654" s="55"/>
      <c r="U654" s="55">
        <v>11</v>
      </c>
      <c r="V654" s="55"/>
      <c r="W654" s="55"/>
      <c r="X654" s="55"/>
      <c r="Y654" s="55"/>
      <c r="Z654" s="55"/>
      <c r="AA654" s="55"/>
      <c r="AB654" s="55"/>
      <c r="AG654" t="str">
        <f t="shared" si="123"/>
        <v>Huntington</v>
      </c>
      <c r="AH654" t="s">
        <v>1818</v>
      </c>
      <c r="AI654">
        <v>1</v>
      </c>
      <c r="AK654" s="94">
        <v>25</v>
      </c>
      <c r="AL654" s="96">
        <v>15</v>
      </c>
      <c r="AM654" s="96">
        <v>50</v>
      </c>
      <c r="AN654" s="100">
        <v>31785</v>
      </c>
      <c r="AO654" s="100">
        <f t="shared" si="113"/>
        <v>25015</v>
      </c>
      <c r="AP654" t="s">
        <v>2575</v>
      </c>
      <c r="AQ654">
        <f t="shared" si="120"/>
        <v>2531785</v>
      </c>
    </row>
    <row r="655" spans="1:43" hidden="1" outlineLevel="1">
      <c r="A655" s="56" t="s">
        <v>2235</v>
      </c>
      <c r="B655" s="9" t="s">
        <v>1267</v>
      </c>
      <c r="C655" s="1">
        <f t="shared" si="114"/>
        <v>5920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15"/>
        <v>0</v>
      </c>
      <c r="G655" s="1">
        <f t="shared" si="121"/>
        <v>407</v>
      </c>
      <c r="H655" s="2">
        <f t="shared" si="122"/>
        <v>6.8750000000000006E-2</v>
      </c>
      <c r="I655" s="8"/>
      <c r="J655" s="2">
        <f t="shared" si="116"/>
        <v>0.53429054054054059</v>
      </c>
      <c r="K655" s="2">
        <f t="shared" si="117"/>
        <v>0.46554054054054056</v>
      </c>
      <c r="L655" s="2">
        <f t="shared" si="118"/>
        <v>0</v>
      </c>
      <c r="M655" s="2">
        <f t="shared" si="119"/>
        <v>1.689189189188478E-4</v>
      </c>
      <c r="N655" s="55">
        <v>3163</v>
      </c>
      <c r="O655" s="55">
        <v>2756</v>
      </c>
      <c r="P655" s="55"/>
      <c r="Q655" s="55"/>
      <c r="R655" s="55"/>
      <c r="S655" s="55"/>
      <c r="T655" s="55"/>
      <c r="U655" s="55">
        <v>1</v>
      </c>
      <c r="V655" s="55"/>
      <c r="W655" s="55"/>
      <c r="X655" s="55"/>
      <c r="Y655" s="55"/>
      <c r="Z655" s="55"/>
      <c r="AA655" s="55"/>
      <c r="AB655" s="55"/>
      <c r="AG655" t="str">
        <f t="shared" si="123"/>
        <v>Ipswich</v>
      </c>
      <c r="AH655" t="s">
        <v>1247</v>
      </c>
      <c r="AI655">
        <v>6</v>
      </c>
      <c r="AK655" s="94">
        <v>25</v>
      </c>
      <c r="AL655" s="96">
        <v>9</v>
      </c>
      <c r="AM655" s="96">
        <v>60</v>
      </c>
      <c r="AN655" s="100">
        <v>32310</v>
      </c>
      <c r="AO655" s="100">
        <f t="shared" ref="AO655:AO718" si="124">AK655*1000+AL655</f>
        <v>25009</v>
      </c>
      <c r="AP655" t="s">
        <v>2575</v>
      </c>
      <c r="AQ655">
        <f t="shared" si="120"/>
        <v>2532310</v>
      </c>
    </row>
    <row r="656" spans="1:43" hidden="1" outlineLevel="1">
      <c r="A656" s="56" t="s">
        <v>1721</v>
      </c>
      <c r="B656" s="9" t="s">
        <v>1267</v>
      </c>
      <c r="C656" s="1">
        <f t="shared" si="114"/>
        <v>3946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15"/>
        <v>0</v>
      </c>
      <c r="G656" s="1">
        <f t="shared" si="121"/>
        <v>47</v>
      </c>
      <c r="H656" s="2">
        <f t="shared" si="122"/>
        <v>1.1910795742524075E-2</v>
      </c>
      <c r="I656" s="8"/>
      <c r="J656" s="2">
        <f t="shared" si="116"/>
        <v>0.50582868727825647</v>
      </c>
      <c r="K656" s="2">
        <f t="shared" si="117"/>
        <v>0.4939178915357324</v>
      </c>
      <c r="L656" s="2">
        <f t="shared" si="118"/>
        <v>0</v>
      </c>
      <c r="M656" s="2">
        <f t="shared" si="119"/>
        <v>2.5342118601112684E-4</v>
      </c>
      <c r="N656" s="55">
        <v>1996</v>
      </c>
      <c r="O656" s="55">
        <v>1949</v>
      </c>
      <c r="P656" s="55"/>
      <c r="Q656" s="55"/>
      <c r="R656" s="55"/>
      <c r="S656" s="55"/>
      <c r="T656" s="55"/>
      <c r="U656" s="55">
        <v>1</v>
      </c>
      <c r="V656" s="55"/>
      <c r="W656" s="55"/>
      <c r="X656" s="55"/>
      <c r="Y656" s="55"/>
      <c r="Z656" s="55"/>
      <c r="AA656" s="55"/>
      <c r="AB656" s="55"/>
      <c r="AG656" t="str">
        <f t="shared" si="123"/>
        <v>Kingston</v>
      </c>
      <c r="AH656" t="s">
        <v>2261</v>
      </c>
      <c r="AI656">
        <v>10</v>
      </c>
      <c r="AK656" s="94">
        <v>25</v>
      </c>
      <c r="AL656" s="96">
        <v>23</v>
      </c>
      <c r="AM656" s="96">
        <v>60</v>
      </c>
      <c r="AN656" s="100">
        <v>33220</v>
      </c>
      <c r="AO656" s="100">
        <f t="shared" si="124"/>
        <v>25023</v>
      </c>
      <c r="AP656" t="s">
        <v>2575</v>
      </c>
      <c r="AQ656">
        <f t="shared" si="120"/>
        <v>2533220</v>
      </c>
    </row>
    <row r="657" spans="1:43" hidden="1" outlineLevel="1">
      <c r="A657" s="56" t="s">
        <v>2074</v>
      </c>
      <c r="B657" s="9" t="s">
        <v>1267</v>
      </c>
      <c r="C657" s="1">
        <f t="shared" si="114"/>
        <v>3481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 t="shared" si="115"/>
        <v>0</v>
      </c>
      <c r="G657" s="1">
        <f t="shared" si="121"/>
        <v>516</v>
      </c>
      <c r="H657" s="2">
        <f t="shared" si="122"/>
        <v>0.14823326630278655</v>
      </c>
      <c r="I657" s="8"/>
      <c r="J657" s="2">
        <f t="shared" si="116"/>
        <v>0.42545245619074978</v>
      </c>
      <c r="K657" s="2">
        <f t="shared" si="117"/>
        <v>0.57368572249353633</v>
      </c>
      <c r="L657" s="2">
        <f t="shared" si="118"/>
        <v>0</v>
      </c>
      <c r="M657" s="2">
        <f t="shared" si="119"/>
        <v>8.6182131571388432E-4</v>
      </c>
      <c r="N657" s="55">
        <v>1481</v>
      </c>
      <c r="O657" s="55">
        <v>1997</v>
      </c>
      <c r="P657" s="55"/>
      <c r="Q657" s="55"/>
      <c r="R657" s="55"/>
      <c r="S657" s="55"/>
      <c r="T657" s="55"/>
      <c r="U657" s="55">
        <v>3</v>
      </c>
      <c r="V657" s="55"/>
      <c r="W657" s="55"/>
      <c r="X657" s="55"/>
      <c r="Y657" s="55"/>
      <c r="Z657" s="55"/>
      <c r="AA657" s="55"/>
      <c r="AB657" s="55"/>
      <c r="AG657" t="str">
        <f t="shared" si="123"/>
        <v>Lakeville</v>
      </c>
      <c r="AH657" t="s">
        <v>2261</v>
      </c>
      <c r="AI657">
        <v>4</v>
      </c>
      <c r="AK657" s="94">
        <v>25</v>
      </c>
      <c r="AL657" s="96">
        <v>23</v>
      </c>
      <c r="AM657" s="96">
        <v>65</v>
      </c>
      <c r="AN657" s="100">
        <v>33920</v>
      </c>
      <c r="AO657" s="100">
        <f t="shared" si="124"/>
        <v>25023</v>
      </c>
      <c r="AP657" t="s">
        <v>2575</v>
      </c>
      <c r="AQ657">
        <f t="shared" si="120"/>
        <v>2533920</v>
      </c>
    </row>
    <row r="658" spans="1:43" hidden="1" outlineLevel="1">
      <c r="A658" s="56" t="s">
        <v>349</v>
      </c>
      <c r="B658" s="9" t="s">
        <v>1267</v>
      </c>
      <c r="C658" s="1">
        <f t="shared" si="114"/>
        <v>2400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 t="shared" si="115"/>
        <v>0</v>
      </c>
      <c r="G658" s="1">
        <f t="shared" si="121"/>
        <v>452</v>
      </c>
      <c r="H658" s="2">
        <f t="shared" si="122"/>
        <v>0.18833333333333332</v>
      </c>
      <c r="I658" s="8"/>
      <c r="J658" s="2">
        <f t="shared" si="116"/>
        <v>0.40541666666666665</v>
      </c>
      <c r="K658" s="2">
        <f t="shared" si="117"/>
        <v>0.59375</v>
      </c>
      <c r="L658" s="2">
        <f t="shared" si="118"/>
        <v>0</v>
      </c>
      <c r="M658" s="2">
        <f t="shared" si="119"/>
        <v>8.3333333333335258E-4</v>
      </c>
      <c r="N658" s="55">
        <v>973</v>
      </c>
      <c r="O658" s="55">
        <v>1425</v>
      </c>
      <c r="P658" s="55"/>
      <c r="Q658" s="55"/>
      <c r="R658" s="55"/>
      <c r="S658" s="55"/>
      <c r="T658" s="55"/>
      <c r="U658" s="55">
        <v>2</v>
      </c>
      <c r="V658" s="55"/>
      <c r="W658" s="55"/>
      <c r="X658" s="55"/>
      <c r="Y658" s="55"/>
      <c r="Z658" s="55"/>
      <c r="AA658" s="55"/>
      <c r="AB658" s="55"/>
      <c r="AG658" t="str">
        <f t="shared" si="123"/>
        <v>Lancaster</v>
      </c>
      <c r="AH658" s="9" t="s">
        <v>1241</v>
      </c>
      <c r="AI658" s="9">
        <v>5</v>
      </c>
      <c r="AK658" s="94">
        <v>25</v>
      </c>
      <c r="AL658" s="96">
        <v>27</v>
      </c>
      <c r="AM658" s="96">
        <v>115</v>
      </c>
      <c r="AN658" s="100">
        <v>34165</v>
      </c>
      <c r="AO658" s="100">
        <f t="shared" si="124"/>
        <v>25027</v>
      </c>
      <c r="AP658" t="s">
        <v>2575</v>
      </c>
      <c r="AQ658">
        <f t="shared" si="120"/>
        <v>2534165</v>
      </c>
    </row>
    <row r="659" spans="1:43" hidden="1" outlineLevel="1">
      <c r="A659" s="56" t="s">
        <v>214</v>
      </c>
      <c r="B659" s="9" t="s">
        <v>1267</v>
      </c>
      <c r="C659" s="1">
        <f t="shared" si="114"/>
        <v>1081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15"/>
        <v>0</v>
      </c>
      <c r="G659" s="1">
        <f t="shared" si="121"/>
        <v>9</v>
      </c>
      <c r="H659" s="2">
        <f t="shared" si="122"/>
        <v>8.3256244218316375E-3</v>
      </c>
      <c r="I659" s="8"/>
      <c r="J659" s="2">
        <f t="shared" si="116"/>
        <v>0.50416281221091586</v>
      </c>
      <c r="K659" s="2">
        <f t="shared" si="117"/>
        <v>0.4958371877890842</v>
      </c>
      <c r="L659" s="2">
        <f t="shared" si="118"/>
        <v>0</v>
      </c>
      <c r="M659" s="2">
        <f t="shared" si="119"/>
        <v>-5.5511151231257827E-17</v>
      </c>
      <c r="N659" s="55">
        <v>545</v>
      </c>
      <c r="O659" s="55">
        <v>536</v>
      </c>
      <c r="P659" s="55"/>
      <c r="Q659" s="55"/>
      <c r="R659" s="55"/>
      <c r="S659" s="55"/>
      <c r="T659" s="55"/>
      <c r="U659" s="55">
        <v>0</v>
      </c>
      <c r="V659" s="55"/>
      <c r="W659" s="55"/>
      <c r="X659" s="55"/>
      <c r="Y659" s="55"/>
      <c r="Z659" s="55"/>
      <c r="AA659" s="55"/>
      <c r="AB659" s="55"/>
      <c r="AG659" t="str">
        <f t="shared" si="123"/>
        <v>Lanesborough</v>
      </c>
      <c r="AH659" t="s">
        <v>542</v>
      </c>
      <c r="AI659">
        <v>1</v>
      </c>
      <c r="AK659" s="94">
        <v>25</v>
      </c>
      <c r="AL659" s="96">
        <v>3</v>
      </c>
      <c r="AM659" s="96">
        <v>60</v>
      </c>
      <c r="AN659" s="100">
        <v>34340</v>
      </c>
      <c r="AO659" s="100">
        <f t="shared" si="124"/>
        <v>25003</v>
      </c>
      <c r="AP659" t="s">
        <v>2575</v>
      </c>
      <c r="AQ659">
        <f t="shared" si="120"/>
        <v>2534340</v>
      </c>
    </row>
    <row r="660" spans="1:43" hidden="1" outlineLevel="1">
      <c r="A660" s="56" t="s">
        <v>2052</v>
      </c>
      <c r="B660" s="9" t="s">
        <v>1267</v>
      </c>
      <c r="C660" s="1">
        <f t="shared" si="114"/>
        <v>14756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15"/>
        <v>0</v>
      </c>
      <c r="G660" s="1">
        <f t="shared" si="121"/>
        <v>1342</v>
      </c>
      <c r="H660" s="2">
        <f t="shared" si="122"/>
        <v>9.094605584169152E-2</v>
      </c>
      <c r="I660" s="8"/>
      <c r="J660" s="2">
        <f t="shared" si="116"/>
        <v>0.54533748983464359</v>
      </c>
      <c r="K660" s="2">
        <f t="shared" si="117"/>
        <v>0.45439143399295201</v>
      </c>
      <c r="L660" s="2">
        <f t="shared" si="118"/>
        <v>0</v>
      </c>
      <c r="M660" s="2">
        <f t="shared" si="119"/>
        <v>2.7107617240440529E-4</v>
      </c>
      <c r="N660" s="55">
        <v>8047</v>
      </c>
      <c r="O660" s="55">
        <v>6705</v>
      </c>
      <c r="P660" s="55"/>
      <c r="Q660" s="55"/>
      <c r="R660" s="55"/>
      <c r="S660" s="55"/>
      <c r="T660" s="55"/>
      <c r="U660" s="55">
        <v>4</v>
      </c>
      <c r="V660" s="55"/>
      <c r="W660" s="55"/>
      <c r="X660" s="55"/>
      <c r="Y660" s="55"/>
      <c r="Z660" s="55"/>
      <c r="AA660" s="55"/>
      <c r="AB660" s="55"/>
      <c r="AG660" t="str">
        <f t="shared" si="123"/>
        <v>Lawrence</v>
      </c>
      <c r="AH660" t="s">
        <v>1247</v>
      </c>
      <c r="AI660">
        <v>5</v>
      </c>
      <c r="AK660" s="94">
        <v>25</v>
      </c>
      <c r="AL660" s="96">
        <v>9</v>
      </c>
      <c r="AM660" s="96">
        <v>65</v>
      </c>
      <c r="AN660" s="100">
        <v>34550</v>
      </c>
      <c r="AO660" s="100">
        <f t="shared" si="124"/>
        <v>25009</v>
      </c>
      <c r="AP660" t="s">
        <v>527</v>
      </c>
      <c r="AQ660">
        <f t="shared" si="120"/>
        <v>2534550</v>
      </c>
    </row>
    <row r="661" spans="1:43" hidden="1" outlineLevel="1">
      <c r="A661" s="56" t="s">
        <v>2498</v>
      </c>
      <c r="B661" s="9" t="s">
        <v>1267</v>
      </c>
      <c r="C661" s="1">
        <f t="shared" si="114"/>
        <v>2177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15"/>
        <v>0</v>
      </c>
      <c r="G661" s="1">
        <f t="shared" si="121"/>
        <v>123</v>
      </c>
      <c r="H661" s="2">
        <f t="shared" si="122"/>
        <v>5.6499770326136886E-2</v>
      </c>
      <c r="I661" s="8"/>
      <c r="J661" s="2">
        <f t="shared" si="116"/>
        <v>0.52824988516306848</v>
      </c>
      <c r="K661" s="2">
        <f t="shared" si="117"/>
        <v>0.47175011483693158</v>
      </c>
      <c r="L661" s="2">
        <f t="shared" si="118"/>
        <v>0</v>
      </c>
      <c r="M661" s="2">
        <f t="shared" si="119"/>
        <v>-5.5511151231257827E-17</v>
      </c>
      <c r="N661" s="55">
        <v>1150</v>
      </c>
      <c r="O661" s="55">
        <v>1027</v>
      </c>
      <c r="P661" s="55"/>
      <c r="Q661" s="55"/>
      <c r="R661" s="55"/>
      <c r="S661" s="55"/>
      <c r="T661" s="55"/>
      <c r="U661" s="55">
        <v>0</v>
      </c>
      <c r="V661" s="55"/>
      <c r="W661" s="55"/>
      <c r="X661" s="55"/>
      <c r="Y661" s="55"/>
      <c r="Z661" s="55"/>
      <c r="AA661" s="55"/>
      <c r="AB661" s="55"/>
      <c r="AG661" t="str">
        <f t="shared" si="123"/>
        <v>Lee</v>
      </c>
      <c r="AH661" t="s">
        <v>542</v>
      </c>
      <c r="AI661">
        <v>1</v>
      </c>
      <c r="AK661" s="94">
        <v>25</v>
      </c>
      <c r="AL661" s="96">
        <v>3</v>
      </c>
      <c r="AM661" s="96">
        <v>65</v>
      </c>
      <c r="AN661" s="100">
        <v>34655</v>
      </c>
      <c r="AO661" s="100">
        <f t="shared" si="124"/>
        <v>25003</v>
      </c>
      <c r="AP661" t="s">
        <v>2575</v>
      </c>
      <c r="AQ661">
        <f t="shared" si="120"/>
        <v>2534655</v>
      </c>
    </row>
    <row r="662" spans="1:43" hidden="1" outlineLevel="1">
      <c r="A662" s="56" t="s">
        <v>1271</v>
      </c>
      <c r="B662" s="9" t="s">
        <v>1267</v>
      </c>
      <c r="C662" s="1">
        <f t="shared" si="114"/>
        <v>4268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15"/>
        <v>0</v>
      </c>
      <c r="G662" s="1">
        <f t="shared" si="121"/>
        <v>265</v>
      </c>
      <c r="H662" s="2">
        <f t="shared" si="122"/>
        <v>6.2089971883786316E-2</v>
      </c>
      <c r="I662" s="8"/>
      <c r="J662" s="2">
        <f t="shared" si="116"/>
        <v>0.53092783505154639</v>
      </c>
      <c r="K662" s="2">
        <f t="shared" si="117"/>
        <v>0.46883786316776005</v>
      </c>
      <c r="L662" s="2">
        <f t="shared" si="118"/>
        <v>0</v>
      </c>
      <c r="M662" s="2">
        <f t="shared" si="119"/>
        <v>2.3430178069355767E-4</v>
      </c>
      <c r="N662" s="55">
        <v>2266</v>
      </c>
      <c r="O662" s="55">
        <v>2001</v>
      </c>
      <c r="P662" s="55"/>
      <c r="Q662" s="55"/>
      <c r="R662" s="55"/>
      <c r="S662" s="55"/>
      <c r="T662" s="55"/>
      <c r="U662" s="55">
        <v>1</v>
      </c>
      <c r="V662" s="55"/>
      <c r="W662" s="55"/>
      <c r="X662" s="55"/>
      <c r="Y662" s="55"/>
      <c r="Z662" s="55"/>
      <c r="AA662" s="55"/>
      <c r="AB662" s="55"/>
      <c r="AG662" t="str">
        <f t="shared" si="123"/>
        <v>Leicester</v>
      </c>
      <c r="AH662" s="9" t="s">
        <v>1241</v>
      </c>
      <c r="AI662" s="9">
        <v>2</v>
      </c>
      <c r="AK662" s="94">
        <v>25</v>
      </c>
      <c r="AL662" s="96">
        <v>27</v>
      </c>
      <c r="AM662" s="96">
        <v>120</v>
      </c>
      <c r="AN662" s="100">
        <v>34795</v>
      </c>
      <c r="AO662" s="100">
        <f t="shared" si="124"/>
        <v>25027</v>
      </c>
      <c r="AP662" t="s">
        <v>2575</v>
      </c>
      <c r="AQ662">
        <f t="shared" si="120"/>
        <v>2534795</v>
      </c>
    </row>
    <row r="663" spans="1:43" hidden="1" outlineLevel="1">
      <c r="A663" s="56" t="s">
        <v>483</v>
      </c>
      <c r="B663" s="9" t="s">
        <v>1267</v>
      </c>
      <c r="C663" s="1">
        <f t="shared" si="114"/>
        <v>2181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15"/>
        <v>0</v>
      </c>
      <c r="G663" s="1">
        <f t="shared" si="121"/>
        <v>135</v>
      </c>
      <c r="H663" s="2">
        <f t="shared" si="122"/>
        <v>6.1898211829436035E-2</v>
      </c>
      <c r="I663" s="8"/>
      <c r="J663" s="2">
        <f t="shared" si="116"/>
        <v>0.530949105914718</v>
      </c>
      <c r="K663" s="2">
        <f t="shared" si="117"/>
        <v>0.469050894085282</v>
      </c>
      <c r="L663" s="2">
        <f t="shared" si="118"/>
        <v>0</v>
      </c>
      <c r="M663" s="2">
        <f t="shared" si="119"/>
        <v>0</v>
      </c>
      <c r="N663" s="55">
        <v>1158</v>
      </c>
      <c r="O663" s="55">
        <v>1023</v>
      </c>
      <c r="P663" s="55"/>
      <c r="Q663" s="55"/>
      <c r="R663" s="55"/>
      <c r="S663" s="55"/>
      <c r="T663" s="55"/>
      <c r="U663" s="55">
        <v>0</v>
      </c>
      <c r="V663" s="55"/>
      <c r="W663" s="55"/>
      <c r="X663" s="55"/>
      <c r="Y663" s="55"/>
      <c r="Z663" s="55"/>
      <c r="AA663" s="55"/>
      <c r="AB663" s="55"/>
      <c r="AG663" t="str">
        <f t="shared" si="123"/>
        <v>Lenox</v>
      </c>
      <c r="AH663" t="s">
        <v>542</v>
      </c>
      <c r="AI663">
        <v>1</v>
      </c>
      <c r="AK663" s="94">
        <v>25</v>
      </c>
      <c r="AL663" s="96">
        <v>3</v>
      </c>
      <c r="AM663" s="96">
        <v>70</v>
      </c>
      <c r="AN663" s="100">
        <v>34970</v>
      </c>
      <c r="AO663" s="100">
        <f t="shared" si="124"/>
        <v>25003</v>
      </c>
      <c r="AP663" t="s">
        <v>2575</v>
      </c>
      <c r="AQ663">
        <f t="shared" si="120"/>
        <v>2534970</v>
      </c>
    </row>
    <row r="664" spans="1:43" hidden="1" outlineLevel="1">
      <c r="A664" s="56" t="s">
        <v>490</v>
      </c>
      <c r="B664" s="9" t="s">
        <v>1267</v>
      </c>
      <c r="C664" s="1">
        <f t="shared" si="114"/>
        <v>14218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 t="shared" si="115"/>
        <v>0</v>
      </c>
      <c r="G664" s="1">
        <f t="shared" si="121"/>
        <v>121</v>
      </c>
      <c r="H664" s="2">
        <f t="shared" si="122"/>
        <v>8.5103390068926709E-3</v>
      </c>
      <c r="I664" s="8"/>
      <c r="J664" s="2">
        <f t="shared" si="116"/>
        <v>0.5041496694331129</v>
      </c>
      <c r="K664" s="2">
        <f t="shared" si="117"/>
        <v>0.49563933042622027</v>
      </c>
      <c r="L664" s="2">
        <f t="shared" si="118"/>
        <v>0</v>
      </c>
      <c r="M664" s="2">
        <f t="shared" si="119"/>
        <v>2.1100014066682826E-4</v>
      </c>
      <c r="N664" s="55">
        <v>7168</v>
      </c>
      <c r="O664" s="55">
        <v>7047</v>
      </c>
      <c r="P664" s="55"/>
      <c r="Q664" s="55"/>
      <c r="R664" s="55"/>
      <c r="S664" s="55"/>
      <c r="T664" s="55"/>
      <c r="U664" s="55">
        <v>3</v>
      </c>
      <c r="V664" s="55"/>
      <c r="W664" s="55"/>
      <c r="X664" s="55"/>
      <c r="Y664" s="55"/>
      <c r="Z664" s="55"/>
      <c r="AA664" s="55"/>
      <c r="AB664" s="55"/>
      <c r="AG664" t="str">
        <f t="shared" si="123"/>
        <v>Leominster</v>
      </c>
      <c r="AH664" s="9" t="s">
        <v>1241</v>
      </c>
      <c r="AI664" s="9">
        <v>1</v>
      </c>
      <c r="AK664" s="94">
        <v>25</v>
      </c>
      <c r="AL664" s="96">
        <v>27</v>
      </c>
      <c r="AM664" s="96">
        <v>125</v>
      </c>
      <c r="AN664" s="100">
        <v>35075</v>
      </c>
      <c r="AO664" s="100">
        <f t="shared" si="124"/>
        <v>25027</v>
      </c>
      <c r="AP664" t="s">
        <v>527</v>
      </c>
      <c r="AQ664">
        <f t="shared" si="120"/>
        <v>2535075</v>
      </c>
    </row>
    <row r="665" spans="1:43" hidden="1" outlineLevel="1">
      <c r="A665" s="56" t="s">
        <v>736</v>
      </c>
      <c r="B665" s="9" t="s">
        <v>1267</v>
      </c>
      <c r="C665" s="1">
        <f t="shared" si="114"/>
        <v>945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 t="shared" si="115"/>
        <v>0</v>
      </c>
      <c r="G665" s="1">
        <f t="shared" si="121"/>
        <v>484</v>
      </c>
      <c r="H665" s="2">
        <f t="shared" si="122"/>
        <v>0.51216931216931216</v>
      </c>
      <c r="I665" s="8"/>
      <c r="J665" s="2">
        <f t="shared" si="116"/>
        <v>0.7502645502645503</v>
      </c>
      <c r="K665" s="2">
        <f t="shared" si="117"/>
        <v>0.23809523809523808</v>
      </c>
      <c r="L665" s="2">
        <f t="shared" si="118"/>
        <v>0</v>
      </c>
      <c r="M665" s="2">
        <f t="shared" si="119"/>
        <v>1.1640211640211617E-2</v>
      </c>
      <c r="N665" s="55">
        <v>709</v>
      </c>
      <c r="O665" s="55">
        <v>225</v>
      </c>
      <c r="P665" s="55"/>
      <c r="Q665" s="55"/>
      <c r="R665" s="55"/>
      <c r="S665" s="55"/>
      <c r="T665" s="55"/>
      <c r="U665" s="55">
        <v>11</v>
      </c>
      <c r="V665" s="55"/>
      <c r="W665" s="55"/>
      <c r="X665" s="55"/>
      <c r="Y665" s="55"/>
      <c r="Z665" s="55"/>
      <c r="AA665" s="55"/>
      <c r="AB665" s="55"/>
      <c r="AG665" t="str">
        <f t="shared" si="123"/>
        <v>Leverett</v>
      </c>
      <c r="AH665" t="s">
        <v>1534</v>
      </c>
      <c r="AI665">
        <v>1</v>
      </c>
      <c r="AK665" s="94">
        <v>25</v>
      </c>
      <c r="AL665" s="96">
        <v>11</v>
      </c>
      <c r="AM665" s="96">
        <v>65</v>
      </c>
      <c r="AN665" s="100">
        <v>35180</v>
      </c>
      <c r="AO665" s="100">
        <f t="shared" si="124"/>
        <v>25011</v>
      </c>
      <c r="AP665" t="s">
        <v>2575</v>
      </c>
      <c r="AQ665">
        <f t="shared" si="120"/>
        <v>2535180</v>
      </c>
    </row>
    <row r="666" spans="1:43" hidden="1" outlineLevel="1">
      <c r="A666" s="56" t="s">
        <v>1686</v>
      </c>
      <c r="B666" s="9" t="s">
        <v>1267</v>
      </c>
      <c r="C666" s="1">
        <f t="shared" si="114"/>
        <v>14920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 t="shared" si="115"/>
        <v>0</v>
      </c>
      <c r="G666" s="1">
        <f t="shared" si="121"/>
        <v>4316</v>
      </c>
      <c r="H666" s="2">
        <f t="shared" si="122"/>
        <v>0.28927613941018765</v>
      </c>
      <c r="I666" s="8"/>
      <c r="J666" s="2">
        <f t="shared" si="116"/>
        <v>0.64450402144772123</v>
      </c>
      <c r="K666" s="2">
        <f t="shared" si="117"/>
        <v>0.35522788203753353</v>
      </c>
      <c r="L666" s="2">
        <f t="shared" si="118"/>
        <v>0</v>
      </c>
      <c r="M666" s="2">
        <f t="shared" si="119"/>
        <v>2.6809651474524188E-4</v>
      </c>
      <c r="N666" s="55">
        <v>9616</v>
      </c>
      <c r="O666" s="55">
        <v>5300</v>
      </c>
      <c r="P666" s="55"/>
      <c r="Q666" s="55"/>
      <c r="R666" s="55"/>
      <c r="S666" s="55"/>
      <c r="T666" s="55"/>
      <c r="U666" s="55">
        <v>4</v>
      </c>
      <c r="V666" s="55"/>
      <c r="W666" s="55"/>
      <c r="X666" s="55"/>
      <c r="Y666" s="55"/>
      <c r="Z666" s="55"/>
      <c r="AA666" s="55"/>
      <c r="AB666" s="55"/>
      <c r="AG666" t="str">
        <f t="shared" si="123"/>
        <v>Lexington</v>
      </c>
      <c r="AH666" t="s">
        <v>589</v>
      </c>
      <c r="AI666">
        <v>7</v>
      </c>
      <c r="AK666" s="94">
        <v>25</v>
      </c>
      <c r="AL666" s="96">
        <v>17</v>
      </c>
      <c r="AM666" s="96">
        <v>115</v>
      </c>
      <c r="AN666" s="100">
        <v>35215</v>
      </c>
      <c r="AO666" s="100">
        <f t="shared" si="124"/>
        <v>25017</v>
      </c>
      <c r="AP666" t="s">
        <v>2575</v>
      </c>
      <c r="AQ666">
        <f t="shared" si="120"/>
        <v>2535215</v>
      </c>
    </row>
    <row r="667" spans="1:43" hidden="1" outlineLevel="1">
      <c r="A667" s="56" t="s">
        <v>221</v>
      </c>
      <c r="B667" s="9" t="s">
        <v>1267</v>
      </c>
      <c r="C667" s="1">
        <f t="shared" si="114"/>
        <v>320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 t="shared" si="115"/>
        <v>0</v>
      </c>
      <c r="G667" s="1">
        <f t="shared" si="121"/>
        <v>44</v>
      </c>
      <c r="H667" s="2">
        <f t="shared" si="122"/>
        <v>0.13750000000000001</v>
      </c>
      <c r="I667" s="8"/>
      <c r="J667" s="2">
        <f t="shared" si="116"/>
        <v>0.56562500000000004</v>
      </c>
      <c r="K667" s="2">
        <f t="shared" si="117"/>
        <v>0.42812499999999998</v>
      </c>
      <c r="L667" s="2">
        <f t="shared" si="118"/>
        <v>0</v>
      </c>
      <c r="M667" s="2">
        <f t="shared" si="119"/>
        <v>6.2499999999999778E-3</v>
      </c>
      <c r="N667" s="55">
        <v>181</v>
      </c>
      <c r="O667" s="55">
        <v>137</v>
      </c>
      <c r="P667" s="55"/>
      <c r="Q667" s="55"/>
      <c r="R667" s="55"/>
      <c r="S667" s="55"/>
      <c r="T667" s="55"/>
      <c r="U667" s="55">
        <v>2</v>
      </c>
      <c r="V667" s="55"/>
      <c r="W667" s="55"/>
      <c r="X667" s="55"/>
      <c r="Y667" s="55"/>
      <c r="Z667" s="55"/>
      <c r="AA667" s="55"/>
      <c r="AB667" s="55"/>
      <c r="AG667" t="str">
        <f t="shared" si="123"/>
        <v>Leyden</v>
      </c>
      <c r="AH667" t="s">
        <v>1534</v>
      </c>
      <c r="AI667">
        <v>1</v>
      </c>
      <c r="AK667" s="94">
        <v>25</v>
      </c>
      <c r="AL667" s="96">
        <v>11</v>
      </c>
      <c r="AM667" s="96">
        <v>70</v>
      </c>
      <c r="AN667" s="100">
        <v>35285</v>
      </c>
      <c r="AO667" s="100">
        <f t="shared" si="124"/>
        <v>25011</v>
      </c>
      <c r="AP667" t="s">
        <v>2575</v>
      </c>
      <c r="AQ667">
        <f t="shared" si="120"/>
        <v>2535285</v>
      </c>
    </row>
    <row r="668" spans="1:43" hidden="1" outlineLevel="1">
      <c r="A668" s="56" t="s">
        <v>1794</v>
      </c>
      <c r="B668" s="9" t="s">
        <v>1267</v>
      </c>
      <c r="C668" s="1">
        <f t="shared" si="114"/>
        <v>2687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 t="shared" si="115"/>
        <v>0</v>
      </c>
      <c r="G668" s="1">
        <f t="shared" si="121"/>
        <v>737</v>
      </c>
      <c r="H668" s="2">
        <f t="shared" si="122"/>
        <v>0.2742835876442129</v>
      </c>
      <c r="I668" s="8"/>
      <c r="J668" s="2">
        <f t="shared" si="116"/>
        <v>0.63714179382210645</v>
      </c>
      <c r="K668" s="2">
        <f t="shared" si="117"/>
        <v>0.36285820617789355</v>
      </c>
      <c r="L668" s="2">
        <f t="shared" si="118"/>
        <v>0</v>
      </c>
      <c r="M668" s="2">
        <f t="shared" si="119"/>
        <v>0</v>
      </c>
      <c r="N668" s="55">
        <v>1712</v>
      </c>
      <c r="O668" s="55">
        <v>975</v>
      </c>
      <c r="P668" s="55"/>
      <c r="Q668" s="55"/>
      <c r="R668" s="55"/>
      <c r="S668" s="55"/>
      <c r="T668" s="55"/>
      <c r="U668" s="55">
        <v>0</v>
      </c>
      <c r="V668" s="55"/>
      <c r="W668" s="55"/>
      <c r="X668" s="55"/>
      <c r="Y668" s="55"/>
      <c r="Z668" s="55"/>
      <c r="AA668" s="55"/>
      <c r="AB668" s="55"/>
      <c r="AG668" t="str">
        <f t="shared" si="123"/>
        <v>Lincoln</v>
      </c>
      <c r="AH668" t="s">
        <v>589</v>
      </c>
      <c r="AI668">
        <v>7</v>
      </c>
      <c r="AK668" s="94">
        <v>25</v>
      </c>
      <c r="AL668" s="96">
        <v>17</v>
      </c>
      <c r="AM668" s="96">
        <v>120</v>
      </c>
      <c r="AN668" s="100">
        <v>35425</v>
      </c>
      <c r="AO668" s="100">
        <f t="shared" si="124"/>
        <v>25017</v>
      </c>
      <c r="AP668" t="s">
        <v>2575</v>
      </c>
      <c r="AQ668">
        <f t="shared" si="120"/>
        <v>2535425</v>
      </c>
    </row>
    <row r="669" spans="1:43" hidden="1" outlineLevel="1">
      <c r="A669" s="56" t="s">
        <v>222</v>
      </c>
      <c r="B669" s="9" t="s">
        <v>1267</v>
      </c>
      <c r="C669" s="1">
        <f t="shared" si="114"/>
        <v>3434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 t="shared" si="115"/>
        <v>0</v>
      </c>
      <c r="G669" s="1">
        <f t="shared" si="121"/>
        <v>16</v>
      </c>
      <c r="H669" s="2">
        <f t="shared" si="122"/>
        <v>4.6592894583576006E-3</v>
      </c>
      <c r="I669" s="8"/>
      <c r="J669" s="2">
        <f t="shared" si="116"/>
        <v>0.50232964472917885</v>
      </c>
      <c r="K669" s="2">
        <f t="shared" si="117"/>
        <v>0.49767035527082121</v>
      </c>
      <c r="L669" s="2">
        <f t="shared" si="118"/>
        <v>0</v>
      </c>
      <c r="M669" s="2">
        <f t="shared" si="119"/>
        <v>-5.5511151231257827E-17</v>
      </c>
      <c r="N669" s="55">
        <v>1725</v>
      </c>
      <c r="O669" s="55">
        <v>1709</v>
      </c>
      <c r="P669" s="55"/>
      <c r="Q669" s="55"/>
      <c r="R669" s="55"/>
      <c r="S669" s="55"/>
      <c r="T669" s="55"/>
      <c r="U669" s="55">
        <v>0</v>
      </c>
      <c r="V669" s="55"/>
      <c r="W669" s="55"/>
      <c r="X669" s="55"/>
      <c r="Y669" s="55"/>
      <c r="Z669" s="55"/>
      <c r="AA669" s="55"/>
      <c r="AB669" s="55"/>
      <c r="AG669" t="str">
        <f t="shared" si="123"/>
        <v>Littleton</v>
      </c>
      <c r="AH669" t="s">
        <v>589</v>
      </c>
      <c r="AI669">
        <v>5</v>
      </c>
      <c r="AK669" s="94">
        <v>25</v>
      </c>
      <c r="AL669" s="96">
        <v>17</v>
      </c>
      <c r="AM669" s="96">
        <v>125</v>
      </c>
      <c r="AN669" s="100">
        <v>35950</v>
      </c>
      <c r="AO669" s="100">
        <f t="shared" si="124"/>
        <v>25017</v>
      </c>
      <c r="AP669" t="s">
        <v>2575</v>
      </c>
      <c r="AQ669">
        <f t="shared" si="120"/>
        <v>2535950</v>
      </c>
    </row>
    <row r="670" spans="1:43" hidden="1" outlineLevel="1">
      <c r="A670" s="56" t="s">
        <v>2193</v>
      </c>
      <c r="B670" s="9" t="s">
        <v>1267</v>
      </c>
      <c r="C670" s="1">
        <f t="shared" si="114"/>
        <v>7243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 t="shared" si="115"/>
        <v>0</v>
      </c>
      <c r="G670" s="1">
        <f t="shared" si="121"/>
        <v>246</v>
      </c>
      <c r="H670" s="2">
        <f t="shared" si="122"/>
        <v>3.3963827143448845E-2</v>
      </c>
      <c r="I670" s="8"/>
      <c r="J670" s="2">
        <f t="shared" si="116"/>
        <v>0.4829490542592848</v>
      </c>
      <c r="K670" s="2">
        <f t="shared" si="117"/>
        <v>0.51691288140273373</v>
      </c>
      <c r="L670" s="2">
        <f t="shared" si="118"/>
        <v>0</v>
      </c>
      <c r="M670" s="2">
        <f t="shared" si="119"/>
        <v>1.3806433798146944E-4</v>
      </c>
      <c r="N670" s="55">
        <v>3498</v>
      </c>
      <c r="O670" s="55">
        <v>3744</v>
      </c>
      <c r="P670" s="55"/>
      <c r="Q670" s="55"/>
      <c r="R670" s="55"/>
      <c r="S670" s="55"/>
      <c r="T670" s="55"/>
      <c r="U670" s="55">
        <v>1</v>
      </c>
      <c r="V670" s="55"/>
      <c r="W670" s="55"/>
      <c r="X670" s="55"/>
      <c r="Y670" s="55"/>
      <c r="Z670" s="55"/>
      <c r="AA670" s="55"/>
      <c r="AB670" s="55"/>
      <c r="AG670" t="str">
        <f t="shared" si="123"/>
        <v>Longmeadow</v>
      </c>
      <c r="AH670" t="s">
        <v>2627</v>
      </c>
      <c r="AI670">
        <v>2</v>
      </c>
      <c r="AK670" s="94">
        <v>25</v>
      </c>
      <c r="AL670" s="96">
        <v>13</v>
      </c>
      <c r="AM670" s="96">
        <v>55</v>
      </c>
      <c r="AN670" s="100">
        <v>36300</v>
      </c>
      <c r="AO670" s="100">
        <f t="shared" si="124"/>
        <v>25013</v>
      </c>
      <c r="AP670" t="s">
        <v>2575</v>
      </c>
      <c r="AQ670">
        <f t="shared" si="120"/>
        <v>2536300</v>
      </c>
    </row>
    <row r="671" spans="1:43" hidden="1" outlineLevel="1">
      <c r="A671" s="56" t="s">
        <v>2628</v>
      </c>
      <c r="B671" s="9" t="s">
        <v>1267</v>
      </c>
      <c r="C671" s="1">
        <f t="shared" si="114"/>
        <v>27797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 t="shared" si="115"/>
        <v>0</v>
      </c>
      <c r="G671" s="1">
        <f t="shared" si="121"/>
        <v>3420</v>
      </c>
      <c r="H671" s="2">
        <f t="shared" si="122"/>
        <v>0.12303485987696514</v>
      </c>
      <c r="I671" s="8"/>
      <c r="J671" s="2">
        <f t="shared" si="116"/>
        <v>0.56149944238586902</v>
      </c>
      <c r="K671" s="2">
        <f t="shared" si="117"/>
        <v>0.43846458250890386</v>
      </c>
      <c r="L671" s="2">
        <f t="shared" si="118"/>
        <v>0</v>
      </c>
      <c r="M671" s="2">
        <f t="shared" si="119"/>
        <v>3.5975105227126214E-5</v>
      </c>
      <c r="N671" s="55">
        <v>15608</v>
      </c>
      <c r="O671" s="55">
        <v>12188</v>
      </c>
      <c r="P671" s="55"/>
      <c r="Q671" s="55"/>
      <c r="R671" s="55"/>
      <c r="S671" s="55"/>
      <c r="T671" s="55"/>
      <c r="U671" s="55">
        <v>1</v>
      </c>
      <c r="V671" s="55"/>
      <c r="W671" s="55"/>
      <c r="X671" s="55"/>
      <c r="Y671" s="55"/>
      <c r="Z671" s="55"/>
      <c r="AA671" s="55"/>
      <c r="AB671" s="55"/>
      <c r="AG671" t="str">
        <f t="shared" si="123"/>
        <v>Lowell</v>
      </c>
      <c r="AH671" t="s">
        <v>589</v>
      </c>
      <c r="AI671">
        <v>5</v>
      </c>
      <c r="AK671" s="94">
        <v>25</v>
      </c>
      <c r="AL671" s="96">
        <v>17</v>
      </c>
      <c r="AM671" s="96">
        <v>130</v>
      </c>
      <c r="AN671" s="100">
        <v>37000</v>
      </c>
      <c r="AO671" s="100">
        <f t="shared" si="124"/>
        <v>25017</v>
      </c>
      <c r="AP671" t="s">
        <v>527</v>
      </c>
      <c r="AQ671">
        <f t="shared" si="120"/>
        <v>2537000</v>
      </c>
    </row>
    <row r="672" spans="1:43" hidden="1" outlineLevel="1">
      <c r="A672" s="56" t="s">
        <v>2629</v>
      </c>
      <c r="B672" s="9" t="s">
        <v>1267</v>
      </c>
      <c r="C672" s="1">
        <f t="shared" si="114"/>
        <v>6477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115"/>
        <v>0</v>
      </c>
      <c r="G672" s="1">
        <f t="shared" si="121"/>
        <v>419</v>
      </c>
      <c r="H672" s="2">
        <f t="shared" si="122"/>
        <v>6.4690443106376408E-2</v>
      </c>
      <c r="I672" s="8"/>
      <c r="J672" s="2">
        <f t="shared" si="116"/>
        <v>0.5323452215531882</v>
      </c>
      <c r="K672" s="2">
        <f t="shared" si="117"/>
        <v>0.4676547784468118</v>
      </c>
      <c r="L672" s="2">
        <f t="shared" si="118"/>
        <v>0</v>
      </c>
      <c r="M672" s="2">
        <f t="shared" si="119"/>
        <v>0</v>
      </c>
      <c r="N672" s="55">
        <v>3448</v>
      </c>
      <c r="O672" s="55">
        <v>3029</v>
      </c>
      <c r="P672" s="55"/>
      <c r="Q672" s="55"/>
      <c r="R672" s="55"/>
      <c r="S672" s="55"/>
      <c r="T672" s="55"/>
      <c r="U672" s="55">
        <v>0</v>
      </c>
      <c r="V672" s="55"/>
      <c r="W672" s="55"/>
      <c r="X672" s="55"/>
      <c r="Y672" s="55"/>
      <c r="Z672" s="55"/>
      <c r="AA672" s="55"/>
      <c r="AB672" s="55"/>
      <c r="AG672" t="str">
        <f t="shared" si="123"/>
        <v>Ludlow</v>
      </c>
      <c r="AH672" t="s">
        <v>2627</v>
      </c>
      <c r="AI672">
        <v>2</v>
      </c>
      <c r="AK672" s="94">
        <v>25</v>
      </c>
      <c r="AL672" s="96">
        <v>13</v>
      </c>
      <c r="AM672" s="96">
        <v>60</v>
      </c>
      <c r="AN672" s="100">
        <v>37175</v>
      </c>
      <c r="AO672" s="100">
        <f t="shared" si="124"/>
        <v>25013</v>
      </c>
      <c r="AP672" t="s">
        <v>2575</v>
      </c>
      <c r="AQ672">
        <f t="shared" si="120"/>
        <v>2537175</v>
      </c>
    </row>
    <row r="673" spans="1:43" hidden="1" outlineLevel="1">
      <c r="A673" s="56" t="s">
        <v>712</v>
      </c>
      <c r="B673" s="9" t="s">
        <v>1267</v>
      </c>
      <c r="C673" s="1">
        <f t="shared" si="114"/>
        <v>3918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 t="shared" si="115"/>
        <v>0</v>
      </c>
      <c r="G673" s="1">
        <f t="shared" si="121"/>
        <v>452</v>
      </c>
      <c r="H673" s="2">
        <f t="shared" si="122"/>
        <v>0.1153649821337417</v>
      </c>
      <c r="I673" s="8"/>
      <c r="J673" s="2">
        <f t="shared" si="116"/>
        <v>0.44231750893312916</v>
      </c>
      <c r="K673" s="2">
        <f t="shared" si="117"/>
        <v>0.55768249106687084</v>
      </c>
      <c r="L673" s="2">
        <f t="shared" si="118"/>
        <v>0</v>
      </c>
      <c r="M673" s="2">
        <f t="shared" si="119"/>
        <v>0</v>
      </c>
      <c r="N673" s="55">
        <v>1733</v>
      </c>
      <c r="O673" s="55">
        <v>2185</v>
      </c>
      <c r="P673" s="55"/>
      <c r="Q673" s="55"/>
      <c r="R673" s="55"/>
      <c r="S673" s="55"/>
      <c r="T673" s="55"/>
      <c r="U673" s="55">
        <v>0</v>
      </c>
      <c r="V673" s="55"/>
      <c r="W673" s="55"/>
      <c r="X673" s="55"/>
      <c r="Y673" s="55"/>
      <c r="Z673" s="55"/>
      <c r="AA673" s="55"/>
      <c r="AB673" s="55"/>
      <c r="AG673" t="str">
        <f t="shared" si="123"/>
        <v>Lunenburg</v>
      </c>
      <c r="AH673" s="9" t="s">
        <v>1241</v>
      </c>
      <c r="AI673" s="9">
        <v>1</v>
      </c>
      <c r="AK673" s="94">
        <v>25</v>
      </c>
      <c r="AL673" s="96">
        <v>27</v>
      </c>
      <c r="AM673" s="96">
        <v>130</v>
      </c>
      <c r="AN673" s="100">
        <v>37420</v>
      </c>
      <c r="AO673" s="100">
        <f t="shared" si="124"/>
        <v>25027</v>
      </c>
      <c r="AP673" t="s">
        <v>2575</v>
      </c>
      <c r="AQ673">
        <f t="shared" si="120"/>
        <v>2537420</v>
      </c>
    </row>
    <row r="674" spans="1:43" hidden="1" outlineLevel="1">
      <c r="A674" s="56" t="s">
        <v>317</v>
      </c>
      <c r="B674" s="9" t="s">
        <v>1267</v>
      </c>
      <c r="C674" s="1">
        <f t="shared" si="114"/>
        <v>26416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 t="shared" si="115"/>
        <v>0</v>
      </c>
      <c r="G674" s="1">
        <f t="shared" si="121"/>
        <v>4934</v>
      </c>
      <c r="H674" s="2">
        <f t="shared" si="122"/>
        <v>0.18678073894609329</v>
      </c>
      <c r="I674" s="8"/>
      <c r="J674" s="2">
        <f t="shared" si="116"/>
        <v>0.59335251362810415</v>
      </c>
      <c r="K674" s="2">
        <f t="shared" si="117"/>
        <v>0.40657177468201089</v>
      </c>
      <c r="L674" s="2">
        <f t="shared" si="118"/>
        <v>0</v>
      </c>
      <c r="M674" s="2">
        <f t="shared" si="119"/>
        <v>7.5711689884960798E-5</v>
      </c>
      <c r="N674" s="55">
        <v>15674</v>
      </c>
      <c r="O674" s="55">
        <v>10740</v>
      </c>
      <c r="P674" s="55"/>
      <c r="Q674" s="55"/>
      <c r="R674" s="55"/>
      <c r="S674" s="55"/>
      <c r="T674" s="55"/>
      <c r="U674" s="55">
        <v>2</v>
      </c>
      <c r="V674" s="55"/>
      <c r="W674" s="55"/>
      <c r="X674" s="55"/>
      <c r="Y674" s="55"/>
      <c r="Z674" s="55"/>
      <c r="AA674" s="55"/>
      <c r="AB674" s="55"/>
      <c r="AG674" t="str">
        <f t="shared" si="123"/>
        <v>Lynn</v>
      </c>
      <c r="AH674" t="s">
        <v>1247</v>
      </c>
      <c r="AI674">
        <v>6</v>
      </c>
      <c r="AK674" s="94">
        <v>25</v>
      </c>
      <c r="AL674" s="96">
        <v>9</v>
      </c>
      <c r="AM674" s="96">
        <v>70</v>
      </c>
      <c r="AN674" s="100">
        <v>37490</v>
      </c>
      <c r="AO674" s="100">
        <f t="shared" si="124"/>
        <v>25009</v>
      </c>
      <c r="AP674" t="s">
        <v>527</v>
      </c>
      <c r="AQ674">
        <f t="shared" si="120"/>
        <v>2537490</v>
      </c>
    </row>
    <row r="675" spans="1:43" hidden="1" outlineLevel="1">
      <c r="A675" s="56" t="s">
        <v>206</v>
      </c>
      <c r="B675" s="9" t="s">
        <v>1267</v>
      </c>
      <c r="C675" s="1">
        <f t="shared" si="114"/>
        <v>6185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 t="shared" si="115"/>
        <v>0</v>
      </c>
      <c r="G675" s="1">
        <f t="shared" si="121"/>
        <v>425</v>
      </c>
      <c r="H675" s="2">
        <f t="shared" si="122"/>
        <v>6.8714632174616E-2</v>
      </c>
      <c r="I675" s="8"/>
      <c r="J675" s="2">
        <f t="shared" si="116"/>
        <v>0.46548100242522233</v>
      </c>
      <c r="K675" s="2">
        <f t="shared" si="117"/>
        <v>0.53419563459983832</v>
      </c>
      <c r="L675" s="2">
        <f t="shared" si="118"/>
        <v>0</v>
      </c>
      <c r="M675" s="2">
        <f t="shared" si="119"/>
        <v>3.2336297493940069E-4</v>
      </c>
      <c r="N675" s="55">
        <v>2879</v>
      </c>
      <c r="O675" s="55">
        <v>3304</v>
      </c>
      <c r="P675" s="55"/>
      <c r="Q675" s="55"/>
      <c r="R675" s="55"/>
      <c r="S675" s="55"/>
      <c r="T675" s="55"/>
      <c r="U675" s="55">
        <v>2</v>
      </c>
      <c r="V675" s="55"/>
      <c r="W675" s="55"/>
      <c r="X675" s="55"/>
      <c r="Y675" s="55"/>
      <c r="Z675" s="55"/>
      <c r="AA675" s="55"/>
      <c r="AB675" s="55"/>
      <c r="AG675" t="str">
        <f t="shared" si="123"/>
        <v>Lynnfield</v>
      </c>
      <c r="AH675" t="s">
        <v>1247</v>
      </c>
      <c r="AI675">
        <v>6</v>
      </c>
      <c r="AK675" s="94">
        <v>25</v>
      </c>
      <c r="AL675" s="96">
        <v>9</v>
      </c>
      <c r="AM675" s="96">
        <v>75</v>
      </c>
      <c r="AN675" s="100">
        <v>37560</v>
      </c>
      <c r="AO675" s="100">
        <f t="shared" si="124"/>
        <v>25009</v>
      </c>
      <c r="AP675" t="s">
        <v>2575</v>
      </c>
      <c r="AQ675">
        <f t="shared" si="120"/>
        <v>2537560</v>
      </c>
    </row>
    <row r="676" spans="1:43" hidden="1" outlineLevel="1">
      <c r="A676" s="56" t="s">
        <v>464</v>
      </c>
      <c r="B676" s="9" t="s">
        <v>1267</v>
      </c>
      <c r="C676" s="1">
        <f t="shared" si="114"/>
        <v>20302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 t="shared" si="115"/>
        <v>0</v>
      </c>
      <c r="G676" s="1">
        <f t="shared" si="121"/>
        <v>5669</v>
      </c>
      <c r="H676" s="2">
        <f t="shared" si="122"/>
        <v>0.27923357304699042</v>
      </c>
      <c r="I676" s="8"/>
      <c r="J676" s="2">
        <f t="shared" si="116"/>
        <v>0.63954290217712539</v>
      </c>
      <c r="K676" s="2">
        <f t="shared" si="117"/>
        <v>0.36030932913013497</v>
      </c>
      <c r="L676" s="2">
        <f t="shared" si="118"/>
        <v>0</v>
      </c>
      <c r="M676" s="2">
        <f t="shared" si="119"/>
        <v>1.47768692739636E-4</v>
      </c>
      <c r="N676" s="55">
        <v>12984</v>
      </c>
      <c r="O676" s="55">
        <v>7315</v>
      </c>
      <c r="P676" s="55"/>
      <c r="Q676" s="55"/>
      <c r="R676" s="55"/>
      <c r="S676" s="55"/>
      <c r="T676" s="55"/>
      <c r="U676" s="55">
        <v>3</v>
      </c>
      <c r="V676" s="55"/>
      <c r="W676" s="55"/>
      <c r="X676" s="55"/>
      <c r="Y676" s="55"/>
      <c r="Z676" s="55"/>
      <c r="AA676" s="55"/>
      <c r="AB676" s="55"/>
      <c r="AG676" t="str">
        <f t="shared" si="123"/>
        <v>Malden</v>
      </c>
      <c r="AH676" t="s">
        <v>589</v>
      </c>
      <c r="AI676">
        <v>7</v>
      </c>
      <c r="AK676" s="94">
        <v>25</v>
      </c>
      <c r="AL676" s="96">
        <v>17</v>
      </c>
      <c r="AM676" s="96">
        <v>135</v>
      </c>
      <c r="AN676" s="100">
        <v>37875</v>
      </c>
      <c r="AO676" s="100">
        <f t="shared" si="124"/>
        <v>25017</v>
      </c>
      <c r="AP676" t="s">
        <v>527</v>
      </c>
      <c r="AQ676">
        <f t="shared" si="120"/>
        <v>2537875</v>
      </c>
    </row>
    <row r="677" spans="1:43" hidden="1" outlineLevel="1">
      <c r="A677" t="s">
        <v>2223</v>
      </c>
      <c r="B677" s="9" t="s">
        <v>1267</v>
      </c>
      <c r="C677" s="1">
        <f t="shared" si="114"/>
        <v>2842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 t="shared" si="115"/>
        <v>0</v>
      </c>
      <c r="G677" s="1">
        <f t="shared" si="121"/>
        <v>121</v>
      </c>
      <c r="H677" s="2">
        <f t="shared" si="122"/>
        <v>4.2575650950035189E-2</v>
      </c>
      <c r="I677" s="8"/>
      <c r="J677" s="2">
        <f t="shared" si="116"/>
        <v>0.52111189303307526</v>
      </c>
      <c r="K677" s="2">
        <f t="shared" si="117"/>
        <v>0.47853624208304013</v>
      </c>
      <c r="L677" s="2">
        <f t="shared" si="118"/>
        <v>0</v>
      </c>
      <c r="M677" s="2">
        <f t="shared" si="119"/>
        <v>3.5186488388461168E-4</v>
      </c>
      <c r="N677" s="55">
        <v>1481</v>
      </c>
      <c r="O677" s="55">
        <v>1360</v>
      </c>
      <c r="P677" s="55"/>
      <c r="Q677" s="55"/>
      <c r="R677" s="55"/>
      <c r="S677" s="55"/>
      <c r="T677" s="55"/>
      <c r="U677" s="55">
        <v>1</v>
      </c>
      <c r="V677" s="55"/>
      <c r="W677" s="55"/>
      <c r="X677" s="55"/>
      <c r="Y677" s="55"/>
      <c r="Z677" s="55"/>
      <c r="AA677" s="55"/>
      <c r="AB677" s="55"/>
      <c r="AG677" t="str">
        <f t="shared" si="123"/>
        <v>Manchester-by-the-sea</v>
      </c>
      <c r="AH677" t="s">
        <v>1247</v>
      </c>
      <c r="AI677">
        <v>6</v>
      </c>
      <c r="AK677" s="94">
        <v>25</v>
      </c>
      <c r="AL677" s="96">
        <v>9</v>
      </c>
      <c r="AM677" s="96">
        <v>83</v>
      </c>
      <c r="AN677" s="100">
        <v>37995</v>
      </c>
      <c r="AO677" s="100">
        <f t="shared" si="124"/>
        <v>25009</v>
      </c>
      <c r="AP677" t="s">
        <v>2575</v>
      </c>
      <c r="AQ677">
        <f t="shared" si="120"/>
        <v>2537995</v>
      </c>
    </row>
    <row r="678" spans="1:43" hidden="1" outlineLevel="1">
      <c r="A678" s="56" t="s">
        <v>1300</v>
      </c>
      <c r="B678" s="9" t="s">
        <v>1267</v>
      </c>
      <c r="C678" s="1">
        <f t="shared" si="114"/>
        <v>6770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 t="shared" si="115"/>
        <v>0</v>
      </c>
      <c r="G678" s="1">
        <f t="shared" si="121"/>
        <v>314</v>
      </c>
      <c r="H678" s="2">
        <f t="shared" si="122"/>
        <v>4.6381093057607091E-2</v>
      </c>
      <c r="I678" s="8"/>
      <c r="J678" s="2">
        <f t="shared" si="116"/>
        <v>0.52319054652880359</v>
      </c>
      <c r="K678" s="2">
        <f t="shared" si="117"/>
        <v>0.47680945347119646</v>
      </c>
      <c r="L678" s="2">
        <f t="shared" si="118"/>
        <v>0</v>
      </c>
      <c r="M678" s="2">
        <f t="shared" si="119"/>
        <v>-5.5511151231257827E-17</v>
      </c>
      <c r="N678" s="55">
        <v>3542</v>
      </c>
      <c r="O678" s="55">
        <v>3228</v>
      </c>
      <c r="P678" s="55"/>
      <c r="Q678" s="55"/>
      <c r="R678" s="55"/>
      <c r="S678" s="55"/>
      <c r="T678" s="55"/>
      <c r="U678" s="55">
        <v>0</v>
      </c>
      <c r="V678" s="55"/>
      <c r="W678" s="55"/>
      <c r="X678" s="55"/>
      <c r="Y678" s="55"/>
      <c r="Z678" s="55"/>
      <c r="AA678" s="55"/>
      <c r="AB678" s="55"/>
      <c r="AG678" t="str">
        <f t="shared" si="123"/>
        <v>Mansfield</v>
      </c>
      <c r="AH678" t="s">
        <v>1482</v>
      </c>
      <c r="AI678">
        <v>4</v>
      </c>
      <c r="AK678" s="94">
        <v>25</v>
      </c>
      <c r="AL678" s="96">
        <v>5</v>
      </c>
      <c r="AM678" s="96">
        <v>50</v>
      </c>
      <c r="AN678" s="100">
        <v>38225</v>
      </c>
      <c r="AO678" s="100">
        <f t="shared" si="124"/>
        <v>25005</v>
      </c>
      <c r="AP678" t="s">
        <v>2575</v>
      </c>
      <c r="AQ678">
        <f t="shared" si="120"/>
        <v>2538225</v>
      </c>
    </row>
    <row r="679" spans="1:43" hidden="1" outlineLevel="1">
      <c r="A679" s="56" t="s">
        <v>1052</v>
      </c>
      <c r="B679" s="9" t="s">
        <v>1267</v>
      </c>
      <c r="C679" s="1">
        <f t="shared" si="114"/>
        <v>10623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 t="shared" si="115"/>
        <v>0</v>
      </c>
      <c r="G679" s="1">
        <f t="shared" si="121"/>
        <v>1032</v>
      </c>
      <c r="H679" s="2">
        <f t="shared" si="122"/>
        <v>9.7147698390285225E-2</v>
      </c>
      <c r="I679" s="8"/>
      <c r="J679" s="2">
        <f t="shared" si="116"/>
        <v>0.54617339734538262</v>
      </c>
      <c r="K679" s="2">
        <f t="shared" si="117"/>
        <v>0.44902569895509742</v>
      </c>
      <c r="L679" s="2">
        <f t="shared" si="118"/>
        <v>0</v>
      </c>
      <c r="M679" s="2">
        <f t="shared" si="119"/>
        <v>4.800903699519965E-3</v>
      </c>
      <c r="N679" s="55">
        <v>5802</v>
      </c>
      <c r="O679" s="55">
        <v>4770</v>
      </c>
      <c r="P679" s="55"/>
      <c r="Q679" s="55"/>
      <c r="R679" s="55"/>
      <c r="S679" s="55"/>
      <c r="T679" s="55"/>
      <c r="U679" s="55">
        <v>51</v>
      </c>
      <c r="V679" s="55"/>
      <c r="W679" s="55"/>
      <c r="X679" s="55"/>
      <c r="Y679" s="55"/>
      <c r="Z679" s="55"/>
      <c r="AA679" s="55"/>
      <c r="AB679" s="55"/>
      <c r="AG679" t="str">
        <f t="shared" si="123"/>
        <v>Marblehead</v>
      </c>
      <c r="AH679" t="s">
        <v>1247</v>
      </c>
      <c r="AI679">
        <v>6</v>
      </c>
      <c r="AK679" s="94">
        <v>25</v>
      </c>
      <c r="AL679" s="96">
        <v>9</v>
      </c>
      <c r="AM679" s="96">
        <v>85</v>
      </c>
      <c r="AN679" s="100">
        <v>38400</v>
      </c>
      <c r="AO679" s="100">
        <f t="shared" si="124"/>
        <v>25009</v>
      </c>
      <c r="AP679" t="s">
        <v>2575</v>
      </c>
      <c r="AQ679">
        <f t="shared" si="120"/>
        <v>2538400</v>
      </c>
    </row>
    <row r="680" spans="1:43" hidden="1" outlineLevel="1">
      <c r="A680" s="56" t="s">
        <v>827</v>
      </c>
      <c r="B680" s="9" t="s">
        <v>1267</v>
      </c>
      <c r="C680" s="1">
        <f t="shared" si="114"/>
        <v>2126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 t="shared" si="115"/>
        <v>0</v>
      </c>
      <c r="G680" s="1">
        <f t="shared" si="121"/>
        <v>35</v>
      </c>
      <c r="H680" s="2">
        <f t="shared" si="122"/>
        <v>1.6462841015992474E-2</v>
      </c>
      <c r="I680" s="8"/>
      <c r="J680" s="2">
        <f t="shared" si="116"/>
        <v>0.49059266227657572</v>
      </c>
      <c r="K680" s="2">
        <f t="shared" si="117"/>
        <v>0.50705550329256821</v>
      </c>
      <c r="L680" s="2">
        <f t="shared" si="118"/>
        <v>0</v>
      </c>
      <c r="M680" s="2">
        <f t="shared" si="119"/>
        <v>2.3518344308560701E-3</v>
      </c>
      <c r="N680" s="55">
        <v>1043</v>
      </c>
      <c r="O680" s="55">
        <v>1078</v>
      </c>
      <c r="P680" s="55"/>
      <c r="Q680" s="55"/>
      <c r="R680" s="55"/>
      <c r="S680" s="55"/>
      <c r="T680" s="55"/>
      <c r="U680" s="55">
        <v>5</v>
      </c>
      <c r="V680" s="55"/>
      <c r="W680" s="55"/>
      <c r="X680" s="55"/>
      <c r="Y680" s="55"/>
      <c r="Z680" s="55"/>
      <c r="AA680" s="55"/>
      <c r="AB680" s="55"/>
      <c r="AG680" t="str">
        <f t="shared" si="123"/>
        <v>Marion</v>
      </c>
      <c r="AH680" t="s">
        <v>2261</v>
      </c>
      <c r="AI680">
        <v>4</v>
      </c>
      <c r="AK680" s="94">
        <v>25</v>
      </c>
      <c r="AL680" s="96">
        <v>23</v>
      </c>
      <c r="AM680" s="96">
        <v>70</v>
      </c>
      <c r="AN680" s="100">
        <v>38540</v>
      </c>
      <c r="AO680" s="100">
        <f t="shared" si="124"/>
        <v>25023</v>
      </c>
      <c r="AP680" t="s">
        <v>2575</v>
      </c>
      <c r="AQ680">
        <f t="shared" si="120"/>
        <v>2538540</v>
      </c>
    </row>
    <row r="681" spans="1:43" hidden="1" outlineLevel="1">
      <c r="A681" s="56" t="s">
        <v>958</v>
      </c>
      <c r="B681" s="9" t="s">
        <v>1267</v>
      </c>
      <c r="C681" s="1">
        <f t="shared" si="114"/>
        <v>12806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 t="shared" si="115"/>
        <v>0</v>
      </c>
      <c r="G681" s="1">
        <f t="shared" si="121"/>
        <v>973</v>
      </c>
      <c r="H681" s="2">
        <f t="shared" si="122"/>
        <v>7.5980009370607532E-2</v>
      </c>
      <c r="I681" s="8"/>
      <c r="J681" s="2">
        <f t="shared" si="116"/>
        <v>0.53748243011088548</v>
      </c>
      <c r="K681" s="2">
        <f t="shared" si="117"/>
        <v>0.46150242074027797</v>
      </c>
      <c r="L681" s="2">
        <f t="shared" si="118"/>
        <v>0</v>
      </c>
      <c r="M681" s="2">
        <f t="shared" si="119"/>
        <v>1.0151491488365472E-3</v>
      </c>
      <c r="N681" s="55">
        <v>6883</v>
      </c>
      <c r="O681" s="55">
        <v>5910</v>
      </c>
      <c r="P681" s="55"/>
      <c r="Q681" s="55"/>
      <c r="R681" s="55"/>
      <c r="S681" s="55"/>
      <c r="T681" s="55"/>
      <c r="U681" s="55">
        <v>13</v>
      </c>
      <c r="V681" s="55"/>
      <c r="W681" s="55"/>
      <c r="X681" s="55"/>
      <c r="Y681" s="55"/>
      <c r="Z681" s="55"/>
      <c r="AA681" s="55"/>
      <c r="AB681" s="55"/>
      <c r="AG681" t="str">
        <f t="shared" si="123"/>
        <v>Marlborough</v>
      </c>
      <c r="AH681" t="s">
        <v>589</v>
      </c>
      <c r="AI681">
        <v>3</v>
      </c>
      <c r="AK681" s="94">
        <v>25</v>
      </c>
      <c r="AL681" s="96">
        <v>17</v>
      </c>
      <c r="AM681" s="96">
        <v>140</v>
      </c>
      <c r="AN681" s="100">
        <v>38715</v>
      </c>
      <c r="AO681" s="100">
        <f t="shared" si="124"/>
        <v>25017</v>
      </c>
      <c r="AP681" t="s">
        <v>527</v>
      </c>
      <c r="AQ681">
        <f t="shared" si="120"/>
        <v>2538715</v>
      </c>
    </row>
    <row r="682" spans="1:43" hidden="1" outlineLevel="1">
      <c r="A682" s="56" t="s">
        <v>1047</v>
      </c>
      <c r="B682" s="9" t="s">
        <v>1267</v>
      </c>
      <c r="C682" s="1">
        <f t="shared" si="114"/>
        <v>10204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 t="shared" si="115"/>
        <v>0</v>
      </c>
      <c r="G682" s="1">
        <f t="shared" si="121"/>
        <v>810</v>
      </c>
      <c r="H682" s="2">
        <f t="shared" si="122"/>
        <v>7.9380635045080361E-2</v>
      </c>
      <c r="I682" s="8"/>
      <c r="J682" s="2">
        <f t="shared" si="116"/>
        <v>0.53969031752254015</v>
      </c>
      <c r="K682" s="2">
        <f t="shared" si="117"/>
        <v>0.46030968247745985</v>
      </c>
      <c r="L682" s="2">
        <f t="shared" si="118"/>
        <v>0</v>
      </c>
      <c r="M682" s="2">
        <f t="shared" si="119"/>
        <v>0</v>
      </c>
      <c r="N682" s="55">
        <v>5507</v>
      </c>
      <c r="O682" s="55">
        <v>4697</v>
      </c>
      <c r="P682" s="55"/>
      <c r="Q682" s="55"/>
      <c r="R682" s="55"/>
      <c r="S682" s="55"/>
      <c r="T682" s="55"/>
      <c r="U682" s="55">
        <v>0</v>
      </c>
      <c r="V682" s="55"/>
      <c r="W682" s="55"/>
      <c r="X682" s="55"/>
      <c r="Y682" s="55"/>
      <c r="Z682" s="55"/>
      <c r="AA682" s="55"/>
      <c r="AB682" s="55"/>
      <c r="AG682" t="str">
        <f t="shared" si="123"/>
        <v>Marshfield</v>
      </c>
      <c r="AH682" t="s">
        <v>2261</v>
      </c>
      <c r="AI682">
        <v>10</v>
      </c>
      <c r="AK682" s="94">
        <v>25</v>
      </c>
      <c r="AL682" s="96">
        <v>23</v>
      </c>
      <c r="AM682" s="96">
        <v>75</v>
      </c>
      <c r="AN682" s="100">
        <v>38855</v>
      </c>
      <c r="AO682" s="100">
        <f t="shared" si="124"/>
        <v>25023</v>
      </c>
      <c r="AP682" t="s">
        <v>2575</v>
      </c>
      <c r="AQ682">
        <f t="shared" si="120"/>
        <v>2538855</v>
      </c>
    </row>
    <row r="683" spans="1:43" hidden="1" outlineLevel="1">
      <c r="A683" s="56" t="s">
        <v>863</v>
      </c>
      <c r="B683" s="9" t="s">
        <v>1267</v>
      </c>
      <c r="C683" s="1">
        <f t="shared" si="114"/>
        <v>3431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115"/>
        <v>0</v>
      </c>
      <c r="G683" s="1">
        <f t="shared" si="121"/>
        <v>253</v>
      </c>
      <c r="H683" s="2">
        <f t="shared" si="122"/>
        <v>7.3739434567181586E-2</v>
      </c>
      <c r="I683" s="8"/>
      <c r="J683" s="2">
        <f t="shared" si="116"/>
        <v>0.53657825706791018</v>
      </c>
      <c r="K683" s="2">
        <f t="shared" si="117"/>
        <v>0.46283882250072866</v>
      </c>
      <c r="L683" s="2">
        <f t="shared" si="118"/>
        <v>0</v>
      </c>
      <c r="M683" s="2">
        <f t="shared" si="119"/>
        <v>5.8292043136115579E-4</v>
      </c>
      <c r="N683" s="55">
        <v>1841</v>
      </c>
      <c r="O683" s="55">
        <v>1588</v>
      </c>
      <c r="P683" s="55"/>
      <c r="Q683" s="55"/>
      <c r="R683" s="55"/>
      <c r="S683" s="55"/>
      <c r="T683" s="55"/>
      <c r="U683" s="55">
        <v>2</v>
      </c>
      <c r="V683" s="55"/>
      <c r="W683" s="55"/>
      <c r="X683" s="55"/>
      <c r="Y683" s="55"/>
      <c r="Z683" s="55"/>
      <c r="AA683" s="55"/>
      <c r="AB683" s="55"/>
      <c r="AG683" t="str">
        <f t="shared" si="123"/>
        <v>Mashpee</v>
      </c>
      <c r="AH683" t="s">
        <v>2257</v>
      </c>
      <c r="AI683">
        <v>10</v>
      </c>
      <c r="AK683" s="94">
        <v>25</v>
      </c>
      <c r="AL683" s="96">
        <v>1</v>
      </c>
      <c r="AM683" s="96">
        <v>45</v>
      </c>
      <c r="AN683" s="100">
        <v>39100</v>
      </c>
      <c r="AO683" s="100">
        <f t="shared" si="124"/>
        <v>25001</v>
      </c>
      <c r="AP683" t="s">
        <v>2575</v>
      </c>
      <c r="AQ683">
        <f t="shared" si="120"/>
        <v>2539100</v>
      </c>
    </row>
    <row r="684" spans="1:43" hidden="1" outlineLevel="1">
      <c r="A684" s="56" t="s">
        <v>164</v>
      </c>
      <c r="B684" s="9" t="s">
        <v>1267</v>
      </c>
      <c r="C684" s="1">
        <f t="shared" si="114"/>
        <v>3073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 t="shared" si="115"/>
        <v>0</v>
      </c>
      <c r="G684" s="1">
        <f t="shared" si="121"/>
        <v>13</v>
      </c>
      <c r="H684" s="2">
        <f t="shared" si="122"/>
        <v>4.230393752033843E-3</v>
      </c>
      <c r="I684" s="8"/>
      <c r="J684" s="2">
        <f t="shared" si="116"/>
        <v>0.50211519687601691</v>
      </c>
      <c r="K684" s="2">
        <f t="shared" si="117"/>
        <v>0.49788480312398309</v>
      </c>
      <c r="L684" s="2">
        <f t="shared" si="118"/>
        <v>0</v>
      </c>
      <c r="M684" s="2">
        <f t="shared" si="119"/>
        <v>0</v>
      </c>
      <c r="N684" s="55">
        <v>1543</v>
      </c>
      <c r="O684" s="55">
        <v>1530</v>
      </c>
      <c r="P684" s="55"/>
      <c r="Q684" s="55"/>
      <c r="R684" s="55"/>
      <c r="S684" s="55"/>
      <c r="T684" s="55"/>
      <c r="U684" s="55">
        <v>0</v>
      </c>
      <c r="V684" s="55"/>
      <c r="W684" s="55"/>
      <c r="X684" s="55"/>
      <c r="Y684" s="55"/>
      <c r="Z684" s="55"/>
      <c r="AA684" s="55"/>
      <c r="AB684" s="55"/>
      <c r="AG684" t="str">
        <f t="shared" si="123"/>
        <v>Mattapoisett</v>
      </c>
      <c r="AH684" t="s">
        <v>2261</v>
      </c>
      <c r="AI684">
        <v>4</v>
      </c>
      <c r="AK684" s="94">
        <v>25</v>
      </c>
      <c r="AL684" s="96">
        <v>23</v>
      </c>
      <c r="AM684" s="96">
        <v>80</v>
      </c>
      <c r="AN684" s="100">
        <v>39450</v>
      </c>
      <c r="AO684" s="100">
        <f t="shared" si="124"/>
        <v>25023</v>
      </c>
      <c r="AP684" t="s">
        <v>2575</v>
      </c>
      <c r="AQ684">
        <f t="shared" si="120"/>
        <v>2539450</v>
      </c>
    </row>
    <row r="685" spans="1:43" hidden="1" outlineLevel="1">
      <c r="A685" s="56" t="s">
        <v>2392</v>
      </c>
      <c r="B685" s="9" t="s">
        <v>1267</v>
      </c>
      <c r="C685" s="1">
        <f t="shared" si="114"/>
        <v>4713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 t="shared" si="115"/>
        <v>0</v>
      </c>
      <c r="G685" s="1">
        <f t="shared" si="121"/>
        <v>630</v>
      </c>
      <c r="H685" s="2">
        <f t="shared" si="122"/>
        <v>0.13367281985996179</v>
      </c>
      <c r="I685" s="8"/>
      <c r="J685" s="2">
        <f t="shared" si="116"/>
        <v>0.56630596223212393</v>
      </c>
      <c r="K685" s="2">
        <f t="shared" si="117"/>
        <v>0.43263314237216211</v>
      </c>
      <c r="L685" s="2">
        <f t="shared" si="118"/>
        <v>0</v>
      </c>
      <c r="M685" s="2">
        <f t="shared" si="119"/>
        <v>1.0608953957139677E-3</v>
      </c>
      <c r="N685" s="55">
        <v>2669</v>
      </c>
      <c r="O685" s="55">
        <v>2039</v>
      </c>
      <c r="P685" s="55"/>
      <c r="Q685" s="55"/>
      <c r="R685" s="55"/>
      <c r="S685" s="55"/>
      <c r="T685" s="55"/>
      <c r="U685" s="55">
        <v>5</v>
      </c>
      <c r="V685" s="55"/>
      <c r="W685" s="55"/>
      <c r="X685" s="55"/>
      <c r="Y685" s="55"/>
      <c r="Z685" s="55"/>
      <c r="AA685" s="55"/>
      <c r="AB685" s="55"/>
      <c r="AG685" t="str">
        <f t="shared" si="123"/>
        <v>Maynard</v>
      </c>
      <c r="AH685" t="s">
        <v>589</v>
      </c>
      <c r="AI685">
        <v>5</v>
      </c>
      <c r="AK685" s="94">
        <v>25</v>
      </c>
      <c r="AL685" s="96">
        <v>17</v>
      </c>
      <c r="AM685" s="96">
        <v>145</v>
      </c>
      <c r="AN685" s="100">
        <v>39625</v>
      </c>
      <c r="AO685" s="100">
        <f t="shared" si="124"/>
        <v>25017</v>
      </c>
      <c r="AP685" t="s">
        <v>2575</v>
      </c>
      <c r="AQ685">
        <f t="shared" si="120"/>
        <v>2539625</v>
      </c>
    </row>
    <row r="686" spans="1:43" hidden="1" outlineLevel="1">
      <c r="A686" s="56" t="s">
        <v>1620</v>
      </c>
      <c r="B686" s="9" t="s">
        <v>1267</v>
      </c>
      <c r="C686" s="1">
        <f t="shared" si="114"/>
        <v>5453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 t="shared" si="115"/>
        <v>0</v>
      </c>
      <c r="G686" s="1">
        <f t="shared" si="121"/>
        <v>247</v>
      </c>
      <c r="H686" s="2">
        <f t="shared" si="122"/>
        <v>4.5296167247386762E-2</v>
      </c>
      <c r="I686" s="8"/>
      <c r="J686" s="2">
        <f t="shared" si="116"/>
        <v>0.52264808362369342</v>
      </c>
      <c r="K686" s="2">
        <f t="shared" si="117"/>
        <v>0.47735191637630664</v>
      </c>
      <c r="L686" s="2">
        <f t="shared" si="118"/>
        <v>0</v>
      </c>
      <c r="M686" s="2">
        <f t="shared" si="119"/>
        <v>-5.5511151231257827E-17</v>
      </c>
      <c r="N686" s="55">
        <v>2850</v>
      </c>
      <c r="O686" s="55">
        <v>2603</v>
      </c>
      <c r="P686" s="55"/>
      <c r="Q686" s="55"/>
      <c r="R686" s="55"/>
      <c r="S686" s="55"/>
      <c r="T686" s="55"/>
      <c r="U686" s="55">
        <v>0</v>
      </c>
      <c r="V686" s="55"/>
      <c r="W686" s="55"/>
      <c r="X686" s="55"/>
      <c r="Y686" s="55"/>
      <c r="Z686" s="55"/>
      <c r="AA686" s="55"/>
      <c r="AB686" s="55"/>
      <c r="AG686" t="str">
        <f t="shared" si="123"/>
        <v>Medfield</v>
      </c>
      <c r="AH686" t="s">
        <v>393</v>
      </c>
      <c r="AI686">
        <v>9</v>
      </c>
      <c r="AK686" s="94">
        <v>25</v>
      </c>
      <c r="AL686" s="96">
        <v>21</v>
      </c>
      <c r="AM686" s="96">
        <v>60</v>
      </c>
      <c r="AN686" s="100">
        <v>39765</v>
      </c>
      <c r="AO686" s="100">
        <f t="shared" si="124"/>
        <v>25021</v>
      </c>
      <c r="AP686" t="s">
        <v>2575</v>
      </c>
      <c r="AQ686">
        <f t="shared" si="120"/>
        <v>2539765</v>
      </c>
    </row>
    <row r="687" spans="1:43" hidden="1" outlineLevel="1">
      <c r="A687" s="56" t="s">
        <v>2759</v>
      </c>
      <c r="B687" s="9" t="s">
        <v>1267</v>
      </c>
      <c r="C687" s="1">
        <f t="shared" si="114"/>
        <v>24682</v>
      </c>
      <c r="D687" s="7">
        <f>IF(N687&gt;0, RANK(N687,(N687:P687,Q687:AE687)),0)</f>
        <v>1</v>
      </c>
      <c r="E687" s="7">
        <f>IF(O687&gt;0,RANK(O687,(N687:P687,Q687:AE687)),0)</f>
        <v>2</v>
      </c>
      <c r="F687" s="7">
        <f t="shared" si="115"/>
        <v>0</v>
      </c>
      <c r="G687" s="1">
        <f t="shared" si="121"/>
        <v>6600</v>
      </c>
      <c r="H687" s="2">
        <f t="shared" si="122"/>
        <v>0.26740134510979663</v>
      </c>
      <c r="I687" s="8"/>
      <c r="J687" s="2">
        <f t="shared" si="116"/>
        <v>0.63370067255489826</v>
      </c>
      <c r="K687" s="2">
        <f t="shared" si="117"/>
        <v>0.36629932744510169</v>
      </c>
      <c r="L687" s="2">
        <f t="shared" si="118"/>
        <v>0</v>
      </c>
      <c r="M687" s="2">
        <f t="shared" si="119"/>
        <v>5.5511151231257827E-17</v>
      </c>
      <c r="N687" s="55">
        <v>15641</v>
      </c>
      <c r="O687" s="55">
        <v>9041</v>
      </c>
      <c r="P687" s="55"/>
      <c r="Q687" s="55"/>
      <c r="R687" s="55"/>
      <c r="S687" s="55"/>
      <c r="T687" s="55"/>
      <c r="U687" s="55">
        <v>0</v>
      </c>
      <c r="V687" s="55"/>
      <c r="W687" s="55"/>
      <c r="X687" s="55"/>
      <c r="Y687" s="55"/>
      <c r="Z687" s="55"/>
      <c r="AA687" s="55"/>
      <c r="AB687" s="55"/>
      <c r="AG687" t="str">
        <f t="shared" si="123"/>
        <v>Medford</v>
      </c>
      <c r="AH687" t="s">
        <v>589</v>
      </c>
      <c r="AI687">
        <v>7</v>
      </c>
      <c r="AK687" s="94">
        <v>25</v>
      </c>
      <c r="AL687" s="96">
        <v>17</v>
      </c>
      <c r="AM687" s="96">
        <v>150</v>
      </c>
      <c r="AN687" s="100">
        <v>39835</v>
      </c>
      <c r="AO687" s="100">
        <f t="shared" si="124"/>
        <v>25017</v>
      </c>
      <c r="AP687" t="s">
        <v>527</v>
      </c>
      <c r="AQ687">
        <f t="shared" si="120"/>
        <v>2539835</v>
      </c>
    </row>
    <row r="688" spans="1:43" hidden="1" outlineLevel="1">
      <c r="A688" s="56" t="s">
        <v>838</v>
      </c>
      <c r="B688" s="9" t="s">
        <v>1267</v>
      </c>
      <c r="C688" s="1">
        <f t="shared" si="114"/>
        <v>4338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 t="shared" si="115"/>
        <v>0</v>
      </c>
      <c r="G688" s="1">
        <f t="shared" si="121"/>
        <v>178</v>
      </c>
      <c r="H688" s="2">
        <f t="shared" si="122"/>
        <v>4.103273397879207E-2</v>
      </c>
      <c r="I688" s="8"/>
      <c r="J688" s="2">
        <f t="shared" si="116"/>
        <v>0.52051636698939607</v>
      </c>
      <c r="K688" s="2">
        <f t="shared" si="117"/>
        <v>0.47948363301060398</v>
      </c>
      <c r="L688" s="2">
        <f t="shared" si="118"/>
        <v>0</v>
      </c>
      <c r="M688" s="2">
        <f t="shared" si="119"/>
        <v>-5.5511151231257827E-17</v>
      </c>
      <c r="N688" s="55">
        <v>2258</v>
      </c>
      <c r="O688" s="55">
        <v>2080</v>
      </c>
      <c r="P688" s="55"/>
      <c r="Q688" s="55"/>
      <c r="R688" s="55"/>
      <c r="S688" s="55"/>
      <c r="T688" s="55"/>
      <c r="U688" s="55">
        <v>0</v>
      </c>
      <c r="V688" s="55"/>
      <c r="W688" s="55"/>
      <c r="X688" s="55"/>
      <c r="Y688" s="55"/>
      <c r="Z688" s="55"/>
      <c r="AA688" s="55"/>
      <c r="AB688" s="55"/>
      <c r="AG688" t="str">
        <f t="shared" si="123"/>
        <v>Medway</v>
      </c>
      <c r="AH688" t="s">
        <v>393</v>
      </c>
      <c r="AI688">
        <v>3</v>
      </c>
      <c r="AK688" s="94">
        <v>25</v>
      </c>
      <c r="AL688" s="96">
        <v>21</v>
      </c>
      <c r="AM688" s="96">
        <v>65</v>
      </c>
      <c r="AN688" s="100">
        <v>39975</v>
      </c>
      <c r="AO688" s="100">
        <f t="shared" si="124"/>
        <v>25021</v>
      </c>
      <c r="AP688" t="s">
        <v>2575</v>
      </c>
      <c r="AQ688">
        <f t="shared" si="120"/>
        <v>2539975</v>
      </c>
    </row>
    <row r="689" spans="1:43" hidden="1" outlineLevel="1">
      <c r="A689" s="56" t="s">
        <v>2296</v>
      </c>
      <c r="B689" s="9" t="s">
        <v>1267</v>
      </c>
      <c r="C689" s="1">
        <f t="shared" si="114"/>
        <v>14153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 t="shared" si="115"/>
        <v>0</v>
      </c>
      <c r="G689" s="1">
        <f t="shared" si="121"/>
        <v>2523</v>
      </c>
      <c r="H689" s="2">
        <f t="shared" si="122"/>
        <v>0.17826609199463012</v>
      </c>
      <c r="I689" s="8"/>
      <c r="J689" s="2">
        <f t="shared" si="116"/>
        <v>0.58913304599731509</v>
      </c>
      <c r="K689" s="2">
        <f t="shared" si="117"/>
        <v>0.41086695400268497</v>
      </c>
      <c r="L689" s="2">
        <f t="shared" si="118"/>
        <v>0</v>
      </c>
      <c r="M689" s="2">
        <f t="shared" si="119"/>
        <v>-5.5511151231257827E-17</v>
      </c>
      <c r="N689" s="55">
        <v>8338</v>
      </c>
      <c r="O689" s="55">
        <v>5815</v>
      </c>
      <c r="P689" s="55"/>
      <c r="Q689" s="55"/>
      <c r="R689" s="55"/>
      <c r="S689" s="55"/>
      <c r="T689" s="55"/>
      <c r="U689" s="55">
        <v>0</v>
      </c>
      <c r="V689" s="55"/>
      <c r="W689" s="55"/>
      <c r="X689" s="55"/>
      <c r="Y689" s="55"/>
      <c r="Z689" s="55"/>
      <c r="AA689" s="55"/>
      <c r="AB689" s="55"/>
      <c r="AG689" t="str">
        <f t="shared" si="123"/>
        <v>Melrose</v>
      </c>
      <c r="AH689" t="s">
        <v>589</v>
      </c>
      <c r="AI689">
        <v>7</v>
      </c>
      <c r="AK689" s="94">
        <v>25</v>
      </c>
      <c r="AL689" s="96">
        <v>17</v>
      </c>
      <c r="AM689" s="96">
        <v>155</v>
      </c>
      <c r="AN689" s="100">
        <v>40115</v>
      </c>
      <c r="AO689" s="100">
        <f t="shared" si="124"/>
        <v>25017</v>
      </c>
      <c r="AP689" t="s">
        <v>527</v>
      </c>
      <c r="AQ689">
        <f t="shared" si="120"/>
        <v>2540115</v>
      </c>
    </row>
    <row r="690" spans="1:43" hidden="1" outlineLevel="1">
      <c r="A690" s="56" t="s">
        <v>1967</v>
      </c>
      <c r="B690" s="9" t="s">
        <v>1267</v>
      </c>
      <c r="C690" s="1">
        <f t="shared" si="114"/>
        <v>1862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 t="shared" si="115"/>
        <v>0</v>
      </c>
      <c r="G690" s="1">
        <f t="shared" si="121"/>
        <v>356</v>
      </c>
      <c r="H690" s="2">
        <f t="shared" si="122"/>
        <v>0.19119226638023631</v>
      </c>
      <c r="I690" s="8"/>
      <c r="J690" s="2">
        <f t="shared" si="116"/>
        <v>0.40386680988184748</v>
      </c>
      <c r="K690" s="2">
        <f t="shared" si="117"/>
        <v>0.59505907626208376</v>
      </c>
      <c r="L690" s="2">
        <f t="shared" si="118"/>
        <v>0</v>
      </c>
      <c r="M690" s="2">
        <f t="shared" si="119"/>
        <v>1.0741138560688146E-3</v>
      </c>
      <c r="N690" s="55">
        <v>752</v>
      </c>
      <c r="O690" s="55">
        <v>1108</v>
      </c>
      <c r="P690" s="55"/>
      <c r="Q690" s="55"/>
      <c r="R690" s="55"/>
      <c r="S690" s="55"/>
      <c r="T690" s="55"/>
      <c r="U690" s="55">
        <v>2</v>
      </c>
      <c r="V690" s="55"/>
      <c r="W690" s="55"/>
      <c r="X690" s="55"/>
      <c r="Y690" s="55"/>
      <c r="Z690" s="55"/>
      <c r="AA690" s="55"/>
      <c r="AB690" s="55"/>
      <c r="AG690" t="str">
        <f t="shared" si="123"/>
        <v>Mendon</v>
      </c>
      <c r="AH690" s="9" t="s">
        <v>1241</v>
      </c>
      <c r="AI690" s="9">
        <v>2</v>
      </c>
      <c r="AK690" s="94">
        <v>25</v>
      </c>
      <c r="AL690" s="96">
        <v>27</v>
      </c>
      <c r="AM690" s="96">
        <v>135</v>
      </c>
      <c r="AN690" s="100">
        <v>40255</v>
      </c>
      <c r="AO690" s="100">
        <f t="shared" si="124"/>
        <v>25027</v>
      </c>
      <c r="AP690" t="s">
        <v>2575</v>
      </c>
      <c r="AQ690">
        <f t="shared" si="120"/>
        <v>2540255</v>
      </c>
    </row>
    <row r="691" spans="1:43" hidden="1" outlineLevel="1">
      <c r="A691" s="56" t="s">
        <v>2337</v>
      </c>
      <c r="B691" s="9" t="s">
        <v>1267</v>
      </c>
      <c r="C691" s="1">
        <f t="shared" si="114"/>
        <v>2201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 t="shared" si="115"/>
        <v>0</v>
      </c>
      <c r="G691" s="1">
        <f t="shared" si="121"/>
        <v>11</v>
      </c>
      <c r="H691" s="2">
        <f t="shared" si="122"/>
        <v>4.9977283053157656E-3</v>
      </c>
      <c r="I691" s="8"/>
      <c r="J691" s="2">
        <f t="shared" si="116"/>
        <v>0.50249886415265788</v>
      </c>
      <c r="K691" s="2">
        <f t="shared" si="117"/>
        <v>0.49750113584734212</v>
      </c>
      <c r="L691" s="2">
        <f t="shared" si="118"/>
        <v>0</v>
      </c>
      <c r="M691" s="2">
        <f t="shared" si="119"/>
        <v>0</v>
      </c>
      <c r="N691" s="55">
        <v>1106</v>
      </c>
      <c r="O691" s="55">
        <v>1095</v>
      </c>
      <c r="P691" s="55"/>
      <c r="Q691" s="55"/>
      <c r="R691" s="55"/>
      <c r="S691" s="55"/>
      <c r="T691" s="55"/>
      <c r="U691" s="55">
        <v>0</v>
      </c>
      <c r="V691" s="55"/>
      <c r="W691" s="55"/>
      <c r="X691" s="55"/>
      <c r="Y691" s="55"/>
      <c r="Z691" s="55"/>
      <c r="AA691" s="55"/>
      <c r="AB691" s="55"/>
      <c r="AG691" t="str">
        <f t="shared" si="123"/>
        <v>Merrimac</v>
      </c>
      <c r="AH691" t="s">
        <v>1247</v>
      </c>
      <c r="AI691">
        <v>6</v>
      </c>
      <c r="AK691" s="94">
        <v>25</v>
      </c>
      <c r="AL691" s="96">
        <v>9</v>
      </c>
      <c r="AM691" s="96">
        <v>90</v>
      </c>
      <c r="AN691" s="100">
        <v>40430</v>
      </c>
      <c r="AO691" s="100">
        <f t="shared" si="124"/>
        <v>25009</v>
      </c>
      <c r="AP691" t="s">
        <v>2575</v>
      </c>
      <c r="AQ691">
        <f t="shared" si="120"/>
        <v>2540430</v>
      </c>
    </row>
    <row r="692" spans="1:43" hidden="1" outlineLevel="1">
      <c r="A692" s="56" t="s">
        <v>1871</v>
      </c>
      <c r="B692" s="9" t="s">
        <v>1267</v>
      </c>
      <c r="C692" s="1">
        <f t="shared" si="114"/>
        <v>16500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 t="shared" si="115"/>
        <v>0</v>
      </c>
      <c r="G692" s="1">
        <f t="shared" si="121"/>
        <v>712</v>
      </c>
      <c r="H692" s="2">
        <f t="shared" si="122"/>
        <v>4.3151515151515149E-2</v>
      </c>
      <c r="I692" s="8"/>
      <c r="J692" s="2">
        <f t="shared" si="116"/>
        <v>0.47842424242424242</v>
      </c>
      <c r="K692" s="2">
        <f t="shared" si="117"/>
        <v>0.52157575757575758</v>
      </c>
      <c r="L692" s="2">
        <f t="shared" si="118"/>
        <v>0</v>
      </c>
      <c r="M692" s="2">
        <f t="shared" si="119"/>
        <v>0</v>
      </c>
      <c r="N692" s="55">
        <v>7894</v>
      </c>
      <c r="O692" s="55">
        <v>8606</v>
      </c>
      <c r="P692" s="55"/>
      <c r="Q692" s="55"/>
      <c r="R692" s="55"/>
      <c r="S692" s="55"/>
      <c r="T692" s="55"/>
      <c r="U692" s="55">
        <v>0</v>
      </c>
      <c r="V692" s="55"/>
      <c r="W692" s="55"/>
      <c r="X692" s="55"/>
      <c r="Y692" s="55"/>
      <c r="Z692" s="55"/>
      <c r="AA692" s="55"/>
      <c r="AB692" s="55"/>
      <c r="AG692" t="str">
        <f t="shared" si="123"/>
        <v>Methuen</v>
      </c>
      <c r="AH692" t="s">
        <v>1247</v>
      </c>
      <c r="AI692">
        <v>5</v>
      </c>
      <c r="AK692" s="94">
        <v>25</v>
      </c>
      <c r="AL692" s="96">
        <v>9</v>
      </c>
      <c r="AM692" s="96">
        <v>95</v>
      </c>
      <c r="AN692" s="100">
        <v>40710</v>
      </c>
      <c r="AO692" s="100">
        <f t="shared" si="124"/>
        <v>25009</v>
      </c>
      <c r="AP692" t="s">
        <v>527</v>
      </c>
      <c r="AQ692">
        <f t="shared" si="120"/>
        <v>2540710</v>
      </c>
    </row>
    <row r="693" spans="1:43" hidden="1" outlineLevel="1">
      <c r="A693" s="56" t="s">
        <v>1232</v>
      </c>
      <c r="B693" s="9" t="s">
        <v>1267</v>
      </c>
      <c r="C693" s="1">
        <f t="shared" si="114"/>
        <v>6561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 t="shared" si="115"/>
        <v>0</v>
      </c>
      <c r="G693" s="1">
        <f t="shared" si="121"/>
        <v>909</v>
      </c>
      <c r="H693" s="2">
        <f t="shared" si="122"/>
        <v>0.13854595336076816</v>
      </c>
      <c r="I693" s="8"/>
      <c r="J693" s="2">
        <f t="shared" si="116"/>
        <v>0.43057460752934001</v>
      </c>
      <c r="K693" s="2">
        <f t="shared" si="117"/>
        <v>0.56912056089010821</v>
      </c>
      <c r="L693" s="2">
        <f t="shared" si="118"/>
        <v>0</v>
      </c>
      <c r="M693" s="2">
        <f t="shared" si="119"/>
        <v>3.0483158055183424E-4</v>
      </c>
      <c r="N693" s="55">
        <v>2825</v>
      </c>
      <c r="O693" s="55">
        <v>3734</v>
      </c>
      <c r="P693" s="55"/>
      <c r="Q693" s="55"/>
      <c r="R693" s="55"/>
      <c r="S693" s="55"/>
      <c r="T693" s="55"/>
      <c r="U693" s="55">
        <v>2</v>
      </c>
      <c r="V693" s="55"/>
      <c r="W693" s="55"/>
      <c r="X693" s="55"/>
      <c r="Y693" s="55"/>
      <c r="Z693" s="55"/>
      <c r="AA693" s="55"/>
      <c r="AB693" s="55"/>
      <c r="AG693" t="str">
        <f t="shared" si="123"/>
        <v>Middleborough</v>
      </c>
      <c r="AH693" t="s">
        <v>2261</v>
      </c>
      <c r="AI693">
        <v>4</v>
      </c>
      <c r="AK693" s="94">
        <v>25</v>
      </c>
      <c r="AL693" s="96">
        <v>23</v>
      </c>
      <c r="AM693" s="96">
        <v>85</v>
      </c>
      <c r="AN693" s="100">
        <v>40850</v>
      </c>
      <c r="AO693" s="100">
        <f t="shared" si="124"/>
        <v>25023</v>
      </c>
      <c r="AP693" t="s">
        <v>2575</v>
      </c>
      <c r="AQ693">
        <f t="shared" si="120"/>
        <v>2540850</v>
      </c>
    </row>
    <row r="694" spans="1:43" hidden="1" outlineLevel="1">
      <c r="A694" s="56" t="s">
        <v>312</v>
      </c>
      <c r="B694" s="9" t="s">
        <v>1267</v>
      </c>
      <c r="C694" s="1">
        <f t="shared" si="114"/>
        <v>161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 t="shared" si="115"/>
        <v>0</v>
      </c>
      <c r="G694" s="1">
        <f t="shared" si="121"/>
        <v>5</v>
      </c>
      <c r="H694" s="2">
        <f t="shared" si="122"/>
        <v>3.1055900621118012E-2</v>
      </c>
      <c r="I694" s="8"/>
      <c r="J694" s="2">
        <f t="shared" si="116"/>
        <v>0.51552795031055898</v>
      </c>
      <c r="K694" s="2">
        <f t="shared" si="117"/>
        <v>0.48447204968944102</v>
      </c>
      <c r="L694" s="2">
        <f t="shared" si="118"/>
        <v>0</v>
      </c>
      <c r="M694" s="2">
        <f t="shared" si="119"/>
        <v>0</v>
      </c>
      <c r="N694" s="55">
        <v>83</v>
      </c>
      <c r="O694" s="55">
        <v>78</v>
      </c>
      <c r="P694" s="55"/>
      <c r="Q694" s="55"/>
      <c r="R694" s="55"/>
      <c r="S694" s="55"/>
      <c r="T694" s="55"/>
      <c r="U694" s="55">
        <v>0</v>
      </c>
      <c r="V694" s="55"/>
      <c r="W694" s="55"/>
      <c r="X694" s="55"/>
      <c r="Y694" s="55"/>
      <c r="Z694" s="55"/>
      <c r="AA694" s="55"/>
      <c r="AB694" s="55"/>
      <c r="AG694" t="str">
        <f t="shared" si="123"/>
        <v>Middlefield</v>
      </c>
      <c r="AH694" t="s">
        <v>1818</v>
      </c>
      <c r="AI694">
        <v>1</v>
      </c>
      <c r="AK694" s="94">
        <v>25</v>
      </c>
      <c r="AL694" s="96">
        <v>15</v>
      </c>
      <c r="AM694" s="96">
        <v>55</v>
      </c>
      <c r="AN694" s="100">
        <v>40990</v>
      </c>
      <c r="AO694" s="100">
        <f t="shared" si="124"/>
        <v>25015</v>
      </c>
      <c r="AP694" t="s">
        <v>2575</v>
      </c>
      <c r="AQ694">
        <f t="shared" si="120"/>
        <v>2540990</v>
      </c>
    </row>
    <row r="695" spans="1:43" hidden="1" outlineLevel="1">
      <c r="A695" s="56" t="s">
        <v>2123</v>
      </c>
      <c r="B695" s="9" t="s">
        <v>1267</v>
      </c>
      <c r="C695" s="1">
        <f t="shared" si="114"/>
        <v>2337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 t="shared" si="115"/>
        <v>0</v>
      </c>
      <c r="G695" s="1">
        <f t="shared" si="121"/>
        <v>124</v>
      </c>
      <c r="H695" s="2">
        <f t="shared" si="122"/>
        <v>5.3059477963200687E-2</v>
      </c>
      <c r="I695" s="8"/>
      <c r="J695" s="2">
        <f t="shared" si="116"/>
        <v>0.47325631151048353</v>
      </c>
      <c r="K695" s="2">
        <f t="shared" si="117"/>
        <v>0.52631578947368418</v>
      </c>
      <c r="L695" s="2">
        <f t="shared" si="118"/>
        <v>0</v>
      </c>
      <c r="M695" s="2">
        <f t="shared" si="119"/>
        <v>4.2789901583228929E-4</v>
      </c>
      <c r="N695" s="55">
        <v>1106</v>
      </c>
      <c r="O695" s="55">
        <v>1230</v>
      </c>
      <c r="P695" s="55"/>
      <c r="Q695" s="55"/>
      <c r="R695" s="55"/>
      <c r="S695" s="55"/>
      <c r="T695" s="55"/>
      <c r="U695" s="55">
        <v>1</v>
      </c>
      <c r="V695" s="55"/>
      <c r="W695" s="55"/>
      <c r="X695" s="55"/>
      <c r="Y695" s="55"/>
      <c r="Z695" s="55"/>
      <c r="AA695" s="55"/>
      <c r="AB695" s="55"/>
      <c r="AG695" t="str">
        <f t="shared" si="123"/>
        <v>Middleton</v>
      </c>
      <c r="AH695" t="s">
        <v>1247</v>
      </c>
      <c r="AI695">
        <v>6</v>
      </c>
      <c r="AK695" s="94">
        <v>25</v>
      </c>
      <c r="AL695" s="96">
        <v>9</v>
      </c>
      <c r="AM695" s="96">
        <v>100</v>
      </c>
      <c r="AN695" s="100">
        <v>41095</v>
      </c>
      <c r="AO695" s="100">
        <f t="shared" si="124"/>
        <v>25009</v>
      </c>
      <c r="AP695" t="s">
        <v>2575</v>
      </c>
      <c r="AQ695">
        <f t="shared" si="120"/>
        <v>2541095</v>
      </c>
    </row>
    <row r="696" spans="1:43" hidden="1" outlineLevel="1">
      <c r="A696" s="56" t="s">
        <v>731</v>
      </c>
      <c r="B696" s="9" t="s">
        <v>1267</v>
      </c>
      <c r="C696" s="1">
        <f t="shared" si="114"/>
        <v>9781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115"/>
        <v>0</v>
      </c>
      <c r="G696" s="1">
        <f t="shared" si="121"/>
        <v>947</v>
      </c>
      <c r="H696" s="2">
        <f t="shared" si="122"/>
        <v>9.6820366015744813E-2</v>
      </c>
      <c r="I696" s="8"/>
      <c r="J696" s="2">
        <f t="shared" si="116"/>
        <v>0.54841018300787236</v>
      </c>
      <c r="K696" s="2">
        <f t="shared" si="117"/>
        <v>0.45158981699212758</v>
      </c>
      <c r="L696" s="2">
        <f t="shared" si="118"/>
        <v>0</v>
      </c>
      <c r="M696" s="2">
        <f t="shared" si="119"/>
        <v>5.5511151231257827E-17</v>
      </c>
      <c r="N696" s="55">
        <v>5364</v>
      </c>
      <c r="O696" s="55">
        <v>4417</v>
      </c>
      <c r="P696" s="55"/>
      <c r="Q696" s="55"/>
      <c r="R696" s="55"/>
      <c r="S696" s="55"/>
      <c r="T696" s="55"/>
      <c r="U696" s="55">
        <v>0</v>
      </c>
      <c r="V696" s="55"/>
      <c r="W696" s="55"/>
      <c r="X696" s="55"/>
      <c r="Y696" s="55"/>
      <c r="Z696" s="55"/>
      <c r="AA696" s="55"/>
      <c r="AB696" s="55"/>
      <c r="AG696" t="str">
        <f t="shared" si="123"/>
        <v>Milford</v>
      </c>
      <c r="AH696" s="9" t="s">
        <v>1241</v>
      </c>
      <c r="AI696" s="9">
        <v>2</v>
      </c>
      <c r="AK696" s="94">
        <v>25</v>
      </c>
      <c r="AL696" s="96">
        <v>27</v>
      </c>
      <c r="AM696" s="96">
        <v>140</v>
      </c>
      <c r="AN696" s="100">
        <v>41165</v>
      </c>
      <c r="AO696" s="100">
        <f t="shared" si="124"/>
        <v>25027</v>
      </c>
      <c r="AP696" t="s">
        <v>2575</v>
      </c>
      <c r="AQ696">
        <f t="shared" si="120"/>
        <v>2541165</v>
      </c>
    </row>
    <row r="697" spans="1:43" hidden="1" outlineLevel="1">
      <c r="A697" s="56" t="s">
        <v>1026</v>
      </c>
      <c r="B697" s="9" t="s">
        <v>1267</v>
      </c>
      <c r="C697" s="1">
        <f t="shared" si="114"/>
        <v>5147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 t="shared" si="115"/>
        <v>0</v>
      </c>
      <c r="G697" s="1">
        <f t="shared" si="121"/>
        <v>283</v>
      </c>
      <c r="H697" s="2">
        <f t="shared" si="122"/>
        <v>5.498348552554886E-2</v>
      </c>
      <c r="I697" s="8"/>
      <c r="J697" s="2">
        <f t="shared" si="116"/>
        <v>0.52749174276277444</v>
      </c>
      <c r="K697" s="2">
        <f t="shared" si="117"/>
        <v>0.47250825723722556</v>
      </c>
      <c r="L697" s="2">
        <f t="shared" si="118"/>
        <v>0</v>
      </c>
      <c r="M697" s="2">
        <f t="shared" si="119"/>
        <v>0</v>
      </c>
      <c r="N697" s="55">
        <v>2715</v>
      </c>
      <c r="O697" s="55">
        <v>2432</v>
      </c>
      <c r="P697" s="55"/>
      <c r="Q697" s="55"/>
      <c r="R697" s="55"/>
      <c r="S697" s="55"/>
      <c r="T697" s="55"/>
      <c r="U697" s="55">
        <v>0</v>
      </c>
      <c r="V697" s="55"/>
      <c r="W697" s="55"/>
      <c r="X697" s="55"/>
      <c r="Y697" s="55"/>
      <c r="Z697" s="55"/>
      <c r="AA697" s="55"/>
      <c r="AB697" s="55"/>
      <c r="AG697" t="str">
        <f t="shared" si="123"/>
        <v>Millbury</v>
      </c>
      <c r="AH697" s="9" t="s">
        <v>1241</v>
      </c>
      <c r="AI697" s="9">
        <v>2</v>
      </c>
      <c r="AK697" s="94">
        <v>25</v>
      </c>
      <c r="AL697" s="96">
        <v>27</v>
      </c>
      <c r="AM697" s="96">
        <v>145</v>
      </c>
      <c r="AN697" s="100">
        <v>41340</v>
      </c>
      <c r="AO697" s="100">
        <f t="shared" si="124"/>
        <v>25027</v>
      </c>
      <c r="AP697" t="s">
        <v>2575</v>
      </c>
      <c r="AQ697">
        <f t="shared" si="120"/>
        <v>2541340</v>
      </c>
    </row>
    <row r="698" spans="1:43" hidden="1" outlineLevel="1">
      <c r="A698" s="56" t="s">
        <v>1913</v>
      </c>
      <c r="B698" s="9" t="s">
        <v>1267</v>
      </c>
      <c r="C698" s="1">
        <f t="shared" si="114"/>
        <v>3579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115"/>
        <v>0</v>
      </c>
      <c r="G698" s="1">
        <f t="shared" si="121"/>
        <v>341</v>
      </c>
      <c r="H698" s="2">
        <f t="shared" si="122"/>
        <v>9.5278010617490916E-2</v>
      </c>
      <c r="I698" s="8"/>
      <c r="J698" s="2">
        <f t="shared" si="116"/>
        <v>0.54708018999720587</v>
      </c>
      <c r="K698" s="2">
        <f t="shared" si="117"/>
        <v>0.45180217937971501</v>
      </c>
      <c r="L698" s="2">
        <f t="shared" si="118"/>
        <v>0</v>
      </c>
      <c r="M698" s="2">
        <f t="shared" si="119"/>
        <v>1.1176306230791244E-3</v>
      </c>
      <c r="N698" s="55">
        <v>1958</v>
      </c>
      <c r="O698" s="55">
        <v>1617</v>
      </c>
      <c r="P698" s="55"/>
      <c r="Q698" s="55"/>
      <c r="R698" s="55"/>
      <c r="S698" s="55"/>
      <c r="T698" s="55"/>
      <c r="U698" s="55">
        <v>4</v>
      </c>
      <c r="V698" s="55"/>
      <c r="W698" s="55"/>
      <c r="X698" s="55"/>
      <c r="Y698" s="55"/>
      <c r="Z698" s="55"/>
      <c r="AA698" s="55"/>
      <c r="AB698" s="55"/>
      <c r="AG698" t="str">
        <f t="shared" si="123"/>
        <v>Millis</v>
      </c>
      <c r="AH698" t="s">
        <v>393</v>
      </c>
      <c r="AI698">
        <v>4</v>
      </c>
      <c r="AK698" s="94">
        <v>25</v>
      </c>
      <c r="AL698" s="96">
        <v>21</v>
      </c>
      <c r="AM698" s="96">
        <v>70</v>
      </c>
      <c r="AN698" s="100">
        <v>41515</v>
      </c>
      <c r="AO698" s="100">
        <f t="shared" si="124"/>
        <v>25021</v>
      </c>
      <c r="AP698" t="s">
        <v>2575</v>
      </c>
      <c r="AQ698">
        <f t="shared" si="120"/>
        <v>2541515</v>
      </c>
    </row>
    <row r="699" spans="1:43" hidden="1" outlineLevel="1">
      <c r="A699" s="56" t="s">
        <v>1363</v>
      </c>
      <c r="B699" s="9" t="s">
        <v>1267</v>
      </c>
      <c r="C699" s="1">
        <f t="shared" si="114"/>
        <v>918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 t="shared" si="115"/>
        <v>0</v>
      </c>
      <c r="G699" s="1">
        <f t="shared" si="121"/>
        <v>150</v>
      </c>
      <c r="H699" s="2">
        <f t="shared" si="122"/>
        <v>0.16339869281045752</v>
      </c>
      <c r="I699" s="8"/>
      <c r="J699" s="2">
        <f t="shared" si="116"/>
        <v>0.5816993464052288</v>
      </c>
      <c r="K699" s="2">
        <f t="shared" si="117"/>
        <v>0.41830065359477125</v>
      </c>
      <c r="L699" s="2">
        <f t="shared" si="118"/>
        <v>0</v>
      </c>
      <c r="M699" s="2">
        <f t="shared" si="119"/>
        <v>-5.5511151231257827E-17</v>
      </c>
      <c r="N699" s="55">
        <v>534</v>
      </c>
      <c r="O699" s="55">
        <v>384</v>
      </c>
      <c r="P699" s="55"/>
      <c r="Q699" s="55"/>
      <c r="R699" s="55"/>
      <c r="S699" s="55"/>
      <c r="T699" s="55"/>
      <c r="U699" s="55">
        <v>0</v>
      </c>
      <c r="V699" s="55"/>
      <c r="W699" s="55"/>
      <c r="X699" s="55"/>
      <c r="Y699" s="55"/>
      <c r="Z699" s="55"/>
      <c r="AA699" s="55"/>
      <c r="AB699" s="55"/>
      <c r="AG699" t="str">
        <f t="shared" si="123"/>
        <v>Millville</v>
      </c>
      <c r="AH699" s="9" t="s">
        <v>1241</v>
      </c>
      <c r="AI699" s="9">
        <v>2</v>
      </c>
      <c r="AK699" s="94">
        <v>25</v>
      </c>
      <c r="AL699" s="96">
        <v>27</v>
      </c>
      <c r="AM699" s="96">
        <v>150</v>
      </c>
      <c r="AN699" s="100">
        <v>41585</v>
      </c>
      <c r="AO699" s="100">
        <f t="shared" si="124"/>
        <v>25027</v>
      </c>
      <c r="AP699" t="s">
        <v>2575</v>
      </c>
      <c r="AQ699">
        <f t="shared" si="120"/>
        <v>2541585</v>
      </c>
    </row>
    <row r="700" spans="1:43" hidden="1" outlineLevel="1">
      <c r="A700" s="56" t="s">
        <v>778</v>
      </c>
      <c r="B700" s="9" t="s">
        <v>1267</v>
      </c>
      <c r="C700" s="1">
        <f t="shared" si="114"/>
        <v>13731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 t="shared" si="115"/>
        <v>0</v>
      </c>
      <c r="G700" s="1">
        <f t="shared" si="121"/>
        <v>3010</v>
      </c>
      <c r="H700" s="2">
        <f t="shared" si="122"/>
        <v>0.21921200203918143</v>
      </c>
      <c r="I700" s="8"/>
      <c r="J700" s="2">
        <f t="shared" si="116"/>
        <v>0.60956958706576359</v>
      </c>
      <c r="K700" s="2">
        <f t="shared" si="117"/>
        <v>0.39035758502658219</v>
      </c>
      <c r="L700" s="2">
        <f t="shared" si="118"/>
        <v>0</v>
      </c>
      <c r="M700" s="2">
        <f t="shared" si="119"/>
        <v>7.2827907654227086E-5</v>
      </c>
      <c r="N700" s="55">
        <v>8370</v>
      </c>
      <c r="O700" s="55">
        <v>5360</v>
      </c>
      <c r="P700" s="55"/>
      <c r="Q700" s="55"/>
      <c r="R700" s="55"/>
      <c r="S700" s="55"/>
      <c r="T700" s="55"/>
      <c r="U700" s="55">
        <v>1</v>
      </c>
      <c r="V700" s="55"/>
      <c r="W700" s="55"/>
      <c r="X700" s="55"/>
      <c r="Y700" s="55"/>
      <c r="Z700" s="55"/>
      <c r="AA700" s="55"/>
      <c r="AB700" s="55"/>
      <c r="AG700" t="str">
        <f t="shared" si="123"/>
        <v>Milton</v>
      </c>
      <c r="AH700" t="s">
        <v>393</v>
      </c>
      <c r="AI700">
        <v>9</v>
      </c>
      <c r="AK700" s="94">
        <v>25</v>
      </c>
      <c r="AL700" s="96">
        <v>21</v>
      </c>
      <c r="AM700" s="96">
        <v>75</v>
      </c>
      <c r="AN700" s="100">
        <v>41690</v>
      </c>
      <c r="AO700" s="100">
        <f t="shared" si="124"/>
        <v>25021</v>
      </c>
      <c r="AP700" t="s">
        <v>2575</v>
      </c>
      <c r="AQ700">
        <f t="shared" si="120"/>
        <v>2541690</v>
      </c>
    </row>
    <row r="701" spans="1:43" hidden="1" outlineLevel="1">
      <c r="A701" s="56" t="s">
        <v>298</v>
      </c>
      <c r="B701" s="9" t="s">
        <v>1267</v>
      </c>
      <c r="C701" s="1">
        <f t="shared" si="114"/>
        <v>56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 t="shared" si="115"/>
        <v>0</v>
      </c>
      <c r="G701" s="1">
        <f t="shared" si="121"/>
        <v>2</v>
      </c>
      <c r="H701" s="2">
        <f t="shared" si="122"/>
        <v>3.5714285714285712E-2</v>
      </c>
      <c r="I701" s="8"/>
      <c r="J701" s="2">
        <f t="shared" si="116"/>
        <v>0.5178571428571429</v>
      </c>
      <c r="K701" s="2">
        <f t="shared" si="117"/>
        <v>0.48214285714285715</v>
      </c>
      <c r="L701" s="2">
        <f t="shared" si="118"/>
        <v>0</v>
      </c>
      <c r="M701" s="2">
        <f t="shared" si="119"/>
        <v>-5.5511151231257827E-17</v>
      </c>
      <c r="N701" s="55">
        <v>29</v>
      </c>
      <c r="O701" s="55">
        <v>27</v>
      </c>
      <c r="P701" s="55"/>
      <c r="Q701" s="55"/>
      <c r="R701" s="55"/>
      <c r="S701" s="55"/>
      <c r="T701" s="55"/>
      <c r="U701" s="55">
        <v>0</v>
      </c>
      <c r="V701" s="55"/>
      <c r="W701" s="55"/>
      <c r="X701" s="55"/>
      <c r="Y701" s="55"/>
      <c r="Z701" s="55"/>
      <c r="AA701" s="55"/>
      <c r="AB701" s="55"/>
      <c r="AG701" t="str">
        <f t="shared" si="123"/>
        <v>Monroe</v>
      </c>
      <c r="AH701" t="s">
        <v>1534</v>
      </c>
      <c r="AI701">
        <v>1</v>
      </c>
      <c r="AK701" s="94">
        <v>25</v>
      </c>
      <c r="AL701" s="96">
        <v>11</v>
      </c>
      <c r="AM701" s="96">
        <v>75</v>
      </c>
      <c r="AN701" s="100">
        <v>42040</v>
      </c>
      <c r="AO701" s="100">
        <f t="shared" si="124"/>
        <v>25011</v>
      </c>
      <c r="AP701" t="s">
        <v>2575</v>
      </c>
      <c r="AQ701">
        <f t="shared" si="120"/>
        <v>2542040</v>
      </c>
    </row>
    <row r="702" spans="1:43" hidden="1" outlineLevel="1">
      <c r="A702" s="56" t="s">
        <v>500</v>
      </c>
      <c r="B702" s="9" t="s">
        <v>1267</v>
      </c>
      <c r="C702" s="1">
        <f t="shared" si="114"/>
        <v>2870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 t="shared" si="115"/>
        <v>0</v>
      </c>
      <c r="G702" s="1">
        <f t="shared" si="121"/>
        <v>78</v>
      </c>
      <c r="H702" s="2">
        <f t="shared" si="122"/>
        <v>2.7177700348432057E-2</v>
      </c>
      <c r="I702" s="8"/>
      <c r="J702" s="2">
        <f t="shared" si="116"/>
        <v>0.48641114982578398</v>
      </c>
      <c r="K702" s="2">
        <f t="shared" si="117"/>
        <v>0.51358885017421607</v>
      </c>
      <c r="L702" s="2">
        <f t="shared" si="118"/>
        <v>0</v>
      </c>
      <c r="M702" s="2">
        <f t="shared" si="119"/>
        <v>0</v>
      </c>
      <c r="N702" s="55">
        <v>1396</v>
      </c>
      <c r="O702" s="55">
        <v>1474</v>
      </c>
      <c r="P702" s="55"/>
      <c r="Q702" s="55"/>
      <c r="R702" s="55"/>
      <c r="S702" s="55"/>
      <c r="T702" s="55"/>
      <c r="U702" s="55">
        <v>0</v>
      </c>
      <c r="V702" s="55"/>
      <c r="W702" s="55"/>
      <c r="X702" s="55"/>
      <c r="Y702" s="55"/>
      <c r="Z702" s="55"/>
      <c r="AA702" s="55"/>
      <c r="AB702" s="55"/>
      <c r="AG702" t="str">
        <f t="shared" si="123"/>
        <v>Monson</v>
      </c>
      <c r="AH702" t="s">
        <v>2627</v>
      </c>
      <c r="AI702">
        <v>2</v>
      </c>
      <c r="AK702" s="94">
        <v>25</v>
      </c>
      <c r="AL702" s="96">
        <v>13</v>
      </c>
      <c r="AM702" s="96">
        <v>65</v>
      </c>
      <c r="AN702" s="100">
        <v>42145</v>
      </c>
      <c r="AO702" s="100">
        <f t="shared" si="124"/>
        <v>25013</v>
      </c>
      <c r="AP702" t="s">
        <v>2575</v>
      </c>
      <c r="AQ702">
        <f t="shared" si="120"/>
        <v>2542145</v>
      </c>
    </row>
    <row r="703" spans="1:43" hidden="1" outlineLevel="1">
      <c r="A703" s="56" t="s">
        <v>2269</v>
      </c>
      <c r="B703" s="9" t="s">
        <v>1267</v>
      </c>
      <c r="C703" s="1">
        <f t="shared" si="114"/>
        <v>3349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115"/>
        <v>0</v>
      </c>
      <c r="G703" s="1">
        <f t="shared" si="121"/>
        <v>744</v>
      </c>
      <c r="H703" s="2">
        <f t="shared" si="122"/>
        <v>0.22215586742311139</v>
      </c>
      <c r="I703" s="8"/>
      <c r="J703" s="2">
        <f t="shared" si="116"/>
        <v>0.61063003881755751</v>
      </c>
      <c r="K703" s="2">
        <f t="shared" si="117"/>
        <v>0.38847417139444612</v>
      </c>
      <c r="L703" s="2">
        <f t="shared" si="118"/>
        <v>0</v>
      </c>
      <c r="M703" s="2">
        <f t="shared" si="119"/>
        <v>8.9578978799637055E-4</v>
      </c>
      <c r="N703" s="55">
        <v>2045</v>
      </c>
      <c r="O703" s="55">
        <v>1301</v>
      </c>
      <c r="P703" s="55"/>
      <c r="Q703" s="55"/>
      <c r="R703" s="55"/>
      <c r="S703" s="55"/>
      <c r="T703" s="55"/>
      <c r="U703" s="55">
        <v>3</v>
      </c>
      <c r="V703" s="55"/>
      <c r="W703" s="55"/>
      <c r="X703" s="55"/>
      <c r="Y703" s="55"/>
      <c r="Z703" s="55"/>
      <c r="AA703" s="55"/>
      <c r="AB703" s="55"/>
      <c r="AG703" t="str">
        <f t="shared" si="123"/>
        <v>Montague</v>
      </c>
      <c r="AH703" t="s">
        <v>1534</v>
      </c>
      <c r="AI703">
        <v>1</v>
      </c>
      <c r="AK703" s="94">
        <v>25</v>
      </c>
      <c r="AL703" s="96">
        <v>11</v>
      </c>
      <c r="AM703" s="96">
        <v>80</v>
      </c>
      <c r="AN703" s="100">
        <v>42285</v>
      </c>
      <c r="AO703" s="100">
        <f t="shared" si="124"/>
        <v>25011</v>
      </c>
      <c r="AP703" t="s">
        <v>2575</v>
      </c>
      <c r="AQ703">
        <f t="shared" si="120"/>
        <v>2542285</v>
      </c>
    </row>
    <row r="704" spans="1:43" hidden="1" outlineLevel="1">
      <c r="A704" s="56" t="s">
        <v>1035</v>
      </c>
      <c r="B704" s="9" t="s">
        <v>1267</v>
      </c>
      <c r="C704" s="1">
        <f t="shared" ref="C704:C767" si="125">SUM(N704:AE704)</f>
        <v>359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 t="shared" ref="F704:F767" si="126">IF(P704&gt;0,RANK(P704,(N704:AE704)),0)</f>
        <v>0</v>
      </c>
      <c r="G704" s="1">
        <f t="shared" si="121"/>
        <v>79</v>
      </c>
      <c r="H704" s="2">
        <f t="shared" si="122"/>
        <v>0.22005571030640669</v>
      </c>
      <c r="I704" s="8"/>
      <c r="J704" s="2">
        <f t="shared" ref="J704:J767" si="127">IF(C704=0,"-",N704/C704)</f>
        <v>0.6044568245125348</v>
      </c>
      <c r="K704" s="2">
        <f t="shared" ref="K704:K767" si="128">IF(C704=0,"-",O704/C704)</f>
        <v>0.38440111420612816</v>
      </c>
      <c r="L704" s="2">
        <f t="shared" ref="L704:L767" si="129">IF(C704=0,"-",P704/C704)</f>
        <v>0</v>
      </c>
      <c r="M704" s="2">
        <f t="shared" ref="M704:M767" si="130">IF(C704=0,"-",(1-J704-K704-L704))</f>
        <v>1.1142061281337046E-2</v>
      </c>
      <c r="N704" s="55">
        <v>217</v>
      </c>
      <c r="O704" s="55">
        <v>138</v>
      </c>
      <c r="P704" s="55"/>
      <c r="Q704" s="55"/>
      <c r="R704" s="55"/>
      <c r="S704" s="55"/>
      <c r="T704" s="55"/>
      <c r="U704" s="55">
        <v>4</v>
      </c>
      <c r="V704" s="55"/>
      <c r="W704" s="55"/>
      <c r="X704" s="55"/>
      <c r="Y704" s="55"/>
      <c r="Z704" s="55"/>
      <c r="AA704" s="55"/>
      <c r="AB704" s="55"/>
      <c r="AG704" t="str">
        <f t="shared" si="123"/>
        <v>Monterey</v>
      </c>
      <c r="AH704" t="s">
        <v>542</v>
      </c>
      <c r="AI704">
        <v>1</v>
      </c>
      <c r="AK704" s="94">
        <v>25</v>
      </c>
      <c r="AL704" s="96">
        <v>3</v>
      </c>
      <c r="AM704" s="96">
        <v>75</v>
      </c>
      <c r="AN704" s="100">
        <v>42460</v>
      </c>
      <c r="AO704" s="100">
        <f t="shared" si="124"/>
        <v>25003</v>
      </c>
      <c r="AP704" t="s">
        <v>2575</v>
      </c>
      <c r="AQ704">
        <f t="shared" ref="AQ704:AQ767" si="131">AK704*100000+AN704</f>
        <v>2542460</v>
      </c>
    </row>
    <row r="705" spans="1:43" hidden="1" outlineLevel="1">
      <c r="A705" s="56" t="s">
        <v>1639</v>
      </c>
      <c r="B705" s="9" t="s">
        <v>1267</v>
      </c>
      <c r="C705" s="1">
        <f t="shared" si="125"/>
        <v>322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 t="shared" si="126"/>
        <v>0</v>
      </c>
      <c r="G705" s="1">
        <f t="shared" si="121"/>
        <v>88</v>
      </c>
      <c r="H705" s="2">
        <f t="shared" si="122"/>
        <v>0.27329192546583853</v>
      </c>
      <c r="I705" s="8"/>
      <c r="J705" s="2">
        <f t="shared" si="127"/>
        <v>0.36335403726708076</v>
      </c>
      <c r="K705" s="2">
        <f t="shared" si="128"/>
        <v>0.63664596273291929</v>
      </c>
      <c r="L705" s="2">
        <f t="shared" si="129"/>
        <v>0</v>
      </c>
      <c r="M705" s="2">
        <f t="shared" si="130"/>
        <v>0</v>
      </c>
      <c r="N705" s="55">
        <v>117</v>
      </c>
      <c r="O705" s="55">
        <v>205</v>
      </c>
      <c r="P705" s="55"/>
      <c r="Q705" s="55"/>
      <c r="R705" s="55"/>
      <c r="S705" s="55"/>
      <c r="T705" s="55"/>
      <c r="U705" s="55">
        <v>0</v>
      </c>
      <c r="V705" s="55"/>
      <c r="W705" s="55"/>
      <c r="X705" s="55"/>
      <c r="Y705" s="55"/>
      <c r="Z705" s="55"/>
      <c r="AA705" s="55"/>
      <c r="AB705" s="55"/>
      <c r="AG705" t="str">
        <f t="shared" si="123"/>
        <v>Montgomery</v>
      </c>
      <c r="AH705" t="s">
        <v>2627</v>
      </c>
      <c r="AI705">
        <v>1</v>
      </c>
      <c r="AK705" s="94">
        <v>25</v>
      </c>
      <c r="AL705" s="96">
        <v>13</v>
      </c>
      <c r="AM705" s="96">
        <v>70</v>
      </c>
      <c r="AN705" s="100">
        <v>42530</v>
      </c>
      <c r="AO705" s="100">
        <f t="shared" si="124"/>
        <v>25013</v>
      </c>
      <c r="AP705" t="s">
        <v>2575</v>
      </c>
      <c r="AQ705">
        <f t="shared" si="131"/>
        <v>2542530</v>
      </c>
    </row>
    <row r="706" spans="1:43" hidden="1" outlineLevel="1">
      <c r="A706" s="56" t="s">
        <v>666</v>
      </c>
      <c r="B706" s="9" t="s">
        <v>1267</v>
      </c>
      <c r="C706" s="1">
        <f t="shared" si="125"/>
        <v>55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 t="shared" si="126"/>
        <v>0</v>
      </c>
      <c r="G706" s="1">
        <f t="shared" si="121"/>
        <v>5</v>
      </c>
      <c r="H706" s="2">
        <f t="shared" si="122"/>
        <v>9.0909090909090912E-2</v>
      </c>
      <c r="I706" s="8"/>
      <c r="J706" s="2">
        <f t="shared" si="127"/>
        <v>0.45454545454545453</v>
      </c>
      <c r="K706" s="2">
        <f t="shared" si="128"/>
        <v>0.54545454545454541</v>
      </c>
      <c r="L706" s="2">
        <f t="shared" si="129"/>
        <v>0</v>
      </c>
      <c r="M706" s="2">
        <f t="shared" si="130"/>
        <v>0</v>
      </c>
      <c r="N706" s="55">
        <v>25</v>
      </c>
      <c r="O706" s="55">
        <v>30</v>
      </c>
      <c r="P706" s="55"/>
      <c r="Q706" s="55"/>
      <c r="R706" s="55"/>
      <c r="S706" s="55"/>
      <c r="T706" s="55"/>
      <c r="U706" s="55">
        <v>0</v>
      </c>
      <c r="V706" s="55"/>
      <c r="W706" s="55"/>
      <c r="X706" s="55"/>
      <c r="Y706" s="55"/>
      <c r="Z706" s="55"/>
      <c r="AA706" s="55"/>
      <c r="AB706" s="55"/>
      <c r="AG706" t="str">
        <f t="shared" si="123"/>
        <v>Mt. Washington</v>
      </c>
      <c r="AH706" t="s">
        <v>542</v>
      </c>
      <c r="AI706">
        <v>1</v>
      </c>
      <c r="AK706" s="94">
        <v>25</v>
      </c>
      <c r="AL706" s="96">
        <v>3</v>
      </c>
      <c r="AM706" s="96">
        <v>80</v>
      </c>
      <c r="AN706" s="100">
        <v>43300</v>
      </c>
      <c r="AO706" s="100">
        <f t="shared" si="124"/>
        <v>25003</v>
      </c>
      <c r="AP706" t="s">
        <v>2575</v>
      </c>
      <c r="AQ706">
        <f t="shared" si="131"/>
        <v>2543300</v>
      </c>
    </row>
    <row r="707" spans="1:43" hidden="1" outlineLevel="1">
      <c r="A707" s="56" t="s">
        <v>1233</v>
      </c>
      <c r="B707" s="9" t="s">
        <v>1267</v>
      </c>
      <c r="C707" s="1">
        <f t="shared" si="125"/>
        <v>2184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 t="shared" si="126"/>
        <v>0</v>
      </c>
      <c r="G707" s="1">
        <f t="shared" si="121"/>
        <v>448</v>
      </c>
      <c r="H707" s="2">
        <f t="shared" si="122"/>
        <v>0.20512820512820512</v>
      </c>
      <c r="I707" s="8"/>
      <c r="J707" s="2">
        <f t="shared" si="127"/>
        <v>0.60256410256410253</v>
      </c>
      <c r="K707" s="2">
        <f t="shared" si="128"/>
        <v>0.39743589743589741</v>
      </c>
      <c r="L707" s="2">
        <f t="shared" si="129"/>
        <v>0</v>
      </c>
      <c r="M707" s="2">
        <f t="shared" si="130"/>
        <v>5.5511151231257827E-17</v>
      </c>
      <c r="N707" s="55">
        <v>1316</v>
      </c>
      <c r="O707" s="55">
        <v>868</v>
      </c>
      <c r="P707" s="55"/>
      <c r="Q707" s="55"/>
      <c r="R707" s="55"/>
      <c r="S707" s="55"/>
      <c r="T707" s="55"/>
      <c r="U707" s="55">
        <v>0</v>
      </c>
      <c r="V707" s="55"/>
      <c r="W707" s="55"/>
      <c r="X707" s="55"/>
      <c r="Y707" s="55"/>
      <c r="Z707" s="55"/>
      <c r="AA707" s="55"/>
      <c r="AB707" s="55"/>
      <c r="AG707" t="str">
        <f t="shared" si="123"/>
        <v>Nahant</v>
      </c>
      <c r="AH707" t="s">
        <v>1247</v>
      </c>
      <c r="AI707">
        <v>6</v>
      </c>
      <c r="AK707" s="94">
        <v>25</v>
      </c>
      <c r="AL707" s="96">
        <v>9</v>
      </c>
      <c r="AM707" s="96">
        <v>105</v>
      </c>
      <c r="AN707" s="100">
        <v>43580</v>
      </c>
      <c r="AO707" s="100">
        <f t="shared" si="124"/>
        <v>25009</v>
      </c>
      <c r="AP707" t="s">
        <v>2575</v>
      </c>
      <c r="AQ707">
        <f t="shared" si="131"/>
        <v>2543580</v>
      </c>
    </row>
    <row r="708" spans="1:43" hidden="1" outlineLevel="1">
      <c r="A708" s="56" t="s">
        <v>2765</v>
      </c>
      <c r="B708" s="9" t="s">
        <v>1267</v>
      </c>
      <c r="C708" s="1">
        <f t="shared" si="125"/>
        <v>2729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126"/>
        <v>0</v>
      </c>
      <c r="G708" s="1">
        <f t="shared" si="121"/>
        <v>623</v>
      </c>
      <c r="H708" s="2">
        <f t="shared" si="122"/>
        <v>0.22828875045804323</v>
      </c>
      <c r="I708" s="8"/>
      <c r="J708" s="2">
        <f t="shared" si="127"/>
        <v>0.61414437522902166</v>
      </c>
      <c r="K708" s="2">
        <f t="shared" si="128"/>
        <v>0.3858556247709784</v>
      </c>
      <c r="L708" s="2">
        <f t="shared" si="129"/>
        <v>0</v>
      </c>
      <c r="M708" s="2">
        <f t="shared" si="130"/>
        <v>-5.5511151231257827E-17</v>
      </c>
      <c r="N708" s="55">
        <v>1676</v>
      </c>
      <c r="O708" s="55">
        <v>1053</v>
      </c>
      <c r="P708" s="55"/>
      <c r="Q708" s="55"/>
      <c r="R708" s="55"/>
      <c r="S708" s="55"/>
      <c r="T708" s="55"/>
      <c r="U708" s="55">
        <v>0</v>
      </c>
      <c r="V708" s="55"/>
      <c r="W708" s="55"/>
      <c r="X708" s="55"/>
      <c r="Y708" s="55"/>
      <c r="Z708" s="55"/>
      <c r="AA708" s="55"/>
      <c r="AB708" s="55"/>
      <c r="AG708" t="str">
        <f t="shared" si="123"/>
        <v>Nantucket</v>
      </c>
      <c r="AH708" t="s">
        <v>2765</v>
      </c>
      <c r="AI708">
        <v>10</v>
      </c>
      <c r="AK708" s="94">
        <v>25</v>
      </c>
      <c r="AL708" s="96">
        <v>19</v>
      </c>
      <c r="AM708" s="96">
        <v>5</v>
      </c>
      <c r="AN708" s="100">
        <v>43790</v>
      </c>
      <c r="AO708" s="100">
        <f t="shared" si="124"/>
        <v>25019</v>
      </c>
      <c r="AP708" t="s">
        <v>2575</v>
      </c>
      <c r="AQ708">
        <f t="shared" si="131"/>
        <v>2543790</v>
      </c>
    </row>
    <row r="709" spans="1:43" hidden="1" outlineLevel="1">
      <c r="A709" s="56" t="s">
        <v>1289</v>
      </c>
      <c r="B709" s="9" t="s">
        <v>1267</v>
      </c>
      <c r="C709" s="1">
        <f t="shared" si="125"/>
        <v>14683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si="126"/>
        <v>0</v>
      </c>
      <c r="G709" s="1">
        <f t="shared" si="121"/>
        <v>3309</v>
      </c>
      <c r="H709" s="2">
        <f t="shared" si="122"/>
        <v>0.2253626643056596</v>
      </c>
      <c r="I709" s="8"/>
      <c r="J709" s="2">
        <f t="shared" si="127"/>
        <v>0.61268133215282983</v>
      </c>
      <c r="K709" s="2">
        <f t="shared" si="128"/>
        <v>0.38731866784717017</v>
      </c>
      <c r="L709" s="2">
        <f t="shared" si="129"/>
        <v>0</v>
      </c>
      <c r="M709" s="2">
        <f t="shared" si="130"/>
        <v>0</v>
      </c>
      <c r="N709" s="55">
        <v>8996</v>
      </c>
      <c r="O709" s="55">
        <v>5687</v>
      </c>
      <c r="P709" s="55"/>
      <c r="Q709" s="55"/>
      <c r="R709" s="55"/>
      <c r="S709" s="55"/>
      <c r="T709" s="55"/>
      <c r="U709" s="55">
        <v>0</v>
      </c>
      <c r="V709" s="55"/>
      <c r="W709" s="55"/>
      <c r="X709" s="55"/>
      <c r="Y709" s="55"/>
      <c r="Z709" s="55"/>
      <c r="AA709" s="55"/>
      <c r="AB709" s="55"/>
      <c r="AG709" t="str">
        <f t="shared" si="123"/>
        <v>Natick</v>
      </c>
      <c r="AH709" t="s">
        <v>589</v>
      </c>
      <c r="AI709">
        <v>7</v>
      </c>
      <c r="AK709" s="94">
        <v>25</v>
      </c>
      <c r="AL709" s="96">
        <v>17</v>
      </c>
      <c r="AM709" s="96">
        <v>160</v>
      </c>
      <c r="AN709" s="100">
        <v>43895</v>
      </c>
      <c r="AO709" s="100">
        <f t="shared" si="124"/>
        <v>25017</v>
      </c>
      <c r="AP709" t="s">
        <v>2575</v>
      </c>
      <c r="AQ709">
        <f t="shared" si="131"/>
        <v>2543895</v>
      </c>
    </row>
    <row r="710" spans="1:43" hidden="1" outlineLevel="1">
      <c r="A710" s="56" t="s">
        <v>1841</v>
      </c>
      <c r="B710" s="9" t="s">
        <v>1267</v>
      </c>
      <c r="C710" s="1">
        <f t="shared" si="125"/>
        <v>15218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 t="shared" si="126"/>
        <v>0</v>
      </c>
      <c r="G710" s="1">
        <f t="shared" si="121"/>
        <v>3070</v>
      </c>
      <c r="H710" s="2">
        <f t="shared" si="122"/>
        <v>0.20173478775134709</v>
      </c>
      <c r="I710" s="8"/>
      <c r="J710" s="2">
        <f t="shared" si="127"/>
        <v>0.60073597056117756</v>
      </c>
      <c r="K710" s="2">
        <f t="shared" si="128"/>
        <v>0.39900118280983049</v>
      </c>
      <c r="L710" s="2">
        <f t="shared" si="129"/>
        <v>0</v>
      </c>
      <c r="M710" s="2">
        <f t="shared" si="130"/>
        <v>2.6284662899195288E-4</v>
      </c>
      <c r="N710" s="55">
        <v>9142</v>
      </c>
      <c r="O710" s="55">
        <v>6072</v>
      </c>
      <c r="P710" s="55"/>
      <c r="Q710" s="55"/>
      <c r="R710" s="55"/>
      <c r="S710" s="55"/>
      <c r="T710" s="55"/>
      <c r="U710" s="55">
        <v>4</v>
      </c>
      <c r="V710" s="55"/>
      <c r="W710" s="55"/>
      <c r="X710" s="55"/>
      <c r="Y710" s="55"/>
      <c r="Z710" s="55"/>
      <c r="AA710" s="55"/>
      <c r="AB710" s="55"/>
      <c r="AG710" t="str">
        <f t="shared" si="123"/>
        <v>Needham</v>
      </c>
      <c r="AH710" t="s">
        <v>393</v>
      </c>
      <c r="AI710">
        <v>9</v>
      </c>
      <c r="AK710" s="94">
        <v>25</v>
      </c>
      <c r="AL710" s="96">
        <v>21</v>
      </c>
      <c r="AM710" s="96">
        <v>80</v>
      </c>
      <c r="AN710" s="100">
        <v>44105</v>
      </c>
      <c r="AO710" s="100">
        <f t="shared" si="124"/>
        <v>25021</v>
      </c>
      <c r="AP710" t="s">
        <v>2575</v>
      </c>
      <c r="AQ710">
        <f t="shared" si="131"/>
        <v>2544105</v>
      </c>
    </row>
    <row r="711" spans="1:43" hidden="1" outlineLevel="1">
      <c r="A711" s="56" t="s">
        <v>2313</v>
      </c>
      <c r="B711" s="9" t="s">
        <v>1267</v>
      </c>
      <c r="C711" s="1">
        <f t="shared" si="125"/>
        <v>102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 t="shared" si="126"/>
        <v>0</v>
      </c>
      <c r="G711" s="1">
        <f t="shared" si="121"/>
        <v>24</v>
      </c>
      <c r="H711" s="2">
        <f t="shared" si="122"/>
        <v>0.23529411764705882</v>
      </c>
      <c r="I711" s="8"/>
      <c r="J711" s="2">
        <f t="shared" si="127"/>
        <v>0.61764705882352944</v>
      </c>
      <c r="K711" s="2">
        <f t="shared" si="128"/>
        <v>0.38235294117647056</v>
      </c>
      <c r="L711" s="2">
        <f t="shared" si="129"/>
        <v>0</v>
      </c>
      <c r="M711" s="2">
        <f t="shared" si="130"/>
        <v>0</v>
      </c>
      <c r="N711" s="55">
        <v>63</v>
      </c>
      <c r="O711" s="55">
        <v>39</v>
      </c>
      <c r="P711" s="55"/>
      <c r="Q711" s="55"/>
      <c r="R711" s="55"/>
      <c r="S711" s="55"/>
      <c r="T711" s="55"/>
      <c r="U711" s="55">
        <v>0</v>
      </c>
      <c r="V711" s="55"/>
      <c r="W711" s="55"/>
      <c r="X711" s="55"/>
      <c r="Y711" s="55"/>
      <c r="Z711" s="55"/>
      <c r="AA711" s="55"/>
      <c r="AB711" s="55"/>
      <c r="AG711" t="str">
        <f t="shared" si="123"/>
        <v>New Ashford</v>
      </c>
      <c r="AH711" t="s">
        <v>542</v>
      </c>
      <c r="AI711">
        <v>1</v>
      </c>
      <c r="AK711" s="94">
        <v>25</v>
      </c>
      <c r="AL711" s="96">
        <v>3</v>
      </c>
      <c r="AM711" s="96">
        <v>85</v>
      </c>
      <c r="AN711" s="100">
        <v>44385</v>
      </c>
      <c r="AO711" s="100">
        <f t="shared" si="124"/>
        <v>25003</v>
      </c>
      <c r="AP711" t="s">
        <v>2575</v>
      </c>
      <c r="AQ711">
        <f t="shared" si="131"/>
        <v>2544385</v>
      </c>
    </row>
    <row r="712" spans="1:43" hidden="1" outlineLevel="1">
      <c r="A712" s="56" t="s">
        <v>616</v>
      </c>
      <c r="B712" s="9" t="s">
        <v>1267</v>
      </c>
      <c r="C712" s="1">
        <f t="shared" si="125"/>
        <v>29346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126"/>
        <v>0</v>
      </c>
      <c r="G712" s="1">
        <f t="shared" si="121"/>
        <v>10067</v>
      </c>
      <c r="H712" s="2">
        <f t="shared" si="122"/>
        <v>0.34304504872895797</v>
      </c>
      <c r="I712" s="8"/>
      <c r="J712" s="2">
        <f t="shared" si="127"/>
        <v>0.67136918148981117</v>
      </c>
      <c r="K712" s="2">
        <f t="shared" si="128"/>
        <v>0.32832413276085326</v>
      </c>
      <c r="L712" s="2">
        <f t="shared" si="129"/>
        <v>0</v>
      </c>
      <c r="M712" s="2">
        <f t="shared" si="130"/>
        <v>3.066857493355668E-4</v>
      </c>
      <c r="N712" s="55">
        <v>19702</v>
      </c>
      <c r="O712" s="55">
        <v>9635</v>
      </c>
      <c r="P712" s="55"/>
      <c r="Q712" s="55"/>
      <c r="R712" s="55"/>
      <c r="S712" s="55"/>
      <c r="T712" s="55"/>
      <c r="U712" s="55">
        <v>9</v>
      </c>
      <c r="V712" s="55"/>
      <c r="W712" s="55"/>
      <c r="X712" s="55"/>
      <c r="Y712" s="55"/>
      <c r="Z712" s="55"/>
      <c r="AA712" s="55"/>
      <c r="AB712" s="55"/>
      <c r="AG712" t="str">
        <f t="shared" si="123"/>
        <v>New Bedford</v>
      </c>
      <c r="AH712" t="s">
        <v>1482</v>
      </c>
      <c r="AI712">
        <v>4</v>
      </c>
      <c r="AK712" s="94">
        <v>25</v>
      </c>
      <c r="AL712" s="96">
        <v>5</v>
      </c>
      <c r="AM712" s="96">
        <v>55</v>
      </c>
      <c r="AN712" s="100">
        <v>45000</v>
      </c>
      <c r="AO712" s="100">
        <f t="shared" si="124"/>
        <v>25005</v>
      </c>
      <c r="AP712" t="s">
        <v>527</v>
      </c>
      <c r="AQ712">
        <f t="shared" si="131"/>
        <v>2545000</v>
      </c>
    </row>
    <row r="713" spans="1:43" hidden="1" outlineLevel="1">
      <c r="A713" s="56" t="s">
        <v>546</v>
      </c>
      <c r="B713" s="9" t="s">
        <v>1267</v>
      </c>
      <c r="C713" s="1">
        <f t="shared" si="125"/>
        <v>370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 t="shared" si="126"/>
        <v>0</v>
      </c>
      <c r="G713" s="1">
        <f t="shared" si="121"/>
        <v>111</v>
      </c>
      <c r="H713" s="2">
        <f t="shared" si="122"/>
        <v>0.3</v>
      </c>
      <c r="I713" s="8"/>
      <c r="J713" s="2">
        <f t="shared" si="127"/>
        <v>0.34864864864864864</v>
      </c>
      <c r="K713" s="2">
        <f t="shared" si="128"/>
        <v>0.64864864864864868</v>
      </c>
      <c r="L713" s="2">
        <f t="shared" si="129"/>
        <v>0</v>
      </c>
      <c r="M713" s="2">
        <f t="shared" si="130"/>
        <v>2.7027027027026751E-3</v>
      </c>
      <c r="N713" s="55">
        <v>129</v>
      </c>
      <c r="O713" s="55">
        <v>240</v>
      </c>
      <c r="P713" s="55"/>
      <c r="Q713" s="55"/>
      <c r="R713" s="55"/>
      <c r="S713" s="55"/>
      <c r="T713" s="55"/>
      <c r="U713" s="55">
        <v>1</v>
      </c>
      <c r="V713" s="55"/>
      <c r="W713" s="55"/>
      <c r="X713" s="55"/>
      <c r="Y713" s="55"/>
      <c r="Z713" s="55"/>
      <c r="AA713" s="55"/>
      <c r="AB713" s="55"/>
      <c r="AG713" t="str">
        <f t="shared" si="123"/>
        <v>New Braintree</v>
      </c>
      <c r="AH713" s="9" t="s">
        <v>1241</v>
      </c>
      <c r="AI713" s="9">
        <v>1</v>
      </c>
      <c r="AK713" s="94">
        <v>25</v>
      </c>
      <c r="AL713" s="96">
        <v>27</v>
      </c>
      <c r="AM713" s="96">
        <v>155</v>
      </c>
      <c r="AN713" s="100">
        <v>45105</v>
      </c>
      <c r="AO713" s="100">
        <f t="shared" si="124"/>
        <v>25027</v>
      </c>
      <c r="AP713" t="s">
        <v>2575</v>
      </c>
      <c r="AQ713">
        <f t="shared" si="131"/>
        <v>2545105</v>
      </c>
    </row>
    <row r="714" spans="1:43" hidden="1" outlineLevel="1">
      <c r="A714" s="56" t="s">
        <v>314</v>
      </c>
      <c r="B714" s="9" t="s">
        <v>1267</v>
      </c>
      <c r="C714" s="1">
        <f t="shared" si="125"/>
        <v>460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 t="shared" si="126"/>
        <v>0</v>
      </c>
      <c r="G714" s="1">
        <f t="shared" si="121"/>
        <v>59</v>
      </c>
      <c r="H714" s="2">
        <f t="shared" si="122"/>
        <v>0.1282608695652174</v>
      </c>
      <c r="I714" s="8"/>
      <c r="J714" s="2">
        <f t="shared" si="127"/>
        <v>0.43478260869565216</v>
      </c>
      <c r="K714" s="2">
        <f t="shared" si="128"/>
        <v>0.56304347826086953</v>
      </c>
      <c r="L714" s="2">
        <f t="shared" si="129"/>
        <v>0</v>
      </c>
      <c r="M714" s="2">
        <f t="shared" si="130"/>
        <v>2.1739130434783593E-3</v>
      </c>
      <c r="N714" s="55">
        <v>200</v>
      </c>
      <c r="O714" s="55">
        <v>259</v>
      </c>
      <c r="P714" s="55"/>
      <c r="Q714" s="55"/>
      <c r="R714" s="55"/>
      <c r="S714" s="55"/>
      <c r="T714" s="55"/>
      <c r="U714" s="55">
        <v>1</v>
      </c>
      <c r="V714" s="55"/>
      <c r="W714" s="55"/>
      <c r="X714" s="55"/>
      <c r="Y714" s="55"/>
      <c r="Z714" s="55"/>
      <c r="AA714" s="55"/>
      <c r="AB714" s="55"/>
      <c r="AG714" t="str">
        <f t="shared" si="123"/>
        <v>New Marlborough</v>
      </c>
      <c r="AH714" t="s">
        <v>542</v>
      </c>
      <c r="AI714">
        <v>1</v>
      </c>
      <c r="AK714" s="94">
        <v>25</v>
      </c>
      <c r="AL714" s="96">
        <v>3</v>
      </c>
      <c r="AM714" s="96">
        <v>90</v>
      </c>
      <c r="AN714" s="100">
        <v>45420</v>
      </c>
      <c r="AO714" s="100">
        <f t="shared" si="124"/>
        <v>25003</v>
      </c>
      <c r="AP714" t="s">
        <v>2575</v>
      </c>
      <c r="AQ714">
        <f t="shared" si="131"/>
        <v>2545420</v>
      </c>
    </row>
    <row r="715" spans="1:43" hidden="1" outlineLevel="1">
      <c r="A715" s="56" t="s">
        <v>505</v>
      </c>
      <c r="B715" s="9" t="s">
        <v>1267</v>
      </c>
      <c r="C715" s="1">
        <f t="shared" si="125"/>
        <v>403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126"/>
        <v>0</v>
      </c>
      <c r="G715" s="1">
        <f t="shared" si="121"/>
        <v>6</v>
      </c>
      <c r="H715" s="2">
        <f t="shared" si="122"/>
        <v>1.488833746898263E-2</v>
      </c>
      <c r="I715" s="8"/>
      <c r="J715" s="2">
        <f t="shared" si="127"/>
        <v>0.50620347394540943</v>
      </c>
      <c r="K715" s="2">
        <f t="shared" si="128"/>
        <v>0.49131513647642677</v>
      </c>
      <c r="L715" s="2">
        <f t="shared" si="129"/>
        <v>0</v>
      </c>
      <c r="M715" s="2">
        <f t="shared" si="130"/>
        <v>2.4813895781637951E-3</v>
      </c>
      <c r="N715" s="55">
        <v>204</v>
      </c>
      <c r="O715" s="55">
        <v>198</v>
      </c>
      <c r="P715" s="55"/>
      <c r="Q715" s="55"/>
      <c r="R715" s="55"/>
      <c r="S715" s="55"/>
      <c r="T715" s="55"/>
      <c r="U715" s="55">
        <v>1</v>
      </c>
      <c r="V715" s="55"/>
      <c r="W715" s="55"/>
      <c r="X715" s="55"/>
      <c r="Y715" s="55"/>
      <c r="Z715" s="55"/>
      <c r="AA715" s="55"/>
      <c r="AB715" s="55"/>
      <c r="AG715" t="str">
        <f t="shared" si="123"/>
        <v>New Salem</v>
      </c>
      <c r="AH715" t="s">
        <v>1534</v>
      </c>
      <c r="AI715">
        <v>1</v>
      </c>
      <c r="AK715" s="94">
        <v>25</v>
      </c>
      <c r="AL715" s="96">
        <v>11</v>
      </c>
      <c r="AM715" s="96">
        <v>85</v>
      </c>
      <c r="AN715" s="100">
        <v>45490</v>
      </c>
      <c r="AO715" s="100">
        <f t="shared" si="124"/>
        <v>25011</v>
      </c>
      <c r="AP715" t="s">
        <v>2575</v>
      </c>
      <c r="AQ715">
        <f t="shared" si="131"/>
        <v>2545490</v>
      </c>
    </row>
    <row r="716" spans="1:43" hidden="1" outlineLevel="1">
      <c r="A716" s="56" t="s">
        <v>1577</v>
      </c>
      <c r="B716" s="9" t="s">
        <v>1267</v>
      </c>
      <c r="C716" s="1">
        <f t="shared" si="125"/>
        <v>2982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126"/>
        <v>0</v>
      </c>
      <c r="G716" s="1">
        <f t="shared" ref="G716:G779" si="132">IF(C716&gt;0,MAX(N716:P716)-LARGE(N716:P716,2),0)</f>
        <v>35</v>
      </c>
      <c r="H716" s="2">
        <f t="shared" ref="H716:H779" si="133">IF(C716&gt;0,G716/C716,0)</f>
        <v>1.1737089201877934E-2</v>
      </c>
      <c r="I716" s="8"/>
      <c r="J716" s="2">
        <f t="shared" si="127"/>
        <v>0.50570087189805502</v>
      </c>
      <c r="K716" s="2">
        <f t="shared" si="128"/>
        <v>0.49396378269617708</v>
      </c>
      <c r="L716" s="2">
        <f t="shared" si="129"/>
        <v>0</v>
      </c>
      <c r="M716" s="2">
        <f t="shared" si="130"/>
        <v>3.3534540576790617E-4</v>
      </c>
      <c r="N716" s="55">
        <v>1508</v>
      </c>
      <c r="O716" s="55">
        <v>1473</v>
      </c>
      <c r="P716" s="55"/>
      <c r="Q716" s="55"/>
      <c r="R716" s="55"/>
      <c r="S716" s="55"/>
      <c r="T716" s="55"/>
      <c r="U716" s="55">
        <v>1</v>
      </c>
      <c r="V716" s="55"/>
      <c r="W716" s="55"/>
      <c r="X716" s="55"/>
      <c r="Y716" s="55"/>
      <c r="Z716" s="55"/>
      <c r="AA716" s="55"/>
      <c r="AB716" s="55"/>
      <c r="AG716" t="str">
        <f t="shared" ref="AG716:AG779" si="134">A716</f>
        <v>Newbury</v>
      </c>
      <c r="AH716" t="s">
        <v>1247</v>
      </c>
      <c r="AI716">
        <v>6</v>
      </c>
      <c r="AK716" s="94">
        <v>25</v>
      </c>
      <c r="AL716" s="96">
        <v>9</v>
      </c>
      <c r="AM716" s="96">
        <v>110</v>
      </c>
      <c r="AN716" s="100">
        <v>45175</v>
      </c>
      <c r="AO716" s="100">
        <f t="shared" si="124"/>
        <v>25009</v>
      </c>
      <c r="AP716" t="s">
        <v>2575</v>
      </c>
      <c r="AQ716">
        <f t="shared" si="131"/>
        <v>2545175</v>
      </c>
    </row>
    <row r="717" spans="1:43" hidden="1" outlineLevel="1">
      <c r="A717" s="56" t="s">
        <v>581</v>
      </c>
      <c r="B717" s="9" t="s">
        <v>1267</v>
      </c>
      <c r="C717" s="1">
        <f t="shared" si="125"/>
        <v>7458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126"/>
        <v>0</v>
      </c>
      <c r="G717" s="1">
        <f t="shared" si="132"/>
        <v>1424</v>
      </c>
      <c r="H717" s="2">
        <f t="shared" si="133"/>
        <v>0.19093590775006705</v>
      </c>
      <c r="I717" s="8"/>
      <c r="J717" s="2">
        <f t="shared" si="127"/>
        <v>0.59546795387503348</v>
      </c>
      <c r="K717" s="2">
        <f t="shared" si="128"/>
        <v>0.40453204612496646</v>
      </c>
      <c r="L717" s="2">
        <f t="shared" si="129"/>
        <v>0</v>
      </c>
      <c r="M717" s="2">
        <f t="shared" si="130"/>
        <v>5.5511151231257827E-17</v>
      </c>
      <c r="N717" s="55">
        <v>4441</v>
      </c>
      <c r="O717" s="55">
        <v>3017</v>
      </c>
      <c r="P717" s="55"/>
      <c r="Q717" s="55"/>
      <c r="R717" s="55"/>
      <c r="S717" s="55"/>
      <c r="T717" s="55"/>
      <c r="U717" s="55">
        <v>0</v>
      </c>
      <c r="V717" s="55"/>
      <c r="W717" s="55"/>
      <c r="X717" s="55"/>
      <c r="Y717" s="55"/>
      <c r="Z717" s="55"/>
      <c r="AA717" s="55"/>
      <c r="AB717" s="55"/>
      <c r="AG717" t="str">
        <f t="shared" si="134"/>
        <v>Newburyport</v>
      </c>
      <c r="AH717" t="s">
        <v>1247</v>
      </c>
      <c r="AI717">
        <v>6</v>
      </c>
      <c r="AK717" s="94">
        <v>25</v>
      </c>
      <c r="AL717" s="96">
        <v>9</v>
      </c>
      <c r="AM717" s="96">
        <v>115</v>
      </c>
      <c r="AN717" s="100">
        <v>45245</v>
      </c>
      <c r="AO717" s="100">
        <f t="shared" si="124"/>
        <v>25009</v>
      </c>
      <c r="AP717" t="s">
        <v>527</v>
      </c>
      <c r="AQ717">
        <f t="shared" si="131"/>
        <v>2545245</v>
      </c>
    </row>
    <row r="718" spans="1:43" hidden="1" outlineLevel="1">
      <c r="A718" s="56" t="s">
        <v>1089</v>
      </c>
      <c r="B718" s="9" t="s">
        <v>1267</v>
      </c>
      <c r="C718" s="1">
        <f t="shared" si="125"/>
        <v>38622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126"/>
        <v>0</v>
      </c>
      <c r="G718" s="1">
        <f t="shared" si="132"/>
        <v>17460</v>
      </c>
      <c r="H718" s="2">
        <f t="shared" si="133"/>
        <v>0.45207394749106727</v>
      </c>
      <c r="I718" s="8"/>
      <c r="J718" s="2">
        <f t="shared" si="127"/>
        <v>0.72603697374553366</v>
      </c>
      <c r="K718" s="2">
        <f t="shared" si="128"/>
        <v>0.27396302625446639</v>
      </c>
      <c r="L718" s="2">
        <f t="shared" si="129"/>
        <v>0</v>
      </c>
      <c r="M718" s="2">
        <f t="shared" si="130"/>
        <v>-5.5511151231257827E-17</v>
      </c>
      <c r="N718" s="55">
        <v>28041</v>
      </c>
      <c r="O718" s="55">
        <v>10581</v>
      </c>
      <c r="P718" s="55"/>
      <c r="Q718" s="55"/>
      <c r="R718" s="55"/>
      <c r="S718" s="55"/>
      <c r="T718" s="55"/>
      <c r="U718" s="55">
        <v>0</v>
      </c>
      <c r="V718" s="55"/>
      <c r="W718" s="55"/>
      <c r="X718" s="55"/>
      <c r="Y718" s="55"/>
      <c r="Z718" s="55"/>
      <c r="AA718" s="55"/>
      <c r="AB718" s="55"/>
      <c r="AG718" t="str">
        <f t="shared" si="134"/>
        <v>Newton</v>
      </c>
      <c r="AH718" t="s">
        <v>589</v>
      </c>
      <c r="AI718">
        <v>4</v>
      </c>
      <c r="AK718" s="94">
        <v>25</v>
      </c>
      <c r="AL718" s="96">
        <v>17</v>
      </c>
      <c r="AM718" s="96">
        <v>165</v>
      </c>
      <c r="AN718" s="100">
        <v>45560</v>
      </c>
      <c r="AO718" s="100">
        <f t="shared" si="124"/>
        <v>25017</v>
      </c>
      <c r="AP718" t="s">
        <v>527</v>
      </c>
      <c r="AQ718">
        <f t="shared" si="131"/>
        <v>2545560</v>
      </c>
    </row>
    <row r="719" spans="1:43" hidden="1" outlineLevel="1">
      <c r="A719" s="56" t="s">
        <v>393</v>
      </c>
      <c r="B719" s="9" t="s">
        <v>1267</v>
      </c>
      <c r="C719" s="1">
        <f t="shared" si="125"/>
        <v>3813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 t="shared" si="126"/>
        <v>0</v>
      </c>
      <c r="G719" s="1">
        <f t="shared" si="132"/>
        <v>155</v>
      </c>
      <c r="H719" s="2">
        <f t="shared" si="133"/>
        <v>4.065040650406504E-2</v>
      </c>
      <c r="I719" s="8"/>
      <c r="J719" s="2">
        <f t="shared" si="127"/>
        <v>0.46472593758195646</v>
      </c>
      <c r="K719" s="2">
        <f t="shared" si="128"/>
        <v>0.5053763440860215</v>
      </c>
      <c r="L719" s="2">
        <f t="shared" si="129"/>
        <v>0</v>
      </c>
      <c r="M719" s="2">
        <f t="shared" si="130"/>
        <v>2.9897718332022039E-2</v>
      </c>
      <c r="N719" s="55">
        <v>1772</v>
      </c>
      <c r="O719" s="55">
        <v>1927</v>
      </c>
      <c r="P719" s="55"/>
      <c r="Q719" s="55"/>
      <c r="R719" s="55"/>
      <c r="S719" s="55"/>
      <c r="T719" s="55"/>
      <c r="U719" s="55">
        <v>114</v>
      </c>
      <c r="V719" s="55"/>
      <c r="W719" s="55"/>
      <c r="X719" s="55"/>
      <c r="Y719" s="55"/>
      <c r="Z719" s="55"/>
      <c r="AA719" s="55"/>
      <c r="AB719" s="55"/>
      <c r="AG719" t="str">
        <f t="shared" si="134"/>
        <v>Norfolk</v>
      </c>
      <c r="AH719" t="s">
        <v>393</v>
      </c>
      <c r="AI719">
        <v>4</v>
      </c>
      <c r="AK719" s="94">
        <v>25</v>
      </c>
      <c r="AL719" s="96">
        <v>21</v>
      </c>
      <c r="AM719" s="96">
        <v>85</v>
      </c>
      <c r="AN719" s="100">
        <v>46050</v>
      </c>
      <c r="AO719" s="100">
        <f t="shared" ref="AO719:AO782" si="135">AK719*1000+AL719</f>
        <v>25021</v>
      </c>
      <c r="AP719" t="s">
        <v>2575</v>
      </c>
      <c r="AQ719">
        <f t="shared" si="131"/>
        <v>2546050</v>
      </c>
    </row>
    <row r="720" spans="1:43" hidden="1" outlineLevel="1">
      <c r="A720" s="56" t="s">
        <v>2331</v>
      </c>
      <c r="B720" s="9" t="s">
        <v>1267</v>
      </c>
      <c r="C720" s="1">
        <f t="shared" si="125"/>
        <v>5492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126"/>
        <v>0</v>
      </c>
      <c r="G720" s="1">
        <f t="shared" si="132"/>
        <v>1056</v>
      </c>
      <c r="H720" s="2">
        <f t="shared" si="133"/>
        <v>0.19227967953386743</v>
      </c>
      <c r="I720" s="8"/>
      <c r="J720" s="2">
        <f t="shared" si="127"/>
        <v>0.59613983976693374</v>
      </c>
      <c r="K720" s="2">
        <f t="shared" si="128"/>
        <v>0.40386016023306626</v>
      </c>
      <c r="L720" s="2">
        <f t="shared" si="129"/>
        <v>0</v>
      </c>
      <c r="M720" s="2">
        <f t="shared" si="130"/>
        <v>0</v>
      </c>
      <c r="N720" s="55">
        <v>3274</v>
      </c>
      <c r="O720" s="55">
        <v>2218</v>
      </c>
      <c r="P720" s="55"/>
      <c r="Q720" s="55"/>
      <c r="R720" s="55"/>
      <c r="S720" s="55"/>
      <c r="T720" s="55"/>
      <c r="U720" s="55">
        <v>0</v>
      </c>
      <c r="V720" s="55"/>
      <c r="W720" s="55"/>
      <c r="X720" s="55"/>
      <c r="Y720" s="55"/>
      <c r="Z720" s="55"/>
      <c r="AA720" s="55"/>
      <c r="AB720" s="55"/>
      <c r="AG720" t="str">
        <f t="shared" si="134"/>
        <v>North Adams</v>
      </c>
      <c r="AH720" t="s">
        <v>542</v>
      </c>
      <c r="AI720">
        <v>1</v>
      </c>
      <c r="AK720" s="94">
        <v>25</v>
      </c>
      <c r="AL720" s="96">
        <v>3</v>
      </c>
      <c r="AM720" s="96">
        <v>95</v>
      </c>
      <c r="AN720" s="100">
        <v>46225</v>
      </c>
      <c r="AO720" s="100">
        <f t="shared" si="135"/>
        <v>25003</v>
      </c>
      <c r="AP720" t="s">
        <v>527</v>
      </c>
      <c r="AQ720">
        <f t="shared" si="131"/>
        <v>2546225</v>
      </c>
    </row>
    <row r="721" spans="1:43" hidden="1" outlineLevel="1">
      <c r="A721" s="56" t="s">
        <v>2423</v>
      </c>
      <c r="B721" s="9" t="s">
        <v>1267</v>
      </c>
      <c r="C721" s="1">
        <f t="shared" si="125"/>
        <v>10462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 t="shared" si="126"/>
        <v>0</v>
      </c>
      <c r="G721" s="1">
        <f t="shared" si="132"/>
        <v>218</v>
      </c>
      <c r="H721" s="2">
        <f t="shared" si="133"/>
        <v>2.0837316000764671E-2</v>
      </c>
      <c r="I721" s="8"/>
      <c r="J721" s="2">
        <f t="shared" si="127"/>
        <v>0.48958134199961767</v>
      </c>
      <c r="K721" s="2">
        <f t="shared" si="128"/>
        <v>0.51041865800038233</v>
      </c>
      <c r="L721" s="2">
        <f t="shared" si="129"/>
        <v>0</v>
      </c>
      <c r="M721" s="2">
        <f t="shared" si="130"/>
        <v>0</v>
      </c>
      <c r="N721" s="55">
        <v>5122</v>
      </c>
      <c r="O721" s="55">
        <v>5340</v>
      </c>
      <c r="P721" s="55"/>
      <c r="Q721" s="55"/>
      <c r="R721" s="55"/>
      <c r="S721" s="55"/>
      <c r="T721" s="55"/>
      <c r="U721" s="55">
        <v>0</v>
      </c>
      <c r="V721" s="55"/>
      <c r="W721" s="55"/>
      <c r="X721" s="55"/>
      <c r="Y721" s="55"/>
      <c r="Z721" s="55"/>
      <c r="AA721" s="55"/>
      <c r="AB721" s="55"/>
      <c r="AG721" t="str">
        <f t="shared" si="134"/>
        <v>North Andover</v>
      </c>
      <c r="AH721" t="s">
        <v>1247</v>
      </c>
      <c r="AI721">
        <v>6</v>
      </c>
      <c r="AK721" s="94">
        <v>25</v>
      </c>
      <c r="AL721" s="96">
        <v>9</v>
      </c>
      <c r="AM721" s="96">
        <v>120</v>
      </c>
      <c r="AN721" s="100">
        <v>46365</v>
      </c>
      <c r="AO721" s="100">
        <f t="shared" si="135"/>
        <v>25009</v>
      </c>
      <c r="AP721" t="s">
        <v>2575</v>
      </c>
      <c r="AQ721">
        <f t="shared" si="131"/>
        <v>2546365</v>
      </c>
    </row>
    <row r="722" spans="1:43" hidden="1" outlineLevel="1">
      <c r="A722" s="56" t="s">
        <v>1485</v>
      </c>
      <c r="B722" s="9" t="s">
        <v>1267</v>
      </c>
      <c r="C722" s="1">
        <f t="shared" si="125"/>
        <v>8154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 t="shared" si="126"/>
        <v>0</v>
      </c>
      <c r="G722" s="1">
        <f t="shared" si="132"/>
        <v>872</v>
      </c>
      <c r="H722" s="2">
        <f t="shared" si="133"/>
        <v>0.10694137846455727</v>
      </c>
      <c r="I722" s="8"/>
      <c r="J722" s="2">
        <f t="shared" si="127"/>
        <v>0.44652931076772134</v>
      </c>
      <c r="K722" s="2">
        <f t="shared" si="128"/>
        <v>0.5534706892322786</v>
      </c>
      <c r="L722" s="2">
        <f t="shared" si="129"/>
        <v>0</v>
      </c>
      <c r="M722" s="2">
        <f t="shared" si="130"/>
        <v>1.1102230246251565E-16</v>
      </c>
      <c r="N722" s="55">
        <v>3641</v>
      </c>
      <c r="O722" s="55">
        <v>4513</v>
      </c>
      <c r="P722" s="55"/>
      <c r="Q722" s="55"/>
      <c r="R722" s="55"/>
      <c r="S722" s="55"/>
      <c r="T722" s="55"/>
      <c r="U722" s="55">
        <v>0</v>
      </c>
      <c r="V722" s="55"/>
      <c r="W722" s="55"/>
      <c r="X722" s="55"/>
      <c r="Y722" s="55"/>
      <c r="Z722" s="55"/>
      <c r="AA722" s="55"/>
      <c r="AB722" s="55"/>
      <c r="AG722" t="str">
        <f t="shared" si="134"/>
        <v>North Attleborough</v>
      </c>
      <c r="AH722" t="s">
        <v>1482</v>
      </c>
      <c r="AI722">
        <v>3</v>
      </c>
      <c r="AK722" s="94">
        <v>25</v>
      </c>
      <c r="AL722" s="96">
        <v>5</v>
      </c>
      <c r="AM722" s="96">
        <v>60</v>
      </c>
      <c r="AN722" s="100">
        <v>46575</v>
      </c>
      <c r="AO722" s="100">
        <f t="shared" si="135"/>
        <v>25005</v>
      </c>
      <c r="AP722" t="s">
        <v>2575</v>
      </c>
      <c r="AQ722">
        <f t="shared" si="131"/>
        <v>2546575</v>
      </c>
    </row>
    <row r="723" spans="1:43" hidden="1" outlineLevel="1">
      <c r="A723" s="56" t="s">
        <v>2641</v>
      </c>
      <c r="B723" s="9" t="s">
        <v>1267</v>
      </c>
      <c r="C723" s="1">
        <f t="shared" si="125"/>
        <v>1898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 t="shared" si="126"/>
        <v>0</v>
      </c>
      <c r="G723" s="1">
        <f t="shared" si="132"/>
        <v>220</v>
      </c>
      <c r="H723" s="2">
        <f t="shared" si="133"/>
        <v>0.11591148577449947</v>
      </c>
      <c r="I723" s="8"/>
      <c r="J723" s="2">
        <f t="shared" si="127"/>
        <v>0.44204425711275025</v>
      </c>
      <c r="K723" s="2">
        <f t="shared" si="128"/>
        <v>0.55795574288724969</v>
      </c>
      <c r="L723" s="2">
        <f t="shared" si="129"/>
        <v>0</v>
      </c>
      <c r="M723" s="2">
        <f t="shared" si="130"/>
        <v>0</v>
      </c>
      <c r="N723" s="55">
        <v>839</v>
      </c>
      <c r="O723" s="55">
        <v>1059</v>
      </c>
      <c r="P723" s="55"/>
      <c r="Q723" s="55"/>
      <c r="R723" s="55"/>
      <c r="S723" s="55"/>
      <c r="T723" s="55"/>
      <c r="U723" s="55">
        <v>0</v>
      </c>
      <c r="V723" s="55"/>
      <c r="W723" s="55"/>
      <c r="X723" s="55"/>
      <c r="Y723" s="55"/>
      <c r="Z723" s="55"/>
      <c r="AA723" s="55"/>
      <c r="AB723" s="55"/>
      <c r="AG723" t="str">
        <f t="shared" si="134"/>
        <v>North Brookfield</v>
      </c>
      <c r="AH723" s="9" t="s">
        <v>1241</v>
      </c>
      <c r="AI723" s="9">
        <v>2</v>
      </c>
      <c r="AK723" s="94">
        <v>25</v>
      </c>
      <c r="AL723" s="96">
        <v>27</v>
      </c>
      <c r="AM723" s="96">
        <v>170</v>
      </c>
      <c r="AN723" s="100">
        <v>47135</v>
      </c>
      <c r="AO723" s="100">
        <f t="shared" si="135"/>
        <v>25027</v>
      </c>
      <c r="AP723" t="s">
        <v>2575</v>
      </c>
      <c r="AQ723">
        <f t="shared" si="131"/>
        <v>2547135</v>
      </c>
    </row>
    <row r="724" spans="1:43" hidden="1" outlineLevel="1">
      <c r="A724" s="56" t="s">
        <v>2174</v>
      </c>
      <c r="B724" s="9" t="s">
        <v>1267</v>
      </c>
      <c r="C724" s="1">
        <f t="shared" si="125"/>
        <v>6070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126"/>
        <v>0</v>
      </c>
      <c r="G724" s="1">
        <f t="shared" si="132"/>
        <v>37</v>
      </c>
      <c r="H724" s="2">
        <f t="shared" si="133"/>
        <v>6.0955518945634271E-3</v>
      </c>
      <c r="I724" s="8"/>
      <c r="J724" s="2">
        <f t="shared" si="127"/>
        <v>0.50280065897858317</v>
      </c>
      <c r="K724" s="2">
        <f t="shared" si="128"/>
        <v>0.49670510708401977</v>
      </c>
      <c r="L724" s="2">
        <f t="shared" si="129"/>
        <v>0</v>
      </c>
      <c r="M724" s="2">
        <f t="shared" si="130"/>
        <v>4.9423393739705945E-4</v>
      </c>
      <c r="N724" s="55">
        <v>3052</v>
      </c>
      <c r="O724" s="55">
        <v>3015</v>
      </c>
      <c r="P724" s="55"/>
      <c r="Q724" s="55"/>
      <c r="R724" s="55"/>
      <c r="S724" s="55"/>
      <c r="T724" s="55"/>
      <c r="U724" s="55">
        <v>3</v>
      </c>
      <c r="V724" s="55"/>
      <c r="W724" s="55"/>
      <c r="X724" s="55"/>
      <c r="Y724" s="55"/>
      <c r="Z724" s="55"/>
      <c r="AA724" s="55"/>
      <c r="AB724" s="55"/>
      <c r="AG724" t="str">
        <f t="shared" si="134"/>
        <v>North Reading</v>
      </c>
      <c r="AH724" t="s">
        <v>589</v>
      </c>
      <c r="AI724">
        <v>6</v>
      </c>
      <c r="AK724" s="94">
        <v>25</v>
      </c>
      <c r="AL724" s="96">
        <v>17</v>
      </c>
      <c r="AM724" s="96">
        <v>170</v>
      </c>
      <c r="AN724" s="100">
        <v>48955</v>
      </c>
      <c r="AO724" s="100">
        <f t="shared" si="135"/>
        <v>25017</v>
      </c>
      <c r="AP724" t="s">
        <v>2575</v>
      </c>
      <c r="AQ724">
        <f t="shared" si="131"/>
        <v>2548955</v>
      </c>
    </row>
    <row r="725" spans="1:43" hidden="1" outlineLevel="1">
      <c r="A725" s="56" t="s">
        <v>693</v>
      </c>
      <c r="B725" s="9" t="s">
        <v>1267</v>
      </c>
      <c r="C725" s="1">
        <f t="shared" si="125"/>
        <v>11795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 t="shared" si="126"/>
        <v>0</v>
      </c>
      <c r="G725" s="1">
        <f t="shared" si="132"/>
        <v>3494</v>
      </c>
      <c r="H725" s="2">
        <f t="shared" si="133"/>
        <v>0.29622721492157694</v>
      </c>
      <c r="I725" s="8"/>
      <c r="J725" s="2">
        <f t="shared" si="127"/>
        <v>0.64781687155574397</v>
      </c>
      <c r="K725" s="2">
        <f t="shared" si="128"/>
        <v>0.35158965663416702</v>
      </c>
      <c r="L725" s="2">
        <f t="shared" si="129"/>
        <v>0</v>
      </c>
      <c r="M725" s="2">
        <f t="shared" si="130"/>
        <v>5.9347181008900796E-4</v>
      </c>
      <c r="N725" s="55">
        <v>7641</v>
      </c>
      <c r="O725" s="55">
        <v>4147</v>
      </c>
      <c r="P725" s="55"/>
      <c r="Q725" s="55"/>
      <c r="R725" s="55"/>
      <c r="S725" s="55"/>
      <c r="T725" s="55"/>
      <c r="U725" s="55">
        <v>7</v>
      </c>
      <c r="V725" s="55"/>
      <c r="W725" s="55"/>
      <c r="X725" s="55"/>
      <c r="Y725" s="55"/>
      <c r="Z725" s="55"/>
      <c r="AA725" s="55"/>
      <c r="AB725" s="55"/>
      <c r="AG725" t="str">
        <f t="shared" si="134"/>
        <v>Northampton</v>
      </c>
      <c r="AH725" t="s">
        <v>1818</v>
      </c>
      <c r="AI725">
        <v>2</v>
      </c>
      <c r="AK725" s="94">
        <v>25</v>
      </c>
      <c r="AL725" s="96">
        <v>15</v>
      </c>
      <c r="AM725" s="96">
        <v>60</v>
      </c>
      <c r="AN725" s="100">
        <v>46330</v>
      </c>
      <c r="AO725" s="100">
        <f t="shared" si="135"/>
        <v>25015</v>
      </c>
      <c r="AP725" t="s">
        <v>527</v>
      </c>
      <c r="AQ725">
        <f t="shared" si="131"/>
        <v>2546330</v>
      </c>
    </row>
    <row r="726" spans="1:43" hidden="1" outlineLevel="1">
      <c r="A726" s="56" t="s">
        <v>2454</v>
      </c>
      <c r="B726" s="9" t="s">
        <v>1267</v>
      </c>
      <c r="C726" s="1">
        <f t="shared" si="125"/>
        <v>5368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 t="shared" si="126"/>
        <v>0</v>
      </c>
      <c r="G726" s="1">
        <f t="shared" si="132"/>
        <v>19</v>
      </c>
      <c r="H726" s="2">
        <f t="shared" si="133"/>
        <v>3.5394932935916544E-3</v>
      </c>
      <c r="I726" s="8"/>
      <c r="J726" s="2">
        <f t="shared" si="127"/>
        <v>0.49534277198211624</v>
      </c>
      <c r="K726" s="2">
        <f t="shared" si="128"/>
        <v>0.49888226527570789</v>
      </c>
      <c r="L726" s="2">
        <f t="shared" si="129"/>
        <v>0</v>
      </c>
      <c r="M726" s="2">
        <f t="shared" si="130"/>
        <v>5.7749627421759264E-3</v>
      </c>
      <c r="N726" s="55">
        <v>2659</v>
      </c>
      <c r="O726" s="55">
        <v>2678</v>
      </c>
      <c r="P726" s="55"/>
      <c r="Q726" s="55"/>
      <c r="R726" s="55"/>
      <c r="S726" s="55"/>
      <c r="T726" s="55"/>
      <c r="U726" s="55">
        <v>31</v>
      </c>
      <c r="V726" s="55"/>
      <c r="W726" s="55"/>
      <c r="X726" s="55"/>
      <c r="Y726" s="55"/>
      <c r="Z726" s="55"/>
      <c r="AA726" s="55"/>
      <c r="AB726" s="55"/>
      <c r="AG726" t="str">
        <f t="shared" si="134"/>
        <v>Northborough</v>
      </c>
      <c r="AH726" s="9" t="s">
        <v>1241</v>
      </c>
      <c r="AI726" s="9">
        <v>3</v>
      </c>
      <c r="AK726" s="94">
        <v>25</v>
      </c>
      <c r="AL726" s="96">
        <v>27</v>
      </c>
      <c r="AM726" s="96">
        <v>160</v>
      </c>
      <c r="AN726" s="100">
        <v>46820</v>
      </c>
      <c r="AO726" s="100">
        <f t="shared" si="135"/>
        <v>25027</v>
      </c>
      <c r="AP726" t="s">
        <v>2575</v>
      </c>
      <c r="AQ726">
        <f t="shared" si="131"/>
        <v>2546820</v>
      </c>
    </row>
    <row r="727" spans="1:43" hidden="1" outlineLevel="1">
      <c r="A727" s="56" t="s">
        <v>2327</v>
      </c>
      <c r="B727" s="9" t="s">
        <v>1267</v>
      </c>
      <c r="C727" s="1">
        <f t="shared" si="125"/>
        <v>5154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 t="shared" si="126"/>
        <v>0</v>
      </c>
      <c r="G727" s="1">
        <f t="shared" si="132"/>
        <v>120</v>
      </c>
      <c r="H727" s="2">
        <f t="shared" si="133"/>
        <v>2.3282887077997673E-2</v>
      </c>
      <c r="I727" s="8"/>
      <c r="J727" s="2">
        <f t="shared" si="127"/>
        <v>0.48835855646100118</v>
      </c>
      <c r="K727" s="2">
        <f t="shared" si="128"/>
        <v>0.51164144353899887</v>
      </c>
      <c r="L727" s="2">
        <f t="shared" si="129"/>
        <v>0</v>
      </c>
      <c r="M727" s="2">
        <f t="shared" si="130"/>
        <v>0</v>
      </c>
      <c r="N727" s="55">
        <v>2517</v>
      </c>
      <c r="O727" s="55">
        <v>2637</v>
      </c>
      <c r="P727" s="55"/>
      <c r="Q727" s="55"/>
      <c r="R727" s="55"/>
      <c r="S727" s="55"/>
      <c r="T727" s="55"/>
      <c r="U727" s="55">
        <v>0</v>
      </c>
      <c r="V727" s="55"/>
      <c r="W727" s="55"/>
      <c r="X727" s="55"/>
      <c r="Y727" s="55"/>
      <c r="Z727" s="55"/>
      <c r="AA727" s="55"/>
      <c r="AB727" s="55"/>
      <c r="AG727" t="str">
        <f t="shared" si="134"/>
        <v>Northbridge</v>
      </c>
      <c r="AH727" s="9" t="s">
        <v>1241</v>
      </c>
      <c r="AI727" s="9">
        <v>2</v>
      </c>
      <c r="AK727" s="94">
        <v>25</v>
      </c>
      <c r="AL727" s="96">
        <v>27</v>
      </c>
      <c r="AM727" s="96">
        <v>165</v>
      </c>
      <c r="AN727" s="100">
        <v>46925</v>
      </c>
      <c r="AO727" s="100">
        <f t="shared" si="135"/>
        <v>25027</v>
      </c>
      <c r="AP727" t="s">
        <v>2575</v>
      </c>
      <c r="AQ727">
        <f t="shared" si="131"/>
        <v>2546925</v>
      </c>
    </row>
    <row r="728" spans="1:43" hidden="1" outlineLevel="1">
      <c r="A728" s="56" t="s">
        <v>1669</v>
      </c>
      <c r="B728" s="9" t="s">
        <v>1267</v>
      </c>
      <c r="C728" s="1">
        <f t="shared" si="125"/>
        <v>1228</v>
      </c>
      <c r="D728" s="7">
        <f>IF(N728&gt;0, RANK(N728,(N728:P728,Q728:AE728)),0)</f>
        <v>1</v>
      </c>
      <c r="E728" s="7">
        <f>IF(O728&gt;0,RANK(O728,(N728:P728,Q728:AE728)),0)</f>
        <v>2</v>
      </c>
      <c r="F728" s="7">
        <f t="shared" si="126"/>
        <v>0</v>
      </c>
      <c r="G728" s="1">
        <f t="shared" si="132"/>
        <v>53</v>
      </c>
      <c r="H728" s="2">
        <f t="shared" si="133"/>
        <v>4.3159609120521171E-2</v>
      </c>
      <c r="I728" s="8"/>
      <c r="J728" s="2">
        <f t="shared" si="127"/>
        <v>0.51872964169381108</v>
      </c>
      <c r="K728" s="2">
        <f t="shared" si="128"/>
        <v>0.47557003257328989</v>
      </c>
      <c r="L728" s="2">
        <f t="shared" si="129"/>
        <v>0</v>
      </c>
      <c r="M728" s="2">
        <f t="shared" si="130"/>
        <v>5.7003257328990253E-3</v>
      </c>
      <c r="N728" s="55">
        <v>637</v>
      </c>
      <c r="O728" s="55">
        <v>584</v>
      </c>
      <c r="P728" s="55"/>
      <c r="Q728" s="55"/>
      <c r="R728" s="55"/>
      <c r="S728" s="55"/>
      <c r="T728" s="55"/>
      <c r="U728" s="55">
        <v>7</v>
      </c>
      <c r="V728" s="55"/>
      <c r="W728" s="55"/>
      <c r="X728" s="55"/>
      <c r="Y728" s="55"/>
      <c r="Z728" s="55"/>
      <c r="AA728" s="55"/>
      <c r="AB728" s="55"/>
      <c r="AG728" t="str">
        <f t="shared" si="134"/>
        <v>Northfield</v>
      </c>
      <c r="AH728" t="s">
        <v>1534</v>
      </c>
      <c r="AI728">
        <v>1</v>
      </c>
      <c r="AK728" s="94">
        <v>25</v>
      </c>
      <c r="AL728" s="96">
        <v>11</v>
      </c>
      <c r="AM728" s="96">
        <v>90</v>
      </c>
      <c r="AN728" s="100">
        <v>47835</v>
      </c>
      <c r="AO728" s="100">
        <f t="shared" si="135"/>
        <v>25011</v>
      </c>
      <c r="AP728" t="s">
        <v>2575</v>
      </c>
      <c r="AQ728">
        <f t="shared" si="131"/>
        <v>2547835</v>
      </c>
    </row>
    <row r="729" spans="1:43" hidden="1" outlineLevel="1">
      <c r="A729" s="56" t="s">
        <v>2087</v>
      </c>
      <c r="B729" s="9" t="s">
        <v>1267</v>
      </c>
      <c r="C729" s="1">
        <f t="shared" si="125"/>
        <v>5104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 t="shared" si="126"/>
        <v>0</v>
      </c>
      <c r="G729" s="1">
        <f t="shared" si="132"/>
        <v>221</v>
      </c>
      <c r="H729" s="2">
        <f t="shared" si="133"/>
        <v>4.3299373040752348E-2</v>
      </c>
      <c r="I729" s="8"/>
      <c r="J729" s="2">
        <f t="shared" si="127"/>
        <v>0.47825235109717867</v>
      </c>
      <c r="K729" s="2">
        <f t="shared" si="128"/>
        <v>0.52155172413793105</v>
      </c>
      <c r="L729" s="2">
        <f t="shared" si="129"/>
        <v>0</v>
      </c>
      <c r="M729" s="2">
        <f t="shared" si="130"/>
        <v>1.9592476489027622E-4</v>
      </c>
      <c r="N729" s="55">
        <v>2441</v>
      </c>
      <c r="O729" s="55">
        <v>2662</v>
      </c>
      <c r="P729" s="55"/>
      <c r="Q729" s="55"/>
      <c r="R729" s="55"/>
      <c r="S729" s="55"/>
      <c r="T729" s="55"/>
      <c r="U729" s="55">
        <v>1</v>
      </c>
      <c r="V729" s="55"/>
      <c r="W729" s="55"/>
      <c r="X729" s="55"/>
      <c r="Y729" s="55"/>
      <c r="Z729" s="55"/>
      <c r="AA729" s="55"/>
      <c r="AB729" s="55"/>
      <c r="AG729" t="str">
        <f t="shared" si="134"/>
        <v>Norton</v>
      </c>
      <c r="AH729" t="s">
        <v>1482</v>
      </c>
      <c r="AI729">
        <v>4</v>
      </c>
      <c r="AK729" s="94">
        <v>25</v>
      </c>
      <c r="AL729" s="96">
        <v>5</v>
      </c>
      <c r="AM729" s="96">
        <v>65</v>
      </c>
      <c r="AN729" s="100">
        <v>49970</v>
      </c>
      <c r="AO729" s="100">
        <f t="shared" si="135"/>
        <v>25005</v>
      </c>
      <c r="AP729" t="s">
        <v>2575</v>
      </c>
      <c r="AQ729">
        <f t="shared" si="131"/>
        <v>2549970</v>
      </c>
    </row>
    <row r="730" spans="1:43" hidden="1" outlineLevel="1">
      <c r="A730" s="56" t="s">
        <v>678</v>
      </c>
      <c r="B730" s="9" t="s">
        <v>1267</v>
      </c>
      <c r="C730" s="1">
        <f t="shared" si="125"/>
        <v>4734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 t="shared" si="126"/>
        <v>0</v>
      </c>
      <c r="G730" s="1">
        <f t="shared" si="132"/>
        <v>79</v>
      </c>
      <c r="H730" s="2">
        <f t="shared" si="133"/>
        <v>1.6687790452049007E-2</v>
      </c>
      <c r="I730" s="8"/>
      <c r="J730" s="2">
        <f t="shared" si="127"/>
        <v>0.49155048584706379</v>
      </c>
      <c r="K730" s="2">
        <f t="shared" si="128"/>
        <v>0.50823827629911278</v>
      </c>
      <c r="L730" s="2">
        <f t="shared" si="129"/>
        <v>0</v>
      </c>
      <c r="M730" s="2">
        <f t="shared" si="130"/>
        <v>2.1123785382337612E-4</v>
      </c>
      <c r="N730" s="55">
        <v>2327</v>
      </c>
      <c r="O730" s="55">
        <v>2406</v>
      </c>
      <c r="P730" s="55"/>
      <c r="Q730" s="55"/>
      <c r="R730" s="55"/>
      <c r="S730" s="55"/>
      <c r="T730" s="55"/>
      <c r="U730" s="55">
        <v>1</v>
      </c>
      <c r="V730" s="55"/>
      <c r="W730" s="55"/>
      <c r="X730" s="55"/>
      <c r="Y730" s="55"/>
      <c r="Z730" s="55"/>
      <c r="AA730" s="55"/>
      <c r="AB730" s="55"/>
      <c r="AG730" t="str">
        <f t="shared" si="134"/>
        <v>Norwell</v>
      </c>
      <c r="AH730" t="s">
        <v>2261</v>
      </c>
      <c r="AI730">
        <v>10</v>
      </c>
      <c r="AK730" s="94">
        <v>25</v>
      </c>
      <c r="AL730" s="96">
        <v>23</v>
      </c>
      <c r="AM730" s="96">
        <v>90</v>
      </c>
      <c r="AN730" s="100">
        <v>50145</v>
      </c>
      <c r="AO730" s="100">
        <f t="shared" si="135"/>
        <v>25023</v>
      </c>
      <c r="AP730" t="s">
        <v>2575</v>
      </c>
      <c r="AQ730">
        <f t="shared" si="131"/>
        <v>2550145</v>
      </c>
    </row>
    <row r="731" spans="1:43" hidden="1" outlineLevel="1">
      <c r="A731" s="56" t="s">
        <v>822</v>
      </c>
      <c r="B731" s="9" t="s">
        <v>1267</v>
      </c>
      <c r="C731" s="1">
        <f t="shared" si="125"/>
        <v>12941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 t="shared" si="126"/>
        <v>0</v>
      </c>
      <c r="G731" s="1">
        <f t="shared" si="132"/>
        <v>2452</v>
      </c>
      <c r="H731" s="2">
        <f t="shared" si="133"/>
        <v>0.18947531102696855</v>
      </c>
      <c r="I731" s="8"/>
      <c r="J731" s="2">
        <f t="shared" si="127"/>
        <v>0.59462174484197516</v>
      </c>
      <c r="K731" s="2">
        <f t="shared" si="128"/>
        <v>0.40514643381500659</v>
      </c>
      <c r="L731" s="2">
        <f t="shared" si="129"/>
        <v>0</v>
      </c>
      <c r="M731" s="2">
        <f t="shared" si="130"/>
        <v>2.3182134301824586E-4</v>
      </c>
      <c r="N731" s="55">
        <v>7695</v>
      </c>
      <c r="O731" s="55">
        <v>5243</v>
      </c>
      <c r="P731" s="55"/>
      <c r="Q731" s="55"/>
      <c r="R731" s="55"/>
      <c r="S731" s="55"/>
      <c r="T731" s="55"/>
      <c r="U731" s="55">
        <v>3</v>
      </c>
      <c r="V731" s="55"/>
      <c r="W731" s="55"/>
      <c r="X731" s="55"/>
      <c r="Y731" s="55"/>
      <c r="Z731" s="55"/>
      <c r="AA731" s="55"/>
      <c r="AB731" s="55"/>
      <c r="AG731" t="str">
        <f t="shared" si="134"/>
        <v>Norwood</v>
      </c>
      <c r="AH731" t="s">
        <v>393</v>
      </c>
      <c r="AI731">
        <v>9</v>
      </c>
      <c r="AK731" s="94">
        <v>25</v>
      </c>
      <c r="AL731" s="96">
        <v>21</v>
      </c>
      <c r="AM731" s="96">
        <v>90</v>
      </c>
      <c r="AN731" s="100">
        <v>50250</v>
      </c>
      <c r="AO731" s="100">
        <f t="shared" si="135"/>
        <v>25021</v>
      </c>
      <c r="AP731" t="s">
        <v>2575</v>
      </c>
      <c r="AQ731">
        <f t="shared" si="131"/>
        <v>2550250</v>
      </c>
    </row>
    <row r="732" spans="1:43" hidden="1" outlineLevel="1">
      <c r="A732" s="56" t="s">
        <v>1797</v>
      </c>
      <c r="B732" s="9" t="s">
        <v>1267</v>
      </c>
      <c r="C732" s="1">
        <f t="shared" si="125"/>
        <v>1410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 t="shared" si="126"/>
        <v>0</v>
      </c>
      <c r="G732" s="1">
        <f t="shared" si="132"/>
        <v>318</v>
      </c>
      <c r="H732" s="2">
        <f t="shared" si="133"/>
        <v>0.22553191489361701</v>
      </c>
      <c r="I732" s="8"/>
      <c r="J732" s="2">
        <f t="shared" si="127"/>
        <v>0.61276595744680851</v>
      </c>
      <c r="K732" s="2">
        <f t="shared" si="128"/>
        <v>0.38723404255319149</v>
      </c>
      <c r="L732" s="2">
        <f t="shared" si="129"/>
        <v>0</v>
      </c>
      <c r="M732" s="2">
        <f t="shared" si="130"/>
        <v>0</v>
      </c>
      <c r="N732" s="55">
        <v>864</v>
      </c>
      <c r="O732" s="55">
        <v>546</v>
      </c>
      <c r="P732" s="55"/>
      <c r="Q732" s="55"/>
      <c r="R732" s="55"/>
      <c r="S732" s="55"/>
      <c r="T732" s="55"/>
      <c r="U732" s="55">
        <v>0</v>
      </c>
      <c r="V732" s="55"/>
      <c r="W732" s="55"/>
      <c r="X732" s="55"/>
      <c r="Y732" s="55"/>
      <c r="Z732" s="55"/>
      <c r="AA732" s="55"/>
      <c r="AB732" s="55"/>
      <c r="AG732" t="str">
        <f t="shared" si="134"/>
        <v>Oak Bluffs</v>
      </c>
      <c r="AH732" t="s">
        <v>1865</v>
      </c>
      <c r="AI732">
        <v>10</v>
      </c>
      <c r="AK732" s="94">
        <v>25</v>
      </c>
      <c r="AL732" s="96">
        <v>7</v>
      </c>
      <c r="AM732" s="96">
        <v>25</v>
      </c>
      <c r="AN732" s="100">
        <v>50390</v>
      </c>
      <c r="AO732" s="100">
        <f t="shared" si="135"/>
        <v>25007</v>
      </c>
      <c r="AP732" t="s">
        <v>2575</v>
      </c>
      <c r="AQ732">
        <f t="shared" si="131"/>
        <v>2550390</v>
      </c>
    </row>
    <row r="733" spans="1:43" hidden="1" outlineLevel="1">
      <c r="A733" s="56" t="s">
        <v>677</v>
      </c>
      <c r="B733" s="9" t="s">
        <v>1267</v>
      </c>
      <c r="C733" s="1">
        <f t="shared" si="125"/>
        <v>697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 t="shared" si="126"/>
        <v>0</v>
      </c>
      <c r="G733" s="1">
        <f t="shared" si="132"/>
        <v>61</v>
      </c>
      <c r="H733" s="2">
        <f t="shared" si="133"/>
        <v>8.7517934002869446E-2</v>
      </c>
      <c r="I733" s="8"/>
      <c r="J733" s="2">
        <f t="shared" si="127"/>
        <v>0.45624103299856528</v>
      </c>
      <c r="K733" s="2">
        <f t="shared" si="128"/>
        <v>0.54375896700143467</v>
      </c>
      <c r="L733" s="2">
        <f t="shared" si="129"/>
        <v>0</v>
      </c>
      <c r="M733" s="2">
        <f t="shared" si="130"/>
        <v>0</v>
      </c>
      <c r="N733" s="55">
        <v>318</v>
      </c>
      <c r="O733" s="55">
        <v>379</v>
      </c>
      <c r="P733" s="55"/>
      <c r="Q733" s="55"/>
      <c r="R733" s="55"/>
      <c r="S733" s="55"/>
      <c r="T733" s="55"/>
      <c r="U733" s="55">
        <v>0</v>
      </c>
      <c r="V733" s="55"/>
      <c r="W733" s="55"/>
      <c r="X733" s="55"/>
      <c r="Y733" s="55"/>
      <c r="Z733" s="55"/>
      <c r="AA733" s="55"/>
      <c r="AB733" s="55"/>
      <c r="AG733" t="str">
        <f t="shared" si="134"/>
        <v>Oakham</v>
      </c>
      <c r="AH733" s="9" t="s">
        <v>1241</v>
      </c>
      <c r="AI733" s="9">
        <v>1</v>
      </c>
      <c r="AK733" s="94">
        <v>25</v>
      </c>
      <c r="AL733" s="96">
        <v>27</v>
      </c>
      <c r="AM733" s="96">
        <v>175</v>
      </c>
      <c r="AN733" s="100">
        <v>50670</v>
      </c>
      <c r="AO733" s="100">
        <f t="shared" si="135"/>
        <v>25027</v>
      </c>
      <c r="AP733" t="s">
        <v>2575</v>
      </c>
      <c r="AQ733">
        <f t="shared" si="131"/>
        <v>2550670</v>
      </c>
    </row>
    <row r="734" spans="1:43" hidden="1" outlineLevel="1">
      <c r="A734" s="56" t="s">
        <v>466</v>
      </c>
      <c r="B734" s="9" t="s">
        <v>1267</v>
      </c>
      <c r="C734" s="1">
        <f t="shared" si="125"/>
        <v>2644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 t="shared" si="126"/>
        <v>0</v>
      </c>
      <c r="G734" s="1">
        <f t="shared" si="132"/>
        <v>488</v>
      </c>
      <c r="H734" s="2">
        <f t="shared" si="133"/>
        <v>0.18456883509833585</v>
      </c>
      <c r="I734" s="8"/>
      <c r="J734" s="2">
        <f t="shared" si="127"/>
        <v>0.40771558245083206</v>
      </c>
      <c r="K734" s="2">
        <f t="shared" si="128"/>
        <v>0.59228441754916794</v>
      </c>
      <c r="L734" s="2">
        <f t="shared" si="129"/>
        <v>0</v>
      </c>
      <c r="M734" s="2">
        <f t="shared" si="130"/>
        <v>0</v>
      </c>
      <c r="N734" s="55">
        <v>1078</v>
      </c>
      <c r="O734" s="55">
        <v>1566</v>
      </c>
      <c r="P734" s="55"/>
      <c r="Q734" s="55"/>
      <c r="R734" s="55"/>
      <c r="S734" s="55"/>
      <c r="T734" s="55"/>
      <c r="U734" s="55">
        <v>0</v>
      </c>
      <c r="V734" s="55"/>
      <c r="W734" s="55"/>
      <c r="X734" s="55"/>
      <c r="Y734" s="55"/>
      <c r="Z734" s="55"/>
      <c r="AA734" s="55"/>
      <c r="AB734" s="55"/>
      <c r="AG734" t="str">
        <f t="shared" si="134"/>
        <v>Orange</v>
      </c>
      <c r="AH734" t="s">
        <v>1534</v>
      </c>
      <c r="AI734">
        <v>1</v>
      </c>
      <c r="AK734" s="94">
        <v>25</v>
      </c>
      <c r="AL734" s="96">
        <v>11</v>
      </c>
      <c r="AM734" s="96">
        <v>95</v>
      </c>
      <c r="AN734" s="100">
        <v>51265</v>
      </c>
      <c r="AO734" s="100">
        <f t="shared" si="135"/>
        <v>25011</v>
      </c>
      <c r="AP734" t="s">
        <v>2575</v>
      </c>
      <c r="AQ734">
        <f t="shared" si="131"/>
        <v>2551265</v>
      </c>
    </row>
    <row r="735" spans="1:43" hidden="1" outlineLevel="1">
      <c r="A735" s="56" t="s">
        <v>654</v>
      </c>
      <c r="B735" s="9" t="s">
        <v>1267</v>
      </c>
      <c r="C735" s="1">
        <f t="shared" si="125"/>
        <v>3547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 t="shared" si="126"/>
        <v>0</v>
      </c>
      <c r="G735" s="1">
        <f t="shared" si="132"/>
        <v>241</v>
      </c>
      <c r="H735" s="2">
        <f t="shared" si="133"/>
        <v>6.7944742035522976E-2</v>
      </c>
      <c r="I735" s="8"/>
      <c r="J735" s="2">
        <f t="shared" si="127"/>
        <v>0.46602762898223848</v>
      </c>
      <c r="K735" s="2">
        <f t="shared" si="128"/>
        <v>0.53397237101776152</v>
      </c>
      <c r="L735" s="2">
        <f t="shared" si="129"/>
        <v>0</v>
      </c>
      <c r="M735" s="2">
        <f t="shared" si="130"/>
        <v>0</v>
      </c>
      <c r="N735" s="55">
        <v>1653</v>
      </c>
      <c r="O735" s="55">
        <v>1894</v>
      </c>
      <c r="P735" s="55"/>
      <c r="Q735" s="55"/>
      <c r="R735" s="55"/>
      <c r="S735" s="55"/>
      <c r="T735" s="55"/>
      <c r="U735" s="55">
        <v>0</v>
      </c>
      <c r="V735" s="55"/>
      <c r="W735" s="55"/>
      <c r="X735" s="55"/>
      <c r="Y735" s="55"/>
      <c r="Z735" s="55"/>
      <c r="AA735" s="55"/>
      <c r="AB735" s="55"/>
      <c r="AG735" t="str">
        <f t="shared" si="134"/>
        <v>Orleans</v>
      </c>
      <c r="AH735" t="s">
        <v>2257</v>
      </c>
      <c r="AI735">
        <v>10</v>
      </c>
      <c r="AK735" s="94">
        <v>25</v>
      </c>
      <c r="AL735" s="96">
        <v>1</v>
      </c>
      <c r="AM735" s="96">
        <v>50</v>
      </c>
      <c r="AN735" s="100">
        <v>51440</v>
      </c>
      <c r="AO735" s="100">
        <f t="shared" si="135"/>
        <v>25001</v>
      </c>
      <c r="AP735" t="s">
        <v>2575</v>
      </c>
      <c r="AQ735">
        <f t="shared" si="131"/>
        <v>2551440</v>
      </c>
    </row>
    <row r="736" spans="1:43" hidden="1" outlineLevel="1">
      <c r="A736" s="56" t="s">
        <v>1750</v>
      </c>
      <c r="B736" s="9" t="s">
        <v>1267</v>
      </c>
      <c r="C736" s="1">
        <f t="shared" si="125"/>
        <v>398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 t="shared" si="126"/>
        <v>0</v>
      </c>
      <c r="G736" s="1">
        <f t="shared" si="132"/>
        <v>56</v>
      </c>
      <c r="H736" s="2">
        <f t="shared" si="133"/>
        <v>0.1407035175879397</v>
      </c>
      <c r="I736" s="8"/>
      <c r="J736" s="2">
        <f t="shared" si="127"/>
        <v>0.42964824120603012</v>
      </c>
      <c r="K736" s="2">
        <f t="shared" si="128"/>
        <v>0.57035175879396982</v>
      </c>
      <c r="L736" s="2">
        <f t="shared" si="129"/>
        <v>0</v>
      </c>
      <c r="M736" s="2">
        <f t="shared" si="130"/>
        <v>1.1102230246251565E-16</v>
      </c>
      <c r="N736" s="55">
        <v>171</v>
      </c>
      <c r="O736" s="55">
        <v>227</v>
      </c>
      <c r="P736" s="55"/>
      <c r="Q736" s="55"/>
      <c r="R736" s="55"/>
      <c r="S736" s="55"/>
      <c r="T736" s="55"/>
      <c r="U736" s="55">
        <v>0</v>
      </c>
      <c r="V736" s="55"/>
      <c r="W736" s="55"/>
      <c r="X736" s="55"/>
      <c r="Y736" s="55"/>
      <c r="Z736" s="55"/>
      <c r="AA736" s="55"/>
      <c r="AB736" s="55"/>
      <c r="AG736" t="str">
        <f t="shared" si="134"/>
        <v>Otis</v>
      </c>
      <c r="AH736" t="s">
        <v>542</v>
      </c>
      <c r="AI736">
        <v>1</v>
      </c>
      <c r="AK736" s="94">
        <v>25</v>
      </c>
      <c r="AL736" s="96">
        <v>3</v>
      </c>
      <c r="AM736" s="96">
        <v>100</v>
      </c>
      <c r="AN736" s="100">
        <v>51580</v>
      </c>
      <c r="AO736" s="100">
        <f t="shared" si="135"/>
        <v>25003</v>
      </c>
      <c r="AP736" t="s">
        <v>2575</v>
      </c>
      <c r="AQ736">
        <f t="shared" si="131"/>
        <v>2551580</v>
      </c>
    </row>
    <row r="737" spans="1:43" hidden="1" outlineLevel="1">
      <c r="A737" s="56" t="s">
        <v>2760</v>
      </c>
      <c r="B737" s="9" t="s">
        <v>1267</v>
      </c>
      <c r="C737" s="1">
        <f t="shared" si="125"/>
        <v>4469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 t="shared" si="126"/>
        <v>0</v>
      </c>
      <c r="G737" s="1">
        <f t="shared" si="132"/>
        <v>83</v>
      </c>
      <c r="H737" s="2">
        <f t="shared" si="133"/>
        <v>1.8572387558737972E-2</v>
      </c>
      <c r="I737" s="8"/>
      <c r="J737" s="2">
        <f t="shared" si="127"/>
        <v>0.49071380622063099</v>
      </c>
      <c r="K737" s="2">
        <f t="shared" si="128"/>
        <v>0.50928619377936901</v>
      </c>
      <c r="L737" s="2">
        <f t="shared" si="129"/>
        <v>0</v>
      </c>
      <c r="M737" s="2">
        <f t="shared" si="130"/>
        <v>0</v>
      </c>
      <c r="N737" s="55">
        <v>2193</v>
      </c>
      <c r="O737" s="55">
        <v>2276</v>
      </c>
      <c r="P737" s="55"/>
      <c r="Q737" s="55"/>
      <c r="R737" s="55"/>
      <c r="S737" s="55"/>
      <c r="T737" s="55"/>
      <c r="U737" s="55">
        <v>0</v>
      </c>
      <c r="V737" s="55"/>
      <c r="W737" s="55"/>
      <c r="X737" s="55"/>
      <c r="Y737" s="55"/>
      <c r="Z737" s="55"/>
      <c r="AA737" s="55"/>
      <c r="AB737" s="55"/>
      <c r="AG737" t="str">
        <f t="shared" si="134"/>
        <v>Oxford</v>
      </c>
      <c r="AH737" s="9" t="s">
        <v>1241</v>
      </c>
      <c r="AI737" s="9">
        <v>2</v>
      </c>
      <c r="AK737" s="94">
        <v>25</v>
      </c>
      <c r="AL737" s="96">
        <v>27</v>
      </c>
      <c r="AM737" s="96">
        <v>180</v>
      </c>
      <c r="AN737" s="100">
        <v>51825</v>
      </c>
      <c r="AO737" s="100">
        <f t="shared" si="135"/>
        <v>25027</v>
      </c>
      <c r="AP737" t="s">
        <v>2575</v>
      </c>
      <c r="AQ737">
        <f t="shared" si="131"/>
        <v>2551825</v>
      </c>
    </row>
    <row r="738" spans="1:43" hidden="1" outlineLevel="1">
      <c r="A738" s="56" t="s">
        <v>2020</v>
      </c>
      <c r="B738" s="9" t="s">
        <v>1267</v>
      </c>
      <c r="C738" s="1">
        <f t="shared" si="125"/>
        <v>4664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 t="shared" si="126"/>
        <v>0</v>
      </c>
      <c r="G738" s="1">
        <f t="shared" si="132"/>
        <v>212</v>
      </c>
      <c r="H738" s="2">
        <f t="shared" si="133"/>
        <v>4.5454545454545456E-2</v>
      </c>
      <c r="I738" s="8"/>
      <c r="J738" s="2">
        <f t="shared" si="127"/>
        <v>0.52272727272727271</v>
      </c>
      <c r="K738" s="2">
        <f t="shared" si="128"/>
        <v>0.47727272727272729</v>
      </c>
      <c r="L738" s="2">
        <f t="shared" si="129"/>
        <v>0</v>
      </c>
      <c r="M738" s="2">
        <f t="shared" si="130"/>
        <v>0</v>
      </c>
      <c r="N738" s="55">
        <v>2438</v>
      </c>
      <c r="O738" s="55">
        <v>2226</v>
      </c>
      <c r="P738" s="55"/>
      <c r="Q738" s="55"/>
      <c r="R738" s="55"/>
      <c r="S738" s="55"/>
      <c r="T738" s="55"/>
      <c r="U738" s="55">
        <v>0</v>
      </c>
      <c r="V738" s="55"/>
      <c r="W738" s="55"/>
      <c r="X738" s="55"/>
      <c r="Y738" s="55"/>
      <c r="Z738" s="55"/>
      <c r="AA738" s="55"/>
      <c r="AB738" s="55"/>
      <c r="AG738" t="str">
        <f t="shared" si="134"/>
        <v>Palmer</v>
      </c>
      <c r="AH738" t="s">
        <v>2627</v>
      </c>
      <c r="AI738">
        <v>2</v>
      </c>
      <c r="AK738" s="94">
        <v>25</v>
      </c>
      <c r="AL738" s="96">
        <v>13</v>
      </c>
      <c r="AM738" s="96">
        <v>75</v>
      </c>
      <c r="AN738" s="100">
        <v>52105</v>
      </c>
      <c r="AO738" s="100">
        <f t="shared" si="135"/>
        <v>25013</v>
      </c>
      <c r="AP738" t="s">
        <v>2575</v>
      </c>
      <c r="AQ738">
        <f t="shared" si="131"/>
        <v>2552105</v>
      </c>
    </row>
    <row r="739" spans="1:43" hidden="1" outlineLevel="1">
      <c r="A739" s="56" t="s">
        <v>1437</v>
      </c>
      <c r="B739" s="9" t="s">
        <v>1267</v>
      </c>
      <c r="C739" s="1">
        <f t="shared" si="125"/>
        <v>2005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 t="shared" si="126"/>
        <v>0</v>
      </c>
      <c r="G739" s="1">
        <f t="shared" si="132"/>
        <v>241</v>
      </c>
      <c r="H739" s="2">
        <f t="shared" si="133"/>
        <v>0.12019950124688279</v>
      </c>
      <c r="I739" s="8"/>
      <c r="J739" s="2">
        <f t="shared" si="127"/>
        <v>0.43990024937655858</v>
      </c>
      <c r="K739" s="2">
        <f t="shared" si="128"/>
        <v>0.56009975062344142</v>
      </c>
      <c r="L739" s="2">
        <f t="shared" si="129"/>
        <v>0</v>
      </c>
      <c r="M739" s="2">
        <f t="shared" si="130"/>
        <v>0</v>
      </c>
      <c r="N739" s="55">
        <v>882</v>
      </c>
      <c r="O739" s="55">
        <v>1123</v>
      </c>
      <c r="P739" s="55"/>
      <c r="Q739" s="55"/>
      <c r="R739" s="55"/>
      <c r="S739" s="55"/>
      <c r="T739" s="55"/>
      <c r="U739" s="55">
        <v>0</v>
      </c>
      <c r="V739" s="55"/>
      <c r="W739" s="55"/>
      <c r="X739" s="55"/>
      <c r="Y739" s="55"/>
      <c r="Z739" s="55"/>
      <c r="AA739" s="55"/>
      <c r="AB739" s="55"/>
      <c r="AG739" t="str">
        <f t="shared" si="134"/>
        <v>Paxton</v>
      </c>
      <c r="AH739" s="9" t="s">
        <v>1241</v>
      </c>
      <c r="AI739" s="9">
        <v>3</v>
      </c>
      <c r="AK739" s="94">
        <v>25</v>
      </c>
      <c r="AL739" s="96">
        <v>27</v>
      </c>
      <c r="AM739" s="96">
        <v>185</v>
      </c>
      <c r="AN739" s="100">
        <v>52420</v>
      </c>
      <c r="AO739" s="100">
        <f t="shared" si="135"/>
        <v>25027</v>
      </c>
      <c r="AP739" t="s">
        <v>2575</v>
      </c>
      <c r="AQ739">
        <f t="shared" si="131"/>
        <v>2552420</v>
      </c>
    </row>
    <row r="740" spans="1:43" hidden="1" outlineLevel="1">
      <c r="A740" s="56" t="s">
        <v>2542</v>
      </c>
      <c r="B740" s="9" t="s">
        <v>1267</v>
      </c>
      <c r="C740" s="1">
        <f t="shared" si="125"/>
        <v>21132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126"/>
        <v>0</v>
      </c>
      <c r="G740" s="1">
        <f t="shared" si="132"/>
        <v>4004</v>
      </c>
      <c r="H740" s="2">
        <f t="shared" si="133"/>
        <v>0.18947567669884535</v>
      </c>
      <c r="I740" s="8"/>
      <c r="J740" s="2">
        <f t="shared" si="127"/>
        <v>0.59151996971417753</v>
      </c>
      <c r="K740" s="2">
        <f t="shared" si="128"/>
        <v>0.40204429301533218</v>
      </c>
      <c r="L740" s="2">
        <f t="shared" si="129"/>
        <v>0</v>
      </c>
      <c r="M740" s="2">
        <f t="shared" si="130"/>
        <v>6.4357372704902938E-3</v>
      </c>
      <c r="N740" s="55">
        <v>12500</v>
      </c>
      <c r="O740" s="55">
        <v>8496</v>
      </c>
      <c r="P740" s="55"/>
      <c r="Q740" s="55"/>
      <c r="R740" s="55"/>
      <c r="S740" s="55"/>
      <c r="T740" s="55"/>
      <c r="U740" s="55">
        <v>136</v>
      </c>
      <c r="V740" s="55"/>
      <c r="W740" s="55"/>
      <c r="X740" s="55"/>
      <c r="Y740" s="55"/>
      <c r="Z740" s="55"/>
      <c r="AA740" s="55"/>
      <c r="AB740" s="55"/>
      <c r="AG740" t="str">
        <f t="shared" si="134"/>
        <v>Peabody</v>
      </c>
      <c r="AH740" t="s">
        <v>1247</v>
      </c>
      <c r="AI740">
        <v>6</v>
      </c>
      <c r="AK740" s="94">
        <v>25</v>
      </c>
      <c r="AL740" s="96">
        <v>9</v>
      </c>
      <c r="AM740" s="96">
        <v>125</v>
      </c>
      <c r="AN740" s="100">
        <v>52490</v>
      </c>
      <c r="AO740" s="100">
        <f t="shared" si="135"/>
        <v>25009</v>
      </c>
      <c r="AP740" t="s">
        <v>527</v>
      </c>
      <c r="AQ740">
        <f t="shared" si="131"/>
        <v>2552490</v>
      </c>
    </row>
    <row r="741" spans="1:43" hidden="1" outlineLevel="1">
      <c r="A741" s="56" t="s">
        <v>2783</v>
      </c>
      <c r="B741" s="9" t="s">
        <v>1267</v>
      </c>
      <c r="C741" s="1">
        <f t="shared" si="125"/>
        <v>687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126"/>
        <v>0</v>
      </c>
      <c r="G741" s="1">
        <f t="shared" si="132"/>
        <v>257</v>
      </c>
      <c r="H741" s="2">
        <f t="shared" si="133"/>
        <v>0.37409024745269287</v>
      </c>
      <c r="I741" s="8"/>
      <c r="J741" s="2">
        <f t="shared" si="127"/>
        <v>0.68704512372634641</v>
      </c>
      <c r="K741" s="2">
        <f t="shared" si="128"/>
        <v>0.31295487627365359</v>
      </c>
      <c r="L741" s="2">
        <f t="shared" si="129"/>
        <v>0</v>
      </c>
      <c r="M741" s="2">
        <f t="shared" si="130"/>
        <v>0</v>
      </c>
      <c r="N741" s="55">
        <v>472</v>
      </c>
      <c r="O741" s="55">
        <v>215</v>
      </c>
      <c r="P741" s="55"/>
      <c r="Q741" s="55"/>
      <c r="R741" s="55"/>
      <c r="S741" s="55"/>
      <c r="T741" s="55"/>
      <c r="U741" s="55">
        <v>0</v>
      </c>
      <c r="V741" s="55"/>
      <c r="W741" s="55"/>
      <c r="X741" s="55"/>
      <c r="Y741" s="55"/>
      <c r="Z741" s="55"/>
      <c r="AA741" s="55"/>
      <c r="AB741" s="55"/>
      <c r="AG741" t="str">
        <f t="shared" si="134"/>
        <v>Pelham</v>
      </c>
      <c r="AH741" t="s">
        <v>1818</v>
      </c>
      <c r="AI741">
        <v>1</v>
      </c>
      <c r="AK741" s="94">
        <v>25</v>
      </c>
      <c r="AL741" s="96">
        <v>15</v>
      </c>
      <c r="AM741" s="96">
        <v>65</v>
      </c>
      <c r="AN741" s="100">
        <v>52560</v>
      </c>
      <c r="AO741" s="100">
        <f t="shared" si="135"/>
        <v>25015</v>
      </c>
      <c r="AP741" t="s">
        <v>2575</v>
      </c>
      <c r="AQ741">
        <f t="shared" si="131"/>
        <v>2552560</v>
      </c>
    </row>
    <row r="742" spans="1:43" hidden="1" outlineLevel="1">
      <c r="A742" s="56" t="s">
        <v>2517</v>
      </c>
      <c r="B742" s="9" t="s">
        <v>1267</v>
      </c>
      <c r="C742" s="1">
        <f t="shared" si="125"/>
        <v>6441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 t="shared" si="126"/>
        <v>0</v>
      </c>
      <c r="G742" s="1">
        <f t="shared" si="132"/>
        <v>16</v>
      </c>
      <c r="H742" s="2">
        <f t="shared" si="133"/>
        <v>2.4840863219996894E-3</v>
      </c>
      <c r="I742" s="8"/>
      <c r="J742" s="2">
        <f t="shared" si="127"/>
        <v>0.49868032914143767</v>
      </c>
      <c r="K742" s="2">
        <f t="shared" si="128"/>
        <v>0.50116441546343737</v>
      </c>
      <c r="L742" s="2">
        <f t="shared" si="129"/>
        <v>0</v>
      </c>
      <c r="M742" s="2">
        <f t="shared" si="130"/>
        <v>1.5525539512495357E-4</v>
      </c>
      <c r="N742" s="55">
        <v>3212</v>
      </c>
      <c r="O742" s="55">
        <v>3228</v>
      </c>
      <c r="P742" s="55"/>
      <c r="Q742" s="55"/>
      <c r="R742" s="55"/>
      <c r="S742" s="55"/>
      <c r="T742" s="55"/>
      <c r="U742" s="55">
        <v>1</v>
      </c>
      <c r="V742" s="55"/>
      <c r="W742" s="55"/>
      <c r="X742" s="55"/>
      <c r="Y742" s="55"/>
      <c r="Z742" s="55"/>
      <c r="AA742" s="55"/>
      <c r="AB742" s="55"/>
      <c r="AG742" t="str">
        <f t="shared" si="134"/>
        <v>Pembroke</v>
      </c>
      <c r="AH742" t="s">
        <v>2261</v>
      </c>
      <c r="AI742">
        <v>10</v>
      </c>
      <c r="AK742" s="94">
        <v>25</v>
      </c>
      <c r="AL742" s="96">
        <v>23</v>
      </c>
      <c r="AM742" s="96">
        <v>95</v>
      </c>
      <c r="AN742" s="100">
        <v>52630</v>
      </c>
      <c r="AO742" s="100">
        <f t="shared" si="135"/>
        <v>25023</v>
      </c>
      <c r="AP742" t="s">
        <v>2575</v>
      </c>
      <c r="AQ742">
        <f t="shared" si="131"/>
        <v>2552630</v>
      </c>
    </row>
    <row r="743" spans="1:43" hidden="1" outlineLevel="1">
      <c r="A743" s="56" t="s">
        <v>2631</v>
      </c>
      <c r="B743" s="9" t="s">
        <v>1267</v>
      </c>
      <c r="C743" s="1">
        <f t="shared" si="125"/>
        <v>3876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 t="shared" si="126"/>
        <v>0</v>
      </c>
      <c r="G743" s="1">
        <f t="shared" si="132"/>
        <v>325</v>
      </c>
      <c r="H743" s="2">
        <f t="shared" si="133"/>
        <v>8.3849329205366363E-2</v>
      </c>
      <c r="I743" s="8"/>
      <c r="J743" s="2">
        <f t="shared" si="127"/>
        <v>0.45768833849329205</v>
      </c>
      <c r="K743" s="2">
        <f t="shared" si="128"/>
        <v>0.54153766769865841</v>
      </c>
      <c r="L743" s="2">
        <f t="shared" si="129"/>
        <v>0</v>
      </c>
      <c r="M743" s="2">
        <f t="shared" si="130"/>
        <v>7.7399380804954454E-4</v>
      </c>
      <c r="N743" s="55">
        <v>1774</v>
      </c>
      <c r="O743" s="55">
        <v>2099</v>
      </c>
      <c r="P743" s="55"/>
      <c r="Q743" s="55"/>
      <c r="R743" s="55"/>
      <c r="S743" s="55"/>
      <c r="T743" s="55"/>
      <c r="U743" s="55">
        <v>3</v>
      </c>
      <c r="V743" s="55"/>
      <c r="W743" s="55"/>
      <c r="X743" s="55"/>
      <c r="Y743" s="55"/>
      <c r="Z743" s="55"/>
      <c r="AA743" s="55"/>
      <c r="AB743" s="55"/>
      <c r="AG743" t="str">
        <f t="shared" si="134"/>
        <v>Pepperell</v>
      </c>
      <c r="AH743" t="s">
        <v>589</v>
      </c>
      <c r="AI743">
        <v>1</v>
      </c>
      <c r="AK743" s="94">
        <v>25</v>
      </c>
      <c r="AL743" s="96">
        <v>17</v>
      </c>
      <c r="AM743" s="96">
        <v>175</v>
      </c>
      <c r="AN743" s="100">
        <v>52805</v>
      </c>
      <c r="AO743" s="100">
        <f t="shared" si="135"/>
        <v>25017</v>
      </c>
      <c r="AP743" t="s">
        <v>2575</v>
      </c>
      <c r="AQ743">
        <f t="shared" si="131"/>
        <v>2552805</v>
      </c>
    </row>
    <row r="744" spans="1:43" hidden="1" outlineLevel="1">
      <c r="A744" s="56" t="s">
        <v>1015</v>
      </c>
      <c r="B744" s="9" t="s">
        <v>1267</v>
      </c>
      <c r="C744" s="1">
        <f t="shared" si="125"/>
        <v>246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 t="shared" si="126"/>
        <v>0</v>
      </c>
      <c r="G744" s="1">
        <f t="shared" si="132"/>
        <v>66</v>
      </c>
      <c r="H744" s="2">
        <f t="shared" si="133"/>
        <v>0.26829268292682928</v>
      </c>
      <c r="I744" s="8"/>
      <c r="J744" s="2">
        <f t="shared" si="127"/>
        <v>0.36585365853658536</v>
      </c>
      <c r="K744" s="2">
        <f t="shared" si="128"/>
        <v>0.63414634146341464</v>
      </c>
      <c r="L744" s="2">
        <f t="shared" si="129"/>
        <v>0</v>
      </c>
      <c r="M744" s="2">
        <f t="shared" si="130"/>
        <v>0</v>
      </c>
      <c r="N744" s="55">
        <v>90</v>
      </c>
      <c r="O744" s="55">
        <v>156</v>
      </c>
      <c r="P744" s="55"/>
      <c r="Q744" s="55"/>
      <c r="R744" s="55"/>
      <c r="S744" s="55"/>
      <c r="T744" s="55"/>
      <c r="U744" s="55">
        <v>0</v>
      </c>
      <c r="V744" s="55"/>
      <c r="W744" s="55"/>
      <c r="X744" s="55"/>
      <c r="Y744" s="55"/>
      <c r="Z744" s="55"/>
      <c r="AA744" s="55"/>
      <c r="AB744" s="55"/>
      <c r="AG744" t="str">
        <f t="shared" si="134"/>
        <v>Peru</v>
      </c>
      <c r="AH744" t="s">
        <v>542</v>
      </c>
      <c r="AI744">
        <v>1</v>
      </c>
      <c r="AK744" s="94">
        <v>25</v>
      </c>
      <c r="AL744" s="96">
        <v>3</v>
      </c>
      <c r="AM744" s="96">
        <v>105</v>
      </c>
      <c r="AN744" s="100">
        <v>53050</v>
      </c>
      <c r="AO744" s="100">
        <f t="shared" si="135"/>
        <v>25003</v>
      </c>
      <c r="AP744" t="s">
        <v>2575</v>
      </c>
      <c r="AQ744">
        <f t="shared" si="131"/>
        <v>2553050</v>
      </c>
    </row>
    <row r="745" spans="1:43" hidden="1" outlineLevel="1">
      <c r="A745" s="56" t="s">
        <v>306</v>
      </c>
      <c r="B745" s="9" t="s">
        <v>1267</v>
      </c>
      <c r="C745" s="1">
        <f t="shared" si="125"/>
        <v>615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 t="shared" si="126"/>
        <v>0</v>
      </c>
      <c r="G745" s="1">
        <f t="shared" si="132"/>
        <v>10</v>
      </c>
      <c r="H745" s="2">
        <f t="shared" si="133"/>
        <v>1.6260162601626018E-2</v>
      </c>
      <c r="I745" s="8"/>
      <c r="J745" s="2">
        <f t="shared" si="127"/>
        <v>0.49105691056910566</v>
      </c>
      <c r="K745" s="2">
        <f t="shared" si="128"/>
        <v>0.50731707317073171</v>
      </c>
      <c r="L745" s="2">
        <f t="shared" si="129"/>
        <v>0</v>
      </c>
      <c r="M745" s="2">
        <f t="shared" si="130"/>
        <v>1.6260162601626771E-3</v>
      </c>
      <c r="N745" s="55">
        <v>302</v>
      </c>
      <c r="O745" s="55">
        <v>312</v>
      </c>
      <c r="P745" s="55"/>
      <c r="Q745" s="55"/>
      <c r="R745" s="55"/>
      <c r="S745" s="55"/>
      <c r="T745" s="55"/>
      <c r="U745" s="55">
        <v>1</v>
      </c>
      <c r="V745" s="55"/>
      <c r="W745" s="55"/>
      <c r="X745" s="55"/>
      <c r="Y745" s="55"/>
      <c r="Z745" s="55"/>
      <c r="AA745" s="55"/>
      <c r="AB745" s="55"/>
      <c r="AG745" t="str">
        <f t="shared" si="134"/>
        <v>Petersham</v>
      </c>
      <c r="AH745" s="9" t="s">
        <v>1241</v>
      </c>
      <c r="AI745" s="9">
        <v>1</v>
      </c>
      <c r="AK745" s="94">
        <v>25</v>
      </c>
      <c r="AL745" s="96">
        <v>27</v>
      </c>
      <c r="AM745" s="96">
        <v>190</v>
      </c>
      <c r="AN745" s="100">
        <v>53120</v>
      </c>
      <c r="AO745" s="100">
        <f t="shared" si="135"/>
        <v>25027</v>
      </c>
      <c r="AP745" t="s">
        <v>2575</v>
      </c>
      <c r="AQ745">
        <f t="shared" si="131"/>
        <v>2553120</v>
      </c>
    </row>
    <row r="746" spans="1:43" hidden="1" outlineLevel="1">
      <c r="A746" s="56" t="s">
        <v>2034</v>
      </c>
      <c r="B746" s="9" t="s">
        <v>1267</v>
      </c>
      <c r="C746" s="1">
        <f t="shared" si="125"/>
        <v>551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 t="shared" si="126"/>
        <v>0</v>
      </c>
      <c r="G746" s="1">
        <f t="shared" si="132"/>
        <v>36</v>
      </c>
      <c r="H746" s="2">
        <f t="shared" si="133"/>
        <v>6.5335753176043551E-2</v>
      </c>
      <c r="I746" s="8"/>
      <c r="J746" s="2">
        <f t="shared" si="127"/>
        <v>0.46460980036297639</v>
      </c>
      <c r="K746" s="2">
        <f t="shared" si="128"/>
        <v>0.52994555353901995</v>
      </c>
      <c r="L746" s="2">
        <f t="shared" si="129"/>
        <v>0</v>
      </c>
      <c r="M746" s="2">
        <f t="shared" si="130"/>
        <v>5.4446460980036582E-3</v>
      </c>
      <c r="N746" s="55">
        <v>256</v>
      </c>
      <c r="O746" s="55">
        <v>292</v>
      </c>
      <c r="P746" s="55"/>
      <c r="Q746" s="55"/>
      <c r="R746" s="55"/>
      <c r="S746" s="55"/>
      <c r="T746" s="55"/>
      <c r="U746" s="55">
        <v>3</v>
      </c>
      <c r="V746" s="55"/>
      <c r="W746" s="55"/>
      <c r="X746" s="55"/>
      <c r="Y746" s="55"/>
      <c r="Z746" s="55"/>
      <c r="AA746" s="55"/>
      <c r="AB746" s="55"/>
      <c r="AG746" t="str">
        <f t="shared" si="134"/>
        <v>Phillipston</v>
      </c>
      <c r="AH746" s="9" t="s">
        <v>1241</v>
      </c>
      <c r="AI746" s="9">
        <v>1</v>
      </c>
      <c r="AK746" s="94">
        <v>25</v>
      </c>
      <c r="AL746" s="96">
        <v>27</v>
      </c>
      <c r="AM746" s="96">
        <v>195</v>
      </c>
      <c r="AN746" s="100">
        <v>53225</v>
      </c>
      <c r="AO746" s="100">
        <f t="shared" si="135"/>
        <v>25027</v>
      </c>
      <c r="AP746" t="s">
        <v>2575</v>
      </c>
      <c r="AQ746">
        <f t="shared" si="131"/>
        <v>2553225</v>
      </c>
    </row>
    <row r="747" spans="1:43" hidden="1" outlineLevel="1">
      <c r="A747" s="56" t="s">
        <v>1603</v>
      </c>
      <c r="B747" s="9" t="s">
        <v>1267</v>
      </c>
      <c r="C747" s="1">
        <f t="shared" si="125"/>
        <v>17329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 t="shared" si="126"/>
        <v>0</v>
      </c>
      <c r="G747" s="1">
        <f t="shared" si="132"/>
        <v>2633</v>
      </c>
      <c r="H747" s="2">
        <f t="shared" si="133"/>
        <v>0.1519418316117491</v>
      </c>
      <c r="I747" s="8"/>
      <c r="J747" s="2">
        <f t="shared" si="127"/>
        <v>0.57597091580587456</v>
      </c>
      <c r="K747" s="2">
        <f t="shared" si="128"/>
        <v>0.42402908419412544</v>
      </c>
      <c r="L747" s="2">
        <f t="shared" si="129"/>
        <v>0</v>
      </c>
      <c r="M747" s="2">
        <f t="shared" si="130"/>
        <v>0</v>
      </c>
      <c r="N747" s="55">
        <v>9981</v>
      </c>
      <c r="O747" s="55">
        <v>7348</v>
      </c>
      <c r="P747" s="55"/>
      <c r="Q747" s="55"/>
      <c r="R747" s="55"/>
      <c r="S747" s="55"/>
      <c r="T747" s="55"/>
      <c r="U747" s="55">
        <v>0</v>
      </c>
      <c r="V747" s="55"/>
      <c r="W747" s="55"/>
      <c r="X747" s="55"/>
      <c r="Y747" s="55"/>
      <c r="Z747" s="55"/>
      <c r="AA747" s="55"/>
      <c r="AB747" s="55"/>
      <c r="AG747" t="str">
        <f t="shared" si="134"/>
        <v>Pittsfield</v>
      </c>
      <c r="AH747" t="s">
        <v>542</v>
      </c>
      <c r="AI747">
        <v>1</v>
      </c>
      <c r="AK747" s="94">
        <v>25</v>
      </c>
      <c r="AL747" s="96">
        <v>3</v>
      </c>
      <c r="AM747" s="96">
        <v>110</v>
      </c>
      <c r="AN747" s="100">
        <v>53960</v>
      </c>
      <c r="AO747" s="100">
        <f t="shared" si="135"/>
        <v>25003</v>
      </c>
      <c r="AP747" t="s">
        <v>527</v>
      </c>
      <c r="AQ747">
        <f t="shared" si="131"/>
        <v>2553960</v>
      </c>
    </row>
    <row r="748" spans="1:43" hidden="1" outlineLevel="1">
      <c r="A748" s="56" t="s">
        <v>812</v>
      </c>
      <c r="B748" s="9" t="s">
        <v>1267</v>
      </c>
      <c r="C748" s="1">
        <f t="shared" si="125"/>
        <v>246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 t="shared" si="126"/>
        <v>0</v>
      </c>
      <c r="G748" s="1">
        <f t="shared" si="132"/>
        <v>28</v>
      </c>
      <c r="H748" s="2">
        <f t="shared" si="133"/>
        <v>0.11382113821138211</v>
      </c>
      <c r="I748" s="8"/>
      <c r="J748" s="2">
        <f t="shared" si="127"/>
        <v>0.54471544715447151</v>
      </c>
      <c r="K748" s="2">
        <f t="shared" si="128"/>
        <v>0.43089430894308944</v>
      </c>
      <c r="L748" s="2">
        <f t="shared" si="129"/>
        <v>0</v>
      </c>
      <c r="M748" s="2">
        <f t="shared" si="130"/>
        <v>2.4390243902439046E-2</v>
      </c>
      <c r="N748" s="55">
        <v>134</v>
      </c>
      <c r="O748" s="55">
        <v>106</v>
      </c>
      <c r="P748" s="55"/>
      <c r="Q748" s="55"/>
      <c r="R748" s="55"/>
      <c r="S748" s="55"/>
      <c r="T748" s="55"/>
      <c r="U748" s="55">
        <v>6</v>
      </c>
      <c r="V748" s="55"/>
      <c r="W748" s="55"/>
      <c r="X748" s="55"/>
      <c r="Y748" s="55"/>
      <c r="Z748" s="55"/>
      <c r="AA748" s="55"/>
      <c r="AB748" s="55"/>
      <c r="AG748" t="str">
        <f t="shared" si="134"/>
        <v>Plainfield</v>
      </c>
      <c r="AH748" t="s">
        <v>1818</v>
      </c>
      <c r="AI748">
        <v>1</v>
      </c>
      <c r="AK748" s="94">
        <v>25</v>
      </c>
      <c r="AL748" s="96">
        <v>15</v>
      </c>
      <c r="AM748" s="96">
        <v>70</v>
      </c>
      <c r="AN748" s="100">
        <v>54030</v>
      </c>
      <c r="AO748" s="100">
        <f t="shared" si="135"/>
        <v>25015</v>
      </c>
      <c r="AP748" t="s">
        <v>2575</v>
      </c>
      <c r="AQ748">
        <f t="shared" si="131"/>
        <v>2554030</v>
      </c>
    </row>
    <row r="749" spans="1:43" hidden="1" outlineLevel="1">
      <c r="A749" s="56" t="s">
        <v>1848</v>
      </c>
      <c r="B749" s="9" t="s">
        <v>1267</v>
      </c>
      <c r="C749" s="1">
        <f t="shared" si="125"/>
        <v>2654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 t="shared" si="126"/>
        <v>0</v>
      </c>
      <c r="G749" s="1">
        <f t="shared" si="132"/>
        <v>292</v>
      </c>
      <c r="H749" s="2">
        <f t="shared" si="133"/>
        <v>0.11002260738507913</v>
      </c>
      <c r="I749" s="8"/>
      <c r="J749" s="2">
        <f t="shared" si="127"/>
        <v>0.44498869630746046</v>
      </c>
      <c r="K749" s="2">
        <f t="shared" si="128"/>
        <v>0.55501130369253959</v>
      </c>
      <c r="L749" s="2">
        <f t="shared" si="129"/>
        <v>0</v>
      </c>
      <c r="M749" s="2">
        <f t="shared" si="130"/>
        <v>-1.1102230246251565E-16</v>
      </c>
      <c r="N749" s="55">
        <v>1181</v>
      </c>
      <c r="O749" s="55">
        <v>1473</v>
      </c>
      <c r="P749" s="55"/>
      <c r="Q749" s="55"/>
      <c r="R749" s="55"/>
      <c r="S749" s="55"/>
      <c r="T749" s="55"/>
      <c r="U749" s="55">
        <v>0</v>
      </c>
      <c r="V749" s="55"/>
      <c r="W749" s="55"/>
      <c r="X749" s="55"/>
      <c r="Y749" s="55"/>
      <c r="Z749" s="55"/>
      <c r="AA749" s="55"/>
      <c r="AB749" s="55"/>
      <c r="AG749" t="str">
        <f t="shared" si="134"/>
        <v>Plainville</v>
      </c>
      <c r="AH749" t="s">
        <v>393</v>
      </c>
      <c r="AI749">
        <v>3</v>
      </c>
      <c r="AK749" s="94">
        <v>25</v>
      </c>
      <c r="AL749" s="96">
        <v>21</v>
      </c>
      <c r="AM749" s="96">
        <v>95</v>
      </c>
      <c r="AN749" s="100">
        <v>54100</v>
      </c>
      <c r="AO749" s="100">
        <f t="shared" si="135"/>
        <v>25021</v>
      </c>
      <c r="AP749" t="s">
        <v>2575</v>
      </c>
      <c r="AQ749">
        <f t="shared" si="131"/>
        <v>2554100</v>
      </c>
    </row>
    <row r="750" spans="1:43" hidden="1" outlineLevel="1">
      <c r="A750" s="56" t="s">
        <v>2261</v>
      </c>
      <c r="B750" s="9" t="s">
        <v>1267</v>
      </c>
      <c r="C750" s="1">
        <f t="shared" si="125"/>
        <v>17007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126"/>
        <v>0</v>
      </c>
      <c r="G750" s="1">
        <f t="shared" si="132"/>
        <v>913</v>
      </c>
      <c r="H750" s="2">
        <f t="shared" si="133"/>
        <v>5.3683777268183692E-2</v>
      </c>
      <c r="I750" s="8"/>
      <c r="J750" s="2">
        <f t="shared" si="127"/>
        <v>0.52678308931616391</v>
      </c>
      <c r="K750" s="2">
        <f t="shared" si="128"/>
        <v>0.47309931204798022</v>
      </c>
      <c r="L750" s="2">
        <f t="shared" si="129"/>
        <v>0</v>
      </c>
      <c r="M750" s="2">
        <f t="shared" si="130"/>
        <v>1.175986358558645E-4</v>
      </c>
      <c r="N750" s="55">
        <v>8959</v>
      </c>
      <c r="O750" s="55">
        <v>8046</v>
      </c>
      <c r="P750" s="55"/>
      <c r="Q750" s="55"/>
      <c r="R750" s="55"/>
      <c r="S750" s="55"/>
      <c r="T750" s="55"/>
      <c r="U750" s="55">
        <v>2</v>
      </c>
      <c r="V750" s="55"/>
      <c r="W750" s="55"/>
      <c r="X750" s="55"/>
      <c r="Y750" s="55"/>
      <c r="Z750" s="55"/>
      <c r="AA750" s="55"/>
      <c r="AB750" s="55"/>
      <c r="AG750" t="str">
        <f t="shared" si="134"/>
        <v>Plymouth</v>
      </c>
      <c r="AH750" t="s">
        <v>2261</v>
      </c>
      <c r="AI750">
        <v>10</v>
      </c>
      <c r="AK750" s="94">
        <v>25</v>
      </c>
      <c r="AL750" s="96">
        <v>23</v>
      </c>
      <c r="AM750" s="96">
        <v>100</v>
      </c>
      <c r="AN750" s="100">
        <v>54310</v>
      </c>
      <c r="AO750" s="100">
        <f t="shared" si="135"/>
        <v>25023</v>
      </c>
      <c r="AP750" t="s">
        <v>2575</v>
      </c>
      <c r="AQ750">
        <f t="shared" si="131"/>
        <v>2554310</v>
      </c>
    </row>
    <row r="751" spans="1:43" hidden="1" outlineLevel="1">
      <c r="A751" s="56" t="s">
        <v>1600</v>
      </c>
      <c r="B751" s="9" t="s">
        <v>1267</v>
      </c>
      <c r="C751" s="1">
        <f t="shared" si="125"/>
        <v>1160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 t="shared" si="126"/>
        <v>0</v>
      </c>
      <c r="G751" s="1">
        <f t="shared" si="132"/>
        <v>154</v>
      </c>
      <c r="H751" s="2">
        <f t="shared" si="133"/>
        <v>0.13275862068965516</v>
      </c>
      <c r="I751" s="8"/>
      <c r="J751" s="2">
        <f t="shared" si="127"/>
        <v>0.43362068965517242</v>
      </c>
      <c r="K751" s="2">
        <f t="shared" si="128"/>
        <v>0.56637931034482758</v>
      </c>
      <c r="L751" s="2">
        <f t="shared" si="129"/>
        <v>0</v>
      </c>
      <c r="M751" s="2">
        <f t="shared" si="130"/>
        <v>0</v>
      </c>
      <c r="N751" s="55">
        <v>503</v>
      </c>
      <c r="O751" s="55">
        <v>657</v>
      </c>
      <c r="P751" s="55"/>
      <c r="Q751" s="55"/>
      <c r="R751" s="55"/>
      <c r="S751" s="55"/>
      <c r="T751" s="55"/>
      <c r="U751" s="55">
        <v>0</v>
      </c>
      <c r="V751" s="55"/>
      <c r="W751" s="55"/>
      <c r="X751" s="55"/>
      <c r="Y751" s="55"/>
      <c r="Z751" s="55"/>
      <c r="AA751" s="55"/>
      <c r="AB751" s="55"/>
      <c r="AG751" t="str">
        <f t="shared" si="134"/>
        <v>Plympton</v>
      </c>
      <c r="AH751" t="s">
        <v>2261</v>
      </c>
      <c r="AI751">
        <v>10</v>
      </c>
      <c r="AK751" s="94">
        <v>25</v>
      </c>
      <c r="AL751" s="96">
        <v>23</v>
      </c>
      <c r="AM751" s="96">
        <v>105</v>
      </c>
      <c r="AN751" s="100">
        <v>54415</v>
      </c>
      <c r="AO751" s="100">
        <f t="shared" si="135"/>
        <v>25023</v>
      </c>
      <c r="AP751" t="s">
        <v>2575</v>
      </c>
      <c r="AQ751">
        <f t="shared" si="131"/>
        <v>2554415</v>
      </c>
    </row>
    <row r="752" spans="1:43" hidden="1" outlineLevel="1">
      <c r="A752" s="56" t="s">
        <v>1261</v>
      </c>
      <c r="B752" s="9" t="s">
        <v>1267</v>
      </c>
      <c r="C752" s="1">
        <f t="shared" si="125"/>
        <v>1561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 t="shared" si="126"/>
        <v>0</v>
      </c>
      <c r="G752" s="1">
        <f t="shared" si="132"/>
        <v>277</v>
      </c>
      <c r="H752" s="2">
        <f t="shared" si="133"/>
        <v>0.17745035233824472</v>
      </c>
      <c r="I752" s="8"/>
      <c r="J752" s="2">
        <f t="shared" si="127"/>
        <v>0.41127482383087766</v>
      </c>
      <c r="K752" s="2">
        <f t="shared" si="128"/>
        <v>0.58872517616912234</v>
      </c>
      <c r="L752" s="2">
        <f t="shared" si="129"/>
        <v>0</v>
      </c>
      <c r="M752" s="2">
        <f t="shared" si="130"/>
        <v>0</v>
      </c>
      <c r="N752" s="55">
        <v>642</v>
      </c>
      <c r="O752" s="55">
        <v>919</v>
      </c>
      <c r="P752" s="55"/>
      <c r="Q752" s="55"/>
      <c r="R752" s="55"/>
      <c r="S752" s="55"/>
      <c r="T752" s="55"/>
      <c r="U752" s="55">
        <v>0</v>
      </c>
      <c r="V752" s="55"/>
      <c r="W752" s="55"/>
      <c r="X752" s="55"/>
      <c r="Y752" s="55"/>
      <c r="Z752" s="55"/>
      <c r="AA752" s="55"/>
      <c r="AB752" s="55"/>
      <c r="AG752" t="str">
        <f t="shared" si="134"/>
        <v>Princeton</v>
      </c>
      <c r="AH752" s="9" t="s">
        <v>1241</v>
      </c>
      <c r="AI752" s="9">
        <v>3</v>
      </c>
      <c r="AK752" s="94">
        <v>25</v>
      </c>
      <c r="AL752" s="96">
        <v>27</v>
      </c>
      <c r="AM752" s="96">
        <v>200</v>
      </c>
      <c r="AN752" s="100">
        <v>55395</v>
      </c>
      <c r="AO752" s="100">
        <f t="shared" si="135"/>
        <v>25027</v>
      </c>
      <c r="AP752" t="s">
        <v>2575</v>
      </c>
      <c r="AQ752">
        <f t="shared" si="131"/>
        <v>2555395</v>
      </c>
    </row>
    <row r="753" spans="1:43" hidden="1" outlineLevel="1">
      <c r="A753" s="56" t="s">
        <v>1789</v>
      </c>
      <c r="B753" s="9" t="s">
        <v>1267</v>
      </c>
      <c r="C753" s="1">
        <f t="shared" si="125"/>
        <v>1660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 t="shared" si="126"/>
        <v>0</v>
      </c>
      <c r="G753" s="1">
        <f t="shared" si="132"/>
        <v>743</v>
      </c>
      <c r="H753" s="2">
        <f t="shared" si="133"/>
        <v>0.44759036144578312</v>
      </c>
      <c r="I753" s="8"/>
      <c r="J753" s="2">
        <f t="shared" si="127"/>
        <v>0.72349397590361442</v>
      </c>
      <c r="K753" s="2">
        <f t="shared" si="128"/>
        <v>0.27590361445783135</v>
      </c>
      <c r="L753" s="2">
        <f t="shared" si="129"/>
        <v>0</v>
      </c>
      <c r="M753" s="2">
        <f t="shared" si="130"/>
        <v>6.0240963855423546E-4</v>
      </c>
      <c r="N753" s="55">
        <v>1201</v>
      </c>
      <c r="O753" s="55">
        <v>458</v>
      </c>
      <c r="P753" s="55"/>
      <c r="Q753" s="55"/>
      <c r="R753" s="55"/>
      <c r="S753" s="55"/>
      <c r="T753" s="55"/>
      <c r="U753" s="55">
        <v>1</v>
      </c>
      <c r="V753" s="55"/>
      <c r="W753" s="55"/>
      <c r="X753" s="55"/>
      <c r="Y753" s="55"/>
      <c r="Z753" s="55"/>
      <c r="AA753" s="55"/>
      <c r="AB753" s="55"/>
      <c r="AG753" t="str">
        <f t="shared" si="134"/>
        <v>Provincetown</v>
      </c>
      <c r="AH753" t="s">
        <v>2257</v>
      </c>
      <c r="AI753">
        <v>10</v>
      </c>
      <c r="AK753" s="94">
        <v>25</v>
      </c>
      <c r="AL753" s="96">
        <v>1</v>
      </c>
      <c r="AM753" s="96">
        <v>55</v>
      </c>
      <c r="AN753" s="100">
        <v>55500</v>
      </c>
      <c r="AO753" s="100">
        <f t="shared" si="135"/>
        <v>25001</v>
      </c>
      <c r="AP753" t="s">
        <v>2575</v>
      </c>
      <c r="AQ753">
        <f t="shared" si="131"/>
        <v>2555500</v>
      </c>
    </row>
    <row r="754" spans="1:43" hidden="1" outlineLevel="1">
      <c r="A754" s="56" t="s">
        <v>2729</v>
      </c>
      <c r="B754" s="9" t="s">
        <v>1267</v>
      </c>
      <c r="C754" s="1">
        <f t="shared" si="125"/>
        <v>35425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126"/>
        <v>0</v>
      </c>
      <c r="G754" s="1">
        <f t="shared" si="132"/>
        <v>6573</v>
      </c>
      <c r="H754" s="2">
        <f t="shared" si="133"/>
        <v>0.1855469301340861</v>
      </c>
      <c r="I754" s="8"/>
      <c r="J754" s="2">
        <f t="shared" si="127"/>
        <v>0.59277346506704309</v>
      </c>
      <c r="K754" s="2">
        <f t="shared" si="128"/>
        <v>0.40722653493295696</v>
      </c>
      <c r="L754" s="2">
        <f t="shared" si="129"/>
        <v>0</v>
      </c>
      <c r="M754" s="2">
        <f t="shared" si="130"/>
        <v>-5.5511151231257827E-17</v>
      </c>
      <c r="N754" s="55">
        <v>20999</v>
      </c>
      <c r="O754" s="55">
        <v>14426</v>
      </c>
      <c r="P754" s="55"/>
      <c r="Q754" s="55"/>
      <c r="R754" s="55"/>
      <c r="S754" s="55"/>
      <c r="T754" s="55"/>
      <c r="U754" s="55">
        <v>0</v>
      </c>
      <c r="V754" s="55"/>
      <c r="W754" s="55"/>
      <c r="X754" s="55"/>
      <c r="Y754" s="55"/>
      <c r="Z754" s="55"/>
      <c r="AA754" s="55"/>
      <c r="AB754" s="55"/>
      <c r="AG754" t="str">
        <f t="shared" si="134"/>
        <v>Quincy</v>
      </c>
      <c r="AH754" t="s">
        <v>393</v>
      </c>
      <c r="AI754">
        <v>10</v>
      </c>
      <c r="AK754" s="94">
        <v>25</v>
      </c>
      <c r="AL754" s="96">
        <v>21</v>
      </c>
      <c r="AM754" s="96">
        <v>100</v>
      </c>
      <c r="AN754" s="100">
        <v>55745</v>
      </c>
      <c r="AO754" s="100">
        <f t="shared" si="135"/>
        <v>25021</v>
      </c>
      <c r="AP754" t="s">
        <v>527</v>
      </c>
      <c r="AQ754">
        <f t="shared" si="131"/>
        <v>2555745</v>
      </c>
    </row>
    <row r="755" spans="1:43" hidden="1" outlineLevel="1">
      <c r="A755" s="56" t="s">
        <v>1809</v>
      </c>
      <c r="B755" s="9" t="s">
        <v>1267</v>
      </c>
      <c r="C755" s="1">
        <f t="shared" si="125"/>
        <v>12922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 t="shared" si="126"/>
        <v>0</v>
      </c>
      <c r="G755" s="1">
        <f t="shared" si="132"/>
        <v>3114</v>
      </c>
      <c r="H755" s="2">
        <f t="shared" si="133"/>
        <v>0.24098436774493112</v>
      </c>
      <c r="I755" s="8"/>
      <c r="J755" s="2">
        <f t="shared" si="127"/>
        <v>0.61840272403652685</v>
      </c>
      <c r="K755" s="2">
        <f t="shared" si="128"/>
        <v>0.3774183562915957</v>
      </c>
      <c r="L755" s="2">
        <f t="shared" si="129"/>
        <v>0</v>
      </c>
      <c r="M755" s="2">
        <f t="shared" si="130"/>
        <v>4.1789196718774457E-3</v>
      </c>
      <c r="N755" s="55">
        <v>7991</v>
      </c>
      <c r="O755" s="55">
        <v>4877</v>
      </c>
      <c r="P755" s="55"/>
      <c r="Q755" s="55"/>
      <c r="R755" s="55"/>
      <c r="S755" s="55"/>
      <c r="T755" s="55"/>
      <c r="U755" s="55">
        <v>54</v>
      </c>
      <c r="V755" s="55"/>
      <c r="W755" s="55"/>
      <c r="X755" s="55"/>
      <c r="Y755" s="55"/>
      <c r="Z755" s="55"/>
      <c r="AA755" s="55"/>
      <c r="AB755" s="55"/>
      <c r="AG755" t="str">
        <f t="shared" si="134"/>
        <v>Randolph</v>
      </c>
      <c r="AH755" t="s">
        <v>393</v>
      </c>
      <c r="AI755">
        <v>9</v>
      </c>
      <c r="AK755" s="94">
        <v>25</v>
      </c>
      <c r="AL755" s="96">
        <v>21</v>
      </c>
      <c r="AM755" s="96">
        <v>105</v>
      </c>
      <c r="AN755" s="100">
        <v>55955</v>
      </c>
      <c r="AO755" s="100">
        <f t="shared" si="135"/>
        <v>25021</v>
      </c>
      <c r="AP755" t="s">
        <v>2575</v>
      </c>
      <c r="AQ755">
        <f t="shared" si="131"/>
        <v>2555955</v>
      </c>
    </row>
    <row r="756" spans="1:43" hidden="1" outlineLevel="1">
      <c r="A756" s="56" t="s">
        <v>2730</v>
      </c>
      <c r="B756" s="9" t="s">
        <v>1267</v>
      </c>
      <c r="C756" s="1">
        <f t="shared" si="125"/>
        <v>4421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 t="shared" si="126"/>
        <v>0</v>
      </c>
      <c r="G756" s="1">
        <f t="shared" si="132"/>
        <v>344</v>
      </c>
      <c r="H756" s="2">
        <f t="shared" si="133"/>
        <v>7.7810450124406239E-2</v>
      </c>
      <c r="I756" s="8"/>
      <c r="J756" s="2">
        <f t="shared" si="127"/>
        <v>0.45826736032571819</v>
      </c>
      <c r="K756" s="2">
        <f t="shared" si="128"/>
        <v>0.53607781045012437</v>
      </c>
      <c r="L756" s="2">
        <f t="shared" si="129"/>
        <v>0</v>
      </c>
      <c r="M756" s="2">
        <f t="shared" si="130"/>
        <v>5.6548292241574982E-3</v>
      </c>
      <c r="N756" s="55">
        <v>2026</v>
      </c>
      <c r="O756" s="55">
        <v>2370</v>
      </c>
      <c r="P756" s="55"/>
      <c r="Q756" s="55"/>
      <c r="R756" s="55"/>
      <c r="S756" s="55"/>
      <c r="T756" s="55"/>
      <c r="U756" s="55">
        <v>25</v>
      </c>
      <c r="V756" s="55"/>
      <c r="W756" s="55"/>
      <c r="X756" s="55"/>
      <c r="Y756" s="55"/>
      <c r="Z756" s="55"/>
      <c r="AA756" s="55"/>
      <c r="AB756" s="55"/>
      <c r="AG756" t="str">
        <f t="shared" si="134"/>
        <v>Raynham</v>
      </c>
      <c r="AH756" t="s">
        <v>1482</v>
      </c>
      <c r="AI756">
        <v>4</v>
      </c>
      <c r="AK756" s="94">
        <v>25</v>
      </c>
      <c r="AL756" s="96">
        <v>5</v>
      </c>
      <c r="AM756" s="96">
        <v>70</v>
      </c>
      <c r="AN756" s="100">
        <v>56060</v>
      </c>
      <c r="AO756" s="100">
        <f t="shared" si="135"/>
        <v>25005</v>
      </c>
      <c r="AP756" t="s">
        <v>2575</v>
      </c>
      <c r="AQ756">
        <f t="shared" si="131"/>
        <v>2556060</v>
      </c>
    </row>
    <row r="757" spans="1:43" hidden="1" outlineLevel="1">
      <c r="A757" s="56" t="s">
        <v>2583</v>
      </c>
      <c r="B757" s="9" t="s">
        <v>1267</v>
      </c>
      <c r="C757" s="1">
        <f t="shared" si="125"/>
        <v>11950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si="126"/>
        <v>0</v>
      </c>
      <c r="G757" s="1">
        <f t="shared" si="132"/>
        <v>973</v>
      </c>
      <c r="H757" s="2">
        <f t="shared" si="133"/>
        <v>8.1422594142259413E-2</v>
      </c>
      <c r="I757" s="8"/>
      <c r="J757" s="2">
        <f t="shared" si="127"/>
        <v>0.54050209205020916</v>
      </c>
      <c r="K757" s="2">
        <f t="shared" si="128"/>
        <v>0.45907949790794977</v>
      </c>
      <c r="L757" s="2">
        <f t="shared" si="129"/>
        <v>0</v>
      </c>
      <c r="M757" s="2">
        <f t="shared" si="130"/>
        <v>4.1841004184106634E-4</v>
      </c>
      <c r="N757" s="55">
        <v>6459</v>
      </c>
      <c r="O757" s="55">
        <v>5486</v>
      </c>
      <c r="P757" s="55"/>
      <c r="Q757" s="55"/>
      <c r="R757" s="55"/>
      <c r="S757" s="55"/>
      <c r="T757" s="55"/>
      <c r="U757" s="55">
        <v>5</v>
      </c>
      <c r="V757" s="55"/>
      <c r="W757" s="55"/>
      <c r="X757" s="55"/>
      <c r="Y757" s="55"/>
      <c r="Z757" s="55"/>
      <c r="AA757" s="55"/>
      <c r="AB757" s="55"/>
      <c r="AG757" t="str">
        <f t="shared" si="134"/>
        <v>Reading</v>
      </c>
      <c r="AH757" t="s">
        <v>589</v>
      </c>
      <c r="AI757">
        <v>6</v>
      </c>
      <c r="AK757" s="94">
        <v>25</v>
      </c>
      <c r="AL757" s="96">
        <v>17</v>
      </c>
      <c r="AM757" s="96">
        <v>180</v>
      </c>
      <c r="AN757" s="100">
        <v>56130</v>
      </c>
      <c r="AO757" s="100">
        <f t="shared" si="135"/>
        <v>25017</v>
      </c>
      <c r="AP757" t="s">
        <v>2575</v>
      </c>
      <c r="AQ757">
        <f t="shared" si="131"/>
        <v>2556130</v>
      </c>
    </row>
    <row r="758" spans="1:43" hidden="1" outlineLevel="1">
      <c r="A758" s="56" t="s">
        <v>2738</v>
      </c>
      <c r="B758" s="9" t="s">
        <v>1267</v>
      </c>
      <c r="C758" s="1">
        <f t="shared" si="125"/>
        <v>3426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 t="shared" si="126"/>
        <v>0</v>
      </c>
      <c r="G758" s="1">
        <f t="shared" si="132"/>
        <v>413</v>
      </c>
      <c r="H758" s="2">
        <f t="shared" si="133"/>
        <v>0.12054874489200233</v>
      </c>
      <c r="I758" s="8"/>
      <c r="J758" s="2">
        <f t="shared" si="127"/>
        <v>0.43753648569760656</v>
      </c>
      <c r="K758" s="2">
        <f t="shared" si="128"/>
        <v>0.5580852305896089</v>
      </c>
      <c r="L758" s="2">
        <f t="shared" si="129"/>
        <v>0</v>
      </c>
      <c r="M758" s="2">
        <f t="shared" si="130"/>
        <v>4.3782837127845919E-3</v>
      </c>
      <c r="N758" s="55">
        <v>1499</v>
      </c>
      <c r="O758" s="55">
        <v>1912</v>
      </c>
      <c r="P758" s="55"/>
      <c r="Q758" s="55"/>
      <c r="R758" s="55"/>
      <c r="S758" s="55"/>
      <c r="T758" s="55"/>
      <c r="U758" s="55">
        <v>15</v>
      </c>
      <c r="V758" s="55"/>
      <c r="W758" s="55"/>
      <c r="X758" s="55"/>
      <c r="Y758" s="55"/>
      <c r="Z758" s="55"/>
      <c r="AA758" s="55"/>
      <c r="AB758" s="55"/>
      <c r="AG758" t="str">
        <f t="shared" si="134"/>
        <v>Rehoboth</v>
      </c>
      <c r="AH758" t="s">
        <v>1482</v>
      </c>
      <c r="AI758">
        <v>3</v>
      </c>
      <c r="AK758" s="94">
        <v>25</v>
      </c>
      <c r="AL758" s="96">
        <v>5</v>
      </c>
      <c r="AM758" s="96">
        <v>75</v>
      </c>
      <c r="AN758" s="100">
        <v>56375</v>
      </c>
      <c r="AO758" s="100">
        <f t="shared" si="135"/>
        <v>25005</v>
      </c>
      <c r="AP758" t="s">
        <v>2575</v>
      </c>
      <c r="AQ758">
        <f t="shared" si="131"/>
        <v>2556375</v>
      </c>
    </row>
    <row r="759" spans="1:43" hidden="1" outlineLevel="1">
      <c r="A759" s="56" t="s">
        <v>688</v>
      </c>
      <c r="B759" s="9" t="s">
        <v>1267</v>
      </c>
      <c r="C759" s="1">
        <f t="shared" si="125"/>
        <v>16574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 t="shared" si="126"/>
        <v>0</v>
      </c>
      <c r="G759" s="1">
        <f t="shared" si="132"/>
        <v>3653</v>
      </c>
      <c r="H759" s="2">
        <f t="shared" si="133"/>
        <v>0.22040545432605285</v>
      </c>
      <c r="I759" s="8"/>
      <c r="J759" s="2">
        <f t="shared" si="127"/>
        <v>0.61011222396524678</v>
      </c>
      <c r="K759" s="2">
        <f t="shared" si="128"/>
        <v>0.38970676963919393</v>
      </c>
      <c r="L759" s="2">
        <f t="shared" si="129"/>
        <v>0</v>
      </c>
      <c r="M759" s="2">
        <f t="shared" si="130"/>
        <v>1.810063955592911E-4</v>
      </c>
      <c r="N759" s="55">
        <v>10112</v>
      </c>
      <c r="O759" s="55">
        <v>6459</v>
      </c>
      <c r="P759" s="55"/>
      <c r="Q759" s="55"/>
      <c r="R759" s="55"/>
      <c r="S759" s="55"/>
      <c r="T759" s="55"/>
      <c r="U759" s="55">
        <v>3</v>
      </c>
      <c r="V759" s="55"/>
      <c r="W759" s="55"/>
      <c r="X759" s="55"/>
      <c r="Y759" s="55"/>
      <c r="Z759" s="55"/>
      <c r="AA759" s="55"/>
      <c r="AB759" s="55"/>
      <c r="AG759" t="str">
        <f t="shared" si="134"/>
        <v>Revere</v>
      </c>
      <c r="AH759" t="s">
        <v>2265</v>
      </c>
      <c r="AI759">
        <v>7</v>
      </c>
      <c r="AK759" s="94">
        <v>25</v>
      </c>
      <c r="AL759" s="96">
        <v>25</v>
      </c>
      <c r="AM759" s="96">
        <v>15</v>
      </c>
      <c r="AN759" s="100">
        <v>56585</v>
      </c>
      <c r="AO759" s="100">
        <f t="shared" si="135"/>
        <v>25025</v>
      </c>
      <c r="AP759" t="s">
        <v>527</v>
      </c>
      <c r="AQ759">
        <f t="shared" si="131"/>
        <v>2556585</v>
      </c>
    </row>
    <row r="760" spans="1:43" hidden="1" outlineLevel="1">
      <c r="A760" s="56" t="s">
        <v>1619</v>
      </c>
      <c r="B760" s="9" t="s">
        <v>1267</v>
      </c>
      <c r="C760" s="1">
        <f t="shared" si="125"/>
        <v>722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 t="shared" si="126"/>
        <v>0</v>
      </c>
      <c r="G760" s="1">
        <f t="shared" si="132"/>
        <v>14</v>
      </c>
      <c r="H760" s="2">
        <f t="shared" si="133"/>
        <v>1.9390581717451522E-2</v>
      </c>
      <c r="I760" s="8"/>
      <c r="J760" s="2">
        <f t="shared" si="127"/>
        <v>0.49030470914127422</v>
      </c>
      <c r="K760" s="2">
        <f t="shared" si="128"/>
        <v>0.50969529085872578</v>
      </c>
      <c r="L760" s="2">
        <f t="shared" si="129"/>
        <v>0</v>
      </c>
      <c r="M760" s="2">
        <f t="shared" si="130"/>
        <v>0</v>
      </c>
      <c r="N760" s="55">
        <v>354</v>
      </c>
      <c r="O760" s="55">
        <v>368</v>
      </c>
      <c r="P760" s="55"/>
      <c r="Q760" s="55"/>
      <c r="R760" s="55"/>
      <c r="S760" s="55"/>
      <c r="T760" s="55"/>
      <c r="U760" s="55">
        <v>0</v>
      </c>
      <c r="V760" s="55"/>
      <c r="W760" s="55"/>
      <c r="X760" s="55"/>
      <c r="Y760" s="55"/>
      <c r="Z760" s="55"/>
      <c r="AA760" s="55"/>
      <c r="AB760" s="55"/>
      <c r="AG760" t="str">
        <f t="shared" si="134"/>
        <v>Richmond</v>
      </c>
      <c r="AH760" t="s">
        <v>542</v>
      </c>
      <c r="AI760">
        <v>1</v>
      </c>
      <c r="AK760" s="94">
        <v>25</v>
      </c>
      <c r="AL760" s="96">
        <v>3</v>
      </c>
      <c r="AM760" s="96">
        <v>115</v>
      </c>
      <c r="AN760" s="100">
        <v>56795</v>
      </c>
      <c r="AO760" s="100">
        <f t="shared" si="135"/>
        <v>25003</v>
      </c>
      <c r="AP760" t="s">
        <v>2575</v>
      </c>
      <c r="AQ760">
        <f t="shared" si="131"/>
        <v>2556795</v>
      </c>
    </row>
    <row r="761" spans="1:43" hidden="1" outlineLevel="1">
      <c r="A761" s="56" t="s">
        <v>1329</v>
      </c>
      <c r="B761" s="9" t="s">
        <v>1267</v>
      </c>
      <c r="C761" s="1">
        <f t="shared" si="125"/>
        <v>1783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 t="shared" si="126"/>
        <v>0</v>
      </c>
      <c r="G761" s="1">
        <f t="shared" si="132"/>
        <v>233</v>
      </c>
      <c r="H761" s="2">
        <f t="shared" si="133"/>
        <v>0.13067863151991027</v>
      </c>
      <c r="I761" s="8"/>
      <c r="J761" s="2">
        <f t="shared" si="127"/>
        <v>0.43466068424004489</v>
      </c>
      <c r="K761" s="2">
        <f t="shared" si="128"/>
        <v>0.56533931575995511</v>
      </c>
      <c r="L761" s="2">
        <f t="shared" si="129"/>
        <v>0</v>
      </c>
      <c r="M761" s="2">
        <f t="shared" si="130"/>
        <v>0</v>
      </c>
      <c r="N761" s="55">
        <v>775</v>
      </c>
      <c r="O761" s="55">
        <v>1008</v>
      </c>
      <c r="P761" s="55"/>
      <c r="Q761" s="55"/>
      <c r="R761" s="55"/>
      <c r="S761" s="55"/>
      <c r="T761" s="55"/>
      <c r="U761" s="55">
        <v>0</v>
      </c>
      <c r="V761" s="55"/>
      <c r="W761" s="55"/>
      <c r="X761" s="55"/>
      <c r="Y761" s="55"/>
      <c r="Z761" s="55"/>
      <c r="AA761" s="55"/>
      <c r="AB761" s="55"/>
      <c r="AG761" t="str">
        <f t="shared" si="134"/>
        <v>Rochester</v>
      </c>
      <c r="AH761" t="s">
        <v>2261</v>
      </c>
      <c r="AI761">
        <v>4</v>
      </c>
      <c r="AK761" s="94">
        <v>25</v>
      </c>
      <c r="AL761" s="96">
        <v>23</v>
      </c>
      <c r="AM761" s="96">
        <v>110</v>
      </c>
      <c r="AN761" s="100">
        <v>57600</v>
      </c>
      <c r="AO761" s="100">
        <f t="shared" si="135"/>
        <v>25023</v>
      </c>
      <c r="AP761" t="s">
        <v>2575</v>
      </c>
      <c r="AQ761">
        <f t="shared" si="131"/>
        <v>2557600</v>
      </c>
    </row>
    <row r="762" spans="1:43" hidden="1" outlineLevel="1">
      <c r="A762" s="56" t="s">
        <v>1234</v>
      </c>
      <c r="B762" s="9" t="s">
        <v>1267</v>
      </c>
      <c r="C762" s="1">
        <f t="shared" si="125"/>
        <v>6673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126"/>
        <v>0</v>
      </c>
      <c r="G762" s="1">
        <f t="shared" si="132"/>
        <v>108</v>
      </c>
      <c r="H762" s="2">
        <f t="shared" si="133"/>
        <v>1.6184624606623708E-2</v>
      </c>
      <c r="I762" s="8"/>
      <c r="J762" s="2">
        <f t="shared" si="127"/>
        <v>0.50801738348568859</v>
      </c>
      <c r="K762" s="2">
        <f t="shared" si="128"/>
        <v>0.49183275887906491</v>
      </c>
      <c r="L762" s="2">
        <f t="shared" si="129"/>
        <v>0</v>
      </c>
      <c r="M762" s="2">
        <f t="shared" si="130"/>
        <v>1.4985763524649753E-4</v>
      </c>
      <c r="N762" s="55">
        <v>3390</v>
      </c>
      <c r="O762" s="55">
        <v>3282</v>
      </c>
      <c r="P762" s="55"/>
      <c r="Q762" s="55"/>
      <c r="R762" s="55"/>
      <c r="S762" s="55"/>
      <c r="T762" s="55"/>
      <c r="U762" s="55">
        <v>1</v>
      </c>
      <c r="V762" s="55"/>
      <c r="W762" s="55"/>
      <c r="X762" s="55"/>
      <c r="Y762" s="55"/>
      <c r="Z762" s="55"/>
      <c r="AA762" s="55"/>
      <c r="AB762" s="55"/>
      <c r="AG762" t="str">
        <f t="shared" si="134"/>
        <v>Rockland</v>
      </c>
      <c r="AH762" t="s">
        <v>2261</v>
      </c>
      <c r="AI762">
        <v>10</v>
      </c>
      <c r="AK762" s="94">
        <v>25</v>
      </c>
      <c r="AL762" s="96">
        <v>23</v>
      </c>
      <c r="AM762" s="96">
        <v>115</v>
      </c>
      <c r="AN762" s="100">
        <v>57775</v>
      </c>
      <c r="AO762" s="100">
        <f t="shared" si="135"/>
        <v>25023</v>
      </c>
      <c r="AP762" t="s">
        <v>2575</v>
      </c>
      <c r="AQ762">
        <f t="shared" si="131"/>
        <v>2557775</v>
      </c>
    </row>
    <row r="763" spans="1:43" hidden="1" outlineLevel="1">
      <c r="A763" s="56" t="s">
        <v>417</v>
      </c>
      <c r="B763" s="9" t="s">
        <v>1267</v>
      </c>
      <c r="C763" s="1">
        <f t="shared" si="125"/>
        <v>3649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126"/>
        <v>0</v>
      </c>
      <c r="G763" s="1">
        <f t="shared" si="132"/>
        <v>603</v>
      </c>
      <c r="H763" s="2">
        <f t="shared" si="133"/>
        <v>0.16525075363113181</v>
      </c>
      <c r="I763" s="8"/>
      <c r="J763" s="2">
        <f t="shared" si="127"/>
        <v>0.58262537681556592</v>
      </c>
      <c r="K763" s="2">
        <f t="shared" si="128"/>
        <v>0.41737462318443408</v>
      </c>
      <c r="L763" s="2">
        <f t="shared" si="129"/>
        <v>0</v>
      </c>
      <c r="M763" s="2">
        <f t="shared" si="130"/>
        <v>0</v>
      </c>
      <c r="N763" s="55">
        <v>2126</v>
      </c>
      <c r="O763" s="55">
        <v>1523</v>
      </c>
      <c r="P763" s="55"/>
      <c r="Q763" s="55"/>
      <c r="R763" s="55"/>
      <c r="S763" s="55"/>
      <c r="T763" s="55"/>
      <c r="U763" s="55">
        <v>0</v>
      </c>
      <c r="V763" s="55"/>
      <c r="W763" s="55"/>
      <c r="X763" s="55"/>
      <c r="Y763" s="55"/>
      <c r="Z763" s="55"/>
      <c r="AA763" s="55"/>
      <c r="AB763" s="55"/>
      <c r="AG763" t="str">
        <f t="shared" si="134"/>
        <v>Rockport</v>
      </c>
      <c r="AH763" t="s">
        <v>1247</v>
      </c>
      <c r="AI763">
        <v>6</v>
      </c>
      <c r="AK763" s="94">
        <v>25</v>
      </c>
      <c r="AL763" s="96">
        <v>9</v>
      </c>
      <c r="AM763" s="96">
        <v>130</v>
      </c>
      <c r="AN763" s="100">
        <v>57880</v>
      </c>
      <c r="AO763" s="100">
        <f t="shared" si="135"/>
        <v>25009</v>
      </c>
      <c r="AP763" t="s">
        <v>2575</v>
      </c>
      <c r="AQ763">
        <f t="shared" si="131"/>
        <v>2557880</v>
      </c>
    </row>
    <row r="764" spans="1:43" hidden="1" outlineLevel="1">
      <c r="A764" s="56" t="s">
        <v>1664</v>
      </c>
      <c r="B764" s="9" t="s">
        <v>1267</v>
      </c>
      <c r="C764" s="1">
        <f t="shared" si="125"/>
        <v>182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 t="shared" si="126"/>
        <v>0</v>
      </c>
      <c r="G764" s="1">
        <f t="shared" si="132"/>
        <v>46</v>
      </c>
      <c r="H764" s="2">
        <f t="shared" si="133"/>
        <v>0.25274725274725274</v>
      </c>
      <c r="I764" s="8"/>
      <c r="J764" s="2">
        <f t="shared" si="127"/>
        <v>0.37362637362637363</v>
      </c>
      <c r="K764" s="2">
        <f t="shared" si="128"/>
        <v>0.62637362637362637</v>
      </c>
      <c r="L764" s="2">
        <f t="shared" si="129"/>
        <v>0</v>
      </c>
      <c r="M764" s="2">
        <f t="shared" si="130"/>
        <v>0</v>
      </c>
      <c r="N764" s="55">
        <v>68</v>
      </c>
      <c r="O764" s="55">
        <v>114</v>
      </c>
      <c r="P764" s="55"/>
      <c r="Q764" s="55"/>
      <c r="R764" s="55"/>
      <c r="S764" s="55"/>
      <c r="T764" s="55"/>
      <c r="U764" s="55">
        <v>0</v>
      </c>
      <c r="V764" s="55"/>
      <c r="W764" s="55"/>
      <c r="X764" s="55"/>
      <c r="Y764" s="55"/>
      <c r="Z764" s="55"/>
      <c r="AA764" s="55"/>
      <c r="AB764" s="55"/>
      <c r="AG764" t="str">
        <f t="shared" si="134"/>
        <v>Rowe</v>
      </c>
      <c r="AH764" t="s">
        <v>1534</v>
      </c>
      <c r="AI764">
        <v>1</v>
      </c>
      <c r="AK764" s="94">
        <v>25</v>
      </c>
      <c r="AL764" s="96">
        <v>11</v>
      </c>
      <c r="AM764" s="96">
        <v>100</v>
      </c>
      <c r="AN764" s="100">
        <v>58335</v>
      </c>
      <c r="AO764" s="100">
        <f t="shared" si="135"/>
        <v>25011</v>
      </c>
      <c r="AP764" t="s">
        <v>2575</v>
      </c>
      <c r="AQ764">
        <f t="shared" si="131"/>
        <v>2558335</v>
      </c>
    </row>
    <row r="765" spans="1:43" hidden="1" outlineLevel="1">
      <c r="A765" s="56" t="s">
        <v>67</v>
      </c>
      <c r="B765" s="9" t="s">
        <v>1267</v>
      </c>
      <c r="C765" s="1">
        <f t="shared" si="125"/>
        <v>2082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 t="shared" si="126"/>
        <v>0</v>
      </c>
      <c r="G765" s="1">
        <f t="shared" si="132"/>
        <v>136</v>
      </c>
      <c r="H765" s="2">
        <f t="shared" si="133"/>
        <v>6.5321805955811718E-2</v>
      </c>
      <c r="I765" s="8"/>
      <c r="J765" s="2">
        <f t="shared" si="127"/>
        <v>0.46349663784822287</v>
      </c>
      <c r="K765" s="2">
        <f t="shared" si="128"/>
        <v>0.52881844380403453</v>
      </c>
      <c r="L765" s="2">
        <f t="shared" si="129"/>
        <v>0</v>
      </c>
      <c r="M765" s="2">
        <f t="shared" si="130"/>
        <v>7.684918347742653E-3</v>
      </c>
      <c r="N765" s="55">
        <v>965</v>
      </c>
      <c r="O765" s="55">
        <v>1101</v>
      </c>
      <c r="P765" s="55"/>
      <c r="Q765" s="55"/>
      <c r="R765" s="55"/>
      <c r="S765" s="55"/>
      <c r="T765" s="55"/>
      <c r="U765" s="55">
        <v>16</v>
      </c>
      <c r="V765" s="55"/>
      <c r="W765" s="55"/>
      <c r="X765" s="55"/>
      <c r="Y765" s="55"/>
      <c r="Z765" s="55"/>
      <c r="AA765" s="55"/>
      <c r="AB765" s="55"/>
      <c r="AG765" t="str">
        <f t="shared" si="134"/>
        <v>Rowley</v>
      </c>
      <c r="AH765" t="s">
        <v>1247</v>
      </c>
      <c r="AI765">
        <v>6</v>
      </c>
      <c r="AK765" s="94">
        <v>25</v>
      </c>
      <c r="AL765" s="96">
        <v>9</v>
      </c>
      <c r="AM765" s="96">
        <v>135</v>
      </c>
      <c r="AN765" s="100">
        <v>58405</v>
      </c>
      <c r="AO765" s="100">
        <f t="shared" si="135"/>
        <v>25009</v>
      </c>
      <c r="AP765" t="s">
        <v>2575</v>
      </c>
      <c r="AQ765">
        <f t="shared" si="131"/>
        <v>2558405</v>
      </c>
    </row>
    <row r="766" spans="1:43" hidden="1" outlineLevel="1">
      <c r="A766" s="56" t="s">
        <v>68</v>
      </c>
      <c r="B766" s="9" t="s">
        <v>1267</v>
      </c>
      <c r="C766" s="1">
        <f t="shared" si="125"/>
        <v>429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 t="shared" si="126"/>
        <v>0</v>
      </c>
      <c r="G766" s="1">
        <f t="shared" si="132"/>
        <v>21</v>
      </c>
      <c r="H766" s="2">
        <f t="shared" si="133"/>
        <v>4.8951048951048952E-2</v>
      </c>
      <c r="I766" s="8"/>
      <c r="J766" s="2">
        <f t="shared" si="127"/>
        <v>0.47552447552447552</v>
      </c>
      <c r="K766" s="2">
        <f t="shared" si="128"/>
        <v>0.52447552447552448</v>
      </c>
      <c r="L766" s="2">
        <f t="shared" si="129"/>
        <v>0</v>
      </c>
      <c r="M766" s="2">
        <f t="shared" si="130"/>
        <v>0</v>
      </c>
      <c r="N766" s="55">
        <v>204</v>
      </c>
      <c r="O766" s="55">
        <v>225</v>
      </c>
      <c r="P766" s="55"/>
      <c r="Q766" s="55"/>
      <c r="R766" s="55"/>
      <c r="S766" s="55"/>
      <c r="T766" s="55"/>
      <c r="U766" s="55">
        <v>0</v>
      </c>
      <c r="V766" s="55"/>
      <c r="W766" s="55"/>
      <c r="X766" s="55"/>
      <c r="Y766" s="55"/>
      <c r="Z766" s="55"/>
      <c r="AA766" s="55"/>
      <c r="AB766" s="55"/>
      <c r="AG766" t="str">
        <f t="shared" si="134"/>
        <v>Royalston</v>
      </c>
      <c r="AH766" s="9" t="s">
        <v>1241</v>
      </c>
      <c r="AI766" s="9">
        <v>1</v>
      </c>
      <c r="AK766" s="94">
        <v>25</v>
      </c>
      <c r="AL766" s="96">
        <v>27</v>
      </c>
      <c r="AM766" s="96">
        <v>205</v>
      </c>
      <c r="AN766" s="100">
        <v>58580</v>
      </c>
      <c r="AO766" s="100">
        <f t="shared" si="135"/>
        <v>25027</v>
      </c>
      <c r="AP766" t="s">
        <v>2575</v>
      </c>
      <c r="AQ766">
        <f t="shared" si="131"/>
        <v>2558580</v>
      </c>
    </row>
    <row r="767" spans="1:43" hidden="1" outlineLevel="1">
      <c r="A767" s="56" t="s">
        <v>1810</v>
      </c>
      <c r="B767" s="9" t="s">
        <v>1267</v>
      </c>
      <c r="C767" s="1">
        <f t="shared" si="125"/>
        <v>464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 t="shared" si="126"/>
        <v>0</v>
      </c>
      <c r="G767" s="1">
        <f t="shared" si="132"/>
        <v>97</v>
      </c>
      <c r="H767" s="2">
        <f t="shared" si="133"/>
        <v>0.20905172413793102</v>
      </c>
      <c r="I767" s="8"/>
      <c r="J767" s="2">
        <f t="shared" si="127"/>
        <v>0.39439655172413796</v>
      </c>
      <c r="K767" s="2">
        <f t="shared" si="128"/>
        <v>0.60344827586206895</v>
      </c>
      <c r="L767" s="2">
        <f t="shared" si="129"/>
        <v>0</v>
      </c>
      <c r="M767" s="2">
        <f t="shared" si="130"/>
        <v>2.1551724137931494E-3</v>
      </c>
      <c r="N767" s="55">
        <v>183</v>
      </c>
      <c r="O767" s="55">
        <v>280</v>
      </c>
      <c r="P767" s="55"/>
      <c r="Q767" s="55"/>
      <c r="R767" s="55"/>
      <c r="S767" s="55"/>
      <c r="T767" s="55"/>
      <c r="U767" s="55">
        <v>1</v>
      </c>
      <c r="V767" s="55"/>
      <c r="W767" s="55"/>
      <c r="X767" s="55"/>
      <c r="Y767" s="55"/>
      <c r="Z767" s="55"/>
      <c r="AA767" s="55"/>
      <c r="AB767" s="55"/>
      <c r="AG767" t="str">
        <f t="shared" si="134"/>
        <v>Russell</v>
      </c>
      <c r="AH767" t="s">
        <v>2627</v>
      </c>
      <c r="AI767">
        <v>1</v>
      </c>
      <c r="AK767" s="94">
        <v>25</v>
      </c>
      <c r="AL767" s="96">
        <v>13</v>
      </c>
      <c r="AM767" s="96">
        <v>80</v>
      </c>
      <c r="AN767" s="100">
        <v>58650</v>
      </c>
      <c r="AO767" s="100">
        <f t="shared" si="135"/>
        <v>25013</v>
      </c>
      <c r="AP767" t="s">
        <v>2575</v>
      </c>
      <c r="AQ767">
        <f t="shared" si="131"/>
        <v>2558650</v>
      </c>
    </row>
    <row r="768" spans="1:43" hidden="1" outlineLevel="1">
      <c r="A768" s="56" t="s">
        <v>843</v>
      </c>
      <c r="B768" s="9" t="s">
        <v>1267</v>
      </c>
      <c r="C768" s="1">
        <f t="shared" ref="C768:C831" si="136">SUM(N768:AE768)</f>
        <v>1945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 t="shared" ref="F768:F831" si="137">IF(P768&gt;0,RANK(P768,(N768:AE768)),0)</f>
        <v>0</v>
      </c>
      <c r="G768" s="1">
        <f t="shared" si="132"/>
        <v>215</v>
      </c>
      <c r="H768" s="2">
        <f t="shared" si="133"/>
        <v>0.11053984575835475</v>
      </c>
      <c r="I768" s="8"/>
      <c r="J768" s="2">
        <f t="shared" ref="J768:J831" si="138">IF(C768=0,"-",N768/C768)</f>
        <v>0.44473007712082263</v>
      </c>
      <c r="K768" s="2">
        <f t="shared" ref="K768:K831" si="139">IF(C768=0,"-",O768/C768)</f>
        <v>0.55526992287917742</v>
      </c>
      <c r="L768" s="2">
        <f t="shared" ref="L768:L831" si="140">IF(C768=0,"-",P768/C768)</f>
        <v>0</v>
      </c>
      <c r="M768" s="2">
        <f t="shared" ref="M768:M831" si="141">IF(C768=0,"-",(1-J768-K768-L768))</f>
        <v>-1.1102230246251565E-16</v>
      </c>
      <c r="N768" s="55">
        <v>865</v>
      </c>
      <c r="O768" s="55">
        <v>1080</v>
      </c>
      <c r="P768" s="55"/>
      <c r="Q768" s="55"/>
      <c r="R768" s="55"/>
      <c r="S768" s="55"/>
      <c r="T768" s="55"/>
      <c r="U768" s="55">
        <v>0</v>
      </c>
      <c r="V768" s="55"/>
      <c r="W768" s="55"/>
      <c r="X768" s="55"/>
      <c r="Y768" s="55"/>
      <c r="Z768" s="55"/>
      <c r="AA768" s="55"/>
      <c r="AB768" s="55"/>
      <c r="AG768" t="str">
        <f t="shared" si="134"/>
        <v>Rutland</v>
      </c>
      <c r="AH768" s="9" t="s">
        <v>1241</v>
      </c>
      <c r="AI768" s="9">
        <v>3</v>
      </c>
      <c r="AK768" s="94">
        <v>25</v>
      </c>
      <c r="AL768" s="96">
        <v>27</v>
      </c>
      <c r="AM768" s="96">
        <v>210</v>
      </c>
      <c r="AN768" s="100">
        <v>58825</v>
      </c>
      <c r="AO768" s="100">
        <f t="shared" si="135"/>
        <v>25027</v>
      </c>
      <c r="AP768" t="s">
        <v>2575</v>
      </c>
      <c r="AQ768">
        <f t="shared" ref="AQ768:AQ831" si="142">AK768*100000+AN768</f>
        <v>2558825</v>
      </c>
    </row>
    <row r="769" spans="1:43" hidden="1" outlineLevel="1">
      <c r="A769" s="56" t="s">
        <v>1717</v>
      </c>
      <c r="B769" s="9" t="s">
        <v>1267</v>
      </c>
      <c r="C769" s="1">
        <f t="shared" si="136"/>
        <v>15396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137"/>
        <v>0</v>
      </c>
      <c r="G769" s="1">
        <f t="shared" si="132"/>
        <v>4357</v>
      </c>
      <c r="H769" s="2">
        <f t="shared" si="133"/>
        <v>0.28299558326838142</v>
      </c>
      <c r="I769" s="8"/>
      <c r="J769" s="2">
        <f t="shared" si="138"/>
        <v>0.6414003637308392</v>
      </c>
      <c r="K769" s="2">
        <f t="shared" si="139"/>
        <v>0.35840478046245777</v>
      </c>
      <c r="L769" s="2">
        <f t="shared" si="140"/>
        <v>0</v>
      </c>
      <c r="M769" s="2">
        <f t="shared" si="141"/>
        <v>1.9485580670303149E-4</v>
      </c>
      <c r="N769" s="55">
        <v>9875</v>
      </c>
      <c r="O769" s="55">
        <v>5518</v>
      </c>
      <c r="P769" s="55"/>
      <c r="Q769" s="55"/>
      <c r="R769" s="55"/>
      <c r="S769" s="55"/>
      <c r="T769" s="55"/>
      <c r="U769" s="55">
        <v>3</v>
      </c>
      <c r="V769" s="55"/>
      <c r="W769" s="55"/>
      <c r="X769" s="55"/>
      <c r="Y769" s="55"/>
      <c r="Z769" s="55"/>
      <c r="AA769" s="55"/>
      <c r="AB769" s="55"/>
      <c r="AG769" t="str">
        <f t="shared" si="134"/>
        <v>Salem</v>
      </c>
      <c r="AH769" t="s">
        <v>1247</v>
      </c>
      <c r="AI769">
        <v>6</v>
      </c>
      <c r="AK769" s="94">
        <v>25</v>
      </c>
      <c r="AL769" s="96">
        <v>9</v>
      </c>
      <c r="AM769" s="96">
        <v>140</v>
      </c>
      <c r="AN769" s="100">
        <v>59105</v>
      </c>
      <c r="AO769" s="100">
        <f t="shared" si="135"/>
        <v>25009</v>
      </c>
      <c r="AP769" t="s">
        <v>527</v>
      </c>
      <c r="AQ769">
        <f t="shared" si="142"/>
        <v>2559105</v>
      </c>
    </row>
    <row r="770" spans="1:43" hidden="1" outlineLevel="1">
      <c r="A770" s="56" t="s">
        <v>665</v>
      </c>
      <c r="B770" s="9" t="s">
        <v>1267</v>
      </c>
      <c r="C770" s="1">
        <f t="shared" si="136"/>
        <v>2802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 t="shared" si="137"/>
        <v>0</v>
      </c>
      <c r="G770" s="1">
        <f t="shared" si="132"/>
        <v>168</v>
      </c>
      <c r="H770" s="2">
        <f t="shared" si="133"/>
        <v>5.9957173447537475E-2</v>
      </c>
      <c r="I770" s="8"/>
      <c r="J770" s="2">
        <f t="shared" si="138"/>
        <v>0.52997858672376874</v>
      </c>
      <c r="K770" s="2">
        <f t="shared" si="139"/>
        <v>0.47002141327623126</v>
      </c>
      <c r="L770" s="2">
        <f t="shared" si="140"/>
        <v>0</v>
      </c>
      <c r="M770" s="2">
        <f t="shared" si="141"/>
        <v>0</v>
      </c>
      <c r="N770" s="55">
        <v>1485</v>
      </c>
      <c r="O770" s="55">
        <v>1317</v>
      </c>
      <c r="P770" s="55"/>
      <c r="Q770" s="55"/>
      <c r="R770" s="55"/>
      <c r="S770" s="55"/>
      <c r="T770" s="55"/>
      <c r="U770" s="55">
        <v>0</v>
      </c>
      <c r="V770" s="55"/>
      <c r="W770" s="55"/>
      <c r="X770" s="55"/>
      <c r="Y770" s="55"/>
      <c r="Z770" s="55"/>
      <c r="AA770" s="55"/>
      <c r="AB770" s="55"/>
      <c r="AG770" t="str">
        <f t="shared" si="134"/>
        <v>Salisbury</v>
      </c>
      <c r="AH770" t="s">
        <v>1247</v>
      </c>
      <c r="AI770">
        <v>6</v>
      </c>
      <c r="AK770" s="94">
        <v>25</v>
      </c>
      <c r="AL770" s="96">
        <v>9</v>
      </c>
      <c r="AM770" s="96">
        <v>145</v>
      </c>
      <c r="AN770" s="100">
        <v>59245</v>
      </c>
      <c r="AO770" s="100">
        <f t="shared" si="135"/>
        <v>25009</v>
      </c>
      <c r="AP770" t="s">
        <v>2575</v>
      </c>
      <c r="AQ770">
        <f t="shared" si="142"/>
        <v>2559245</v>
      </c>
    </row>
    <row r="771" spans="1:43" hidden="1" outlineLevel="1">
      <c r="A771" s="56" t="s">
        <v>2579</v>
      </c>
      <c r="B771" s="9" t="s">
        <v>1267</v>
      </c>
      <c r="C771" s="1">
        <f t="shared" si="136"/>
        <v>225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 t="shared" si="137"/>
        <v>0</v>
      </c>
      <c r="G771" s="1">
        <f t="shared" si="132"/>
        <v>13</v>
      </c>
      <c r="H771" s="2">
        <f t="shared" si="133"/>
        <v>5.7777777777777775E-2</v>
      </c>
      <c r="I771" s="8"/>
      <c r="J771" s="2">
        <f t="shared" si="138"/>
        <v>0.52888888888888885</v>
      </c>
      <c r="K771" s="2">
        <f t="shared" si="139"/>
        <v>0.47111111111111109</v>
      </c>
      <c r="L771" s="2">
        <f t="shared" si="140"/>
        <v>0</v>
      </c>
      <c r="M771" s="2">
        <f t="shared" si="141"/>
        <v>5.5511151231257827E-17</v>
      </c>
      <c r="N771" s="55">
        <v>119</v>
      </c>
      <c r="O771" s="55">
        <v>106</v>
      </c>
      <c r="P771" s="55"/>
      <c r="Q771" s="55"/>
      <c r="R771" s="55"/>
      <c r="S771" s="55"/>
      <c r="T771" s="55"/>
      <c r="U771" s="55">
        <v>0</v>
      </c>
      <c r="V771" s="55"/>
      <c r="W771" s="55"/>
      <c r="X771" s="55"/>
      <c r="Y771" s="55"/>
      <c r="Z771" s="55"/>
      <c r="AA771" s="55"/>
      <c r="AB771" s="55"/>
      <c r="AG771" t="str">
        <f t="shared" si="134"/>
        <v>Sandisfield</v>
      </c>
      <c r="AH771" t="s">
        <v>542</v>
      </c>
      <c r="AI771">
        <v>1</v>
      </c>
      <c r="AK771" s="94">
        <v>25</v>
      </c>
      <c r="AL771" s="96">
        <v>3</v>
      </c>
      <c r="AM771" s="96">
        <v>120</v>
      </c>
      <c r="AN771" s="100">
        <v>59665</v>
      </c>
      <c r="AO771" s="100">
        <f t="shared" si="135"/>
        <v>25003</v>
      </c>
      <c r="AP771" t="s">
        <v>2575</v>
      </c>
      <c r="AQ771">
        <f t="shared" si="142"/>
        <v>2559665</v>
      </c>
    </row>
    <row r="772" spans="1:43" hidden="1" outlineLevel="1">
      <c r="A772" s="56" t="s">
        <v>2580</v>
      </c>
      <c r="B772" s="9" t="s">
        <v>1267</v>
      </c>
      <c r="C772" s="1">
        <f t="shared" si="136"/>
        <v>7267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 t="shared" si="137"/>
        <v>0</v>
      </c>
      <c r="G772" s="1">
        <f t="shared" si="132"/>
        <v>13</v>
      </c>
      <c r="H772" s="2">
        <f t="shared" si="133"/>
        <v>1.7889087656529517E-3</v>
      </c>
      <c r="I772" s="8"/>
      <c r="J772" s="2">
        <f t="shared" si="138"/>
        <v>0.50048162928306039</v>
      </c>
      <c r="K772" s="2">
        <f t="shared" si="139"/>
        <v>0.49869272051740748</v>
      </c>
      <c r="L772" s="2">
        <f t="shared" si="140"/>
        <v>0</v>
      </c>
      <c r="M772" s="2">
        <f t="shared" si="141"/>
        <v>8.2565019953212415E-4</v>
      </c>
      <c r="N772" s="55">
        <v>3637</v>
      </c>
      <c r="O772" s="55">
        <v>3624</v>
      </c>
      <c r="P772" s="55"/>
      <c r="Q772" s="55"/>
      <c r="R772" s="55"/>
      <c r="S772" s="55"/>
      <c r="T772" s="55"/>
      <c r="U772" s="55">
        <v>6</v>
      </c>
      <c r="V772" s="55"/>
      <c r="W772" s="55"/>
      <c r="X772" s="55"/>
      <c r="Y772" s="55"/>
      <c r="Z772" s="55"/>
      <c r="AA772" s="55"/>
      <c r="AB772" s="55"/>
      <c r="AG772" t="str">
        <f t="shared" si="134"/>
        <v>Sandwich</v>
      </c>
      <c r="AH772" t="s">
        <v>2257</v>
      </c>
      <c r="AI772">
        <v>10</v>
      </c>
      <c r="AK772" s="94">
        <v>25</v>
      </c>
      <c r="AL772" s="96">
        <v>1</v>
      </c>
      <c r="AM772" s="96">
        <v>60</v>
      </c>
      <c r="AN772" s="100">
        <v>59735</v>
      </c>
      <c r="AO772" s="100">
        <f t="shared" si="135"/>
        <v>25001</v>
      </c>
      <c r="AP772" t="s">
        <v>2575</v>
      </c>
      <c r="AQ772">
        <f t="shared" si="142"/>
        <v>2559735</v>
      </c>
    </row>
    <row r="773" spans="1:43" hidden="1" outlineLevel="1">
      <c r="A773" s="56" t="s">
        <v>1739</v>
      </c>
      <c r="B773" s="9" t="s">
        <v>1267</v>
      </c>
      <c r="C773" s="1">
        <f t="shared" si="136"/>
        <v>10553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 t="shared" si="137"/>
        <v>0</v>
      </c>
      <c r="G773" s="1">
        <f t="shared" si="132"/>
        <v>1346</v>
      </c>
      <c r="H773" s="2">
        <f t="shared" si="133"/>
        <v>0.12754666919359423</v>
      </c>
      <c r="I773" s="8"/>
      <c r="J773" s="2">
        <f t="shared" si="138"/>
        <v>0.56372595470482323</v>
      </c>
      <c r="K773" s="2">
        <f t="shared" si="139"/>
        <v>0.43617928551122903</v>
      </c>
      <c r="L773" s="2">
        <f t="shared" si="140"/>
        <v>0</v>
      </c>
      <c r="M773" s="2">
        <f t="shared" si="141"/>
        <v>9.4759783947739873E-5</v>
      </c>
      <c r="N773" s="55">
        <v>5949</v>
      </c>
      <c r="O773" s="55">
        <v>4603</v>
      </c>
      <c r="P773" s="55"/>
      <c r="Q773" s="55"/>
      <c r="R773" s="55"/>
      <c r="S773" s="55"/>
      <c r="T773" s="55"/>
      <c r="U773" s="55">
        <v>1</v>
      </c>
      <c r="V773" s="55"/>
      <c r="W773" s="55"/>
      <c r="X773" s="55"/>
      <c r="Y773" s="55"/>
      <c r="Z773" s="55"/>
      <c r="AA773" s="55"/>
      <c r="AB773" s="55"/>
      <c r="AG773" t="str">
        <f t="shared" si="134"/>
        <v>Saugus</v>
      </c>
      <c r="AH773" t="s">
        <v>1247</v>
      </c>
      <c r="AI773">
        <v>6</v>
      </c>
      <c r="AK773" s="94">
        <v>25</v>
      </c>
      <c r="AL773" s="96">
        <v>9</v>
      </c>
      <c r="AM773" s="96">
        <v>150</v>
      </c>
      <c r="AN773" s="100">
        <v>60015</v>
      </c>
      <c r="AO773" s="100">
        <f t="shared" si="135"/>
        <v>25009</v>
      </c>
      <c r="AP773" t="s">
        <v>2575</v>
      </c>
      <c r="AQ773">
        <f t="shared" si="142"/>
        <v>2560015</v>
      </c>
    </row>
    <row r="774" spans="1:43" hidden="1" outlineLevel="1">
      <c r="A774" s="56" t="s">
        <v>2258</v>
      </c>
      <c r="B774" s="9" t="s">
        <v>1267</v>
      </c>
      <c r="C774" s="1">
        <f t="shared" si="136"/>
        <v>198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 t="shared" si="137"/>
        <v>0</v>
      </c>
      <c r="G774" s="1">
        <f t="shared" si="132"/>
        <v>18</v>
      </c>
      <c r="H774" s="2">
        <f t="shared" si="133"/>
        <v>9.0909090909090912E-2</v>
      </c>
      <c r="I774" s="8"/>
      <c r="J774" s="2">
        <f t="shared" si="138"/>
        <v>0.45454545454545453</v>
      </c>
      <c r="K774" s="2">
        <f t="shared" si="139"/>
        <v>0.54545454545454541</v>
      </c>
      <c r="L774" s="2">
        <f t="shared" si="140"/>
        <v>0</v>
      </c>
      <c r="M774" s="2">
        <f t="shared" si="141"/>
        <v>0</v>
      </c>
      <c r="N774" s="55">
        <v>90</v>
      </c>
      <c r="O774" s="55">
        <v>108</v>
      </c>
      <c r="P774" s="55"/>
      <c r="Q774" s="55"/>
      <c r="R774" s="55"/>
      <c r="S774" s="55"/>
      <c r="T774" s="55"/>
      <c r="U774" s="55">
        <v>0</v>
      </c>
      <c r="V774" s="55"/>
      <c r="W774" s="55"/>
      <c r="X774" s="55"/>
      <c r="Y774" s="55"/>
      <c r="Z774" s="55"/>
      <c r="AA774" s="55"/>
      <c r="AB774" s="55"/>
      <c r="AG774" t="str">
        <f t="shared" si="134"/>
        <v>Savoy</v>
      </c>
      <c r="AH774" t="s">
        <v>542</v>
      </c>
      <c r="AI774">
        <v>1</v>
      </c>
      <c r="AK774" s="94">
        <v>25</v>
      </c>
      <c r="AL774" s="96">
        <v>3</v>
      </c>
      <c r="AM774" s="96">
        <v>125</v>
      </c>
      <c r="AN774" s="100">
        <v>60225</v>
      </c>
      <c r="AO774" s="100">
        <f t="shared" si="135"/>
        <v>25003</v>
      </c>
      <c r="AP774" t="s">
        <v>2575</v>
      </c>
      <c r="AQ774">
        <f t="shared" si="142"/>
        <v>2560225</v>
      </c>
    </row>
    <row r="775" spans="1:43" hidden="1" outlineLevel="1">
      <c r="A775" s="56" t="s">
        <v>2726</v>
      </c>
      <c r="B775" s="9" t="s">
        <v>1267</v>
      </c>
      <c r="C775" s="1">
        <f t="shared" si="136"/>
        <v>9034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 t="shared" si="137"/>
        <v>0</v>
      </c>
      <c r="G775" s="1">
        <f t="shared" si="132"/>
        <v>553</v>
      </c>
      <c r="H775" s="2">
        <f t="shared" si="133"/>
        <v>6.1213194598184639E-2</v>
      </c>
      <c r="I775" s="8"/>
      <c r="J775" s="2">
        <f t="shared" si="138"/>
        <v>0.52922293557671019</v>
      </c>
      <c r="K775" s="2">
        <f t="shared" si="139"/>
        <v>0.46800974097852555</v>
      </c>
      <c r="L775" s="2">
        <f t="shared" si="140"/>
        <v>0</v>
      </c>
      <c r="M775" s="2">
        <f t="shared" si="141"/>
        <v>2.7673234447642692E-3</v>
      </c>
      <c r="N775" s="55">
        <v>4781</v>
      </c>
      <c r="O775" s="55">
        <v>4228</v>
      </c>
      <c r="P775" s="55"/>
      <c r="Q775" s="55"/>
      <c r="R775" s="55"/>
      <c r="S775" s="55"/>
      <c r="T775" s="55"/>
      <c r="U775" s="55">
        <v>25</v>
      </c>
      <c r="V775" s="55"/>
      <c r="W775" s="55"/>
      <c r="X775" s="55"/>
      <c r="Y775" s="55"/>
      <c r="Z775" s="55"/>
      <c r="AA775" s="55"/>
      <c r="AB775" s="55"/>
      <c r="AG775" t="str">
        <f t="shared" si="134"/>
        <v>Scituate</v>
      </c>
      <c r="AH775" t="s">
        <v>2261</v>
      </c>
      <c r="AI775">
        <v>10</v>
      </c>
      <c r="AK775" s="94">
        <v>25</v>
      </c>
      <c r="AL775" s="96">
        <v>23</v>
      </c>
      <c r="AM775" s="96">
        <v>120</v>
      </c>
      <c r="AN775" s="100">
        <v>60330</v>
      </c>
      <c r="AO775" s="100">
        <f t="shared" si="135"/>
        <v>25023</v>
      </c>
      <c r="AP775" t="s">
        <v>2575</v>
      </c>
      <c r="AQ775">
        <f t="shared" si="142"/>
        <v>2560330</v>
      </c>
    </row>
    <row r="776" spans="1:43" hidden="1" outlineLevel="1">
      <c r="A776" s="56" t="s">
        <v>1719</v>
      </c>
      <c r="B776" s="9" t="s">
        <v>1267</v>
      </c>
      <c r="C776" s="1">
        <f t="shared" si="136"/>
        <v>5014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 t="shared" si="137"/>
        <v>0</v>
      </c>
      <c r="G776" s="1">
        <f t="shared" si="132"/>
        <v>8</v>
      </c>
      <c r="H776" s="2">
        <f t="shared" si="133"/>
        <v>1.5955325089748703E-3</v>
      </c>
      <c r="I776" s="8"/>
      <c r="J776" s="2">
        <f t="shared" si="138"/>
        <v>0.50079776625448746</v>
      </c>
      <c r="K776" s="2">
        <f t="shared" si="139"/>
        <v>0.49920223374551259</v>
      </c>
      <c r="L776" s="2">
        <f t="shared" si="140"/>
        <v>0</v>
      </c>
      <c r="M776" s="2">
        <f t="shared" si="141"/>
        <v>-5.5511151231257827E-17</v>
      </c>
      <c r="N776" s="55">
        <v>2511</v>
      </c>
      <c r="O776" s="55">
        <v>2503</v>
      </c>
      <c r="P776" s="55"/>
      <c r="Q776" s="55"/>
      <c r="R776" s="55"/>
      <c r="S776" s="55"/>
      <c r="T776" s="55"/>
      <c r="U776" s="55">
        <v>0</v>
      </c>
      <c r="V776" s="55"/>
      <c r="W776" s="55"/>
      <c r="X776" s="55"/>
      <c r="Y776" s="55"/>
      <c r="Z776" s="55"/>
      <c r="AA776" s="55"/>
      <c r="AB776" s="55"/>
      <c r="AG776" t="str">
        <f t="shared" si="134"/>
        <v>Seekonk</v>
      </c>
      <c r="AH776" t="s">
        <v>1482</v>
      </c>
      <c r="AI776">
        <v>3</v>
      </c>
      <c r="AK776" s="94">
        <v>25</v>
      </c>
      <c r="AL776" s="96">
        <v>5</v>
      </c>
      <c r="AM776" s="96">
        <v>80</v>
      </c>
      <c r="AN776" s="100">
        <v>60645</v>
      </c>
      <c r="AO776" s="100">
        <f t="shared" si="135"/>
        <v>25005</v>
      </c>
      <c r="AP776" t="s">
        <v>2575</v>
      </c>
      <c r="AQ776">
        <f t="shared" si="142"/>
        <v>2560645</v>
      </c>
    </row>
    <row r="777" spans="1:43" hidden="1" outlineLevel="1">
      <c r="A777" s="56" t="s">
        <v>1068</v>
      </c>
      <c r="B777" s="9" t="s">
        <v>1267</v>
      </c>
      <c r="C777" s="1">
        <f t="shared" si="136"/>
        <v>8231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 t="shared" si="137"/>
        <v>0</v>
      </c>
      <c r="G777" s="1">
        <f t="shared" si="132"/>
        <v>2617</v>
      </c>
      <c r="H777" s="2">
        <f t="shared" si="133"/>
        <v>0.31794435670027943</v>
      </c>
      <c r="I777" s="8"/>
      <c r="J777" s="2">
        <f t="shared" si="138"/>
        <v>0.65897217835013977</v>
      </c>
      <c r="K777" s="2">
        <f t="shared" si="139"/>
        <v>0.34102782164986029</v>
      </c>
      <c r="L777" s="2">
        <f t="shared" si="140"/>
        <v>0</v>
      </c>
      <c r="M777" s="2">
        <f t="shared" si="141"/>
        <v>-5.5511151231257827E-17</v>
      </c>
      <c r="N777" s="55">
        <v>5424</v>
      </c>
      <c r="O777" s="55">
        <v>2807</v>
      </c>
      <c r="P777" s="55"/>
      <c r="Q777" s="55"/>
      <c r="R777" s="55"/>
      <c r="S777" s="55"/>
      <c r="T777" s="55"/>
      <c r="U777" s="55">
        <v>0</v>
      </c>
      <c r="V777" s="55"/>
      <c r="W777" s="55"/>
      <c r="X777" s="55"/>
      <c r="Y777" s="55"/>
      <c r="Z777" s="55"/>
      <c r="AA777" s="55"/>
      <c r="AB777" s="55"/>
      <c r="AG777" t="str">
        <f t="shared" si="134"/>
        <v>Sharon</v>
      </c>
      <c r="AH777" t="s">
        <v>393</v>
      </c>
      <c r="AI777">
        <v>4</v>
      </c>
      <c r="AK777" s="94">
        <v>25</v>
      </c>
      <c r="AL777" s="96">
        <v>21</v>
      </c>
      <c r="AM777" s="96">
        <v>110</v>
      </c>
      <c r="AN777" s="100">
        <v>60785</v>
      </c>
      <c r="AO777" s="100">
        <f t="shared" si="135"/>
        <v>25021</v>
      </c>
      <c r="AP777" t="s">
        <v>2575</v>
      </c>
      <c r="AQ777">
        <f t="shared" si="142"/>
        <v>2560785</v>
      </c>
    </row>
    <row r="778" spans="1:43" hidden="1" outlineLevel="1">
      <c r="A778" s="56" t="s">
        <v>2444</v>
      </c>
      <c r="B778" s="9" t="s">
        <v>1267</v>
      </c>
      <c r="C778" s="1">
        <f t="shared" si="136"/>
        <v>1133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 t="shared" si="137"/>
        <v>0</v>
      </c>
      <c r="G778" s="1">
        <f t="shared" si="132"/>
        <v>154</v>
      </c>
      <c r="H778" s="2">
        <f t="shared" si="133"/>
        <v>0.13592233009708737</v>
      </c>
      <c r="I778" s="8"/>
      <c r="J778" s="2">
        <f t="shared" si="138"/>
        <v>0.43159752868490731</v>
      </c>
      <c r="K778" s="2">
        <f t="shared" si="139"/>
        <v>0.56751985878199473</v>
      </c>
      <c r="L778" s="2">
        <f t="shared" si="140"/>
        <v>0</v>
      </c>
      <c r="M778" s="2">
        <f t="shared" si="141"/>
        <v>8.8261253309795951E-4</v>
      </c>
      <c r="N778" s="55">
        <v>489</v>
      </c>
      <c r="O778" s="55">
        <v>643</v>
      </c>
      <c r="P778" s="55"/>
      <c r="Q778" s="55"/>
      <c r="R778" s="55"/>
      <c r="S778" s="55"/>
      <c r="T778" s="55"/>
      <c r="U778" s="55">
        <v>1</v>
      </c>
      <c r="V778" s="55"/>
      <c r="W778" s="55"/>
      <c r="X778" s="55"/>
      <c r="Y778" s="55"/>
      <c r="Z778" s="55"/>
      <c r="AA778" s="55"/>
      <c r="AB778" s="55"/>
      <c r="AG778" t="str">
        <f t="shared" si="134"/>
        <v>Sheffield</v>
      </c>
      <c r="AH778" t="s">
        <v>542</v>
      </c>
      <c r="AI778">
        <v>1</v>
      </c>
      <c r="AK778" s="94">
        <v>25</v>
      </c>
      <c r="AL778" s="96">
        <v>3</v>
      </c>
      <c r="AM778" s="96">
        <v>130</v>
      </c>
      <c r="AN778" s="100">
        <v>61065</v>
      </c>
      <c r="AO778" s="100">
        <f t="shared" si="135"/>
        <v>25003</v>
      </c>
      <c r="AP778" t="s">
        <v>2575</v>
      </c>
      <c r="AQ778">
        <f t="shared" si="142"/>
        <v>2561065</v>
      </c>
    </row>
    <row r="779" spans="1:43" hidden="1" outlineLevel="1">
      <c r="A779" s="56" t="s">
        <v>2445</v>
      </c>
      <c r="B779" s="9" t="s">
        <v>1267</v>
      </c>
      <c r="C779" s="1">
        <f t="shared" si="136"/>
        <v>871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 t="shared" si="137"/>
        <v>0</v>
      </c>
      <c r="G779" s="1">
        <f t="shared" si="132"/>
        <v>49</v>
      </c>
      <c r="H779" s="2">
        <f t="shared" si="133"/>
        <v>5.6257175660160738E-2</v>
      </c>
      <c r="I779" s="8"/>
      <c r="J779" s="2">
        <f t="shared" si="138"/>
        <v>0.52698048220436278</v>
      </c>
      <c r="K779" s="2">
        <f t="shared" si="139"/>
        <v>0.47072330654420208</v>
      </c>
      <c r="L779" s="2">
        <f t="shared" si="140"/>
        <v>0</v>
      </c>
      <c r="M779" s="2">
        <f t="shared" si="141"/>
        <v>2.2962112514351429E-3</v>
      </c>
      <c r="N779" s="55">
        <v>459</v>
      </c>
      <c r="O779" s="55">
        <v>410</v>
      </c>
      <c r="P779" s="55"/>
      <c r="Q779" s="55"/>
      <c r="R779" s="55"/>
      <c r="S779" s="55"/>
      <c r="T779" s="55"/>
      <c r="U779" s="55">
        <v>2</v>
      </c>
      <c r="V779" s="55"/>
      <c r="W779" s="55"/>
      <c r="X779" s="55"/>
      <c r="Y779" s="55"/>
      <c r="Z779" s="55"/>
      <c r="AA779" s="55"/>
      <c r="AB779" s="55"/>
      <c r="AG779" t="str">
        <f t="shared" si="134"/>
        <v>Shelburne</v>
      </c>
      <c r="AH779" t="s">
        <v>1534</v>
      </c>
      <c r="AI779">
        <v>1</v>
      </c>
      <c r="AK779" s="94">
        <v>25</v>
      </c>
      <c r="AL779" s="96">
        <v>11</v>
      </c>
      <c r="AM779" s="96">
        <v>105</v>
      </c>
      <c r="AN779" s="100">
        <v>61135</v>
      </c>
      <c r="AO779" s="100">
        <f t="shared" si="135"/>
        <v>25011</v>
      </c>
      <c r="AP779" t="s">
        <v>2575</v>
      </c>
      <c r="AQ779">
        <f t="shared" si="142"/>
        <v>2561135</v>
      </c>
    </row>
    <row r="780" spans="1:43" hidden="1" outlineLevel="1">
      <c r="A780" s="56" t="s">
        <v>418</v>
      </c>
      <c r="B780" s="9" t="s">
        <v>1267</v>
      </c>
      <c r="C780" s="1">
        <f t="shared" si="136"/>
        <v>2336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 t="shared" si="137"/>
        <v>0</v>
      </c>
      <c r="G780" s="1">
        <f t="shared" ref="G780:G843" si="143">IF(C780&gt;0,MAX(N780:P780)-LARGE(N780:P780,2),0)</f>
        <v>8</v>
      </c>
      <c r="H780" s="2">
        <f t="shared" ref="H780:H843" si="144">IF(C780&gt;0,G780/C780,0)</f>
        <v>3.4246575342465752E-3</v>
      </c>
      <c r="I780" s="8"/>
      <c r="J780" s="2">
        <f t="shared" si="138"/>
        <v>0.49828767123287671</v>
      </c>
      <c r="K780" s="2">
        <f t="shared" si="139"/>
        <v>0.50171232876712324</v>
      </c>
      <c r="L780" s="2">
        <f t="shared" si="140"/>
        <v>0</v>
      </c>
      <c r="M780" s="2">
        <f t="shared" si="141"/>
        <v>0</v>
      </c>
      <c r="N780" s="55">
        <v>1164</v>
      </c>
      <c r="O780" s="55">
        <v>1172</v>
      </c>
      <c r="P780" s="55"/>
      <c r="Q780" s="55"/>
      <c r="R780" s="55"/>
      <c r="S780" s="55"/>
      <c r="T780" s="55"/>
      <c r="U780" s="55">
        <v>0</v>
      </c>
      <c r="V780" s="55"/>
      <c r="W780" s="55"/>
      <c r="X780" s="55"/>
      <c r="Y780" s="55"/>
      <c r="Z780" s="55"/>
      <c r="AA780" s="55"/>
      <c r="AB780" s="55"/>
      <c r="AG780" t="str">
        <f t="shared" ref="AG780:AG843" si="145">A780</f>
        <v>Sherborn</v>
      </c>
      <c r="AH780" t="s">
        <v>589</v>
      </c>
      <c r="AI780">
        <v>4</v>
      </c>
      <c r="AK780" s="94">
        <v>25</v>
      </c>
      <c r="AL780" s="96">
        <v>17</v>
      </c>
      <c r="AM780" s="96">
        <v>185</v>
      </c>
      <c r="AN780" s="100">
        <v>61380</v>
      </c>
      <c r="AO780" s="100">
        <f t="shared" si="135"/>
        <v>25017</v>
      </c>
      <c r="AP780" t="s">
        <v>2575</v>
      </c>
      <c r="AQ780">
        <f t="shared" si="142"/>
        <v>2561380</v>
      </c>
    </row>
    <row r="781" spans="1:43" hidden="1" outlineLevel="1">
      <c r="A781" s="56" t="s">
        <v>65</v>
      </c>
      <c r="B781" s="9" t="s">
        <v>1267</v>
      </c>
      <c r="C781" s="1">
        <f t="shared" si="136"/>
        <v>1876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 t="shared" si="137"/>
        <v>0</v>
      </c>
      <c r="G781" s="1">
        <f t="shared" si="143"/>
        <v>73</v>
      </c>
      <c r="H781" s="2">
        <f t="shared" si="144"/>
        <v>3.8912579957356079E-2</v>
      </c>
      <c r="I781" s="8"/>
      <c r="J781" s="2">
        <f t="shared" si="138"/>
        <v>0.48027718550106607</v>
      </c>
      <c r="K781" s="2">
        <f t="shared" si="139"/>
        <v>0.51918976545842221</v>
      </c>
      <c r="L781" s="2">
        <f t="shared" si="140"/>
        <v>0</v>
      </c>
      <c r="M781" s="2">
        <f t="shared" si="141"/>
        <v>5.3304904051165725E-4</v>
      </c>
      <c r="N781" s="55">
        <v>901</v>
      </c>
      <c r="O781" s="55">
        <v>974</v>
      </c>
      <c r="P781" s="55"/>
      <c r="Q781" s="55"/>
      <c r="R781" s="55"/>
      <c r="S781" s="55"/>
      <c r="T781" s="55"/>
      <c r="U781" s="55">
        <v>1</v>
      </c>
      <c r="V781" s="55"/>
      <c r="W781" s="55"/>
      <c r="X781" s="55"/>
      <c r="Y781" s="55"/>
      <c r="Z781" s="55"/>
      <c r="AA781" s="55"/>
      <c r="AB781" s="55"/>
      <c r="AG781" t="str">
        <f t="shared" si="145"/>
        <v>Shirley</v>
      </c>
      <c r="AH781" t="s">
        <v>589</v>
      </c>
      <c r="AI781">
        <v>5</v>
      </c>
      <c r="AK781" s="94">
        <v>25</v>
      </c>
      <c r="AL781" s="96">
        <v>17</v>
      </c>
      <c r="AM781" s="96">
        <v>190</v>
      </c>
      <c r="AN781" s="100">
        <v>61590</v>
      </c>
      <c r="AO781" s="100">
        <f t="shared" si="135"/>
        <v>25017</v>
      </c>
      <c r="AP781" t="s">
        <v>2575</v>
      </c>
      <c r="AQ781">
        <f t="shared" si="142"/>
        <v>2561590</v>
      </c>
    </row>
    <row r="782" spans="1:43" hidden="1" outlineLevel="1">
      <c r="A782" s="56" t="s">
        <v>892</v>
      </c>
      <c r="B782" s="9" t="s">
        <v>1267</v>
      </c>
      <c r="C782" s="1">
        <f t="shared" si="136"/>
        <v>10932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137"/>
        <v>0</v>
      </c>
      <c r="G782" s="1">
        <f t="shared" si="143"/>
        <v>371</v>
      </c>
      <c r="H782" s="2">
        <f t="shared" si="144"/>
        <v>3.3937065495792167E-2</v>
      </c>
      <c r="I782" s="8"/>
      <c r="J782" s="2">
        <f t="shared" si="138"/>
        <v>0.51692279546286135</v>
      </c>
      <c r="K782" s="2">
        <f t="shared" si="139"/>
        <v>0.48298572996706918</v>
      </c>
      <c r="L782" s="2">
        <f t="shared" si="140"/>
        <v>0</v>
      </c>
      <c r="M782" s="2">
        <f t="shared" si="141"/>
        <v>9.1474570069471905E-5</v>
      </c>
      <c r="N782" s="55">
        <v>5651</v>
      </c>
      <c r="O782" s="55">
        <v>5280</v>
      </c>
      <c r="P782" s="55"/>
      <c r="Q782" s="55"/>
      <c r="R782" s="55"/>
      <c r="S782" s="55"/>
      <c r="T782" s="55"/>
      <c r="U782" s="55">
        <v>1</v>
      </c>
      <c r="V782" s="55"/>
      <c r="W782" s="55"/>
      <c r="X782" s="55"/>
      <c r="Y782" s="55"/>
      <c r="Z782" s="55"/>
      <c r="AA782" s="55"/>
      <c r="AB782" s="55"/>
      <c r="AG782" t="str">
        <f t="shared" si="145"/>
        <v>Shrewsbury</v>
      </c>
      <c r="AH782" s="9" t="s">
        <v>1241</v>
      </c>
      <c r="AI782" s="9">
        <v>3</v>
      </c>
      <c r="AK782" s="94">
        <v>25</v>
      </c>
      <c r="AL782" s="96">
        <v>27</v>
      </c>
      <c r="AM782" s="96">
        <v>215</v>
      </c>
      <c r="AN782" s="100">
        <v>61800</v>
      </c>
      <c r="AO782" s="100">
        <f t="shared" si="135"/>
        <v>25027</v>
      </c>
      <c r="AP782" t="s">
        <v>2575</v>
      </c>
      <c r="AQ782">
        <f t="shared" si="142"/>
        <v>2561800</v>
      </c>
    </row>
    <row r="783" spans="1:43" hidden="1" outlineLevel="1">
      <c r="A783" s="56" t="s">
        <v>2716</v>
      </c>
      <c r="B783" s="9" t="s">
        <v>1267</v>
      </c>
      <c r="C783" s="1">
        <f t="shared" si="136"/>
        <v>771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137"/>
        <v>0</v>
      </c>
      <c r="G783" s="1">
        <f t="shared" si="143"/>
        <v>368</v>
      </c>
      <c r="H783" s="2">
        <f t="shared" si="144"/>
        <v>0.4773022049286641</v>
      </c>
      <c r="I783" s="8"/>
      <c r="J783" s="2">
        <f t="shared" si="138"/>
        <v>0.73281452658884561</v>
      </c>
      <c r="K783" s="2">
        <f t="shared" si="139"/>
        <v>0.25551232166018156</v>
      </c>
      <c r="L783" s="2">
        <f t="shared" si="140"/>
        <v>0</v>
      </c>
      <c r="M783" s="2">
        <f t="shared" si="141"/>
        <v>1.1673151750972832E-2</v>
      </c>
      <c r="N783" s="55">
        <v>565</v>
      </c>
      <c r="O783" s="55">
        <v>197</v>
      </c>
      <c r="P783" s="55"/>
      <c r="Q783" s="55"/>
      <c r="R783" s="55"/>
      <c r="S783" s="55"/>
      <c r="T783" s="55"/>
      <c r="U783" s="55">
        <v>9</v>
      </c>
      <c r="V783" s="55"/>
      <c r="W783" s="55"/>
      <c r="X783" s="55"/>
      <c r="Y783" s="55"/>
      <c r="Z783" s="55"/>
      <c r="AA783" s="55"/>
      <c r="AB783" s="55"/>
      <c r="AG783" t="str">
        <f t="shared" si="145"/>
        <v>Shutesbury</v>
      </c>
      <c r="AH783" t="s">
        <v>1534</v>
      </c>
      <c r="AI783">
        <v>1</v>
      </c>
      <c r="AK783" s="94">
        <v>25</v>
      </c>
      <c r="AL783" s="96">
        <v>11</v>
      </c>
      <c r="AM783" s="96">
        <v>110</v>
      </c>
      <c r="AN783" s="100">
        <v>61905</v>
      </c>
      <c r="AO783" s="100">
        <f t="shared" ref="AO783:AO846" si="146">AK783*1000+AL783</f>
        <v>25011</v>
      </c>
      <c r="AP783" t="s">
        <v>2575</v>
      </c>
      <c r="AQ783">
        <f t="shared" si="142"/>
        <v>2561905</v>
      </c>
    </row>
    <row r="784" spans="1:43" hidden="1" outlineLevel="1">
      <c r="A784" s="56" t="s">
        <v>1518</v>
      </c>
      <c r="B784" s="9" t="s">
        <v>1267</v>
      </c>
      <c r="C784" s="1">
        <f t="shared" si="136"/>
        <v>8590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 t="shared" si="137"/>
        <v>0</v>
      </c>
      <c r="G784" s="1">
        <f t="shared" si="143"/>
        <v>1418</v>
      </c>
      <c r="H784" s="2">
        <f t="shared" si="144"/>
        <v>0.1650756693830035</v>
      </c>
      <c r="I784" s="8"/>
      <c r="J784" s="2">
        <f t="shared" si="138"/>
        <v>0.58253783469150178</v>
      </c>
      <c r="K784" s="2">
        <f t="shared" si="139"/>
        <v>0.41746216530849828</v>
      </c>
      <c r="L784" s="2">
        <f t="shared" si="140"/>
        <v>0</v>
      </c>
      <c r="M784" s="2">
        <f t="shared" si="141"/>
        <v>-5.5511151231257827E-17</v>
      </c>
      <c r="N784" s="55">
        <v>5004</v>
      </c>
      <c r="O784" s="55">
        <v>3586</v>
      </c>
      <c r="P784" s="55"/>
      <c r="Q784" s="55"/>
      <c r="R784" s="55"/>
      <c r="S784" s="55"/>
      <c r="T784" s="55"/>
      <c r="U784" s="55">
        <v>0</v>
      </c>
      <c r="V784" s="55"/>
      <c r="W784" s="55"/>
      <c r="X784" s="55"/>
      <c r="Y784" s="55"/>
      <c r="Z784" s="55"/>
      <c r="AA784" s="55"/>
      <c r="AB784" s="55"/>
      <c r="AG784" t="str">
        <f t="shared" si="145"/>
        <v>Somerset</v>
      </c>
      <c r="AH784" t="s">
        <v>1482</v>
      </c>
      <c r="AI784">
        <v>3</v>
      </c>
      <c r="AK784" s="94">
        <v>25</v>
      </c>
      <c r="AL784" s="96">
        <v>5</v>
      </c>
      <c r="AM784" s="96">
        <v>85</v>
      </c>
      <c r="AN784" s="100">
        <v>62430</v>
      </c>
      <c r="AO784" s="100">
        <f t="shared" si="146"/>
        <v>25005</v>
      </c>
      <c r="AP784" t="s">
        <v>2575</v>
      </c>
      <c r="AQ784">
        <f t="shared" si="142"/>
        <v>2562430</v>
      </c>
    </row>
    <row r="785" spans="1:43" hidden="1" outlineLevel="1">
      <c r="A785" s="56" t="s">
        <v>2317</v>
      </c>
      <c r="B785" s="9" t="s">
        <v>1267</v>
      </c>
      <c r="C785" s="1">
        <f t="shared" si="136"/>
        <v>26153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 t="shared" si="137"/>
        <v>0</v>
      </c>
      <c r="G785" s="1">
        <f t="shared" si="143"/>
        <v>11636</v>
      </c>
      <c r="H785" s="2">
        <f t="shared" si="144"/>
        <v>0.44492027683248575</v>
      </c>
      <c r="I785" s="8"/>
      <c r="J785" s="2">
        <f t="shared" si="138"/>
        <v>0.71903796887546367</v>
      </c>
      <c r="K785" s="2">
        <f t="shared" si="139"/>
        <v>0.27411769204297787</v>
      </c>
      <c r="L785" s="2">
        <f t="shared" si="140"/>
        <v>0</v>
      </c>
      <c r="M785" s="2">
        <f t="shared" si="141"/>
        <v>6.8443390815584593E-3</v>
      </c>
      <c r="N785" s="55">
        <v>18805</v>
      </c>
      <c r="O785" s="55">
        <v>7169</v>
      </c>
      <c r="P785" s="55"/>
      <c r="Q785" s="55"/>
      <c r="R785" s="55"/>
      <c r="S785" s="55"/>
      <c r="T785" s="55"/>
      <c r="U785" s="55">
        <v>179</v>
      </c>
      <c r="V785" s="55"/>
      <c r="W785" s="55"/>
      <c r="X785" s="55"/>
      <c r="Y785" s="55"/>
      <c r="Z785" s="55"/>
      <c r="AA785" s="55"/>
      <c r="AB785" s="55"/>
      <c r="AG785" t="str">
        <f t="shared" si="145"/>
        <v>Somerville</v>
      </c>
      <c r="AH785" t="s">
        <v>589</v>
      </c>
      <c r="AI785">
        <v>8</v>
      </c>
      <c r="AK785" s="94">
        <v>25</v>
      </c>
      <c r="AL785" s="96">
        <v>17</v>
      </c>
      <c r="AM785" s="96">
        <v>195</v>
      </c>
      <c r="AN785" s="100">
        <v>62535</v>
      </c>
      <c r="AO785" s="100">
        <f t="shared" si="146"/>
        <v>25017</v>
      </c>
      <c r="AP785" t="s">
        <v>527</v>
      </c>
      <c r="AQ785">
        <f t="shared" si="142"/>
        <v>2562535</v>
      </c>
    </row>
    <row r="786" spans="1:43" hidden="1" outlineLevel="1">
      <c r="A786" s="56" t="s">
        <v>2714</v>
      </c>
      <c r="B786" s="9" t="s">
        <v>1267</v>
      </c>
      <c r="C786" s="1">
        <f t="shared" si="136"/>
        <v>6575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 t="shared" si="137"/>
        <v>0</v>
      </c>
      <c r="G786" s="1">
        <f t="shared" si="143"/>
        <v>118</v>
      </c>
      <c r="H786" s="2">
        <f t="shared" si="144"/>
        <v>1.7946768060836501E-2</v>
      </c>
      <c r="I786" s="8"/>
      <c r="J786" s="2">
        <f t="shared" si="138"/>
        <v>0.49095057034220535</v>
      </c>
      <c r="K786" s="2">
        <f t="shared" si="139"/>
        <v>0.50889733840304185</v>
      </c>
      <c r="L786" s="2">
        <f t="shared" si="140"/>
        <v>0</v>
      </c>
      <c r="M786" s="2">
        <f t="shared" si="141"/>
        <v>1.5209125475279528E-4</v>
      </c>
      <c r="N786" s="55">
        <v>3228</v>
      </c>
      <c r="O786" s="55">
        <v>3346</v>
      </c>
      <c r="P786" s="55"/>
      <c r="Q786" s="55"/>
      <c r="R786" s="55"/>
      <c r="S786" s="55"/>
      <c r="T786" s="55"/>
      <c r="U786" s="55">
        <v>1</v>
      </c>
      <c r="V786" s="55"/>
      <c r="W786" s="55"/>
      <c r="X786" s="55"/>
      <c r="Y786" s="55"/>
      <c r="Z786" s="55"/>
      <c r="AA786" s="55"/>
      <c r="AB786" s="55"/>
      <c r="AG786" t="str">
        <f t="shared" si="145"/>
        <v>South Hadley</v>
      </c>
      <c r="AH786" t="s">
        <v>1818</v>
      </c>
      <c r="AI786">
        <v>2</v>
      </c>
      <c r="AK786" s="94">
        <v>25</v>
      </c>
      <c r="AL786" s="96">
        <v>15</v>
      </c>
      <c r="AM786" s="96">
        <v>80</v>
      </c>
      <c r="AN786" s="100">
        <v>64145</v>
      </c>
      <c r="AO786" s="100">
        <f t="shared" si="146"/>
        <v>25015</v>
      </c>
      <c r="AP786" t="s">
        <v>2575</v>
      </c>
      <c r="AQ786">
        <f t="shared" si="142"/>
        <v>2564145</v>
      </c>
    </row>
    <row r="787" spans="1:43" hidden="1" outlineLevel="1">
      <c r="A787" s="56" t="s">
        <v>925</v>
      </c>
      <c r="B787" s="9" t="s">
        <v>1267</v>
      </c>
      <c r="C787" s="1">
        <f t="shared" si="136"/>
        <v>1951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 t="shared" si="137"/>
        <v>0</v>
      </c>
      <c r="G787" s="1">
        <f t="shared" si="143"/>
        <v>249</v>
      </c>
      <c r="H787" s="2">
        <f t="shared" si="144"/>
        <v>0.12762685802152743</v>
      </c>
      <c r="I787" s="8"/>
      <c r="J787" s="2">
        <f t="shared" si="138"/>
        <v>0.4361865709892363</v>
      </c>
      <c r="K787" s="2">
        <f t="shared" si="139"/>
        <v>0.5638134290107637</v>
      </c>
      <c r="L787" s="2">
        <f t="shared" si="140"/>
        <v>0</v>
      </c>
      <c r="M787" s="2">
        <f t="shared" si="141"/>
        <v>0</v>
      </c>
      <c r="N787" s="55">
        <v>851</v>
      </c>
      <c r="O787" s="55">
        <v>1100</v>
      </c>
      <c r="P787" s="55"/>
      <c r="Q787" s="55"/>
      <c r="R787" s="55"/>
      <c r="S787" s="55"/>
      <c r="T787" s="55"/>
      <c r="U787" s="55">
        <v>0</v>
      </c>
      <c r="V787" s="55"/>
      <c r="W787" s="55"/>
      <c r="X787" s="55"/>
      <c r="Y787" s="55"/>
      <c r="Z787" s="55"/>
      <c r="AA787" s="55"/>
      <c r="AB787" s="55"/>
      <c r="AG787" t="str">
        <f t="shared" si="145"/>
        <v>Southampton</v>
      </c>
      <c r="AH787" t="s">
        <v>1818</v>
      </c>
      <c r="AI787">
        <v>1</v>
      </c>
      <c r="AK787" s="94">
        <v>25</v>
      </c>
      <c r="AL787" s="96">
        <v>15</v>
      </c>
      <c r="AM787" s="96">
        <v>75</v>
      </c>
      <c r="AN787" s="100">
        <v>62745</v>
      </c>
      <c r="AO787" s="100">
        <f t="shared" si="146"/>
        <v>25015</v>
      </c>
      <c r="AP787" t="s">
        <v>2575</v>
      </c>
      <c r="AQ787">
        <f t="shared" si="142"/>
        <v>2562745</v>
      </c>
    </row>
    <row r="788" spans="1:43" hidden="1" outlineLevel="1">
      <c r="A788" s="56" t="s">
        <v>2467</v>
      </c>
      <c r="B788" s="9" t="s">
        <v>1267</v>
      </c>
      <c r="C788" s="1">
        <f t="shared" si="136"/>
        <v>3428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137"/>
        <v>0</v>
      </c>
      <c r="G788" s="1">
        <f t="shared" si="143"/>
        <v>66</v>
      </c>
      <c r="H788" s="2">
        <f t="shared" si="144"/>
        <v>1.9253208868144692E-2</v>
      </c>
      <c r="I788" s="8"/>
      <c r="J788" s="2">
        <f t="shared" si="138"/>
        <v>0.50962660443407237</v>
      </c>
      <c r="K788" s="2">
        <f t="shared" si="139"/>
        <v>0.49037339556592763</v>
      </c>
      <c r="L788" s="2">
        <f t="shared" si="140"/>
        <v>0</v>
      </c>
      <c r="M788" s="2">
        <f t="shared" si="141"/>
        <v>0</v>
      </c>
      <c r="N788" s="55">
        <v>1747</v>
      </c>
      <c r="O788" s="55">
        <v>1681</v>
      </c>
      <c r="P788" s="55"/>
      <c r="Q788" s="55"/>
      <c r="R788" s="55"/>
      <c r="S788" s="55"/>
      <c r="T788" s="55"/>
      <c r="U788" s="55">
        <v>0</v>
      </c>
      <c r="V788" s="55"/>
      <c r="W788" s="55"/>
      <c r="X788" s="55"/>
      <c r="Y788" s="55"/>
      <c r="Z788" s="55"/>
      <c r="AA788" s="55"/>
      <c r="AB788" s="55"/>
      <c r="AG788" t="str">
        <f t="shared" si="145"/>
        <v>Southborough</v>
      </c>
      <c r="AH788" s="9" t="s">
        <v>1241</v>
      </c>
      <c r="AI788" s="9">
        <v>3</v>
      </c>
      <c r="AK788" s="94">
        <v>25</v>
      </c>
      <c r="AL788" s="96">
        <v>27</v>
      </c>
      <c r="AM788" s="96">
        <v>220</v>
      </c>
      <c r="AN788" s="100">
        <v>63165</v>
      </c>
      <c r="AO788" s="100">
        <f t="shared" si="146"/>
        <v>25027</v>
      </c>
      <c r="AP788" t="s">
        <v>2575</v>
      </c>
      <c r="AQ788">
        <f t="shared" si="142"/>
        <v>2563165</v>
      </c>
    </row>
    <row r="789" spans="1:43" hidden="1" outlineLevel="1">
      <c r="A789" s="56" t="s">
        <v>1808</v>
      </c>
      <c r="B789" s="9" t="s">
        <v>1267</v>
      </c>
      <c r="C789" s="1">
        <f t="shared" si="136"/>
        <v>5866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 t="shared" si="137"/>
        <v>0</v>
      </c>
      <c r="G789" s="1">
        <f t="shared" si="143"/>
        <v>1072</v>
      </c>
      <c r="H789" s="2">
        <f t="shared" si="144"/>
        <v>0.18274803954994887</v>
      </c>
      <c r="I789" s="8"/>
      <c r="J789" s="2">
        <f t="shared" si="138"/>
        <v>0.59137401977497439</v>
      </c>
      <c r="K789" s="2">
        <f t="shared" si="139"/>
        <v>0.40862598022502555</v>
      </c>
      <c r="L789" s="2">
        <f t="shared" si="140"/>
        <v>0</v>
      </c>
      <c r="M789" s="2">
        <f t="shared" si="141"/>
        <v>5.5511151231257827E-17</v>
      </c>
      <c r="N789" s="55">
        <v>3469</v>
      </c>
      <c r="O789" s="55">
        <v>2397</v>
      </c>
      <c r="P789" s="55"/>
      <c r="Q789" s="55"/>
      <c r="R789" s="55"/>
      <c r="S789" s="55"/>
      <c r="T789" s="55"/>
      <c r="U789" s="55">
        <v>0</v>
      </c>
      <c r="V789" s="55"/>
      <c r="W789" s="55"/>
      <c r="X789" s="55"/>
      <c r="Y789" s="55"/>
      <c r="Z789" s="55"/>
      <c r="AA789" s="55"/>
      <c r="AB789" s="55"/>
      <c r="AG789" t="str">
        <f t="shared" si="145"/>
        <v>Southbridge</v>
      </c>
      <c r="AH789" s="9" t="s">
        <v>1241</v>
      </c>
      <c r="AI789" s="9">
        <v>2</v>
      </c>
      <c r="AK789" s="94">
        <v>25</v>
      </c>
      <c r="AL789" s="96">
        <v>27</v>
      </c>
      <c r="AM789" s="96">
        <v>225</v>
      </c>
      <c r="AN789" s="100">
        <v>63270</v>
      </c>
      <c r="AO789" s="100">
        <f t="shared" si="146"/>
        <v>25027</v>
      </c>
      <c r="AP789" t="s">
        <v>2575</v>
      </c>
      <c r="AQ789">
        <f t="shared" si="142"/>
        <v>2563270</v>
      </c>
    </row>
    <row r="790" spans="1:43" hidden="1" outlineLevel="1">
      <c r="A790" s="56" t="s">
        <v>1287</v>
      </c>
      <c r="B790" s="9" t="s">
        <v>1267</v>
      </c>
      <c r="C790" s="1">
        <f t="shared" si="136"/>
        <v>2580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 t="shared" si="137"/>
        <v>0</v>
      </c>
      <c r="G790" s="1">
        <f t="shared" si="143"/>
        <v>384</v>
      </c>
      <c r="H790" s="2">
        <f t="shared" si="144"/>
        <v>0.14883720930232558</v>
      </c>
      <c r="I790" s="8"/>
      <c r="J790" s="2">
        <f t="shared" si="138"/>
        <v>0.42325581395348838</v>
      </c>
      <c r="K790" s="2">
        <f t="shared" si="139"/>
        <v>0.5720930232558139</v>
      </c>
      <c r="L790" s="2">
        <f t="shared" si="140"/>
        <v>0</v>
      </c>
      <c r="M790" s="2">
        <f t="shared" si="141"/>
        <v>4.6511627906977715E-3</v>
      </c>
      <c r="N790" s="55">
        <v>1092</v>
      </c>
      <c r="O790" s="55">
        <v>1476</v>
      </c>
      <c r="P790" s="55"/>
      <c r="Q790" s="55"/>
      <c r="R790" s="55"/>
      <c r="S790" s="55"/>
      <c r="T790" s="55"/>
      <c r="U790" s="55">
        <v>12</v>
      </c>
      <c r="V790" s="55"/>
      <c r="W790" s="55"/>
      <c r="X790" s="55"/>
      <c r="Y790" s="55"/>
      <c r="Z790" s="55"/>
      <c r="AA790" s="55"/>
      <c r="AB790" s="55"/>
      <c r="AG790" t="str">
        <f t="shared" si="145"/>
        <v>Southwick</v>
      </c>
      <c r="AH790" t="s">
        <v>2627</v>
      </c>
      <c r="AI790">
        <v>1</v>
      </c>
      <c r="AK790" s="94">
        <v>25</v>
      </c>
      <c r="AL790" s="96">
        <v>13</v>
      </c>
      <c r="AM790" s="96">
        <v>85</v>
      </c>
      <c r="AN790" s="100">
        <v>65825</v>
      </c>
      <c r="AO790" s="100">
        <f t="shared" si="146"/>
        <v>25013</v>
      </c>
      <c r="AP790" t="s">
        <v>2575</v>
      </c>
      <c r="AQ790">
        <f t="shared" si="142"/>
        <v>2565825</v>
      </c>
    </row>
    <row r="791" spans="1:43" hidden="1" outlineLevel="1">
      <c r="A791" s="56" t="s">
        <v>2114</v>
      </c>
      <c r="B791" s="9" t="s">
        <v>1267</v>
      </c>
      <c r="C791" s="1">
        <f t="shared" si="136"/>
        <v>4206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 t="shared" si="137"/>
        <v>0</v>
      </c>
      <c r="G791" s="1">
        <f t="shared" si="143"/>
        <v>430</v>
      </c>
      <c r="H791" s="2">
        <f t="shared" si="144"/>
        <v>0.10223490252020923</v>
      </c>
      <c r="I791" s="8"/>
      <c r="J791" s="2">
        <f t="shared" si="138"/>
        <v>0.44888254873989542</v>
      </c>
      <c r="K791" s="2">
        <f t="shared" si="139"/>
        <v>0.55111745126010458</v>
      </c>
      <c r="L791" s="2">
        <f t="shared" si="140"/>
        <v>0</v>
      </c>
      <c r="M791" s="2">
        <f t="shared" si="141"/>
        <v>0</v>
      </c>
      <c r="N791" s="55">
        <v>1888</v>
      </c>
      <c r="O791" s="55">
        <v>2318</v>
      </c>
      <c r="P791" s="55"/>
      <c r="Q791" s="55"/>
      <c r="R791" s="55"/>
      <c r="S791" s="55"/>
      <c r="T791" s="55"/>
      <c r="U791" s="55">
        <v>0</v>
      </c>
      <c r="V791" s="55"/>
      <c r="W791" s="55"/>
      <c r="X791" s="55"/>
      <c r="Y791" s="55"/>
      <c r="Z791" s="55"/>
      <c r="AA791" s="55"/>
      <c r="AB791" s="55"/>
      <c r="AG791" t="str">
        <f t="shared" si="145"/>
        <v>Spencer</v>
      </c>
      <c r="AH791" s="9" t="s">
        <v>1241</v>
      </c>
      <c r="AI791" s="9">
        <v>2</v>
      </c>
      <c r="AK791" s="94">
        <v>25</v>
      </c>
      <c r="AL791" s="96">
        <v>27</v>
      </c>
      <c r="AM791" s="96">
        <v>230</v>
      </c>
      <c r="AN791" s="100">
        <v>66105</v>
      </c>
      <c r="AO791" s="100">
        <f t="shared" si="146"/>
        <v>25027</v>
      </c>
      <c r="AP791" t="s">
        <v>2575</v>
      </c>
      <c r="AQ791">
        <f t="shared" si="142"/>
        <v>2566105</v>
      </c>
    </row>
    <row r="792" spans="1:43" hidden="1" outlineLevel="1">
      <c r="A792" s="56" t="s">
        <v>1098</v>
      </c>
      <c r="B792" s="9" t="s">
        <v>1267</v>
      </c>
      <c r="C792" s="1">
        <f t="shared" si="136"/>
        <v>37751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137"/>
        <v>0</v>
      </c>
      <c r="G792" s="1">
        <f t="shared" si="143"/>
        <v>6140</v>
      </c>
      <c r="H792" s="2">
        <f t="shared" si="144"/>
        <v>0.16264469815369129</v>
      </c>
      <c r="I792" s="8"/>
      <c r="J792" s="2">
        <f t="shared" si="138"/>
        <v>0.5812826150300654</v>
      </c>
      <c r="K792" s="2">
        <f t="shared" si="139"/>
        <v>0.41863791687637414</v>
      </c>
      <c r="L792" s="2">
        <f t="shared" si="140"/>
        <v>0</v>
      </c>
      <c r="M792" s="2">
        <f t="shared" si="141"/>
        <v>7.9468093560464137E-5</v>
      </c>
      <c r="N792" s="55">
        <v>21944</v>
      </c>
      <c r="O792" s="55">
        <v>15804</v>
      </c>
      <c r="P792" s="55"/>
      <c r="Q792" s="55"/>
      <c r="R792" s="55"/>
      <c r="S792" s="55"/>
      <c r="T792" s="55"/>
      <c r="U792" s="55">
        <v>3</v>
      </c>
      <c r="V792" s="55"/>
      <c r="W792" s="55"/>
      <c r="X792" s="55"/>
      <c r="Y792" s="55"/>
      <c r="Z792" s="55"/>
      <c r="AA792" s="55"/>
      <c r="AB792" s="55"/>
      <c r="AG792" t="str">
        <f t="shared" si="145"/>
        <v>Springfield</v>
      </c>
      <c r="AH792" t="s">
        <v>2627</v>
      </c>
      <c r="AI792">
        <v>2</v>
      </c>
      <c r="AK792" s="94">
        <v>25</v>
      </c>
      <c r="AL792" s="96">
        <v>13</v>
      </c>
      <c r="AM792" s="96">
        <v>90</v>
      </c>
      <c r="AN792" s="100">
        <v>67000</v>
      </c>
      <c r="AO792" s="100">
        <f t="shared" si="146"/>
        <v>25013</v>
      </c>
      <c r="AP792" t="s">
        <v>527</v>
      </c>
      <c r="AQ792">
        <f t="shared" si="142"/>
        <v>2567000</v>
      </c>
    </row>
    <row r="793" spans="1:43" hidden="1" outlineLevel="1">
      <c r="A793" s="56" t="s">
        <v>2238</v>
      </c>
      <c r="B793" s="9" t="s">
        <v>1267</v>
      </c>
      <c r="C793" s="1">
        <f t="shared" si="136"/>
        <v>3004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 t="shared" si="137"/>
        <v>0</v>
      </c>
      <c r="G793" s="1">
        <f t="shared" si="143"/>
        <v>558</v>
      </c>
      <c r="H793" s="2">
        <f t="shared" si="144"/>
        <v>0.18575233022636484</v>
      </c>
      <c r="I793" s="8"/>
      <c r="J793" s="2">
        <f t="shared" si="138"/>
        <v>0.40679094540612515</v>
      </c>
      <c r="K793" s="2">
        <f t="shared" si="139"/>
        <v>0.59254327563248999</v>
      </c>
      <c r="L793" s="2">
        <f t="shared" si="140"/>
        <v>0</v>
      </c>
      <c r="M793" s="2">
        <f t="shared" si="141"/>
        <v>6.6577896138486636E-4</v>
      </c>
      <c r="N793" s="55">
        <v>1222</v>
      </c>
      <c r="O793" s="55">
        <v>1780</v>
      </c>
      <c r="P793" s="55"/>
      <c r="Q793" s="55"/>
      <c r="R793" s="55"/>
      <c r="S793" s="55"/>
      <c r="T793" s="55"/>
      <c r="U793" s="55">
        <v>2</v>
      </c>
      <c r="V793" s="55"/>
      <c r="W793" s="55"/>
      <c r="X793" s="55"/>
      <c r="Y793" s="55"/>
      <c r="Z793" s="55"/>
      <c r="AA793" s="55"/>
      <c r="AB793" s="55"/>
      <c r="AG793" t="str">
        <f t="shared" si="145"/>
        <v>Sterling</v>
      </c>
      <c r="AH793" s="9" t="s">
        <v>1241</v>
      </c>
      <c r="AI793" s="9">
        <v>1</v>
      </c>
      <c r="AK793" s="94">
        <v>25</v>
      </c>
      <c r="AL793" s="96">
        <v>27</v>
      </c>
      <c r="AM793" s="96">
        <v>235</v>
      </c>
      <c r="AN793" s="100">
        <v>67385</v>
      </c>
      <c r="AO793" s="100">
        <f t="shared" si="146"/>
        <v>25027</v>
      </c>
      <c r="AP793" t="s">
        <v>2575</v>
      </c>
      <c r="AQ793">
        <f t="shared" si="142"/>
        <v>2567385</v>
      </c>
    </row>
    <row r="794" spans="1:43" hidden="1" outlineLevel="1">
      <c r="A794" s="56" t="s">
        <v>2462</v>
      </c>
      <c r="B794" s="9" t="s">
        <v>1267</v>
      </c>
      <c r="C794" s="1">
        <f t="shared" si="136"/>
        <v>995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 t="shared" si="137"/>
        <v>0</v>
      </c>
      <c r="G794" s="1">
        <f t="shared" si="143"/>
        <v>226</v>
      </c>
      <c r="H794" s="2">
        <f t="shared" si="144"/>
        <v>0.22713567839195981</v>
      </c>
      <c r="I794" s="8"/>
      <c r="J794" s="2">
        <f t="shared" si="138"/>
        <v>0.61306532663316582</v>
      </c>
      <c r="K794" s="2">
        <f t="shared" si="139"/>
        <v>0.38592964824120601</v>
      </c>
      <c r="L794" s="2">
        <f t="shared" si="140"/>
        <v>0</v>
      </c>
      <c r="M794" s="2">
        <f t="shared" si="141"/>
        <v>1.0050251256281673E-3</v>
      </c>
      <c r="N794" s="55">
        <v>610</v>
      </c>
      <c r="O794" s="55">
        <v>384</v>
      </c>
      <c r="P794" s="55"/>
      <c r="Q794" s="55"/>
      <c r="R794" s="55"/>
      <c r="S794" s="55"/>
      <c r="T794" s="55"/>
      <c r="U794" s="55">
        <v>1</v>
      </c>
      <c r="V794" s="55"/>
      <c r="W794" s="55"/>
      <c r="X794" s="55"/>
      <c r="Y794" s="55"/>
      <c r="Z794" s="55"/>
      <c r="AA794" s="55"/>
      <c r="AB794" s="55"/>
      <c r="AG794" t="str">
        <f t="shared" si="145"/>
        <v>Stockbridge</v>
      </c>
      <c r="AH794" t="s">
        <v>542</v>
      </c>
      <c r="AI794">
        <v>1</v>
      </c>
      <c r="AK794" s="94">
        <v>25</v>
      </c>
      <c r="AL794" s="96">
        <v>3</v>
      </c>
      <c r="AM794" s="96">
        <v>135</v>
      </c>
      <c r="AN794" s="100">
        <v>67595</v>
      </c>
      <c r="AO794" s="100">
        <f t="shared" si="146"/>
        <v>25003</v>
      </c>
      <c r="AP794" t="s">
        <v>2575</v>
      </c>
      <c r="AQ794">
        <f t="shared" si="142"/>
        <v>2567595</v>
      </c>
    </row>
    <row r="795" spans="1:43" hidden="1" outlineLevel="1">
      <c r="A795" s="56" t="s">
        <v>2003</v>
      </c>
      <c r="B795" s="9" t="s">
        <v>1267</v>
      </c>
      <c r="C795" s="1">
        <f t="shared" si="136"/>
        <v>9852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 t="shared" si="137"/>
        <v>0</v>
      </c>
      <c r="G795" s="1">
        <f t="shared" si="143"/>
        <v>1475</v>
      </c>
      <c r="H795" s="2">
        <f t="shared" si="144"/>
        <v>0.14971579374746244</v>
      </c>
      <c r="I795" s="8"/>
      <c r="J795" s="2">
        <f t="shared" si="138"/>
        <v>0.57480714575720671</v>
      </c>
      <c r="K795" s="2">
        <f t="shared" si="139"/>
        <v>0.42509135200974424</v>
      </c>
      <c r="L795" s="2">
        <f t="shared" si="140"/>
        <v>0</v>
      </c>
      <c r="M795" s="2">
        <f t="shared" si="141"/>
        <v>1.0150223304905559E-4</v>
      </c>
      <c r="N795" s="55">
        <v>5663</v>
      </c>
      <c r="O795" s="55">
        <v>4188</v>
      </c>
      <c r="P795" s="55"/>
      <c r="Q795" s="55"/>
      <c r="R795" s="55"/>
      <c r="S795" s="55"/>
      <c r="T795" s="55"/>
      <c r="U795" s="55">
        <v>1</v>
      </c>
      <c r="V795" s="55"/>
      <c r="W795" s="55"/>
      <c r="X795" s="55"/>
      <c r="Y795" s="55"/>
      <c r="Z795" s="55"/>
      <c r="AA795" s="55"/>
      <c r="AB795" s="55"/>
      <c r="AG795" t="str">
        <f t="shared" si="145"/>
        <v>Stoneham</v>
      </c>
      <c r="AH795" t="s">
        <v>589</v>
      </c>
      <c r="AI795">
        <v>7</v>
      </c>
      <c r="AK795" s="94">
        <v>25</v>
      </c>
      <c r="AL795" s="96">
        <v>17</v>
      </c>
      <c r="AM795" s="96">
        <v>200</v>
      </c>
      <c r="AN795" s="100">
        <v>67665</v>
      </c>
      <c r="AO795" s="100">
        <f t="shared" si="146"/>
        <v>25017</v>
      </c>
      <c r="AP795" t="s">
        <v>2575</v>
      </c>
      <c r="AQ795">
        <f t="shared" si="142"/>
        <v>2567665</v>
      </c>
    </row>
    <row r="796" spans="1:43" hidden="1" outlineLevel="1">
      <c r="A796" s="56" t="s">
        <v>2720</v>
      </c>
      <c r="B796" s="9" t="s">
        <v>1267</v>
      </c>
      <c r="C796" s="1">
        <f t="shared" si="136"/>
        <v>11107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 t="shared" si="137"/>
        <v>0</v>
      </c>
      <c r="G796" s="1">
        <f t="shared" si="143"/>
        <v>1804</v>
      </c>
      <c r="H796" s="2">
        <f t="shared" si="144"/>
        <v>0.16242009543531105</v>
      </c>
      <c r="I796" s="8"/>
      <c r="J796" s="2">
        <f t="shared" si="138"/>
        <v>0.58053479787521378</v>
      </c>
      <c r="K796" s="2">
        <f t="shared" si="139"/>
        <v>0.41811470243990279</v>
      </c>
      <c r="L796" s="2">
        <f t="shared" si="140"/>
        <v>0</v>
      </c>
      <c r="M796" s="2">
        <f t="shared" si="141"/>
        <v>1.3504996848834327E-3</v>
      </c>
      <c r="N796" s="55">
        <v>6448</v>
      </c>
      <c r="O796" s="55">
        <v>4644</v>
      </c>
      <c r="P796" s="55"/>
      <c r="Q796" s="55"/>
      <c r="R796" s="55"/>
      <c r="S796" s="55"/>
      <c r="T796" s="55"/>
      <c r="U796" s="55">
        <v>15</v>
      </c>
      <c r="V796" s="55"/>
      <c r="W796" s="55"/>
      <c r="X796" s="55"/>
      <c r="Y796" s="55"/>
      <c r="Z796" s="55"/>
      <c r="AA796" s="55"/>
      <c r="AB796" s="55"/>
      <c r="AG796" t="str">
        <f t="shared" si="145"/>
        <v>Stoughton</v>
      </c>
      <c r="AH796" t="s">
        <v>393</v>
      </c>
      <c r="AI796">
        <v>9</v>
      </c>
      <c r="AK796" s="94">
        <v>25</v>
      </c>
      <c r="AL796" s="96">
        <v>21</v>
      </c>
      <c r="AM796" s="96">
        <v>115</v>
      </c>
      <c r="AN796" s="100">
        <v>67945</v>
      </c>
      <c r="AO796" s="100">
        <f t="shared" si="146"/>
        <v>25021</v>
      </c>
      <c r="AP796" t="s">
        <v>2575</v>
      </c>
      <c r="AQ796">
        <f t="shared" si="142"/>
        <v>2567945</v>
      </c>
    </row>
    <row r="797" spans="1:43" hidden="1" outlineLevel="1">
      <c r="A797" s="56" t="s">
        <v>2721</v>
      </c>
      <c r="B797" s="9" t="s">
        <v>1267</v>
      </c>
      <c r="C797" s="1">
        <f t="shared" si="136"/>
        <v>2827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 t="shared" si="137"/>
        <v>0</v>
      </c>
      <c r="G797" s="1">
        <f t="shared" si="143"/>
        <v>37</v>
      </c>
      <c r="H797" s="2">
        <f t="shared" si="144"/>
        <v>1.3088079235939158E-2</v>
      </c>
      <c r="I797" s="8"/>
      <c r="J797" s="2">
        <f t="shared" si="138"/>
        <v>0.50654403961796957</v>
      </c>
      <c r="K797" s="2">
        <f t="shared" si="139"/>
        <v>0.49345596038203043</v>
      </c>
      <c r="L797" s="2">
        <f t="shared" si="140"/>
        <v>0</v>
      </c>
      <c r="M797" s="2">
        <f t="shared" si="141"/>
        <v>0</v>
      </c>
      <c r="N797" s="55">
        <v>1432</v>
      </c>
      <c r="O797" s="55">
        <v>1395</v>
      </c>
      <c r="P797" s="55"/>
      <c r="Q797" s="55"/>
      <c r="R797" s="55"/>
      <c r="S797" s="55"/>
      <c r="T797" s="55"/>
      <c r="U797" s="55">
        <v>0</v>
      </c>
      <c r="V797" s="55"/>
      <c r="W797" s="55"/>
      <c r="X797" s="55"/>
      <c r="Y797" s="55"/>
      <c r="Z797" s="55"/>
      <c r="AA797" s="55"/>
      <c r="AB797" s="55"/>
      <c r="AG797" t="str">
        <f t="shared" si="145"/>
        <v>Stow</v>
      </c>
      <c r="AH797" t="s">
        <v>589</v>
      </c>
      <c r="AI797">
        <v>5</v>
      </c>
      <c r="AK797" s="94">
        <v>25</v>
      </c>
      <c r="AL797" s="96">
        <v>17</v>
      </c>
      <c r="AM797" s="96">
        <v>205</v>
      </c>
      <c r="AN797" s="100">
        <v>68050</v>
      </c>
      <c r="AO797" s="100">
        <f t="shared" si="146"/>
        <v>25017</v>
      </c>
      <c r="AP797" t="s">
        <v>2575</v>
      </c>
      <c r="AQ797">
        <f t="shared" si="142"/>
        <v>2568050</v>
      </c>
    </row>
    <row r="798" spans="1:43" hidden="1" outlineLevel="1">
      <c r="A798" s="56" t="s">
        <v>2143</v>
      </c>
      <c r="B798" s="9" t="s">
        <v>1267</v>
      </c>
      <c r="C798" s="1">
        <f t="shared" si="136"/>
        <v>3107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 t="shared" si="137"/>
        <v>0</v>
      </c>
      <c r="G798" s="1">
        <f t="shared" si="143"/>
        <v>13</v>
      </c>
      <c r="H798" s="2">
        <f t="shared" si="144"/>
        <v>4.1841004184100415E-3</v>
      </c>
      <c r="I798" s="8"/>
      <c r="J798" s="2">
        <f t="shared" si="138"/>
        <v>0.497907949790795</v>
      </c>
      <c r="K798" s="2">
        <f t="shared" si="139"/>
        <v>0.502092050209205</v>
      </c>
      <c r="L798" s="2">
        <f t="shared" si="140"/>
        <v>0</v>
      </c>
      <c r="M798" s="2">
        <f t="shared" si="141"/>
        <v>0</v>
      </c>
      <c r="N798" s="55">
        <v>1547</v>
      </c>
      <c r="O798" s="55">
        <v>1560</v>
      </c>
      <c r="P798" s="55"/>
      <c r="Q798" s="55"/>
      <c r="R798" s="55"/>
      <c r="S798" s="55"/>
      <c r="T798" s="55"/>
      <c r="U798" s="55">
        <v>0</v>
      </c>
      <c r="V798" s="55"/>
      <c r="W798" s="55"/>
      <c r="X798" s="55"/>
      <c r="Y798" s="55"/>
      <c r="Z798" s="55"/>
      <c r="AA798" s="55"/>
      <c r="AB798" s="55"/>
      <c r="AG798" t="str">
        <f t="shared" si="145"/>
        <v>Sturbridge</v>
      </c>
      <c r="AH798" s="9" t="s">
        <v>1241</v>
      </c>
      <c r="AI798" s="9">
        <v>2</v>
      </c>
      <c r="AK798" s="94">
        <v>25</v>
      </c>
      <c r="AL798" s="96">
        <v>27</v>
      </c>
      <c r="AM798" s="96">
        <v>240</v>
      </c>
      <c r="AN798" s="100">
        <v>68155</v>
      </c>
      <c r="AO798" s="100">
        <f t="shared" si="146"/>
        <v>25027</v>
      </c>
      <c r="AP798" t="s">
        <v>2575</v>
      </c>
      <c r="AQ798">
        <f t="shared" si="142"/>
        <v>2568155</v>
      </c>
    </row>
    <row r="799" spans="1:43" hidden="1" outlineLevel="1">
      <c r="A799" s="56" t="s">
        <v>28</v>
      </c>
      <c r="B799" s="9" t="s">
        <v>1267</v>
      </c>
      <c r="C799" s="1">
        <f t="shared" si="136"/>
        <v>7713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 t="shared" si="137"/>
        <v>0</v>
      </c>
      <c r="G799" s="1">
        <f t="shared" si="143"/>
        <v>1114</v>
      </c>
      <c r="H799" s="2">
        <f t="shared" si="144"/>
        <v>0.1444314793206275</v>
      </c>
      <c r="I799" s="8"/>
      <c r="J799" s="2">
        <f t="shared" si="138"/>
        <v>0.57215091404122909</v>
      </c>
      <c r="K799" s="2">
        <f t="shared" si="139"/>
        <v>0.42771943472060159</v>
      </c>
      <c r="L799" s="2">
        <f t="shared" si="140"/>
        <v>0</v>
      </c>
      <c r="M799" s="2">
        <f t="shared" si="141"/>
        <v>1.29651238169326E-4</v>
      </c>
      <c r="N799" s="55">
        <v>4413</v>
      </c>
      <c r="O799" s="55">
        <v>3299</v>
      </c>
      <c r="P799" s="55"/>
      <c r="Q799" s="55"/>
      <c r="R799" s="55"/>
      <c r="S799" s="55"/>
      <c r="T799" s="55"/>
      <c r="U799" s="55">
        <v>1</v>
      </c>
      <c r="V799" s="55"/>
      <c r="W799" s="55"/>
      <c r="X799" s="55"/>
      <c r="Y799" s="55"/>
      <c r="Z799" s="55"/>
      <c r="AA799" s="55"/>
      <c r="AB799" s="55"/>
      <c r="AG799" t="str">
        <f t="shared" si="145"/>
        <v>Sudbury</v>
      </c>
      <c r="AH799" t="s">
        <v>589</v>
      </c>
      <c r="AI799">
        <v>5</v>
      </c>
      <c r="AK799" s="94">
        <v>25</v>
      </c>
      <c r="AL799" s="96">
        <v>17</v>
      </c>
      <c r="AM799" s="96">
        <v>210</v>
      </c>
      <c r="AN799" s="100">
        <v>68260</v>
      </c>
      <c r="AO799" s="100">
        <f t="shared" si="146"/>
        <v>25017</v>
      </c>
      <c r="AP799" t="s">
        <v>2575</v>
      </c>
      <c r="AQ799">
        <f t="shared" si="142"/>
        <v>2568260</v>
      </c>
    </row>
    <row r="800" spans="1:43" hidden="1" outlineLevel="1">
      <c r="A800" s="56" t="s">
        <v>742</v>
      </c>
      <c r="B800" s="9" t="s">
        <v>1267</v>
      </c>
      <c r="C800" s="1">
        <f t="shared" si="136"/>
        <v>1221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 t="shared" si="137"/>
        <v>0</v>
      </c>
      <c r="G800" s="1">
        <f t="shared" si="143"/>
        <v>351</v>
      </c>
      <c r="H800" s="2">
        <f t="shared" si="144"/>
        <v>0.28746928746928746</v>
      </c>
      <c r="I800" s="8"/>
      <c r="J800" s="2">
        <f t="shared" si="138"/>
        <v>0.63636363636363635</v>
      </c>
      <c r="K800" s="2">
        <f t="shared" si="139"/>
        <v>0.34889434889434889</v>
      </c>
      <c r="L800" s="2">
        <f t="shared" si="140"/>
        <v>0</v>
      </c>
      <c r="M800" s="2">
        <f t="shared" si="141"/>
        <v>1.4742014742014753E-2</v>
      </c>
      <c r="N800" s="55">
        <v>777</v>
      </c>
      <c r="O800" s="55">
        <v>426</v>
      </c>
      <c r="P800" s="55"/>
      <c r="Q800" s="55"/>
      <c r="R800" s="55"/>
      <c r="S800" s="55"/>
      <c r="T800" s="55"/>
      <c r="U800" s="55">
        <v>18</v>
      </c>
      <c r="V800" s="55"/>
      <c r="W800" s="55"/>
      <c r="X800" s="55"/>
      <c r="Y800" s="55"/>
      <c r="Z800" s="55"/>
      <c r="AA800" s="55"/>
      <c r="AB800" s="55"/>
      <c r="AG800" t="str">
        <f t="shared" si="145"/>
        <v>Sunderland</v>
      </c>
      <c r="AH800" t="s">
        <v>1534</v>
      </c>
      <c r="AI800">
        <v>1</v>
      </c>
      <c r="AK800" s="94">
        <v>25</v>
      </c>
      <c r="AL800" s="96">
        <v>11</v>
      </c>
      <c r="AM800" s="96">
        <v>115</v>
      </c>
      <c r="AN800" s="100">
        <v>68400</v>
      </c>
      <c r="AO800" s="100">
        <f t="shared" si="146"/>
        <v>25011</v>
      </c>
      <c r="AP800" t="s">
        <v>2575</v>
      </c>
      <c r="AQ800">
        <f t="shared" si="142"/>
        <v>2568400</v>
      </c>
    </row>
    <row r="801" spans="1:43" hidden="1" outlineLevel="1">
      <c r="A801" s="56" t="s">
        <v>426</v>
      </c>
      <c r="B801" s="9" t="s">
        <v>1267</v>
      </c>
      <c r="C801" s="1">
        <f t="shared" si="136"/>
        <v>2885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 t="shared" si="137"/>
        <v>0</v>
      </c>
      <c r="G801" s="1">
        <f t="shared" si="143"/>
        <v>455</v>
      </c>
      <c r="H801" s="2">
        <f t="shared" si="144"/>
        <v>0.15771230502599654</v>
      </c>
      <c r="I801" s="8"/>
      <c r="J801" s="2">
        <f t="shared" si="138"/>
        <v>0.41837088388214905</v>
      </c>
      <c r="K801" s="2">
        <f t="shared" si="139"/>
        <v>0.57608318890814558</v>
      </c>
      <c r="L801" s="2">
        <f t="shared" si="140"/>
        <v>0</v>
      </c>
      <c r="M801" s="2">
        <f t="shared" si="141"/>
        <v>5.5459272097053702E-3</v>
      </c>
      <c r="N801" s="55">
        <v>1207</v>
      </c>
      <c r="O801" s="55">
        <v>1662</v>
      </c>
      <c r="P801" s="55"/>
      <c r="Q801" s="55"/>
      <c r="R801" s="55"/>
      <c r="S801" s="55"/>
      <c r="T801" s="55"/>
      <c r="U801" s="55">
        <v>16</v>
      </c>
      <c r="V801" s="55"/>
      <c r="W801" s="55"/>
      <c r="X801" s="55"/>
      <c r="Y801" s="55"/>
      <c r="Z801" s="55"/>
      <c r="AA801" s="55"/>
      <c r="AB801" s="55"/>
      <c r="AG801" t="str">
        <f t="shared" si="145"/>
        <v>Sutton</v>
      </c>
      <c r="AH801" s="9" t="s">
        <v>1241</v>
      </c>
      <c r="AI801" s="9">
        <v>2</v>
      </c>
      <c r="AK801" s="94">
        <v>25</v>
      </c>
      <c r="AL801" s="96">
        <v>27</v>
      </c>
      <c r="AM801" s="96">
        <v>245</v>
      </c>
      <c r="AN801" s="100">
        <v>68610</v>
      </c>
      <c r="AO801" s="100">
        <f t="shared" si="146"/>
        <v>25027</v>
      </c>
      <c r="AP801" t="s">
        <v>2575</v>
      </c>
      <c r="AQ801">
        <f t="shared" si="142"/>
        <v>2568610</v>
      </c>
    </row>
    <row r="802" spans="1:43" hidden="1" outlineLevel="1">
      <c r="A802" s="56" t="s">
        <v>1996</v>
      </c>
      <c r="B802" s="9" t="s">
        <v>1267</v>
      </c>
      <c r="C802" s="1">
        <f t="shared" si="136"/>
        <v>7028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 t="shared" si="137"/>
        <v>0</v>
      </c>
      <c r="G802" s="1">
        <f t="shared" si="143"/>
        <v>1510</v>
      </c>
      <c r="H802" s="2">
        <f t="shared" si="144"/>
        <v>0.21485486624928857</v>
      </c>
      <c r="I802" s="8"/>
      <c r="J802" s="2">
        <f t="shared" si="138"/>
        <v>0.60742743312464431</v>
      </c>
      <c r="K802" s="2">
        <f t="shared" si="139"/>
        <v>0.39257256687535574</v>
      </c>
      <c r="L802" s="2">
        <f t="shared" si="140"/>
        <v>0</v>
      </c>
      <c r="M802" s="2">
        <f t="shared" si="141"/>
        <v>-5.5511151231257827E-17</v>
      </c>
      <c r="N802" s="55">
        <v>4269</v>
      </c>
      <c r="O802" s="55">
        <v>2759</v>
      </c>
      <c r="P802" s="55"/>
      <c r="Q802" s="55"/>
      <c r="R802" s="55"/>
      <c r="S802" s="55"/>
      <c r="T802" s="55"/>
      <c r="U802" s="55">
        <v>0</v>
      </c>
      <c r="V802" s="55"/>
      <c r="W802" s="55"/>
      <c r="X802" s="55"/>
      <c r="Y802" s="55"/>
      <c r="Z802" s="55"/>
      <c r="AA802" s="55"/>
      <c r="AB802" s="55"/>
      <c r="AG802" t="str">
        <f t="shared" si="145"/>
        <v>Swampscott</v>
      </c>
      <c r="AH802" t="s">
        <v>1247</v>
      </c>
      <c r="AI802">
        <v>6</v>
      </c>
      <c r="AK802" s="94">
        <v>25</v>
      </c>
      <c r="AL802" s="96">
        <v>9</v>
      </c>
      <c r="AM802" s="96">
        <v>155</v>
      </c>
      <c r="AN802" s="100">
        <v>68645</v>
      </c>
      <c r="AO802" s="100">
        <f t="shared" si="146"/>
        <v>25009</v>
      </c>
      <c r="AP802" t="s">
        <v>2575</v>
      </c>
      <c r="AQ802">
        <f t="shared" si="142"/>
        <v>2568645</v>
      </c>
    </row>
    <row r="803" spans="1:43" hidden="1" outlineLevel="1">
      <c r="A803" s="56" t="s">
        <v>1301</v>
      </c>
      <c r="B803" s="9" t="s">
        <v>1267</v>
      </c>
      <c r="C803" s="1">
        <f t="shared" si="136"/>
        <v>6423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137"/>
        <v>0</v>
      </c>
      <c r="G803" s="1">
        <f t="shared" si="143"/>
        <v>505</v>
      </c>
      <c r="H803" s="2">
        <f t="shared" si="144"/>
        <v>7.8623696092168766E-2</v>
      </c>
      <c r="I803" s="8"/>
      <c r="J803" s="2">
        <f t="shared" si="138"/>
        <v>0.53744356219834966</v>
      </c>
      <c r="K803" s="2">
        <f t="shared" si="139"/>
        <v>0.45881986610618092</v>
      </c>
      <c r="L803" s="2">
        <f t="shared" si="140"/>
        <v>0</v>
      </c>
      <c r="M803" s="2">
        <f t="shared" si="141"/>
        <v>3.7365716954694261E-3</v>
      </c>
      <c r="N803" s="55">
        <v>3452</v>
      </c>
      <c r="O803" s="55">
        <v>2947</v>
      </c>
      <c r="P803" s="55"/>
      <c r="Q803" s="55"/>
      <c r="R803" s="55"/>
      <c r="S803" s="55"/>
      <c r="T803" s="55"/>
      <c r="U803" s="55">
        <v>24</v>
      </c>
      <c r="V803" s="55"/>
      <c r="W803" s="55"/>
      <c r="X803" s="55"/>
      <c r="Y803" s="55"/>
      <c r="Z803" s="55"/>
      <c r="AA803" s="55"/>
      <c r="AB803" s="55"/>
      <c r="AG803" t="str">
        <f t="shared" si="145"/>
        <v>Swansea</v>
      </c>
      <c r="AH803" t="s">
        <v>1482</v>
      </c>
      <c r="AI803">
        <v>3</v>
      </c>
      <c r="AK803" s="94">
        <v>25</v>
      </c>
      <c r="AL803" s="96">
        <v>5</v>
      </c>
      <c r="AM803" s="96">
        <v>90</v>
      </c>
      <c r="AN803" s="100">
        <v>68750</v>
      </c>
      <c r="AO803" s="100">
        <f t="shared" si="146"/>
        <v>25005</v>
      </c>
      <c r="AP803" t="s">
        <v>2575</v>
      </c>
      <c r="AQ803">
        <f t="shared" si="142"/>
        <v>2568750</v>
      </c>
    </row>
    <row r="804" spans="1:43" hidden="1" outlineLevel="1">
      <c r="A804" s="56" t="s">
        <v>2449</v>
      </c>
      <c r="B804" s="9" t="s">
        <v>1267</v>
      </c>
      <c r="C804" s="1">
        <f t="shared" si="136"/>
        <v>15854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 t="shared" si="137"/>
        <v>0</v>
      </c>
      <c r="G804" s="1">
        <f t="shared" si="143"/>
        <v>1514</v>
      </c>
      <c r="H804" s="2">
        <f t="shared" si="144"/>
        <v>9.5496404692822001E-2</v>
      </c>
      <c r="I804" s="8"/>
      <c r="J804" s="2">
        <f t="shared" si="138"/>
        <v>0.54774820234641097</v>
      </c>
      <c r="K804" s="2">
        <f t="shared" si="139"/>
        <v>0.45225179765358903</v>
      </c>
      <c r="L804" s="2">
        <f t="shared" si="140"/>
        <v>0</v>
      </c>
      <c r="M804" s="2">
        <f t="shared" si="141"/>
        <v>0</v>
      </c>
      <c r="N804" s="55">
        <v>8684</v>
      </c>
      <c r="O804" s="55">
        <v>7170</v>
      </c>
      <c r="P804" s="55"/>
      <c r="Q804" s="55"/>
      <c r="R804" s="55"/>
      <c r="S804" s="55"/>
      <c r="T804" s="55"/>
      <c r="U804" s="55">
        <v>0</v>
      </c>
      <c r="V804" s="55"/>
      <c r="W804" s="55"/>
      <c r="X804" s="55"/>
      <c r="Y804" s="55"/>
      <c r="Z804" s="55"/>
      <c r="AA804" s="55"/>
      <c r="AB804" s="55"/>
      <c r="AG804" t="str">
        <f t="shared" si="145"/>
        <v>Taunton</v>
      </c>
      <c r="AH804" t="s">
        <v>1482</v>
      </c>
      <c r="AI804">
        <v>4</v>
      </c>
      <c r="AK804" s="94">
        <v>25</v>
      </c>
      <c r="AL804" s="96">
        <v>5</v>
      </c>
      <c r="AM804" s="96">
        <v>95</v>
      </c>
      <c r="AN804" s="100">
        <v>69170</v>
      </c>
      <c r="AO804" s="100">
        <f t="shared" si="146"/>
        <v>25005</v>
      </c>
      <c r="AP804" t="s">
        <v>527</v>
      </c>
      <c r="AQ804">
        <f t="shared" si="142"/>
        <v>2569170</v>
      </c>
    </row>
    <row r="805" spans="1:43" hidden="1" outlineLevel="1">
      <c r="A805" s="56" t="s">
        <v>1273</v>
      </c>
      <c r="B805" s="9" t="s">
        <v>1267</v>
      </c>
      <c r="C805" s="1">
        <f t="shared" si="136"/>
        <v>2542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 t="shared" si="137"/>
        <v>0</v>
      </c>
      <c r="G805" s="1">
        <f t="shared" si="143"/>
        <v>14</v>
      </c>
      <c r="H805" s="2">
        <f t="shared" si="144"/>
        <v>5.5074744295830055E-3</v>
      </c>
      <c r="I805" s="8"/>
      <c r="J805" s="2">
        <f t="shared" si="138"/>
        <v>0.4972462627852085</v>
      </c>
      <c r="K805" s="2">
        <f t="shared" si="139"/>
        <v>0.50275373721479155</v>
      </c>
      <c r="L805" s="2">
        <f t="shared" si="140"/>
        <v>0</v>
      </c>
      <c r="M805" s="2">
        <f t="shared" si="141"/>
        <v>-1.1102230246251565E-16</v>
      </c>
      <c r="N805" s="55">
        <v>1264</v>
      </c>
      <c r="O805" s="55">
        <v>1278</v>
      </c>
      <c r="P805" s="55"/>
      <c r="Q805" s="55"/>
      <c r="R805" s="55"/>
      <c r="S805" s="55"/>
      <c r="T805" s="55"/>
      <c r="U805" s="55">
        <v>0</v>
      </c>
      <c r="V805" s="55"/>
      <c r="W805" s="55"/>
      <c r="X805" s="55"/>
      <c r="Y805" s="55"/>
      <c r="Z805" s="55"/>
      <c r="AA805" s="55"/>
      <c r="AB805" s="55"/>
      <c r="AG805" t="str">
        <f t="shared" si="145"/>
        <v>Templeton</v>
      </c>
      <c r="AH805" s="9" t="s">
        <v>1241</v>
      </c>
      <c r="AI805" s="9">
        <v>1</v>
      </c>
      <c r="AK805" s="94">
        <v>25</v>
      </c>
      <c r="AL805" s="96">
        <v>27</v>
      </c>
      <c r="AM805" s="96">
        <v>250</v>
      </c>
      <c r="AN805" s="100">
        <v>69275</v>
      </c>
      <c r="AO805" s="100">
        <f t="shared" si="146"/>
        <v>25027</v>
      </c>
      <c r="AP805" t="s">
        <v>2575</v>
      </c>
      <c r="AQ805">
        <f t="shared" si="142"/>
        <v>2569275</v>
      </c>
    </row>
    <row r="806" spans="1:43" hidden="1" outlineLevel="1">
      <c r="A806" s="56" t="s">
        <v>1886</v>
      </c>
      <c r="B806" s="9" t="s">
        <v>1267</v>
      </c>
      <c r="C806" s="1">
        <f t="shared" si="136"/>
        <v>11772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 t="shared" si="137"/>
        <v>0</v>
      </c>
      <c r="G806" s="1">
        <f t="shared" si="143"/>
        <v>341</v>
      </c>
      <c r="H806" s="2">
        <f t="shared" si="144"/>
        <v>2.8967040434930345E-2</v>
      </c>
      <c r="I806" s="8"/>
      <c r="J806" s="2">
        <f t="shared" si="138"/>
        <v>0.51308188922867826</v>
      </c>
      <c r="K806" s="2">
        <f t="shared" si="139"/>
        <v>0.48411484879374789</v>
      </c>
      <c r="L806" s="2">
        <f t="shared" si="140"/>
        <v>0</v>
      </c>
      <c r="M806" s="2">
        <f t="shared" si="141"/>
        <v>2.8032619775738565E-3</v>
      </c>
      <c r="N806" s="55">
        <v>6040</v>
      </c>
      <c r="O806" s="55">
        <v>5699</v>
      </c>
      <c r="P806" s="55"/>
      <c r="Q806" s="55"/>
      <c r="R806" s="55"/>
      <c r="S806" s="55"/>
      <c r="T806" s="55"/>
      <c r="U806" s="55">
        <v>33</v>
      </c>
      <c r="V806" s="55"/>
      <c r="W806" s="55"/>
      <c r="X806" s="55"/>
      <c r="Y806" s="55"/>
      <c r="Z806" s="55"/>
      <c r="AA806" s="55"/>
      <c r="AB806" s="55"/>
      <c r="AG806" t="str">
        <f t="shared" si="145"/>
        <v>Tewksbury</v>
      </c>
      <c r="AH806" t="s">
        <v>589</v>
      </c>
      <c r="AI806">
        <v>5</v>
      </c>
      <c r="AK806" s="94">
        <v>25</v>
      </c>
      <c r="AL806" s="96">
        <v>17</v>
      </c>
      <c r="AM806" s="96">
        <v>215</v>
      </c>
      <c r="AN806" s="100">
        <v>69415</v>
      </c>
      <c r="AO806" s="100">
        <f t="shared" si="146"/>
        <v>25017</v>
      </c>
      <c r="AP806" t="s">
        <v>2575</v>
      </c>
      <c r="AQ806">
        <f t="shared" si="142"/>
        <v>2569415</v>
      </c>
    </row>
    <row r="807" spans="1:43" hidden="1" outlineLevel="1">
      <c r="A807" s="56" t="s">
        <v>524</v>
      </c>
      <c r="B807" s="9" t="s">
        <v>1267</v>
      </c>
      <c r="C807" s="1">
        <f t="shared" si="136"/>
        <v>1433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 t="shared" si="137"/>
        <v>0</v>
      </c>
      <c r="G807" s="1">
        <f t="shared" si="143"/>
        <v>437</v>
      </c>
      <c r="H807" s="2">
        <f t="shared" si="144"/>
        <v>0.30495464061409633</v>
      </c>
      <c r="I807" s="8"/>
      <c r="J807" s="2">
        <f t="shared" si="138"/>
        <v>0.65177948360083737</v>
      </c>
      <c r="K807" s="2">
        <f t="shared" si="139"/>
        <v>0.3468248429867411</v>
      </c>
      <c r="L807" s="2">
        <f t="shared" si="140"/>
        <v>0</v>
      </c>
      <c r="M807" s="2">
        <f t="shared" si="141"/>
        <v>1.3956734124215275E-3</v>
      </c>
      <c r="N807" s="55">
        <v>934</v>
      </c>
      <c r="O807" s="55">
        <v>497</v>
      </c>
      <c r="P807" s="55"/>
      <c r="Q807" s="55"/>
      <c r="R807" s="55"/>
      <c r="S807" s="55"/>
      <c r="T807" s="55"/>
      <c r="U807" s="55">
        <v>2</v>
      </c>
      <c r="V807" s="55"/>
      <c r="W807" s="55"/>
      <c r="X807" s="55"/>
      <c r="Y807" s="55"/>
      <c r="Z807" s="55"/>
      <c r="AA807" s="55"/>
      <c r="AB807" s="55"/>
      <c r="AG807" t="str">
        <f t="shared" si="145"/>
        <v>Tisbury</v>
      </c>
      <c r="AH807" t="s">
        <v>1865</v>
      </c>
      <c r="AI807">
        <v>10</v>
      </c>
      <c r="AK807" s="94">
        <v>25</v>
      </c>
      <c r="AL807" s="96">
        <v>7</v>
      </c>
      <c r="AM807" s="96">
        <v>30</v>
      </c>
      <c r="AN807" s="100">
        <v>69940</v>
      </c>
      <c r="AO807" s="100">
        <f t="shared" si="146"/>
        <v>25007</v>
      </c>
      <c r="AP807" t="s">
        <v>2575</v>
      </c>
      <c r="AQ807">
        <f t="shared" si="142"/>
        <v>2569940</v>
      </c>
    </row>
    <row r="808" spans="1:43" hidden="1" outlineLevel="1">
      <c r="A808" s="56" t="s">
        <v>122</v>
      </c>
      <c r="B808" s="9" t="s">
        <v>1267</v>
      </c>
      <c r="C808" s="1">
        <f t="shared" si="136"/>
        <v>126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 t="shared" si="137"/>
        <v>0</v>
      </c>
      <c r="G808" s="1">
        <f t="shared" si="143"/>
        <v>26</v>
      </c>
      <c r="H808" s="2">
        <f t="shared" si="144"/>
        <v>0.20634920634920634</v>
      </c>
      <c r="I808" s="8"/>
      <c r="J808" s="2">
        <f t="shared" si="138"/>
        <v>0.3968253968253968</v>
      </c>
      <c r="K808" s="2">
        <f t="shared" si="139"/>
        <v>0.60317460317460314</v>
      </c>
      <c r="L808" s="2">
        <f t="shared" si="140"/>
        <v>0</v>
      </c>
      <c r="M808" s="2">
        <f t="shared" si="141"/>
        <v>1.1102230246251565E-16</v>
      </c>
      <c r="N808" s="55">
        <v>50</v>
      </c>
      <c r="O808" s="55">
        <v>76</v>
      </c>
      <c r="P808" s="55"/>
      <c r="Q808" s="55"/>
      <c r="R808" s="55"/>
      <c r="S808" s="55"/>
      <c r="T808" s="55"/>
      <c r="U808" s="55">
        <v>0</v>
      </c>
      <c r="V808" s="55"/>
      <c r="W808" s="55"/>
      <c r="X808" s="55"/>
      <c r="Y808" s="55"/>
      <c r="Z808" s="55"/>
      <c r="AA808" s="55"/>
      <c r="AB808" s="55"/>
      <c r="AG808" t="str">
        <f t="shared" si="145"/>
        <v>Tolland</v>
      </c>
      <c r="AH808" t="s">
        <v>2627</v>
      </c>
      <c r="AI808">
        <v>1</v>
      </c>
      <c r="AK808" s="94">
        <v>25</v>
      </c>
      <c r="AL808" s="96">
        <v>13</v>
      </c>
      <c r="AM808" s="96">
        <v>95</v>
      </c>
      <c r="AN808" s="100">
        <v>70045</v>
      </c>
      <c r="AO808" s="100">
        <f t="shared" si="146"/>
        <v>25013</v>
      </c>
      <c r="AP808" t="s">
        <v>2575</v>
      </c>
      <c r="AQ808">
        <f t="shared" si="142"/>
        <v>2570045</v>
      </c>
    </row>
    <row r="809" spans="1:43" hidden="1" outlineLevel="1">
      <c r="A809" s="56" t="s">
        <v>1772</v>
      </c>
      <c r="B809" s="9" t="s">
        <v>1267</v>
      </c>
      <c r="C809" s="1">
        <f t="shared" si="136"/>
        <v>2942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 t="shared" si="137"/>
        <v>0</v>
      </c>
      <c r="G809" s="1">
        <f t="shared" si="143"/>
        <v>180</v>
      </c>
      <c r="H809" s="2">
        <f t="shared" si="144"/>
        <v>6.1182868796736914E-2</v>
      </c>
      <c r="I809" s="8"/>
      <c r="J809" s="2">
        <f t="shared" si="138"/>
        <v>0.46940856560163152</v>
      </c>
      <c r="K809" s="2">
        <f t="shared" si="139"/>
        <v>0.53059143439836842</v>
      </c>
      <c r="L809" s="2">
        <f t="shared" si="140"/>
        <v>0</v>
      </c>
      <c r="M809" s="2">
        <f t="shared" si="141"/>
        <v>0</v>
      </c>
      <c r="N809" s="55">
        <v>1381</v>
      </c>
      <c r="O809" s="55">
        <v>1561</v>
      </c>
      <c r="P809" s="55"/>
      <c r="Q809" s="55"/>
      <c r="R809" s="55"/>
      <c r="S809" s="55"/>
      <c r="T809" s="55"/>
      <c r="U809" s="55">
        <v>0</v>
      </c>
      <c r="V809" s="55"/>
      <c r="W809" s="55"/>
      <c r="X809" s="55"/>
      <c r="Y809" s="55"/>
      <c r="Z809" s="55"/>
      <c r="AA809" s="55"/>
      <c r="AB809" s="55"/>
      <c r="AG809" t="str">
        <f t="shared" si="145"/>
        <v>Topsfield</v>
      </c>
      <c r="AH809" t="s">
        <v>1247</v>
      </c>
      <c r="AI809">
        <v>6</v>
      </c>
      <c r="AK809" s="94">
        <v>25</v>
      </c>
      <c r="AL809" s="96">
        <v>9</v>
      </c>
      <c r="AM809" s="96">
        <v>160</v>
      </c>
      <c r="AN809" s="100">
        <v>70150</v>
      </c>
      <c r="AO809" s="100">
        <f t="shared" si="146"/>
        <v>25009</v>
      </c>
      <c r="AP809" t="s">
        <v>2575</v>
      </c>
      <c r="AQ809">
        <f t="shared" si="142"/>
        <v>2570150</v>
      </c>
    </row>
    <row r="810" spans="1:43" hidden="1" outlineLevel="1">
      <c r="A810" s="56" t="s">
        <v>796</v>
      </c>
      <c r="B810" s="9" t="s">
        <v>1267</v>
      </c>
      <c r="C810" s="1">
        <f t="shared" si="136"/>
        <v>3300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 t="shared" si="137"/>
        <v>0</v>
      </c>
      <c r="G810" s="1">
        <f t="shared" si="143"/>
        <v>393</v>
      </c>
      <c r="H810" s="2">
        <f t="shared" si="144"/>
        <v>0.11909090909090909</v>
      </c>
      <c r="I810" s="8"/>
      <c r="J810" s="2">
        <f t="shared" si="138"/>
        <v>0.44030303030303031</v>
      </c>
      <c r="K810" s="2">
        <f t="shared" si="139"/>
        <v>0.55939393939393944</v>
      </c>
      <c r="L810" s="2">
        <f t="shared" si="140"/>
        <v>0</v>
      </c>
      <c r="M810" s="2">
        <f t="shared" si="141"/>
        <v>3.0303030303024947E-4</v>
      </c>
      <c r="N810" s="55">
        <v>1453</v>
      </c>
      <c r="O810" s="55">
        <v>1846</v>
      </c>
      <c r="P810" s="55"/>
      <c r="Q810" s="55"/>
      <c r="R810" s="55"/>
      <c r="S810" s="55"/>
      <c r="T810" s="55"/>
      <c r="U810" s="55">
        <v>1</v>
      </c>
      <c r="V810" s="55"/>
      <c r="W810" s="55"/>
      <c r="X810" s="55"/>
      <c r="Y810" s="55"/>
      <c r="Z810" s="55"/>
      <c r="AA810" s="55"/>
      <c r="AB810" s="55"/>
      <c r="AG810" t="str">
        <f t="shared" si="145"/>
        <v>Townsend</v>
      </c>
      <c r="AH810" t="s">
        <v>589</v>
      </c>
      <c r="AI810">
        <v>1</v>
      </c>
      <c r="AK810" s="94">
        <v>25</v>
      </c>
      <c r="AL810" s="96">
        <v>17</v>
      </c>
      <c r="AM810" s="96">
        <v>220</v>
      </c>
      <c r="AN810" s="100">
        <v>70360</v>
      </c>
      <c r="AO810" s="100">
        <f t="shared" si="146"/>
        <v>25017</v>
      </c>
      <c r="AP810" t="s">
        <v>2575</v>
      </c>
      <c r="AQ810">
        <f t="shared" si="142"/>
        <v>2570360</v>
      </c>
    </row>
    <row r="811" spans="1:43" hidden="1" outlineLevel="1">
      <c r="A811" s="56" t="s">
        <v>740</v>
      </c>
      <c r="B811" s="9" t="s">
        <v>1267</v>
      </c>
      <c r="C811" s="1">
        <f t="shared" si="136"/>
        <v>939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 t="shared" si="137"/>
        <v>0</v>
      </c>
      <c r="G811" s="1">
        <f t="shared" si="143"/>
        <v>213</v>
      </c>
      <c r="H811" s="2">
        <f t="shared" si="144"/>
        <v>0.2268370607028754</v>
      </c>
      <c r="I811" s="8"/>
      <c r="J811" s="2">
        <f t="shared" si="138"/>
        <v>0.61341853035143767</v>
      </c>
      <c r="K811" s="2">
        <f t="shared" si="139"/>
        <v>0.38658146964856233</v>
      </c>
      <c r="L811" s="2">
        <f t="shared" si="140"/>
        <v>0</v>
      </c>
      <c r="M811" s="2">
        <f t="shared" si="141"/>
        <v>0</v>
      </c>
      <c r="N811" s="55">
        <v>576</v>
      </c>
      <c r="O811" s="55">
        <v>363</v>
      </c>
      <c r="P811" s="55"/>
      <c r="Q811" s="55"/>
      <c r="R811" s="55"/>
      <c r="S811" s="55"/>
      <c r="T811" s="55"/>
      <c r="U811" s="55">
        <v>0</v>
      </c>
      <c r="V811" s="55"/>
      <c r="W811" s="55"/>
      <c r="X811" s="55"/>
      <c r="Y811" s="55"/>
      <c r="Z811" s="55"/>
      <c r="AA811" s="55"/>
      <c r="AB811" s="55"/>
      <c r="AG811" t="str">
        <f t="shared" si="145"/>
        <v>Truro</v>
      </c>
      <c r="AH811" t="s">
        <v>2257</v>
      </c>
      <c r="AI811">
        <v>10</v>
      </c>
      <c r="AK811" s="94">
        <v>25</v>
      </c>
      <c r="AL811" s="96">
        <v>1</v>
      </c>
      <c r="AM811" s="96">
        <v>65</v>
      </c>
      <c r="AN811" s="100">
        <v>70605</v>
      </c>
      <c r="AO811" s="100">
        <f t="shared" si="146"/>
        <v>25001</v>
      </c>
      <c r="AP811" t="s">
        <v>2575</v>
      </c>
      <c r="AQ811">
        <f t="shared" si="142"/>
        <v>2570605</v>
      </c>
    </row>
    <row r="812" spans="1:43" hidden="1" outlineLevel="1">
      <c r="A812" s="56" t="s">
        <v>1661</v>
      </c>
      <c r="B812" s="9" t="s">
        <v>1267</v>
      </c>
      <c r="C812" s="1">
        <f t="shared" si="136"/>
        <v>3408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 t="shared" si="137"/>
        <v>0</v>
      </c>
      <c r="G812" s="1">
        <f t="shared" si="143"/>
        <v>306</v>
      </c>
      <c r="H812" s="2">
        <f t="shared" si="144"/>
        <v>8.9788732394366202E-2</v>
      </c>
      <c r="I812" s="8"/>
      <c r="J812" s="2">
        <f t="shared" si="138"/>
        <v>0.45510563380281688</v>
      </c>
      <c r="K812" s="2">
        <f t="shared" si="139"/>
        <v>0.54489436619718312</v>
      </c>
      <c r="L812" s="2">
        <f t="shared" si="140"/>
        <v>0</v>
      </c>
      <c r="M812" s="2">
        <f t="shared" si="141"/>
        <v>0</v>
      </c>
      <c r="N812" s="55">
        <v>1551</v>
      </c>
      <c r="O812" s="55">
        <v>1857</v>
      </c>
      <c r="P812" s="55"/>
      <c r="Q812" s="55"/>
      <c r="R812" s="55"/>
      <c r="S812" s="55"/>
      <c r="T812" s="55"/>
      <c r="U812" s="55">
        <v>0</v>
      </c>
      <c r="V812" s="55"/>
      <c r="W812" s="55"/>
      <c r="X812" s="55"/>
      <c r="Y812" s="55"/>
      <c r="Z812" s="55"/>
      <c r="AA812" s="55"/>
      <c r="AB812" s="55"/>
      <c r="AG812" t="str">
        <f t="shared" si="145"/>
        <v>Tyngsborough</v>
      </c>
      <c r="AH812" t="s">
        <v>589</v>
      </c>
      <c r="AI812">
        <v>5</v>
      </c>
      <c r="AK812" s="94">
        <v>25</v>
      </c>
      <c r="AL812" s="96">
        <v>17</v>
      </c>
      <c r="AM812" s="96">
        <v>225</v>
      </c>
      <c r="AN812" s="100">
        <v>71025</v>
      </c>
      <c r="AO812" s="100">
        <f t="shared" si="146"/>
        <v>25017</v>
      </c>
      <c r="AP812" t="s">
        <v>2575</v>
      </c>
      <c r="AQ812">
        <f t="shared" si="142"/>
        <v>2571025</v>
      </c>
    </row>
    <row r="813" spans="1:43" hidden="1" outlineLevel="1">
      <c r="A813" s="56" t="s">
        <v>1343</v>
      </c>
      <c r="B813" s="9" t="s">
        <v>1267</v>
      </c>
      <c r="C813" s="1">
        <f t="shared" si="136"/>
        <v>175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137"/>
        <v>0</v>
      </c>
      <c r="G813" s="1">
        <f t="shared" si="143"/>
        <v>27</v>
      </c>
      <c r="H813" s="2">
        <f t="shared" si="144"/>
        <v>0.15428571428571428</v>
      </c>
      <c r="I813" s="8"/>
      <c r="J813" s="2">
        <f t="shared" si="138"/>
        <v>0.57714285714285718</v>
      </c>
      <c r="K813" s="2">
        <f t="shared" si="139"/>
        <v>0.42285714285714288</v>
      </c>
      <c r="L813" s="2">
        <f t="shared" si="140"/>
        <v>0</v>
      </c>
      <c r="M813" s="2">
        <f t="shared" si="141"/>
        <v>-5.5511151231257827E-17</v>
      </c>
      <c r="N813" s="55">
        <v>101</v>
      </c>
      <c r="O813" s="55">
        <v>74</v>
      </c>
      <c r="P813" s="55"/>
      <c r="Q813" s="55"/>
      <c r="R813" s="55"/>
      <c r="S813" s="55"/>
      <c r="T813" s="55"/>
      <c r="U813" s="55">
        <v>0</v>
      </c>
      <c r="V813" s="55"/>
      <c r="W813" s="55"/>
      <c r="X813" s="55"/>
      <c r="Y813" s="55"/>
      <c r="Z813" s="55"/>
      <c r="AA813" s="55"/>
      <c r="AB813" s="55"/>
      <c r="AG813" t="str">
        <f t="shared" si="145"/>
        <v>Tyringham</v>
      </c>
      <c r="AH813" t="s">
        <v>542</v>
      </c>
      <c r="AI813">
        <v>1</v>
      </c>
      <c r="AK813" s="94">
        <v>25</v>
      </c>
      <c r="AL813" s="96">
        <v>3</v>
      </c>
      <c r="AM813" s="96">
        <v>140</v>
      </c>
      <c r="AN813" s="100">
        <v>71095</v>
      </c>
      <c r="AO813" s="100">
        <f t="shared" si="146"/>
        <v>25003</v>
      </c>
      <c r="AP813" t="s">
        <v>2575</v>
      </c>
      <c r="AQ813">
        <f t="shared" si="142"/>
        <v>2571095</v>
      </c>
    </row>
    <row r="814" spans="1:43" hidden="1" outlineLevel="1">
      <c r="A814" s="56" t="s">
        <v>1637</v>
      </c>
      <c r="B814" s="9" t="s">
        <v>1267</v>
      </c>
      <c r="C814" s="1">
        <f t="shared" si="136"/>
        <v>2254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 t="shared" si="137"/>
        <v>0</v>
      </c>
      <c r="G814" s="1">
        <f t="shared" si="143"/>
        <v>120</v>
      </c>
      <c r="H814" s="2">
        <f t="shared" si="144"/>
        <v>5.3238686779059449E-2</v>
      </c>
      <c r="I814" s="8"/>
      <c r="J814" s="2">
        <f t="shared" si="138"/>
        <v>0.4733806566104703</v>
      </c>
      <c r="K814" s="2">
        <f t="shared" si="139"/>
        <v>0.52661934338952976</v>
      </c>
      <c r="L814" s="2">
        <f t="shared" si="140"/>
        <v>0</v>
      </c>
      <c r="M814" s="2">
        <f t="shared" si="141"/>
        <v>-1.1102230246251565E-16</v>
      </c>
      <c r="N814" s="55">
        <v>1067</v>
      </c>
      <c r="O814" s="55">
        <v>1187</v>
      </c>
      <c r="P814" s="55"/>
      <c r="Q814" s="55"/>
      <c r="R814" s="55"/>
      <c r="S814" s="55"/>
      <c r="T814" s="55"/>
      <c r="U814" s="55">
        <v>0</v>
      </c>
      <c r="V814" s="55"/>
      <c r="W814" s="55"/>
      <c r="X814" s="55"/>
      <c r="Y814" s="55"/>
      <c r="Z814" s="55"/>
      <c r="AA814" s="55"/>
      <c r="AB814" s="55"/>
      <c r="AG814" t="str">
        <f t="shared" si="145"/>
        <v>Upton</v>
      </c>
      <c r="AH814" s="9" t="s">
        <v>1241</v>
      </c>
      <c r="AI814" s="9">
        <v>2</v>
      </c>
      <c r="AK814" s="94">
        <v>25</v>
      </c>
      <c r="AL814" s="96">
        <v>27</v>
      </c>
      <c r="AM814" s="96">
        <v>255</v>
      </c>
      <c r="AN814" s="100">
        <v>71480</v>
      </c>
      <c r="AO814" s="100">
        <f t="shared" si="146"/>
        <v>25027</v>
      </c>
      <c r="AP814" t="s">
        <v>2575</v>
      </c>
      <c r="AQ814">
        <f t="shared" si="142"/>
        <v>2571480</v>
      </c>
    </row>
    <row r="815" spans="1:43" hidden="1" outlineLevel="1">
      <c r="A815" s="56" t="s">
        <v>2073</v>
      </c>
      <c r="B815" s="9" t="s">
        <v>1267</v>
      </c>
      <c r="C815" s="1">
        <f t="shared" si="136"/>
        <v>4017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 t="shared" si="137"/>
        <v>0</v>
      </c>
      <c r="G815" s="1">
        <f t="shared" si="143"/>
        <v>14</v>
      </c>
      <c r="H815" s="2">
        <f t="shared" si="144"/>
        <v>3.4851879512073688E-3</v>
      </c>
      <c r="I815" s="8"/>
      <c r="J815" s="2">
        <f t="shared" si="138"/>
        <v>0.49813293502613892</v>
      </c>
      <c r="K815" s="2">
        <f t="shared" si="139"/>
        <v>0.50161812297734631</v>
      </c>
      <c r="L815" s="2">
        <f t="shared" si="140"/>
        <v>0</v>
      </c>
      <c r="M815" s="2">
        <f t="shared" si="141"/>
        <v>2.4894199651470661E-4</v>
      </c>
      <c r="N815" s="55">
        <v>2001</v>
      </c>
      <c r="O815" s="55">
        <v>2015</v>
      </c>
      <c r="P815" s="55"/>
      <c r="Q815" s="55"/>
      <c r="R815" s="55"/>
      <c r="S815" s="55"/>
      <c r="T815" s="55"/>
      <c r="U815" s="55">
        <v>1</v>
      </c>
      <c r="V815" s="55"/>
      <c r="W815" s="55"/>
      <c r="X815" s="55"/>
      <c r="Y815" s="55"/>
      <c r="Z815" s="55"/>
      <c r="AA815" s="55"/>
      <c r="AB815" s="55"/>
      <c r="AG815" t="str">
        <f t="shared" si="145"/>
        <v>Uxbridge</v>
      </c>
      <c r="AH815" s="9" t="s">
        <v>1241</v>
      </c>
      <c r="AI815" s="9">
        <v>2</v>
      </c>
      <c r="AK815" s="94">
        <v>25</v>
      </c>
      <c r="AL815" s="96">
        <v>27</v>
      </c>
      <c r="AM815" s="96">
        <v>260</v>
      </c>
      <c r="AN815" s="100">
        <v>71620</v>
      </c>
      <c r="AO815" s="100">
        <f t="shared" si="146"/>
        <v>25027</v>
      </c>
      <c r="AP815" t="s">
        <v>2575</v>
      </c>
      <c r="AQ815">
        <f t="shared" si="142"/>
        <v>2571620</v>
      </c>
    </row>
    <row r="816" spans="1:43" hidden="1" outlineLevel="1">
      <c r="A816" s="56" t="s">
        <v>1443</v>
      </c>
      <c r="B816" s="9" t="s">
        <v>1267</v>
      </c>
      <c r="C816" s="1">
        <f t="shared" si="136"/>
        <v>12407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 t="shared" si="137"/>
        <v>0</v>
      </c>
      <c r="G816" s="1">
        <f t="shared" si="143"/>
        <v>1724</v>
      </c>
      <c r="H816" s="2">
        <f t="shared" si="144"/>
        <v>0.13895381639397114</v>
      </c>
      <c r="I816" s="8"/>
      <c r="J816" s="2">
        <f t="shared" si="138"/>
        <v>0.569275409043282</v>
      </c>
      <c r="K816" s="2">
        <f t="shared" si="139"/>
        <v>0.43032159264931086</v>
      </c>
      <c r="L816" s="2">
        <f t="shared" si="140"/>
        <v>0</v>
      </c>
      <c r="M816" s="2">
        <f t="shared" si="141"/>
        <v>4.0299830740714304E-4</v>
      </c>
      <c r="N816" s="55">
        <v>7063</v>
      </c>
      <c r="O816" s="55">
        <v>5339</v>
      </c>
      <c r="P816" s="55"/>
      <c r="Q816" s="55"/>
      <c r="R816" s="55"/>
      <c r="S816" s="55"/>
      <c r="T816" s="55"/>
      <c r="U816" s="55">
        <v>5</v>
      </c>
      <c r="V816" s="55"/>
      <c r="W816" s="55"/>
      <c r="X816" s="55"/>
      <c r="Y816" s="55"/>
      <c r="Z816" s="55"/>
      <c r="AA816" s="55"/>
      <c r="AB816" s="55"/>
      <c r="AG816" t="str">
        <f t="shared" si="145"/>
        <v>Wakefield</v>
      </c>
      <c r="AH816" t="s">
        <v>589</v>
      </c>
      <c r="AI816">
        <v>6</v>
      </c>
      <c r="AK816" s="94">
        <v>25</v>
      </c>
      <c r="AL816" s="96">
        <v>17</v>
      </c>
      <c r="AM816" s="96">
        <v>230</v>
      </c>
      <c r="AN816" s="100">
        <v>72215</v>
      </c>
      <c r="AO816" s="100">
        <f t="shared" si="146"/>
        <v>25017</v>
      </c>
      <c r="AP816" t="s">
        <v>2575</v>
      </c>
      <c r="AQ816">
        <f t="shared" si="142"/>
        <v>2572215</v>
      </c>
    </row>
    <row r="817" spans="1:43" hidden="1" outlineLevel="1">
      <c r="A817" s="56" t="s">
        <v>419</v>
      </c>
      <c r="B817" s="9" t="s">
        <v>1267</v>
      </c>
      <c r="C817" s="1">
        <f t="shared" si="136"/>
        <v>500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 t="shared" si="137"/>
        <v>0</v>
      </c>
      <c r="G817" s="1">
        <f t="shared" si="143"/>
        <v>37</v>
      </c>
      <c r="H817" s="2">
        <f t="shared" si="144"/>
        <v>7.3999999999999996E-2</v>
      </c>
      <c r="I817" s="8"/>
      <c r="J817" s="2">
        <f t="shared" si="138"/>
        <v>0.46200000000000002</v>
      </c>
      <c r="K817" s="2">
        <f t="shared" si="139"/>
        <v>0.53600000000000003</v>
      </c>
      <c r="L817" s="2">
        <f t="shared" si="140"/>
        <v>0</v>
      </c>
      <c r="M817" s="2">
        <f t="shared" si="141"/>
        <v>2.0000000000000018E-3</v>
      </c>
      <c r="N817" s="55">
        <v>231</v>
      </c>
      <c r="O817" s="55">
        <v>268</v>
      </c>
      <c r="P817" s="55"/>
      <c r="Q817" s="55"/>
      <c r="R817" s="55"/>
      <c r="S817" s="55"/>
      <c r="T817" s="55"/>
      <c r="U817" s="55">
        <v>1</v>
      </c>
      <c r="V817" s="55"/>
      <c r="W817" s="55"/>
      <c r="X817" s="55"/>
      <c r="Y817" s="55"/>
      <c r="Z817" s="55"/>
      <c r="AA817" s="55"/>
      <c r="AB817" s="55"/>
      <c r="AG817" t="str">
        <f t="shared" si="145"/>
        <v>Wales</v>
      </c>
      <c r="AH817" t="s">
        <v>2627</v>
      </c>
      <c r="AI817">
        <v>2</v>
      </c>
      <c r="AK817" s="94">
        <v>25</v>
      </c>
      <c r="AL817" s="96">
        <v>13</v>
      </c>
      <c r="AM817" s="96">
        <v>100</v>
      </c>
      <c r="AN817" s="100">
        <v>72390</v>
      </c>
      <c r="AO817" s="100">
        <f t="shared" si="146"/>
        <v>25013</v>
      </c>
      <c r="AP817" t="s">
        <v>2575</v>
      </c>
      <c r="AQ817">
        <f t="shared" si="142"/>
        <v>2572390</v>
      </c>
    </row>
    <row r="818" spans="1:43" hidden="1" outlineLevel="1">
      <c r="A818" s="56" t="s">
        <v>1561</v>
      </c>
      <c r="B818" s="9" t="s">
        <v>1267</v>
      </c>
      <c r="C818" s="1">
        <f t="shared" si="136"/>
        <v>9635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 t="shared" si="137"/>
        <v>0</v>
      </c>
      <c r="G818" s="1">
        <f t="shared" si="143"/>
        <v>480</v>
      </c>
      <c r="H818" s="2">
        <f t="shared" si="144"/>
        <v>4.9818370524130774E-2</v>
      </c>
      <c r="I818" s="8"/>
      <c r="J818" s="2">
        <f t="shared" si="138"/>
        <v>0.52475350285417743</v>
      </c>
      <c r="K818" s="2">
        <f t="shared" si="139"/>
        <v>0.47493513233004669</v>
      </c>
      <c r="L818" s="2">
        <f t="shared" si="140"/>
        <v>0</v>
      </c>
      <c r="M818" s="2">
        <f t="shared" si="141"/>
        <v>3.1136481577587194E-4</v>
      </c>
      <c r="N818" s="55">
        <v>5056</v>
      </c>
      <c r="O818" s="55">
        <v>4576</v>
      </c>
      <c r="P818" s="55"/>
      <c r="Q818" s="55"/>
      <c r="R818" s="55"/>
      <c r="S818" s="55"/>
      <c r="T818" s="55"/>
      <c r="U818" s="55">
        <v>3</v>
      </c>
      <c r="V818" s="55"/>
      <c r="W818" s="55"/>
      <c r="X818" s="55"/>
      <c r="Y818" s="55"/>
      <c r="Z818" s="55"/>
      <c r="AA818" s="55"/>
      <c r="AB818" s="55"/>
      <c r="AG818" t="str">
        <f t="shared" si="145"/>
        <v>Walpole</v>
      </c>
      <c r="AH818" t="s">
        <v>393</v>
      </c>
      <c r="AI818">
        <v>9</v>
      </c>
      <c r="AK818" s="94">
        <v>25</v>
      </c>
      <c r="AL818" s="96">
        <v>21</v>
      </c>
      <c r="AM818" s="96">
        <v>120</v>
      </c>
      <c r="AN818" s="100">
        <v>72495</v>
      </c>
      <c r="AO818" s="100">
        <f t="shared" si="146"/>
        <v>25021</v>
      </c>
      <c r="AP818" t="s">
        <v>2575</v>
      </c>
      <c r="AQ818">
        <f t="shared" si="142"/>
        <v>2572495</v>
      </c>
    </row>
    <row r="819" spans="1:43" hidden="1" outlineLevel="1">
      <c r="A819" s="56" t="s">
        <v>2221</v>
      </c>
      <c r="B819" s="9" t="s">
        <v>1267</v>
      </c>
      <c r="C819" s="1">
        <f t="shared" si="136"/>
        <v>20313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 t="shared" si="137"/>
        <v>0</v>
      </c>
      <c r="G819" s="1">
        <f t="shared" si="143"/>
        <v>4046</v>
      </c>
      <c r="H819" s="2">
        <f t="shared" si="144"/>
        <v>0.19918278934672376</v>
      </c>
      <c r="I819" s="8"/>
      <c r="J819" s="2">
        <f t="shared" si="138"/>
        <v>0.59956677989464879</v>
      </c>
      <c r="K819" s="2">
        <f t="shared" si="139"/>
        <v>0.40038399054792495</v>
      </c>
      <c r="L819" s="2">
        <f t="shared" si="140"/>
        <v>0</v>
      </c>
      <c r="M819" s="2">
        <f t="shared" si="141"/>
        <v>4.9229557426255788E-5</v>
      </c>
      <c r="N819" s="55">
        <v>12179</v>
      </c>
      <c r="O819" s="55">
        <v>8133</v>
      </c>
      <c r="P819" s="55"/>
      <c r="Q819" s="55"/>
      <c r="R819" s="55"/>
      <c r="S819" s="55"/>
      <c r="T819" s="55"/>
      <c r="U819" s="55">
        <v>1</v>
      </c>
      <c r="V819" s="55"/>
      <c r="W819" s="55"/>
      <c r="X819" s="55"/>
      <c r="Y819" s="55"/>
      <c r="Z819" s="55"/>
      <c r="AA819" s="55"/>
      <c r="AB819" s="55"/>
      <c r="AG819" t="str">
        <f t="shared" si="145"/>
        <v>Waltham</v>
      </c>
      <c r="AH819" t="s">
        <v>589</v>
      </c>
      <c r="AI819">
        <v>7</v>
      </c>
      <c r="AK819" s="94">
        <v>25</v>
      </c>
      <c r="AL819" s="96">
        <v>17</v>
      </c>
      <c r="AM819" s="96">
        <v>235</v>
      </c>
      <c r="AN819" s="100">
        <v>72600</v>
      </c>
      <c r="AO819" s="100">
        <f t="shared" si="146"/>
        <v>25017</v>
      </c>
      <c r="AP819" t="s">
        <v>527</v>
      </c>
      <c r="AQ819">
        <f t="shared" si="142"/>
        <v>2572600</v>
      </c>
    </row>
    <row r="820" spans="1:43" hidden="1" outlineLevel="1">
      <c r="A820" s="56" t="s">
        <v>828</v>
      </c>
      <c r="B820" s="9" t="s">
        <v>1267</v>
      </c>
      <c r="C820" s="1">
        <f t="shared" si="136"/>
        <v>3792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137"/>
        <v>0</v>
      </c>
      <c r="G820" s="1">
        <f t="shared" si="143"/>
        <v>351</v>
      </c>
      <c r="H820" s="2">
        <f t="shared" si="144"/>
        <v>9.25632911392405E-2</v>
      </c>
      <c r="I820" s="8"/>
      <c r="J820" s="2">
        <f t="shared" si="138"/>
        <v>0.54614978902953581</v>
      </c>
      <c r="K820" s="2">
        <f t="shared" si="139"/>
        <v>0.45358649789029537</v>
      </c>
      <c r="L820" s="2">
        <f t="shared" si="140"/>
        <v>0</v>
      </c>
      <c r="M820" s="2">
        <f t="shared" si="141"/>
        <v>2.6371308016881478E-4</v>
      </c>
      <c r="N820" s="55">
        <v>2071</v>
      </c>
      <c r="O820" s="55">
        <v>1720</v>
      </c>
      <c r="P820" s="55"/>
      <c r="Q820" s="55"/>
      <c r="R820" s="55"/>
      <c r="S820" s="55"/>
      <c r="T820" s="55"/>
      <c r="U820" s="55">
        <v>1</v>
      </c>
      <c r="V820" s="55"/>
      <c r="W820" s="55"/>
      <c r="X820" s="55"/>
      <c r="Y820" s="55"/>
      <c r="Z820" s="55"/>
      <c r="AA820" s="55"/>
      <c r="AB820" s="55"/>
      <c r="AG820" t="str">
        <f t="shared" si="145"/>
        <v>Ware</v>
      </c>
      <c r="AH820" t="s">
        <v>1818</v>
      </c>
      <c r="AI820">
        <v>1</v>
      </c>
      <c r="AK820" s="94">
        <v>25</v>
      </c>
      <c r="AL820" s="96">
        <v>15</v>
      </c>
      <c r="AM820" s="96">
        <v>85</v>
      </c>
      <c r="AN820" s="100">
        <v>72880</v>
      </c>
      <c r="AO820" s="100">
        <f t="shared" si="146"/>
        <v>25015</v>
      </c>
      <c r="AP820" t="s">
        <v>2575</v>
      </c>
      <c r="AQ820">
        <f t="shared" si="142"/>
        <v>2572880</v>
      </c>
    </row>
    <row r="821" spans="1:43" hidden="1" outlineLevel="1">
      <c r="A821" s="56" t="s">
        <v>2037</v>
      </c>
      <c r="B821" s="9" t="s">
        <v>1267</v>
      </c>
      <c r="C821" s="1">
        <f t="shared" si="136"/>
        <v>7140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 t="shared" si="137"/>
        <v>0</v>
      </c>
      <c r="G821" s="1">
        <f t="shared" si="143"/>
        <v>385</v>
      </c>
      <c r="H821" s="2">
        <f t="shared" si="144"/>
        <v>5.3921568627450983E-2</v>
      </c>
      <c r="I821" s="8"/>
      <c r="J821" s="2">
        <f t="shared" si="138"/>
        <v>0.52689075630252102</v>
      </c>
      <c r="K821" s="2">
        <f t="shared" si="139"/>
        <v>0.47296918767507001</v>
      </c>
      <c r="L821" s="2">
        <f t="shared" si="140"/>
        <v>0</v>
      </c>
      <c r="M821" s="2">
        <f t="shared" si="141"/>
        <v>1.4005602240896309E-4</v>
      </c>
      <c r="N821" s="55">
        <v>3762</v>
      </c>
      <c r="O821" s="55">
        <v>3377</v>
      </c>
      <c r="P821" s="55"/>
      <c r="Q821" s="55"/>
      <c r="R821" s="55"/>
      <c r="S821" s="55"/>
      <c r="T821" s="55"/>
      <c r="U821" s="55">
        <v>1</v>
      </c>
      <c r="V821" s="55"/>
      <c r="W821" s="55"/>
      <c r="X821" s="55"/>
      <c r="Y821" s="55"/>
      <c r="Z821" s="55"/>
      <c r="AA821" s="55"/>
      <c r="AB821" s="55"/>
      <c r="AG821" t="str">
        <f t="shared" si="145"/>
        <v>Wareham</v>
      </c>
      <c r="AH821" t="s">
        <v>2261</v>
      </c>
      <c r="AI821">
        <v>4</v>
      </c>
      <c r="AK821" s="94">
        <v>25</v>
      </c>
      <c r="AL821" s="96">
        <v>23</v>
      </c>
      <c r="AM821" s="96">
        <v>125</v>
      </c>
      <c r="AN821" s="100">
        <v>72985</v>
      </c>
      <c r="AO821" s="100">
        <f t="shared" si="146"/>
        <v>25023</v>
      </c>
      <c r="AP821" t="s">
        <v>2575</v>
      </c>
      <c r="AQ821">
        <f t="shared" si="142"/>
        <v>2572985</v>
      </c>
    </row>
    <row r="822" spans="1:43" hidden="1" outlineLevel="1">
      <c r="A822" s="56" t="s">
        <v>1037</v>
      </c>
      <c r="B822" s="9" t="s">
        <v>1267</v>
      </c>
      <c r="C822" s="1">
        <f t="shared" si="136"/>
        <v>1588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 t="shared" si="137"/>
        <v>0</v>
      </c>
      <c r="G822" s="1">
        <f t="shared" si="143"/>
        <v>46</v>
      </c>
      <c r="H822" s="2">
        <f t="shared" si="144"/>
        <v>2.8967254408060455E-2</v>
      </c>
      <c r="I822" s="8"/>
      <c r="J822" s="2">
        <f t="shared" si="138"/>
        <v>0.48488664987405544</v>
      </c>
      <c r="K822" s="2">
        <f t="shared" si="139"/>
        <v>0.51385390428211586</v>
      </c>
      <c r="L822" s="2">
        <f t="shared" si="140"/>
        <v>0</v>
      </c>
      <c r="M822" s="2">
        <f t="shared" si="141"/>
        <v>1.2594458438287548E-3</v>
      </c>
      <c r="N822" s="55">
        <v>770</v>
      </c>
      <c r="O822" s="55">
        <v>816</v>
      </c>
      <c r="P822" s="55"/>
      <c r="Q822" s="55"/>
      <c r="R822" s="55"/>
      <c r="S822" s="55"/>
      <c r="T822" s="55"/>
      <c r="U822" s="55">
        <v>2</v>
      </c>
      <c r="V822" s="55"/>
      <c r="W822" s="55"/>
      <c r="X822" s="55"/>
      <c r="Y822" s="55"/>
      <c r="Z822" s="55"/>
      <c r="AA822" s="55"/>
      <c r="AB822" s="55"/>
      <c r="AG822" t="str">
        <f t="shared" si="145"/>
        <v>Warren</v>
      </c>
      <c r="AH822" s="9" t="s">
        <v>1241</v>
      </c>
      <c r="AI822" s="9">
        <v>2</v>
      </c>
      <c r="AK822" s="94">
        <v>25</v>
      </c>
      <c r="AL822" s="96">
        <v>27</v>
      </c>
      <c r="AM822" s="96">
        <v>265</v>
      </c>
      <c r="AN822" s="100">
        <v>73090</v>
      </c>
      <c r="AO822" s="100">
        <f t="shared" si="146"/>
        <v>25027</v>
      </c>
      <c r="AP822" t="s">
        <v>2575</v>
      </c>
      <c r="AQ822">
        <f t="shared" si="142"/>
        <v>2573090</v>
      </c>
    </row>
    <row r="823" spans="1:43" hidden="1" outlineLevel="1">
      <c r="A823" s="56" t="s">
        <v>2164</v>
      </c>
      <c r="B823" s="9" t="s">
        <v>1267</v>
      </c>
      <c r="C823" s="1">
        <f t="shared" si="136"/>
        <v>328</v>
      </c>
      <c r="D823" s="7">
        <f>IF(N823&gt;0, RANK(N823,(N823:P823,Q823:AE823)),0)</f>
        <v>1</v>
      </c>
      <c r="E823" s="7">
        <f>IF(O823&gt;0,RANK(O823,(N823:P823,Q823:AE823)),0)</f>
        <v>2</v>
      </c>
      <c r="F823" s="7">
        <f t="shared" si="137"/>
        <v>0</v>
      </c>
      <c r="G823" s="1">
        <f t="shared" si="143"/>
        <v>48</v>
      </c>
      <c r="H823" s="2">
        <f t="shared" si="144"/>
        <v>0.14634146341463414</v>
      </c>
      <c r="I823" s="8"/>
      <c r="J823" s="2">
        <f t="shared" si="138"/>
        <v>0.57012195121951215</v>
      </c>
      <c r="K823" s="2">
        <f t="shared" si="139"/>
        <v>0.42378048780487804</v>
      </c>
      <c r="L823" s="2">
        <f t="shared" si="140"/>
        <v>0</v>
      </c>
      <c r="M823" s="2">
        <f t="shared" si="141"/>
        <v>6.097560975609817E-3</v>
      </c>
      <c r="N823" s="55">
        <v>187</v>
      </c>
      <c r="O823" s="55">
        <v>139</v>
      </c>
      <c r="P823" s="55"/>
      <c r="Q823" s="55"/>
      <c r="R823" s="55"/>
      <c r="S823" s="55"/>
      <c r="T823" s="55"/>
      <c r="U823" s="55">
        <v>2</v>
      </c>
      <c r="V823" s="55"/>
      <c r="W823" s="55"/>
      <c r="X823" s="55"/>
      <c r="Y823" s="55"/>
      <c r="Z823" s="55"/>
      <c r="AA823" s="55"/>
      <c r="AB823" s="55"/>
      <c r="AG823" t="str">
        <f t="shared" si="145"/>
        <v>Warwick</v>
      </c>
      <c r="AH823" t="s">
        <v>1534</v>
      </c>
      <c r="AI823">
        <v>1</v>
      </c>
      <c r="AK823" s="94">
        <v>25</v>
      </c>
      <c r="AL823" s="96">
        <v>11</v>
      </c>
      <c r="AM823" s="96">
        <v>120</v>
      </c>
      <c r="AN823" s="100">
        <v>73265</v>
      </c>
      <c r="AO823" s="100">
        <f t="shared" si="146"/>
        <v>25011</v>
      </c>
      <c r="AP823" t="s">
        <v>2575</v>
      </c>
      <c r="AQ823">
        <f t="shared" si="142"/>
        <v>2573265</v>
      </c>
    </row>
    <row r="824" spans="1:43" hidden="1" outlineLevel="1">
      <c r="A824" s="56" t="s">
        <v>1242</v>
      </c>
      <c r="B824" s="9" t="s">
        <v>1267</v>
      </c>
      <c r="C824" s="1">
        <f t="shared" si="136"/>
        <v>227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 t="shared" si="137"/>
        <v>0</v>
      </c>
      <c r="G824" s="1">
        <f t="shared" si="143"/>
        <v>7</v>
      </c>
      <c r="H824" s="2">
        <f t="shared" si="144"/>
        <v>3.0837004405286344E-2</v>
      </c>
      <c r="I824" s="8"/>
      <c r="J824" s="2">
        <f t="shared" si="138"/>
        <v>0.48458149779735682</v>
      </c>
      <c r="K824" s="2">
        <f t="shared" si="139"/>
        <v>0.51541850220264318</v>
      </c>
      <c r="L824" s="2">
        <f t="shared" si="140"/>
        <v>0</v>
      </c>
      <c r="M824" s="2">
        <f t="shared" si="141"/>
        <v>0</v>
      </c>
      <c r="N824" s="55">
        <v>110</v>
      </c>
      <c r="O824" s="55">
        <v>117</v>
      </c>
      <c r="P824" s="55"/>
      <c r="Q824" s="55"/>
      <c r="R824" s="55"/>
      <c r="S824" s="55"/>
      <c r="T824" s="55"/>
      <c r="U824" s="55">
        <v>0</v>
      </c>
      <c r="V824" s="55"/>
      <c r="W824" s="55"/>
      <c r="X824" s="55"/>
      <c r="Y824" s="55"/>
      <c r="Z824" s="55"/>
      <c r="AA824" s="55"/>
      <c r="AB824" s="55"/>
      <c r="AG824" t="str">
        <f t="shared" si="145"/>
        <v>Washington</v>
      </c>
      <c r="AH824" t="s">
        <v>542</v>
      </c>
      <c r="AI824">
        <v>1</v>
      </c>
      <c r="AK824" s="94">
        <v>25</v>
      </c>
      <c r="AL824" s="96">
        <v>3</v>
      </c>
      <c r="AM824" s="96">
        <v>145</v>
      </c>
      <c r="AN824" s="100">
        <v>73335</v>
      </c>
      <c r="AO824" s="100">
        <f t="shared" si="146"/>
        <v>25003</v>
      </c>
      <c r="AP824" t="s">
        <v>2575</v>
      </c>
      <c r="AQ824">
        <f t="shared" si="142"/>
        <v>2573335</v>
      </c>
    </row>
    <row r="825" spans="1:43" hidden="1" outlineLevel="1">
      <c r="A825" s="56" t="s">
        <v>1778</v>
      </c>
      <c r="B825" s="9" t="s">
        <v>1267</v>
      </c>
      <c r="C825" s="1">
        <f t="shared" si="136"/>
        <v>14864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137"/>
        <v>0</v>
      </c>
      <c r="G825" s="1">
        <f t="shared" si="143"/>
        <v>5560</v>
      </c>
      <c r="H825" s="2">
        <f t="shared" si="144"/>
        <v>0.37405812701829927</v>
      </c>
      <c r="I825" s="8"/>
      <c r="J825" s="2">
        <f t="shared" si="138"/>
        <v>0.68702906350914961</v>
      </c>
      <c r="K825" s="2">
        <f t="shared" si="139"/>
        <v>0.31297093649085039</v>
      </c>
      <c r="L825" s="2">
        <f t="shared" si="140"/>
        <v>0</v>
      </c>
      <c r="M825" s="2">
        <f t="shared" si="141"/>
        <v>0</v>
      </c>
      <c r="N825" s="55">
        <v>10212</v>
      </c>
      <c r="O825" s="55">
        <v>4652</v>
      </c>
      <c r="P825" s="55"/>
      <c r="Q825" s="55"/>
      <c r="R825" s="55"/>
      <c r="S825" s="55"/>
      <c r="T825" s="55"/>
      <c r="U825" s="55">
        <v>0</v>
      </c>
      <c r="V825" s="55"/>
      <c r="W825" s="55"/>
      <c r="X825" s="55"/>
      <c r="Y825" s="55"/>
      <c r="Z825" s="55"/>
      <c r="AA825" s="55"/>
      <c r="AB825" s="55"/>
      <c r="AG825" t="str">
        <f t="shared" si="145"/>
        <v>Watertown</v>
      </c>
      <c r="AH825" t="s">
        <v>589</v>
      </c>
      <c r="AI825">
        <v>7</v>
      </c>
      <c r="AK825" s="94">
        <v>25</v>
      </c>
      <c r="AL825" s="96">
        <v>17</v>
      </c>
      <c r="AM825" s="96">
        <v>240</v>
      </c>
      <c r="AN825" s="100">
        <v>73440</v>
      </c>
      <c r="AO825" s="100">
        <f t="shared" si="146"/>
        <v>25017</v>
      </c>
      <c r="AP825" t="s">
        <v>527</v>
      </c>
      <c r="AQ825">
        <f t="shared" si="142"/>
        <v>2573440</v>
      </c>
    </row>
    <row r="826" spans="1:43" hidden="1" outlineLevel="1">
      <c r="A826" s="56" t="s">
        <v>992</v>
      </c>
      <c r="B826" s="9" t="s">
        <v>1267</v>
      </c>
      <c r="C826" s="1">
        <f t="shared" si="136"/>
        <v>6632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 t="shared" si="137"/>
        <v>0</v>
      </c>
      <c r="G826" s="1">
        <f t="shared" si="143"/>
        <v>1205</v>
      </c>
      <c r="H826" s="2">
        <f t="shared" si="144"/>
        <v>0.18169481302774426</v>
      </c>
      <c r="I826" s="8"/>
      <c r="J826" s="2">
        <f t="shared" si="138"/>
        <v>0.58805790108564537</v>
      </c>
      <c r="K826" s="2">
        <f t="shared" si="139"/>
        <v>0.40636308805790111</v>
      </c>
      <c r="L826" s="2">
        <f t="shared" si="140"/>
        <v>0</v>
      </c>
      <c r="M826" s="2">
        <f t="shared" si="141"/>
        <v>5.5790108564535146E-3</v>
      </c>
      <c r="N826" s="55">
        <v>3900</v>
      </c>
      <c r="O826" s="55">
        <v>2695</v>
      </c>
      <c r="P826" s="55"/>
      <c r="Q826" s="55"/>
      <c r="R826" s="55"/>
      <c r="S826" s="55"/>
      <c r="T826" s="55"/>
      <c r="U826" s="55">
        <v>37</v>
      </c>
      <c r="V826" s="55"/>
      <c r="W826" s="55"/>
      <c r="X826" s="55"/>
      <c r="Y826" s="55"/>
      <c r="Z826" s="55"/>
      <c r="AA826" s="55"/>
      <c r="AB826" s="55"/>
      <c r="AG826" t="str">
        <f t="shared" si="145"/>
        <v>Wayland</v>
      </c>
      <c r="AH826" t="s">
        <v>589</v>
      </c>
      <c r="AI826">
        <v>0</v>
      </c>
      <c r="AK826" s="94">
        <v>25</v>
      </c>
      <c r="AL826" s="96">
        <v>17</v>
      </c>
      <c r="AM826" s="96">
        <v>245</v>
      </c>
      <c r="AN826" s="100">
        <v>73790</v>
      </c>
      <c r="AO826" s="100">
        <f t="shared" si="146"/>
        <v>25017</v>
      </c>
      <c r="AP826" t="s">
        <v>2575</v>
      </c>
      <c r="AQ826">
        <f t="shared" si="142"/>
        <v>2573790</v>
      </c>
    </row>
    <row r="827" spans="1:43" hidden="1" outlineLevel="1">
      <c r="A827" s="56" t="s">
        <v>42</v>
      </c>
      <c r="B827" s="9" t="s">
        <v>1267</v>
      </c>
      <c r="C827" s="1">
        <f t="shared" si="136"/>
        <v>5225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 t="shared" si="137"/>
        <v>0</v>
      </c>
      <c r="G827" s="1">
        <f t="shared" si="143"/>
        <v>359</v>
      </c>
      <c r="H827" s="2">
        <f t="shared" si="144"/>
        <v>6.8708133971291871E-2</v>
      </c>
      <c r="I827" s="8"/>
      <c r="J827" s="2">
        <f t="shared" si="138"/>
        <v>0.53435406698564591</v>
      </c>
      <c r="K827" s="2">
        <f t="shared" si="139"/>
        <v>0.46564593301435409</v>
      </c>
      <c r="L827" s="2">
        <f t="shared" si="140"/>
        <v>0</v>
      </c>
      <c r="M827" s="2">
        <f t="shared" si="141"/>
        <v>0</v>
      </c>
      <c r="N827" s="55">
        <v>2792</v>
      </c>
      <c r="O827" s="55">
        <v>2433</v>
      </c>
      <c r="P827" s="55"/>
      <c r="Q827" s="55"/>
      <c r="R827" s="55"/>
      <c r="S827" s="55"/>
      <c r="T827" s="55"/>
      <c r="U827" s="55">
        <v>0</v>
      </c>
      <c r="V827" s="55"/>
      <c r="W827" s="55"/>
      <c r="X827" s="55"/>
      <c r="Y827" s="55"/>
      <c r="Z827" s="55"/>
      <c r="AA827" s="55"/>
      <c r="AB827" s="55"/>
      <c r="AG827" t="str">
        <f t="shared" si="145"/>
        <v>Webster</v>
      </c>
      <c r="AH827" s="9" t="s">
        <v>1241</v>
      </c>
      <c r="AI827" s="9">
        <v>2</v>
      </c>
      <c r="AK827" s="94">
        <v>25</v>
      </c>
      <c r="AL827" s="96">
        <v>27</v>
      </c>
      <c r="AM827" s="96">
        <v>270</v>
      </c>
      <c r="AN827" s="100">
        <v>73895</v>
      </c>
      <c r="AO827" s="100">
        <f t="shared" si="146"/>
        <v>25027</v>
      </c>
      <c r="AP827" t="s">
        <v>2575</v>
      </c>
      <c r="AQ827">
        <f t="shared" si="142"/>
        <v>2573895</v>
      </c>
    </row>
    <row r="828" spans="1:43" hidden="1" outlineLevel="1">
      <c r="A828" s="56" t="s">
        <v>993</v>
      </c>
      <c r="B828" s="9" t="s">
        <v>1267</v>
      </c>
      <c r="C828" s="1">
        <f t="shared" si="136"/>
        <v>12569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137"/>
        <v>0</v>
      </c>
      <c r="G828" s="1">
        <f t="shared" si="143"/>
        <v>2164</v>
      </c>
      <c r="H828" s="2">
        <f t="shared" si="144"/>
        <v>0.17216962367730129</v>
      </c>
      <c r="I828" s="8"/>
      <c r="J828" s="2">
        <f t="shared" si="138"/>
        <v>0.58596547060227544</v>
      </c>
      <c r="K828" s="2">
        <f t="shared" si="139"/>
        <v>0.41379584692497412</v>
      </c>
      <c r="L828" s="2">
        <f t="shared" si="140"/>
        <v>0</v>
      </c>
      <c r="M828" s="2">
        <f t="shared" si="141"/>
        <v>2.3868247275043997E-4</v>
      </c>
      <c r="N828" s="55">
        <v>7365</v>
      </c>
      <c r="O828" s="55">
        <v>5201</v>
      </c>
      <c r="P828" s="55"/>
      <c r="Q828" s="55"/>
      <c r="R828" s="55"/>
      <c r="S828" s="55"/>
      <c r="T828" s="55"/>
      <c r="U828" s="55">
        <v>3</v>
      </c>
      <c r="V828" s="55"/>
      <c r="W828" s="55"/>
      <c r="X828" s="55"/>
      <c r="Y828" s="55"/>
      <c r="Z828" s="55"/>
      <c r="AA828" s="55"/>
      <c r="AB828" s="55"/>
      <c r="AG828" t="str">
        <f t="shared" si="145"/>
        <v>Wellesley</v>
      </c>
      <c r="AH828" t="s">
        <v>393</v>
      </c>
      <c r="AI828">
        <v>4</v>
      </c>
      <c r="AK828" s="94">
        <v>25</v>
      </c>
      <c r="AL828" s="96">
        <v>21</v>
      </c>
      <c r="AM828" s="96">
        <v>125</v>
      </c>
      <c r="AN828" s="100">
        <v>74175</v>
      </c>
      <c r="AO828" s="100">
        <f t="shared" si="146"/>
        <v>25021</v>
      </c>
      <c r="AP828" t="s">
        <v>2575</v>
      </c>
      <c r="AQ828">
        <f t="shared" si="142"/>
        <v>2574175</v>
      </c>
    </row>
    <row r="829" spans="1:43" hidden="1" outlineLevel="1">
      <c r="A829" s="56" t="s">
        <v>1788</v>
      </c>
      <c r="B829" s="9" t="s">
        <v>1267</v>
      </c>
      <c r="C829" s="1">
        <f t="shared" si="136"/>
        <v>1427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137"/>
        <v>0</v>
      </c>
      <c r="G829" s="1">
        <f t="shared" si="143"/>
        <v>274</v>
      </c>
      <c r="H829" s="2">
        <f t="shared" si="144"/>
        <v>0.19201121233356691</v>
      </c>
      <c r="I829" s="8"/>
      <c r="J829" s="2">
        <f t="shared" si="138"/>
        <v>0.59565522074281707</v>
      </c>
      <c r="K829" s="2">
        <f t="shared" si="139"/>
        <v>0.40364400840925019</v>
      </c>
      <c r="L829" s="2">
        <f t="shared" si="140"/>
        <v>0</v>
      </c>
      <c r="M829" s="2">
        <f t="shared" si="141"/>
        <v>7.0077084793274125E-4</v>
      </c>
      <c r="N829" s="55">
        <v>850</v>
      </c>
      <c r="O829" s="55">
        <v>576</v>
      </c>
      <c r="P829" s="55"/>
      <c r="Q829" s="55"/>
      <c r="R829" s="55"/>
      <c r="S829" s="55"/>
      <c r="T829" s="55"/>
      <c r="U829" s="55">
        <v>1</v>
      </c>
      <c r="V829" s="55"/>
      <c r="W829" s="55"/>
      <c r="X829" s="55"/>
      <c r="Y829" s="55"/>
      <c r="Z829" s="55"/>
      <c r="AA829" s="55"/>
      <c r="AB829" s="55"/>
      <c r="AG829" t="str">
        <f t="shared" si="145"/>
        <v>Wellfleet</v>
      </c>
      <c r="AH829" t="s">
        <v>2257</v>
      </c>
      <c r="AI829">
        <v>10</v>
      </c>
      <c r="AK829" s="94">
        <v>25</v>
      </c>
      <c r="AL829" s="96">
        <v>1</v>
      </c>
      <c r="AM829" s="96">
        <v>70</v>
      </c>
      <c r="AN829" s="100">
        <v>74385</v>
      </c>
      <c r="AO829" s="100">
        <f t="shared" si="146"/>
        <v>25001</v>
      </c>
      <c r="AP829" t="s">
        <v>2575</v>
      </c>
      <c r="AQ829">
        <f t="shared" si="142"/>
        <v>2574385</v>
      </c>
    </row>
    <row r="830" spans="1:43" hidden="1" outlineLevel="1">
      <c r="A830" s="56" t="s">
        <v>2018</v>
      </c>
      <c r="B830" s="9" t="s">
        <v>1267</v>
      </c>
      <c r="C830" s="1">
        <f t="shared" si="136"/>
        <v>387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137"/>
        <v>0</v>
      </c>
      <c r="G830" s="1">
        <f t="shared" si="143"/>
        <v>167</v>
      </c>
      <c r="H830" s="2">
        <f t="shared" si="144"/>
        <v>0.4315245478036176</v>
      </c>
      <c r="I830" s="8"/>
      <c r="J830" s="2">
        <f t="shared" si="138"/>
        <v>0.7157622739018088</v>
      </c>
      <c r="K830" s="2">
        <f t="shared" si="139"/>
        <v>0.2842377260981912</v>
      </c>
      <c r="L830" s="2">
        <f t="shared" si="140"/>
        <v>0</v>
      </c>
      <c r="M830" s="2">
        <f t="shared" si="141"/>
        <v>0</v>
      </c>
      <c r="N830" s="55">
        <v>277</v>
      </c>
      <c r="O830" s="55">
        <v>110</v>
      </c>
      <c r="P830" s="55"/>
      <c r="Q830" s="55"/>
      <c r="R830" s="55"/>
      <c r="S830" s="55"/>
      <c r="T830" s="55"/>
      <c r="U830" s="55">
        <v>0</v>
      </c>
      <c r="V830" s="55"/>
      <c r="W830" s="55"/>
      <c r="X830" s="55"/>
      <c r="Y830" s="55"/>
      <c r="Z830" s="55"/>
      <c r="AA830" s="55"/>
      <c r="AB830" s="55"/>
      <c r="AG830" t="str">
        <f t="shared" si="145"/>
        <v>Wendell</v>
      </c>
      <c r="AH830" t="s">
        <v>1534</v>
      </c>
      <c r="AI830">
        <v>1</v>
      </c>
      <c r="AK830" s="94">
        <v>25</v>
      </c>
      <c r="AL830" s="96">
        <v>11</v>
      </c>
      <c r="AM830" s="96">
        <v>125</v>
      </c>
      <c r="AN830" s="100">
        <v>74525</v>
      </c>
      <c r="AO830" s="100">
        <f t="shared" si="146"/>
        <v>25011</v>
      </c>
      <c r="AP830" t="s">
        <v>2575</v>
      </c>
      <c r="AQ830">
        <f t="shared" si="142"/>
        <v>2574525</v>
      </c>
    </row>
    <row r="831" spans="1:43" hidden="1" outlineLevel="1">
      <c r="A831" s="56" t="s">
        <v>1728</v>
      </c>
      <c r="B831" s="9" t="s">
        <v>1267</v>
      </c>
      <c r="C831" s="1">
        <f t="shared" si="136"/>
        <v>1775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 t="shared" si="137"/>
        <v>0</v>
      </c>
      <c r="G831" s="1">
        <f t="shared" si="143"/>
        <v>167</v>
      </c>
      <c r="H831" s="2">
        <f t="shared" si="144"/>
        <v>9.4084507042253518E-2</v>
      </c>
      <c r="I831" s="8"/>
      <c r="J831" s="2">
        <f t="shared" si="138"/>
        <v>0.45295774647887321</v>
      </c>
      <c r="K831" s="2">
        <f t="shared" si="139"/>
        <v>0.54704225352112679</v>
      </c>
      <c r="L831" s="2">
        <f t="shared" si="140"/>
        <v>0</v>
      </c>
      <c r="M831" s="2">
        <f t="shared" si="141"/>
        <v>0</v>
      </c>
      <c r="N831" s="55">
        <v>804</v>
      </c>
      <c r="O831" s="55">
        <v>971</v>
      </c>
      <c r="P831" s="55"/>
      <c r="Q831" s="55"/>
      <c r="R831" s="55"/>
      <c r="S831" s="55"/>
      <c r="T831" s="55"/>
      <c r="U831" s="55">
        <v>0</v>
      </c>
      <c r="V831" s="55"/>
      <c r="W831" s="55"/>
      <c r="X831" s="55"/>
      <c r="Y831" s="55"/>
      <c r="Z831" s="55"/>
      <c r="AA831" s="55"/>
      <c r="AB831" s="55"/>
      <c r="AG831" t="str">
        <f t="shared" si="145"/>
        <v>Wenham</v>
      </c>
      <c r="AH831" t="s">
        <v>1247</v>
      </c>
      <c r="AI831">
        <v>6</v>
      </c>
      <c r="AK831" s="94">
        <v>25</v>
      </c>
      <c r="AL831" s="96">
        <v>9</v>
      </c>
      <c r="AM831" s="96">
        <v>165</v>
      </c>
      <c r="AN831" s="100">
        <v>74595</v>
      </c>
      <c r="AO831" s="100">
        <f t="shared" si="146"/>
        <v>25009</v>
      </c>
      <c r="AP831" t="s">
        <v>2575</v>
      </c>
      <c r="AQ831">
        <f t="shared" si="142"/>
        <v>2574595</v>
      </c>
    </row>
    <row r="832" spans="1:43" hidden="1" outlineLevel="1">
      <c r="A832" s="56" t="s">
        <v>2482</v>
      </c>
      <c r="B832" s="9" t="s">
        <v>1267</v>
      </c>
      <c r="C832" s="1">
        <f t="shared" ref="C832:C863" si="147">SUM(N832:AE832)</f>
        <v>3056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 t="shared" ref="F832:F863" si="148">IF(P832&gt;0,RANK(P832,(N832:AE832)),0)</f>
        <v>0</v>
      </c>
      <c r="G832" s="1">
        <f t="shared" si="143"/>
        <v>508</v>
      </c>
      <c r="H832" s="2">
        <f t="shared" si="144"/>
        <v>0.16623036649214659</v>
      </c>
      <c r="I832" s="8"/>
      <c r="J832" s="2">
        <f t="shared" ref="J832:J863" si="149">IF(C832=0,"-",N832/C832)</f>
        <v>0.41688481675392669</v>
      </c>
      <c r="K832" s="2">
        <f t="shared" ref="K832:K863" si="150">IF(C832=0,"-",O832/C832)</f>
        <v>0.58311518324607325</v>
      </c>
      <c r="L832" s="2">
        <f t="shared" ref="L832:L863" si="151">IF(C832=0,"-",P832/C832)</f>
        <v>0</v>
      </c>
      <c r="M832" s="2">
        <f t="shared" ref="M832:M863" si="152">IF(C832=0,"-",(1-J832-K832-L832))</f>
        <v>0</v>
      </c>
      <c r="N832" s="55">
        <v>1274</v>
      </c>
      <c r="O832" s="55">
        <v>1782</v>
      </c>
      <c r="P832" s="55"/>
      <c r="Q832" s="55"/>
      <c r="R832" s="55"/>
      <c r="S832" s="55"/>
      <c r="T832" s="55"/>
      <c r="U832" s="55">
        <v>0</v>
      </c>
      <c r="V832" s="55"/>
      <c r="W832" s="55"/>
      <c r="X832" s="55"/>
      <c r="Y832" s="55"/>
      <c r="Z832" s="55"/>
      <c r="AA832" s="55"/>
      <c r="AB832" s="55"/>
      <c r="AG832" t="str">
        <f t="shared" si="145"/>
        <v>West Boylston</v>
      </c>
      <c r="AH832" s="9" t="s">
        <v>1241</v>
      </c>
      <c r="AI832" s="9">
        <v>3</v>
      </c>
      <c r="AK832" s="94">
        <v>25</v>
      </c>
      <c r="AL832" s="96">
        <v>27</v>
      </c>
      <c r="AM832" s="96">
        <v>280</v>
      </c>
      <c r="AN832" s="100">
        <v>75155</v>
      </c>
      <c r="AO832" s="100">
        <f t="shared" si="146"/>
        <v>25027</v>
      </c>
      <c r="AP832" t="s">
        <v>2575</v>
      </c>
      <c r="AQ832">
        <f t="shared" ref="AQ832:AQ862" si="153">AK832*100000+AN832</f>
        <v>2575155</v>
      </c>
    </row>
    <row r="833" spans="1:43" hidden="1" outlineLevel="1">
      <c r="A833" s="56" t="s">
        <v>467</v>
      </c>
      <c r="B833" s="9" t="s">
        <v>1267</v>
      </c>
      <c r="C833" s="1">
        <f t="shared" si="147"/>
        <v>3317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 t="shared" si="148"/>
        <v>0</v>
      </c>
      <c r="G833" s="1">
        <f t="shared" si="143"/>
        <v>824</v>
      </c>
      <c r="H833" s="2">
        <f t="shared" si="144"/>
        <v>0.2484172444980404</v>
      </c>
      <c r="I833" s="8"/>
      <c r="J833" s="2">
        <f t="shared" si="149"/>
        <v>0.37564063913174556</v>
      </c>
      <c r="K833" s="2">
        <f t="shared" si="150"/>
        <v>0.62405788362978598</v>
      </c>
      <c r="L833" s="2">
        <f t="shared" si="151"/>
        <v>0</v>
      </c>
      <c r="M833" s="2">
        <f t="shared" si="152"/>
        <v>3.0147723846851715E-4</v>
      </c>
      <c r="N833" s="55">
        <v>1246</v>
      </c>
      <c r="O833" s="55">
        <v>2070</v>
      </c>
      <c r="P833" s="55"/>
      <c r="Q833" s="55"/>
      <c r="R833" s="55"/>
      <c r="S833" s="55"/>
      <c r="T833" s="55"/>
      <c r="U833" s="55">
        <v>1</v>
      </c>
      <c r="V833" s="55"/>
      <c r="W833" s="55"/>
      <c r="X833" s="55"/>
      <c r="Y833" s="55"/>
      <c r="Z833" s="55"/>
      <c r="AA833" s="55"/>
      <c r="AB833" s="55"/>
      <c r="AG833" t="str">
        <f t="shared" si="145"/>
        <v>West Bridgewater</v>
      </c>
      <c r="AH833" t="s">
        <v>2261</v>
      </c>
      <c r="AI833">
        <v>9</v>
      </c>
      <c r="AK833" s="94">
        <v>25</v>
      </c>
      <c r="AL833" s="96">
        <v>23</v>
      </c>
      <c r="AM833" s="96">
        <v>130</v>
      </c>
      <c r="AN833" s="100">
        <v>75260</v>
      </c>
      <c r="AO833" s="100">
        <f t="shared" si="146"/>
        <v>25023</v>
      </c>
      <c r="AP833" t="s">
        <v>2575</v>
      </c>
      <c r="AQ833">
        <f t="shared" si="153"/>
        <v>2575260</v>
      </c>
    </row>
    <row r="834" spans="1:43" hidden="1" outlineLevel="1">
      <c r="A834" s="56" t="s">
        <v>468</v>
      </c>
      <c r="B834" s="9" t="s">
        <v>1267</v>
      </c>
      <c r="C834" s="1">
        <f t="shared" si="147"/>
        <v>1410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 t="shared" si="148"/>
        <v>0</v>
      </c>
      <c r="G834" s="1">
        <f t="shared" si="143"/>
        <v>233</v>
      </c>
      <c r="H834" s="2">
        <f t="shared" si="144"/>
        <v>0.1652482269503546</v>
      </c>
      <c r="I834" s="8"/>
      <c r="J834" s="2">
        <f t="shared" si="149"/>
        <v>0.41702127659574467</v>
      </c>
      <c r="K834" s="2">
        <f t="shared" si="150"/>
        <v>0.5822695035460993</v>
      </c>
      <c r="L834" s="2">
        <f t="shared" si="151"/>
        <v>0</v>
      </c>
      <c r="M834" s="2">
        <f t="shared" si="152"/>
        <v>7.092198581560849E-4</v>
      </c>
      <c r="N834" s="55">
        <v>588</v>
      </c>
      <c r="O834" s="55">
        <v>821</v>
      </c>
      <c r="P834" s="55"/>
      <c r="Q834" s="55"/>
      <c r="R834" s="55"/>
      <c r="S834" s="55"/>
      <c r="T834" s="55"/>
      <c r="U834" s="55">
        <v>1</v>
      </c>
      <c r="V834" s="55"/>
      <c r="W834" s="55"/>
      <c r="X834" s="55"/>
      <c r="Y834" s="55"/>
      <c r="Z834" s="55"/>
      <c r="AA834" s="55"/>
      <c r="AB834" s="55"/>
      <c r="AG834" t="str">
        <f t="shared" si="145"/>
        <v>West Brookfield</v>
      </c>
      <c r="AH834" s="9" t="s">
        <v>1241</v>
      </c>
      <c r="AI834" s="9">
        <v>1</v>
      </c>
      <c r="AK834" s="94">
        <v>25</v>
      </c>
      <c r="AL834" s="96">
        <v>27</v>
      </c>
      <c r="AM834" s="96">
        <v>285</v>
      </c>
      <c r="AN834" s="100">
        <v>75400</v>
      </c>
      <c r="AO834" s="100">
        <f t="shared" si="146"/>
        <v>25027</v>
      </c>
      <c r="AP834" t="s">
        <v>2575</v>
      </c>
      <c r="AQ834">
        <f t="shared" si="153"/>
        <v>2575400</v>
      </c>
    </row>
    <row r="835" spans="1:43" hidden="1" outlineLevel="1">
      <c r="A835" s="56" t="s">
        <v>674</v>
      </c>
      <c r="B835" s="9" t="s">
        <v>1267</v>
      </c>
      <c r="C835" s="1">
        <f t="shared" si="147"/>
        <v>1769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148"/>
        <v>0</v>
      </c>
      <c r="G835" s="1">
        <f t="shared" si="143"/>
        <v>82</v>
      </c>
      <c r="H835" s="2">
        <f t="shared" si="144"/>
        <v>4.6353872244205764E-2</v>
      </c>
      <c r="I835" s="8"/>
      <c r="J835" s="2">
        <f t="shared" si="149"/>
        <v>0.5223289994347089</v>
      </c>
      <c r="K835" s="2">
        <f t="shared" si="150"/>
        <v>0.47597512719050311</v>
      </c>
      <c r="L835" s="2">
        <f t="shared" si="151"/>
        <v>0</v>
      </c>
      <c r="M835" s="2">
        <f t="shared" si="152"/>
        <v>1.6958733747879928E-3</v>
      </c>
      <c r="N835" s="55">
        <v>924</v>
      </c>
      <c r="O835" s="55">
        <v>842</v>
      </c>
      <c r="P835" s="55"/>
      <c r="Q835" s="55"/>
      <c r="R835" s="55"/>
      <c r="S835" s="55"/>
      <c r="T835" s="55"/>
      <c r="U835" s="55">
        <v>3</v>
      </c>
      <c r="V835" s="55"/>
      <c r="W835" s="55"/>
      <c r="X835" s="55"/>
      <c r="Y835" s="55"/>
      <c r="Z835" s="55"/>
      <c r="AA835" s="55"/>
      <c r="AB835" s="55"/>
      <c r="AG835" t="str">
        <f t="shared" si="145"/>
        <v>West Newbury</v>
      </c>
      <c r="AH835" t="s">
        <v>1247</v>
      </c>
      <c r="AI835">
        <v>6</v>
      </c>
      <c r="AK835" s="94">
        <v>25</v>
      </c>
      <c r="AL835" s="96">
        <v>9</v>
      </c>
      <c r="AM835" s="96">
        <v>170</v>
      </c>
      <c r="AN835" s="100">
        <v>77150</v>
      </c>
      <c r="AO835" s="100">
        <f t="shared" si="146"/>
        <v>25009</v>
      </c>
      <c r="AP835" t="s">
        <v>2575</v>
      </c>
      <c r="AQ835">
        <f t="shared" si="153"/>
        <v>2577150</v>
      </c>
    </row>
    <row r="836" spans="1:43" hidden="1" outlineLevel="1">
      <c r="A836" s="56" t="s">
        <v>2044</v>
      </c>
      <c r="B836" s="9" t="s">
        <v>1267</v>
      </c>
      <c r="C836" s="1">
        <f t="shared" si="147"/>
        <v>9879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 t="shared" si="148"/>
        <v>0</v>
      </c>
      <c r="G836" s="1">
        <f t="shared" si="143"/>
        <v>471</v>
      </c>
      <c r="H836" s="2">
        <f t="shared" si="144"/>
        <v>4.767689037351959E-2</v>
      </c>
      <c r="I836" s="8"/>
      <c r="J836" s="2">
        <f t="shared" si="149"/>
        <v>0.47616155481324018</v>
      </c>
      <c r="K836" s="2">
        <f t="shared" si="150"/>
        <v>0.52383844518675982</v>
      </c>
      <c r="L836" s="2">
        <f t="shared" si="151"/>
        <v>0</v>
      </c>
      <c r="M836" s="2">
        <f t="shared" si="152"/>
        <v>0</v>
      </c>
      <c r="N836" s="55">
        <v>4704</v>
      </c>
      <c r="O836" s="55">
        <v>5175</v>
      </c>
      <c r="P836" s="55"/>
      <c r="Q836" s="55"/>
      <c r="R836" s="55"/>
      <c r="S836" s="55"/>
      <c r="T836" s="55"/>
      <c r="U836" s="55">
        <v>0</v>
      </c>
      <c r="V836" s="55"/>
      <c r="W836" s="55"/>
      <c r="X836" s="55"/>
      <c r="Y836" s="55"/>
      <c r="Z836" s="55"/>
      <c r="AA836" s="55"/>
      <c r="AB836" s="55"/>
      <c r="AG836" t="str">
        <f t="shared" si="145"/>
        <v>West Springfield</v>
      </c>
      <c r="AH836" t="s">
        <v>2627</v>
      </c>
      <c r="AI836">
        <v>1</v>
      </c>
      <c r="AK836" s="94">
        <v>25</v>
      </c>
      <c r="AL836" s="96">
        <v>13</v>
      </c>
      <c r="AM836" s="96">
        <v>110</v>
      </c>
      <c r="AN836" s="100">
        <v>77850</v>
      </c>
      <c r="AO836" s="100">
        <f t="shared" si="146"/>
        <v>25013</v>
      </c>
      <c r="AP836" t="s">
        <v>527</v>
      </c>
      <c r="AQ836">
        <f t="shared" si="153"/>
        <v>2577850</v>
      </c>
    </row>
    <row r="837" spans="1:43" hidden="1" outlineLevel="1">
      <c r="A837" s="56" t="s">
        <v>1446</v>
      </c>
      <c r="B837" s="9" t="s">
        <v>1267</v>
      </c>
      <c r="C837" s="1">
        <f t="shared" si="147"/>
        <v>623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 t="shared" si="148"/>
        <v>0</v>
      </c>
      <c r="G837" s="1">
        <f t="shared" si="143"/>
        <v>80</v>
      </c>
      <c r="H837" s="2">
        <f t="shared" si="144"/>
        <v>0.12841091492776885</v>
      </c>
      <c r="I837" s="8"/>
      <c r="J837" s="2">
        <f t="shared" si="149"/>
        <v>0.5634028892455859</v>
      </c>
      <c r="K837" s="2">
        <f t="shared" si="150"/>
        <v>0.434991974317817</v>
      </c>
      <c r="L837" s="2">
        <f t="shared" si="151"/>
        <v>0</v>
      </c>
      <c r="M837" s="2">
        <f t="shared" si="152"/>
        <v>1.6051364365970988E-3</v>
      </c>
      <c r="N837" s="55">
        <v>351</v>
      </c>
      <c r="O837" s="55">
        <v>271</v>
      </c>
      <c r="P837" s="55"/>
      <c r="Q837" s="55"/>
      <c r="R837" s="55"/>
      <c r="S837" s="55"/>
      <c r="T837" s="55"/>
      <c r="U837" s="55">
        <v>1</v>
      </c>
      <c r="V837" s="55"/>
      <c r="W837" s="55"/>
      <c r="X837" s="55"/>
      <c r="Y837" s="55"/>
      <c r="Z837" s="55"/>
      <c r="AA837" s="55"/>
      <c r="AB837" s="55"/>
      <c r="AG837" t="str">
        <f t="shared" si="145"/>
        <v>West Stockbridge</v>
      </c>
      <c r="AH837" t="s">
        <v>542</v>
      </c>
      <c r="AI837">
        <v>1</v>
      </c>
      <c r="AK837" s="94">
        <v>25</v>
      </c>
      <c r="AL837" s="96">
        <v>3</v>
      </c>
      <c r="AM837" s="96">
        <v>150</v>
      </c>
      <c r="AN837" s="100">
        <v>77990</v>
      </c>
      <c r="AO837" s="100">
        <f t="shared" si="146"/>
        <v>25003</v>
      </c>
      <c r="AP837" t="s">
        <v>2575</v>
      </c>
      <c r="AQ837">
        <f t="shared" si="153"/>
        <v>2577990</v>
      </c>
    </row>
    <row r="838" spans="1:43" hidden="1" outlineLevel="1">
      <c r="A838" s="56" t="s">
        <v>1849</v>
      </c>
      <c r="B838" s="9" t="s">
        <v>1267</v>
      </c>
      <c r="C838" s="1">
        <f t="shared" si="147"/>
        <v>911</v>
      </c>
      <c r="D838" s="7">
        <f>IF(N838&gt;0, RANK(N838,(N838:P838,Q838:AE838)),0)</f>
        <v>1</v>
      </c>
      <c r="E838" s="7">
        <f>IF(O838&gt;0,RANK(O838,(N838:P838,Q838:AE838)),0)</f>
        <v>2</v>
      </c>
      <c r="F838" s="7">
        <f t="shared" si="148"/>
        <v>0</v>
      </c>
      <c r="G838" s="1">
        <f t="shared" si="143"/>
        <v>389</v>
      </c>
      <c r="H838" s="2">
        <f t="shared" si="144"/>
        <v>0.42700329308452251</v>
      </c>
      <c r="I838" s="8"/>
      <c r="J838" s="2">
        <f t="shared" si="149"/>
        <v>0.71350164654226123</v>
      </c>
      <c r="K838" s="2">
        <f t="shared" si="150"/>
        <v>0.28649835345773877</v>
      </c>
      <c r="L838" s="2">
        <f t="shared" si="151"/>
        <v>0</v>
      </c>
      <c r="M838" s="2">
        <f t="shared" si="152"/>
        <v>0</v>
      </c>
      <c r="N838" s="55">
        <v>650</v>
      </c>
      <c r="O838" s="55">
        <v>261</v>
      </c>
      <c r="P838" s="55"/>
      <c r="Q838" s="55"/>
      <c r="R838" s="55"/>
      <c r="S838" s="55"/>
      <c r="T838" s="55"/>
      <c r="U838" s="55">
        <v>0</v>
      </c>
      <c r="V838" s="55"/>
      <c r="W838" s="55"/>
      <c r="X838" s="55"/>
      <c r="Y838" s="55"/>
      <c r="Z838" s="55"/>
      <c r="AA838" s="55"/>
      <c r="AB838" s="55"/>
      <c r="AG838" t="str">
        <f t="shared" si="145"/>
        <v>West Tisbury</v>
      </c>
      <c r="AH838" t="s">
        <v>1865</v>
      </c>
      <c r="AI838">
        <v>10</v>
      </c>
      <c r="AK838" s="94">
        <v>25</v>
      </c>
      <c r="AL838" s="96">
        <v>7</v>
      </c>
      <c r="AM838" s="96">
        <v>35</v>
      </c>
      <c r="AN838" s="100">
        <v>78235</v>
      </c>
      <c r="AO838" s="100">
        <f t="shared" si="146"/>
        <v>25007</v>
      </c>
      <c r="AP838" t="s">
        <v>2575</v>
      </c>
      <c r="AQ838">
        <f t="shared" si="153"/>
        <v>2578235</v>
      </c>
    </row>
    <row r="839" spans="1:43" hidden="1" outlineLevel="1">
      <c r="A839" s="56" t="s">
        <v>1758</v>
      </c>
      <c r="B839" s="9" t="s">
        <v>1267</v>
      </c>
      <c r="C839" s="1">
        <f t="shared" si="147"/>
        <v>6293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 t="shared" si="148"/>
        <v>0</v>
      </c>
      <c r="G839" s="1">
        <f t="shared" si="143"/>
        <v>358</v>
      </c>
      <c r="H839" s="2">
        <f t="shared" si="144"/>
        <v>5.6888606388050211E-2</v>
      </c>
      <c r="I839" s="8"/>
      <c r="J839" s="2">
        <f t="shared" si="149"/>
        <v>0.47099952327983474</v>
      </c>
      <c r="K839" s="2">
        <f t="shared" si="150"/>
        <v>0.5278881296678849</v>
      </c>
      <c r="L839" s="2">
        <f t="shared" si="151"/>
        <v>0</v>
      </c>
      <c r="M839" s="2">
        <f t="shared" si="152"/>
        <v>1.1123470522803602E-3</v>
      </c>
      <c r="N839" s="55">
        <v>2964</v>
      </c>
      <c r="O839" s="55">
        <v>3322</v>
      </c>
      <c r="P839" s="55"/>
      <c r="Q839" s="55"/>
      <c r="R839" s="55"/>
      <c r="S839" s="55"/>
      <c r="T839" s="55"/>
      <c r="U839" s="55">
        <v>7</v>
      </c>
      <c r="V839" s="55"/>
      <c r="W839" s="55"/>
      <c r="X839" s="55"/>
      <c r="Y839" s="55"/>
      <c r="Z839" s="55"/>
      <c r="AA839" s="55"/>
      <c r="AB839" s="55"/>
      <c r="AG839" t="str">
        <f t="shared" si="145"/>
        <v>Westborough</v>
      </c>
      <c r="AH839" s="9" t="s">
        <v>1241</v>
      </c>
      <c r="AI839" s="9">
        <v>3</v>
      </c>
      <c r="AK839" s="94">
        <v>25</v>
      </c>
      <c r="AL839" s="96">
        <v>27</v>
      </c>
      <c r="AM839" s="96">
        <v>275</v>
      </c>
      <c r="AN839" s="100">
        <v>75015</v>
      </c>
      <c r="AO839" s="100">
        <f t="shared" si="146"/>
        <v>25027</v>
      </c>
      <c r="AP839" t="s">
        <v>2575</v>
      </c>
      <c r="AQ839">
        <f t="shared" si="153"/>
        <v>2575015</v>
      </c>
    </row>
    <row r="840" spans="1:43" hidden="1" outlineLevel="1">
      <c r="A840" s="56" t="s">
        <v>2818</v>
      </c>
      <c r="B840" s="9" t="s">
        <v>1267</v>
      </c>
      <c r="C840" s="1">
        <f t="shared" si="147"/>
        <v>13523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 t="shared" si="148"/>
        <v>0</v>
      </c>
      <c r="G840" s="1">
        <f t="shared" si="143"/>
        <v>716</v>
      </c>
      <c r="H840" s="2">
        <f t="shared" si="144"/>
        <v>5.2946831324410262E-2</v>
      </c>
      <c r="I840" s="8"/>
      <c r="J840" s="2">
        <f t="shared" si="149"/>
        <v>0.47326776602824816</v>
      </c>
      <c r="K840" s="2">
        <f t="shared" si="150"/>
        <v>0.52621459735265841</v>
      </c>
      <c r="L840" s="2">
        <f t="shared" si="151"/>
        <v>0</v>
      </c>
      <c r="M840" s="2">
        <f t="shared" si="152"/>
        <v>5.1763661909343117E-4</v>
      </c>
      <c r="N840" s="55">
        <v>6400</v>
      </c>
      <c r="O840" s="55">
        <v>7116</v>
      </c>
      <c r="P840" s="55"/>
      <c r="Q840" s="55"/>
      <c r="R840" s="55"/>
      <c r="S840" s="55"/>
      <c r="T840" s="55"/>
      <c r="U840" s="55">
        <v>7</v>
      </c>
      <c r="V840" s="55"/>
      <c r="W840" s="55"/>
      <c r="X840" s="55"/>
      <c r="Y840" s="55"/>
      <c r="Z840" s="55"/>
      <c r="AA840" s="55"/>
      <c r="AB840" s="55"/>
      <c r="AG840" t="str">
        <f t="shared" si="145"/>
        <v>Westfield</v>
      </c>
      <c r="AH840" t="s">
        <v>2627</v>
      </c>
      <c r="AI840">
        <v>1</v>
      </c>
      <c r="AK840" s="94">
        <v>25</v>
      </c>
      <c r="AL840" s="96">
        <v>13</v>
      </c>
      <c r="AM840" s="96">
        <v>105</v>
      </c>
      <c r="AN840" s="100">
        <v>76030</v>
      </c>
      <c r="AO840" s="100">
        <f t="shared" si="146"/>
        <v>25013</v>
      </c>
      <c r="AP840" t="s">
        <v>527</v>
      </c>
      <c r="AQ840">
        <f t="shared" si="153"/>
        <v>2576030</v>
      </c>
    </row>
    <row r="841" spans="1:43" hidden="1" outlineLevel="1">
      <c r="A841" s="56" t="s">
        <v>754</v>
      </c>
      <c r="B841" s="9" t="s">
        <v>1267</v>
      </c>
      <c r="C841" s="1">
        <f t="shared" si="147"/>
        <v>7813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 t="shared" si="148"/>
        <v>0</v>
      </c>
      <c r="G841" s="1">
        <f t="shared" si="143"/>
        <v>233</v>
      </c>
      <c r="H841" s="2">
        <f t="shared" si="144"/>
        <v>2.9822091386151287E-2</v>
      </c>
      <c r="I841" s="8"/>
      <c r="J841" s="2">
        <f t="shared" si="149"/>
        <v>0.48419301164725459</v>
      </c>
      <c r="K841" s="2">
        <f t="shared" si="150"/>
        <v>0.51401510303340581</v>
      </c>
      <c r="L841" s="2">
        <f t="shared" si="151"/>
        <v>0</v>
      </c>
      <c r="M841" s="2">
        <f t="shared" si="152"/>
        <v>1.7918853193396034E-3</v>
      </c>
      <c r="N841" s="55">
        <v>3783</v>
      </c>
      <c r="O841" s="55">
        <v>4016</v>
      </c>
      <c r="P841" s="55"/>
      <c r="Q841" s="55"/>
      <c r="R841" s="55"/>
      <c r="S841" s="55"/>
      <c r="T841" s="55"/>
      <c r="U841" s="55">
        <v>14</v>
      </c>
      <c r="V841" s="55"/>
      <c r="W841" s="55"/>
      <c r="X841" s="55"/>
      <c r="Y841" s="55"/>
      <c r="Z841" s="55"/>
      <c r="AA841" s="55"/>
      <c r="AB841" s="55"/>
      <c r="AG841" t="str">
        <f t="shared" si="145"/>
        <v>Westford</v>
      </c>
      <c r="AH841" t="s">
        <v>589</v>
      </c>
      <c r="AI841">
        <v>5</v>
      </c>
      <c r="AK841" s="94">
        <v>25</v>
      </c>
      <c r="AL841" s="96">
        <v>17</v>
      </c>
      <c r="AM841" s="96">
        <v>250</v>
      </c>
      <c r="AN841" s="100">
        <v>76135</v>
      </c>
      <c r="AO841" s="100">
        <f t="shared" si="146"/>
        <v>25017</v>
      </c>
      <c r="AP841" t="s">
        <v>2575</v>
      </c>
      <c r="AQ841">
        <f t="shared" si="153"/>
        <v>2576135</v>
      </c>
    </row>
    <row r="842" spans="1:43" hidden="1" outlineLevel="1">
      <c r="A842" s="56" t="s">
        <v>1332</v>
      </c>
      <c r="B842" s="9" t="s">
        <v>1267</v>
      </c>
      <c r="C842" s="1">
        <f t="shared" si="147"/>
        <v>648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 t="shared" si="148"/>
        <v>0</v>
      </c>
      <c r="G842" s="1">
        <f t="shared" si="143"/>
        <v>102</v>
      </c>
      <c r="H842" s="2">
        <f t="shared" si="144"/>
        <v>0.15740740740740741</v>
      </c>
      <c r="I842" s="8"/>
      <c r="J842" s="2">
        <f t="shared" si="149"/>
        <v>0.41975308641975306</v>
      </c>
      <c r="K842" s="2">
        <f t="shared" si="150"/>
        <v>0.5771604938271605</v>
      </c>
      <c r="L842" s="2">
        <f t="shared" si="151"/>
        <v>0</v>
      </c>
      <c r="M842" s="2">
        <f t="shared" si="152"/>
        <v>3.0864197530864335E-3</v>
      </c>
      <c r="N842" s="55">
        <v>272</v>
      </c>
      <c r="O842" s="55">
        <v>374</v>
      </c>
      <c r="P842" s="55"/>
      <c r="Q842" s="55"/>
      <c r="R842" s="55"/>
      <c r="S842" s="55"/>
      <c r="T842" s="55"/>
      <c r="U842" s="55">
        <v>2</v>
      </c>
      <c r="V842" s="55"/>
      <c r="W842" s="55"/>
      <c r="X842" s="55"/>
      <c r="Y842" s="55"/>
      <c r="Z842" s="55"/>
      <c r="AA842" s="55"/>
      <c r="AB842" s="55"/>
      <c r="AG842" t="str">
        <f t="shared" si="145"/>
        <v>Westhampton</v>
      </c>
      <c r="AH842" t="s">
        <v>1818</v>
      </c>
      <c r="AI842">
        <v>1</v>
      </c>
      <c r="AK842" s="94">
        <v>25</v>
      </c>
      <c r="AL842" s="96">
        <v>15</v>
      </c>
      <c r="AM842" s="96">
        <v>90</v>
      </c>
      <c r="AN842" s="100">
        <v>76380</v>
      </c>
      <c r="AO842" s="100">
        <f t="shared" si="146"/>
        <v>25015</v>
      </c>
      <c r="AP842" t="s">
        <v>2575</v>
      </c>
      <c r="AQ842">
        <f t="shared" si="153"/>
        <v>2576380</v>
      </c>
    </row>
    <row r="843" spans="1:43" hidden="1" outlineLevel="1">
      <c r="A843" s="56" t="s">
        <v>1054</v>
      </c>
      <c r="B843" s="9" t="s">
        <v>1267</v>
      </c>
      <c r="C843" s="1">
        <f t="shared" si="147"/>
        <v>2814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 t="shared" si="148"/>
        <v>0</v>
      </c>
      <c r="G843" s="1">
        <f t="shared" si="143"/>
        <v>59</v>
      </c>
      <c r="H843" s="2">
        <f t="shared" si="144"/>
        <v>2.0966595593461264E-2</v>
      </c>
      <c r="I843" s="8"/>
      <c r="J843" s="2">
        <f t="shared" si="149"/>
        <v>0.48720682302771856</v>
      </c>
      <c r="K843" s="2">
        <f t="shared" si="150"/>
        <v>0.50817341862117982</v>
      </c>
      <c r="L843" s="2">
        <f t="shared" si="151"/>
        <v>0</v>
      </c>
      <c r="M843" s="2">
        <f t="shared" si="152"/>
        <v>4.6197583511016216E-3</v>
      </c>
      <c r="N843" s="55">
        <v>1371</v>
      </c>
      <c r="O843" s="55">
        <v>1430</v>
      </c>
      <c r="P843" s="55"/>
      <c r="Q843" s="55"/>
      <c r="R843" s="55"/>
      <c r="S843" s="55"/>
      <c r="T843" s="55"/>
      <c r="U843" s="55">
        <v>13</v>
      </c>
      <c r="V843" s="55"/>
      <c r="W843" s="55"/>
      <c r="X843" s="55"/>
      <c r="Y843" s="55"/>
      <c r="Z843" s="55"/>
      <c r="AA843" s="55"/>
      <c r="AB843" s="55"/>
      <c r="AG843" t="str">
        <f t="shared" si="145"/>
        <v>Westminster</v>
      </c>
      <c r="AH843" s="9" t="s">
        <v>1241</v>
      </c>
      <c r="AI843" s="9">
        <v>1</v>
      </c>
      <c r="AK843" s="94">
        <v>25</v>
      </c>
      <c r="AL843" s="96">
        <v>27</v>
      </c>
      <c r="AM843" s="96">
        <v>290</v>
      </c>
      <c r="AN843" s="100">
        <v>77010</v>
      </c>
      <c r="AO843" s="100">
        <f t="shared" si="146"/>
        <v>25027</v>
      </c>
      <c r="AP843" t="s">
        <v>2575</v>
      </c>
      <c r="AQ843">
        <f t="shared" si="153"/>
        <v>2577010</v>
      </c>
    </row>
    <row r="844" spans="1:43" hidden="1" outlineLevel="1">
      <c r="A844" s="56" t="s">
        <v>372</v>
      </c>
      <c r="B844" s="9" t="s">
        <v>1267</v>
      </c>
      <c r="C844" s="1">
        <f t="shared" si="147"/>
        <v>5373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 t="shared" si="148"/>
        <v>0</v>
      </c>
      <c r="G844" s="1">
        <f t="shared" ref="G844:G907" si="154">IF(C844&gt;0,MAX(N844:P844)-LARGE(N844:P844,2),0)</f>
        <v>174</v>
      </c>
      <c r="H844" s="2">
        <f t="shared" ref="H844:H907" si="155">IF(C844&gt;0,G844/C844,0)</f>
        <v>3.2384142936906758E-2</v>
      </c>
      <c r="I844" s="8"/>
      <c r="J844" s="2">
        <f t="shared" si="149"/>
        <v>0.51609901358645083</v>
      </c>
      <c r="K844" s="2">
        <f t="shared" si="150"/>
        <v>0.48371487064954399</v>
      </c>
      <c r="L844" s="2">
        <f t="shared" si="151"/>
        <v>0</v>
      </c>
      <c r="M844" s="2">
        <f t="shared" si="152"/>
        <v>1.8611576400517915E-4</v>
      </c>
      <c r="N844" s="55">
        <v>2773</v>
      </c>
      <c r="O844" s="55">
        <v>2599</v>
      </c>
      <c r="P844" s="55"/>
      <c r="Q844" s="55"/>
      <c r="R844" s="55"/>
      <c r="S844" s="55"/>
      <c r="T844" s="55"/>
      <c r="U844" s="55">
        <v>1</v>
      </c>
      <c r="V844" s="55"/>
      <c r="W844" s="55"/>
      <c r="X844" s="55"/>
      <c r="Y844" s="55"/>
      <c r="Z844" s="55"/>
      <c r="AA844" s="55"/>
      <c r="AB844" s="55"/>
      <c r="AG844" t="str">
        <f t="shared" ref="AG844:AG903" si="156">A844</f>
        <v>Weston</v>
      </c>
      <c r="AH844" t="s">
        <v>589</v>
      </c>
      <c r="AI844">
        <v>7</v>
      </c>
      <c r="AK844" s="94">
        <v>25</v>
      </c>
      <c r="AL844" s="96">
        <v>17</v>
      </c>
      <c r="AM844" s="96">
        <v>255</v>
      </c>
      <c r="AN844" s="100">
        <v>77255</v>
      </c>
      <c r="AO844" s="100">
        <f t="shared" si="146"/>
        <v>25017</v>
      </c>
      <c r="AP844" t="s">
        <v>2575</v>
      </c>
      <c r="AQ844">
        <f t="shared" si="153"/>
        <v>2577255</v>
      </c>
    </row>
    <row r="845" spans="1:43" hidden="1" outlineLevel="1">
      <c r="A845" s="56" t="s">
        <v>1333</v>
      </c>
      <c r="B845" s="9" t="s">
        <v>1267</v>
      </c>
      <c r="C845" s="1">
        <f t="shared" si="147"/>
        <v>5765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 t="shared" si="148"/>
        <v>0</v>
      </c>
      <c r="G845" s="1">
        <f t="shared" si="154"/>
        <v>51</v>
      </c>
      <c r="H845" s="2">
        <f t="shared" si="155"/>
        <v>8.8464874241110155E-3</v>
      </c>
      <c r="I845" s="8"/>
      <c r="J845" s="2">
        <f t="shared" si="149"/>
        <v>0.50442324371205549</v>
      </c>
      <c r="K845" s="2">
        <f t="shared" si="150"/>
        <v>0.49557675628794451</v>
      </c>
      <c r="L845" s="2">
        <f t="shared" si="151"/>
        <v>0</v>
      </c>
      <c r="M845" s="2">
        <f t="shared" si="152"/>
        <v>0</v>
      </c>
      <c r="N845" s="55">
        <v>2908</v>
      </c>
      <c r="O845" s="55">
        <v>2857</v>
      </c>
      <c r="P845" s="55"/>
      <c r="Q845" s="55"/>
      <c r="R845" s="55"/>
      <c r="S845" s="55"/>
      <c r="T845" s="55"/>
      <c r="U845" s="55">
        <v>0</v>
      </c>
      <c r="V845" s="55"/>
      <c r="W845" s="55"/>
      <c r="X845" s="55"/>
      <c r="Y845" s="55"/>
      <c r="Z845" s="55"/>
      <c r="AA845" s="55"/>
      <c r="AB845" s="55"/>
      <c r="AG845" t="str">
        <f t="shared" si="156"/>
        <v>Westport</v>
      </c>
      <c r="AH845" t="s">
        <v>1482</v>
      </c>
      <c r="AI845">
        <v>4</v>
      </c>
      <c r="AK845" s="94">
        <v>25</v>
      </c>
      <c r="AL845" s="96">
        <v>5</v>
      </c>
      <c r="AM845" s="96">
        <v>100</v>
      </c>
      <c r="AN845" s="100">
        <v>77570</v>
      </c>
      <c r="AO845" s="100">
        <f t="shared" si="146"/>
        <v>25005</v>
      </c>
      <c r="AP845" t="s">
        <v>2575</v>
      </c>
      <c r="AQ845">
        <f t="shared" si="153"/>
        <v>2577570</v>
      </c>
    </row>
    <row r="846" spans="1:43" hidden="1" outlineLevel="1">
      <c r="A846" s="56" t="s">
        <v>1900</v>
      </c>
      <c r="B846" s="9" t="s">
        <v>1267</v>
      </c>
      <c r="C846" s="1">
        <f t="shared" si="147"/>
        <v>7257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148"/>
        <v>0</v>
      </c>
      <c r="G846" s="1">
        <f t="shared" si="154"/>
        <v>390</v>
      </c>
      <c r="H846" s="2">
        <f t="shared" si="155"/>
        <v>5.3741215378255477E-2</v>
      </c>
      <c r="I846" s="8"/>
      <c r="J846" s="2">
        <f t="shared" si="149"/>
        <v>0.52680170869505305</v>
      </c>
      <c r="K846" s="2">
        <f t="shared" si="150"/>
        <v>0.47306049331679756</v>
      </c>
      <c r="L846" s="2">
        <f t="shared" si="151"/>
        <v>0</v>
      </c>
      <c r="M846" s="2">
        <f t="shared" si="152"/>
        <v>1.377979881493907E-4</v>
      </c>
      <c r="N846" s="55">
        <v>3823</v>
      </c>
      <c r="O846" s="55">
        <v>3433</v>
      </c>
      <c r="P846" s="55"/>
      <c r="Q846" s="55"/>
      <c r="R846" s="55"/>
      <c r="S846" s="55"/>
      <c r="T846" s="55"/>
      <c r="U846" s="55">
        <v>1</v>
      </c>
      <c r="V846" s="55"/>
      <c r="W846" s="55"/>
      <c r="X846" s="55"/>
      <c r="Y846" s="55"/>
      <c r="Z846" s="55"/>
      <c r="AA846" s="55"/>
      <c r="AB846" s="55"/>
      <c r="AG846" t="str">
        <f t="shared" si="156"/>
        <v>Westwood</v>
      </c>
      <c r="AH846" t="s">
        <v>393</v>
      </c>
      <c r="AI846">
        <v>9</v>
      </c>
      <c r="AK846" s="94">
        <v>25</v>
      </c>
      <c r="AL846" s="96">
        <v>21</v>
      </c>
      <c r="AM846" s="96">
        <v>130</v>
      </c>
      <c r="AN846" s="100">
        <v>78690</v>
      </c>
      <c r="AO846" s="100">
        <f t="shared" si="146"/>
        <v>25021</v>
      </c>
      <c r="AP846" t="s">
        <v>2575</v>
      </c>
      <c r="AQ846">
        <f t="shared" si="153"/>
        <v>2578690</v>
      </c>
    </row>
    <row r="847" spans="1:43" hidden="1" outlineLevel="1">
      <c r="A847" s="56" t="s">
        <v>1209</v>
      </c>
      <c r="B847" s="9" t="s">
        <v>1267</v>
      </c>
      <c r="C847" s="1">
        <f t="shared" si="147"/>
        <v>23939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148"/>
        <v>0</v>
      </c>
      <c r="G847" s="1">
        <f t="shared" si="154"/>
        <v>2853</v>
      </c>
      <c r="H847" s="2">
        <f t="shared" si="155"/>
        <v>0.11917791052257821</v>
      </c>
      <c r="I847" s="8"/>
      <c r="J847" s="2">
        <f t="shared" si="149"/>
        <v>0.5595471824219892</v>
      </c>
      <c r="K847" s="2">
        <f t="shared" si="150"/>
        <v>0.440369271899411</v>
      </c>
      <c r="L847" s="2">
        <f t="shared" si="151"/>
        <v>0</v>
      </c>
      <c r="M847" s="2">
        <f t="shared" si="152"/>
        <v>8.3545678599805662E-5</v>
      </c>
      <c r="N847" s="55">
        <v>13395</v>
      </c>
      <c r="O847" s="55">
        <v>10542</v>
      </c>
      <c r="P847" s="55"/>
      <c r="Q847" s="55"/>
      <c r="R847" s="55"/>
      <c r="S847" s="55"/>
      <c r="T847" s="55"/>
      <c r="U847" s="55">
        <v>2</v>
      </c>
      <c r="V847" s="55"/>
      <c r="W847" s="55"/>
      <c r="X847" s="55"/>
      <c r="Y847" s="55"/>
      <c r="Z847" s="55"/>
      <c r="AA847" s="55"/>
      <c r="AB847" s="55"/>
      <c r="AG847" t="str">
        <f t="shared" si="156"/>
        <v>Weymouth</v>
      </c>
      <c r="AH847" t="s">
        <v>393</v>
      </c>
      <c r="AI847">
        <v>10</v>
      </c>
      <c r="AK847" s="94">
        <v>25</v>
      </c>
      <c r="AL847" s="96">
        <v>21</v>
      </c>
      <c r="AM847" s="96">
        <v>135</v>
      </c>
      <c r="AN847" s="100">
        <v>78865</v>
      </c>
      <c r="AO847" s="100">
        <f t="shared" ref="AO847:AO910" si="157">AK847*1000+AL847</f>
        <v>25021</v>
      </c>
      <c r="AP847" t="s">
        <v>527</v>
      </c>
      <c r="AQ847">
        <f t="shared" si="153"/>
        <v>2578865</v>
      </c>
    </row>
    <row r="848" spans="1:43" hidden="1" outlineLevel="1">
      <c r="A848" s="56" t="s">
        <v>1117</v>
      </c>
      <c r="B848" s="9" t="s">
        <v>1267</v>
      </c>
      <c r="C848" s="1">
        <f t="shared" si="147"/>
        <v>742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 t="shared" si="148"/>
        <v>0</v>
      </c>
      <c r="G848" s="1">
        <f t="shared" si="154"/>
        <v>31</v>
      </c>
      <c r="H848" s="2">
        <f t="shared" si="155"/>
        <v>4.1778975741239892E-2</v>
      </c>
      <c r="I848" s="8"/>
      <c r="J848" s="2">
        <f t="shared" si="149"/>
        <v>0.51347708894878707</v>
      </c>
      <c r="K848" s="2">
        <f t="shared" si="150"/>
        <v>0.47169811320754718</v>
      </c>
      <c r="L848" s="2">
        <f t="shared" si="151"/>
        <v>0</v>
      </c>
      <c r="M848" s="2">
        <f t="shared" si="152"/>
        <v>1.4824797843665749E-2</v>
      </c>
      <c r="N848" s="55">
        <v>381</v>
      </c>
      <c r="O848" s="55">
        <v>350</v>
      </c>
      <c r="P848" s="55"/>
      <c r="Q848" s="55"/>
      <c r="R848" s="55"/>
      <c r="S848" s="55"/>
      <c r="T848" s="55"/>
      <c r="U848" s="55">
        <v>11</v>
      </c>
      <c r="V848" s="55"/>
      <c r="W848" s="55"/>
      <c r="X848" s="55"/>
      <c r="Y848" s="55"/>
      <c r="Z848" s="55"/>
      <c r="AA848" s="55"/>
      <c r="AB848" s="55"/>
      <c r="AG848" t="str">
        <f t="shared" si="156"/>
        <v>Whately</v>
      </c>
      <c r="AH848" t="s">
        <v>1534</v>
      </c>
      <c r="AI848">
        <v>1</v>
      </c>
      <c r="AK848" s="94">
        <v>25</v>
      </c>
      <c r="AL848" s="96">
        <v>11</v>
      </c>
      <c r="AM848" s="96">
        <v>130</v>
      </c>
      <c r="AN848" s="100">
        <v>79110</v>
      </c>
      <c r="AO848" s="100">
        <f t="shared" si="157"/>
        <v>25011</v>
      </c>
      <c r="AP848" t="s">
        <v>2575</v>
      </c>
      <c r="AQ848">
        <f t="shared" si="153"/>
        <v>2579110</v>
      </c>
    </row>
    <row r="849" spans="1:43" hidden="1" outlineLevel="1">
      <c r="A849" s="56" t="s">
        <v>2169</v>
      </c>
      <c r="B849" s="9" t="s">
        <v>1267</v>
      </c>
      <c r="C849" s="1">
        <f t="shared" si="147"/>
        <v>5732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 t="shared" si="148"/>
        <v>0</v>
      </c>
      <c r="G849" s="1">
        <f t="shared" si="154"/>
        <v>336</v>
      </c>
      <c r="H849" s="2">
        <f t="shared" si="155"/>
        <v>5.861828332170272E-2</v>
      </c>
      <c r="I849" s="8"/>
      <c r="J849" s="2">
        <f t="shared" si="149"/>
        <v>0.47051639916259597</v>
      </c>
      <c r="K849" s="2">
        <f t="shared" si="150"/>
        <v>0.52913468248429862</v>
      </c>
      <c r="L849" s="2">
        <f t="shared" si="151"/>
        <v>0</v>
      </c>
      <c r="M849" s="2">
        <f t="shared" si="152"/>
        <v>3.4891835310535413E-4</v>
      </c>
      <c r="N849" s="55">
        <v>2697</v>
      </c>
      <c r="O849" s="55">
        <v>3033</v>
      </c>
      <c r="P849" s="55"/>
      <c r="Q849" s="55"/>
      <c r="R849" s="55"/>
      <c r="S849" s="55"/>
      <c r="T849" s="55"/>
      <c r="U849" s="55">
        <v>2</v>
      </c>
      <c r="V849" s="55"/>
      <c r="W849" s="55"/>
      <c r="X849" s="55"/>
      <c r="Y849" s="55"/>
      <c r="Z849" s="55"/>
      <c r="AA849" s="55"/>
      <c r="AB849" s="55"/>
      <c r="AG849" t="str">
        <f t="shared" si="156"/>
        <v>Whitman</v>
      </c>
      <c r="AH849" t="s">
        <v>2261</v>
      </c>
      <c r="AI849">
        <v>9</v>
      </c>
      <c r="AK849" s="94">
        <v>25</v>
      </c>
      <c r="AL849" s="96">
        <v>23</v>
      </c>
      <c r="AM849" s="96">
        <v>135</v>
      </c>
      <c r="AN849" s="100">
        <v>79530</v>
      </c>
      <c r="AO849" s="100">
        <f t="shared" si="157"/>
        <v>25023</v>
      </c>
      <c r="AP849" t="s">
        <v>2575</v>
      </c>
      <c r="AQ849">
        <f t="shared" si="153"/>
        <v>2579530</v>
      </c>
    </row>
    <row r="850" spans="1:43" hidden="1" outlineLevel="1">
      <c r="A850" s="56" t="s">
        <v>1768</v>
      </c>
      <c r="B850" s="9" t="s">
        <v>1267</v>
      </c>
      <c r="C850" s="1">
        <f t="shared" si="147"/>
        <v>6072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 t="shared" si="148"/>
        <v>0</v>
      </c>
      <c r="G850" s="1">
        <f t="shared" si="154"/>
        <v>770</v>
      </c>
      <c r="H850" s="2">
        <f t="shared" si="155"/>
        <v>0.12681159420289856</v>
      </c>
      <c r="I850" s="8"/>
      <c r="J850" s="2">
        <f t="shared" si="149"/>
        <v>0.43659420289855072</v>
      </c>
      <c r="K850" s="2">
        <f t="shared" si="150"/>
        <v>0.56340579710144922</v>
      </c>
      <c r="L850" s="2">
        <f t="shared" si="151"/>
        <v>0</v>
      </c>
      <c r="M850" s="2">
        <f t="shared" si="152"/>
        <v>0</v>
      </c>
      <c r="N850" s="55">
        <v>2651</v>
      </c>
      <c r="O850" s="55">
        <v>3421</v>
      </c>
      <c r="P850" s="55"/>
      <c r="Q850" s="55"/>
      <c r="R850" s="55"/>
      <c r="S850" s="55"/>
      <c r="T850" s="55"/>
      <c r="U850" s="55">
        <v>0</v>
      </c>
      <c r="V850" s="55"/>
      <c r="W850" s="55"/>
      <c r="X850" s="55"/>
      <c r="Y850" s="55"/>
      <c r="Z850" s="55"/>
      <c r="AA850" s="55"/>
      <c r="AB850" s="55"/>
      <c r="AG850" t="str">
        <f t="shared" si="156"/>
        <v>Wilbraham</v>
      </c>
      <c r="AH850" t="s">
        <v>2627</v>
      </c>
      <c r="AI850">
        <v>2</v>
      </c>
      <c r="AK850" s="94">
        <v>25</v>
      </c>
      <c r="AL850" s="96">
        <v>13</v>
      </c>
      <c r="AM850" s="96">
        <v>115</v>
      </c>
      <c r="AN850" s="100">
        <v>79740</v>
      </c>
      <c r="AO850" s="100">
        <f t="shared" si="157"/>
        <v>25013</v>
      </c>
      <c r="AP850" t="s">
        <v>2575</v>
      </c>
      <c r="AQ850">
        <f t="shared" si="153"/>
        <v>2579740</v>
      </c>
    </row>
    <row r="851" spans="1:43" hidden="1" outlineLevel="1">
      <c r="A851" s="56" t="s">
        <v>630</v>
      </c>
      <c r="B851" s="9" t="s">
        <v>1267</v>
      </c>
      <c r="C851" s="1">
        <f t="shared" si="147"/>
        <v>1165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 t="shared" si="148"/>
        <v>0</v>
      </c>
      <c r="G851" s="1">
        <f t="shared" si="154"/>
        <v>156</v>
      </c>
      <c r="H851" s="2">
        <f t="shared" si="155"/>
        <v>0.13390557939914163</v>
      </c>
      <c r="I851" s="8"/>
      <c r="J851" s="2">
        <f t="shared" si="149"/>
        <v>0.5665236051502146</v>
      </c>
      <c r="K851" s="2">
        <f t="shared" si="150"/>
        <v>0.43261802575107294</v>
      </c>
      <c r="L851" s="2">
        <f t="shared" si="151"/>
        <v>0</v>
      </c>
      <c r="M851" s="2">
        <f t="shared" si="152"/>
        <v>8.5836909871245259E-4</v>
      </c>
      <c r="N851" s="55">
        <v>660</v>
      </c>
      <c r="O851" s="55">
        <v>504</v>
      </c>
      <c r="P851" s="55"/>
      <c r="Q851" s="55"/>
      <c r="R851" s="55"/>
      <c r="S851" s="55"/>
      <c r="T851" s="55"/>
      <c r="U851" s="55">
        <v>1</v>
      </c>
      <c r="V851" s="55"/>
      <c r="W851" s="55"/>
      <c r="X851" s="55"/>
      <c r="Y851" s="55"/>
      <c r="Z851" s="55"/>
      <c r="AA851" s="55"/>
      <c r="AB851" s="55"/>
      <c r="AG851" t="str">
        <f t="shared" si="156"/>
        <v>Williamsburg</v>
      </c>
      <c r="AH851" t="s">
        <v>1818</v>
      </c>
      <c r="AI851">
        <v>1</v>
      </c>
      <c r="AK851" s="94">
        <v>25</v>
      </c>
      <c r="AL851" s="96">
        <v>15</v>
      </c>
      <c r="AM851" s="96">
        <v>95</v>
      </c>
      <c r="AN851" s="100">
        <v>79915</v>
      </c>
      <c r="AO851" s="100">
        <f t="shared" si="157"/>
        <v>25015</v>
      </c>
      <c r="AP851" t="s">
        <v>2575</v>
      </c>
      <c r="AQ851">
        <f t="shared" si="153"/>
        <v>2579915</v>
      </c>
    </row>
    <row r="852" spans="1:43" hidden="1" outlineLevel="1">
      <c r="A852" s="56" t="s">
        <v>1617</v>
      </c>
      <c r="B852" s="9" t="s">
        <v>1267</v>
      </c>
      <c r="C852" s="1">
        <f t="shared" si="147"/>
        <v>3010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 t="shared" si="148"/>
        <v>0</v>
      </c>
      <c r="G852" s="1">
        <f t="shared" si="154"/>
        <v>640</v>
      </c>
      <c r="H852" s="2">
        <f t="shared" si="155"/>
        <v>0.21262458471760798</v>
      </c>
      <c r="I852" s="8"/>
      <c r="J852" s="2">
        <f t="shared" si="149"/>
        <v>0.60365448504983388</v>
      </c>
      <c r="K852" s="2">
        <f t="shared" si="150"/>
        <v>0.3910299003322259</v>
      </c>
      <c r="L852" s="2">
        <f t="shared" si="151"/>
        <v>0</v>
      </c>
      <c r="M852" s="2">
        <f t="shared" si="152"/>
        <v>5.3156146179402231E-3</v>
      </c>
      <c r="N852" s="55">
        <v>1817</v>
      </c>
      <c r="O852" s="55">
        <v>1177</v>
      </c>
      <c r="P852" s="55"/>
      <c r="Q852" s="55"/>
      <c r="R852" s="55"/>
      <c r="S852" s="55"/>
      <c r="T852" s="55"/>
      <c r="U852" s="55">
        <v>16</v>
      </c>
      <c r="V852" s="55"/>
      <c r="W852" s="55"/>
      <c r="X852" s="55"/>
      <c r="Y852" s="55"/>
      <c r="Z852" s="55"/>
      <c r="AA852" s="55"/>
      <c r="AB852" s="55"/>
      <c r="AG852" t="str">
        <f t="shared" si="156"/>
        <v>Williamstown</v>
      </c>
      <c r="AH852" t="s">
        <v>542</v>
      </c>
      <c r="AI852">
        <v>1</v>
      </c>
      <c r="AK852" s="94">
        <v>25</v>
      </c>
      <c r="AL852" s="96">
        <v>3</v>
      </c>
      <c r="AM852" s="96">
        <v>155</v>
      </c>
      <c r="AN852" s="100">
        <v>79985</v>
      </c>
      <c r="AO852" s="100">
        <f t="shared" si="157"/>
        <v>25003</v>
      </c>
      <c r="AP852" t="s">
        <v>2575</v>
      </c>
      <c r="AQ852">
        <f t="shared" si="153"/>
        <v>2579985</v>
      </c>
    </row>
    <row r="853" spans="1:43" hidden="1" outlineLevel="1">
      <c r="A853" s="56" t="s">
        <v>847</v>
      </c>
      <c r="B853" s="9" t="s">
        <v>1267</v>
      </c>
      <c r="C853" s="1">
        <f t="shared" si="147"/>
        <v>7964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 t="shared" si="148"/>
        <v>0</v>
      </c>
      <c r="G853" s="1">
        <f t="shared" si="154"/>
        <v>426</v>
      </c>
      <c r="H853" s="2">
        <f t="shared" si="155"/>
        <v>5.3490708186840784E-2</v>
      </c>
      <c r="I853" s="8"/>
      <c r="J853" s="2">
        <f t="shared" si="149"/>
        <v>0.52674535409342038</v>
      </c>
      <c r="K853" s="2">
        <f t="shared" si="150"/>
        <v>0.47325464590657962</v>
      </c>
      <c r="L853" s="2">
        <f t="shared" si="151"/>
        <v>0</v>
      </c>
      <c r="M853" s="2">
        <f t="shared" si="152"/>
        <v>0</v>
      </c>
      <c r="N853" s="55">
        <v>4195</v>
      </c>
      <c r="O853" s="55">
        <v>3769</v>
      </c>
      <c r="P853" s="55"/>
      <c r="Q853" s="55"/>
      <c r="R853" s="55"/>
      <c r="S853" s="55"/>
      <c r="T853" s="55"/>
      <c r="U853" s="55">
        <v>0</v>
      </c>
      <c r="V853" s="55"/>
      <c r="W853" s="55"/>
      <c r="X853" s="55"/>
      <c r="Y853" s="55"/>
      <c r="Z853" s="55"/>
      <c r="AA853" s="55"/>
      <c r="AB853" s="55"/>
      <c r="AG853" t="str">
        <f t="shared" si="156"/>
        <v>Wilmington</v>
      </c>
      <c r="AH853" t="s">
        <v>589</v>
      </c>
      <c r="AI853">
        <v>6</v>
      </c>
      <c r="AK853" s="94">
        <v>25</v>
      </c>
      <c r="AL853" s="96">
        <v>17</v>
      </c>
      <c r="AM853" s="96">
        <v>260</v>
      </c>
      <c r="AN853" s="100">
        <v>80230</v>
      </c>
      <c r="AO853" s="100">
        <f t="shared" si="157"/>
        <v>25017</v>
      </c>
      <c r="AP853" t="s">
        <v>2575</v>
      </c>
      <c r="AQ853">
        <f t="shared" si="153"/>
        <v>2580230</v>
      </c>
    </row>
    <row r="854" spans="1:43" hidden="1" outlineLevel="1">
      <c r="A854" s="56" t="s">
        <v>1998</v>
      </c>
      <c r="B854" s="9" t="s">
        <v>1267</v>
      </c>
      <c r="C854" s="1">
        <f t="shared" si="147"/>
        <v>2650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 t="shared" si="148"/>
        <v>0</v>
      </c>
      <c r="G854" s="1">
        <f t="shared" si="154"/>
        <v>92</v>
      </c>
      <c r="H854" s="2">
        <f t="shared" si="155"/>
        <v>3.471698113207547E-2</v>
      </c>
      <c r="I854" s="8"/>
      <c r="J854" s="2">
        <f t="shared" si="149"/>
        <v>0.48264150943396228</v>
      </c>
      <c r="K854" s="2">
        <f t="shared" si="150"/>
        <v>0.51735849056603778</v>
      </c>
      <c r="L854" s="2">
        <f t="shared" si="151"/>
        <v>0</v>
      </c>
      <c r="M854" s="2">
        <f t="shared" si="152"/>
        <v>0</v>
      </c>
      <c r="N854" s="55">
        <v>1279</v>
      </c>
      <c r="O854" s="55">
        <v>1371</v>
      </c>
      <c r="P854" s="55"/>
      <c r="Q854" s="55"/>
      <c r="R854" s="55"/>
      <c r="S854" s="55"/>
      <c r="T854" s="55"/>
      <c r="U854" s="55">
        <v>0</v>
      </c>
      <c r="V854" s="55"/>
      <c r="W854" s="55"/>
      <c r="X854" s="55"/>
      <c r="Y854" s="55"/>
      <c r="Z854" s="55"/>
      <c r="AA854" s="55"/>
      <c r="AB854" s="55"/>
      <c r="AG854" t="str">
        <f t="shared" si="156"/>
        <v>Winchendon</v>
      </c>
      <c r="AH854" s="9" t="s">
        <v>1241</v>
      </c>
      <c r="AI854" s="9">
        <v>1</v>
      </c>
      <c r="AK854" s="94">
        <v>25</v>
      </c>
      <c r="AL854" s="96">
        <v>27</v>
      </c>
      <c r="AM854" s="96">
        <v>295</v>
      </c>
      <c r="AN854" s="100">
        <v>80405</v>
      </c>
      <c r="AO854" s="100">
        <f t="shared" si="157"/>
        <v>25027</v>
      </c>
      <c r="AP854" t="s">
        <v>2575</v>
      </c>
      <c r="AQ854">
        <f t="shared" si="153"/>
        <v>2580405</v>
      </c>
    </row>
    <row r="855" spans="1:43" hidden="1" outlineLevel="1">
      <c r="A855" s="56" t="s">
        <v>963</v>
      </c>
      <c r="B855" s="9" t="s">
        <v>1267</v>
      </c>
      <c r="C855" s="1">
        <f t="shared" si="147"/>
        <v>10722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 t="shared" si="148"/>
        <v>0</v>
      </c>
      <c r="G855" s="1">
        <f t="shared" si="154"/>
        <v>1709</v>
      </c>
      <c r="H855" s="2">
        <f t="shared" si="155"/>
        <v>0.15939190449542995</v>
      </c>
      <c r="I855" s="8"/>
      <c r="J855" s="2">
        <f t="shared" si="149"/>
        <v>0.57964931915687368</v>
      </c>
      <c r="K855" s="2">
        <f t="shared" si="150"/>
        <v>0.42025741466144378</v>
      </c>
      <c r="L855" s="2">
        <f t="shared" si="151"/>
        <v>0</v>
      </c>
      <c r="M855" s="2">
        <f t="shared" si="152"/>
        <v>9.326618168253864E-5</v>
      </c>
      <c r="N855" s="55">
        <v>6215</v>
      </c>
      <c r="O855" s="55">
        <v>4506</v>
      </c>
      <c r="P855" s="55"/>
      <c r="Q855" s="55"/>
      <c r="R855" s="55"/>
      <c r="S855" s="55"/>
      <c r="T855" s="55"/>
      <c r="U855" s="55">
        <v>1</v>
      </c>
      <c r="V855" s="55"/>
      <c r="W855" s="55"/>
      <c r="X855" s="55"/>
      <c r="Y855" s="55"/>
      <c r="Z855" s="55"/>
      <c r="AA855" s="55"/>
      <c r="AB855" s="55"/>
      <c r="AG855" t="str">
        <f t="shared" si="156"/>
        <v>Winchester</v>
      </c>
      <c r="AH855" t="s">
        <v>589</v>
      </c>
      <c r="AI855">
        <v>7</v>
      </c>
      <c r="AK855" s="94">
        <v>25</v>
      </c>
      <c r="AL855" s="96">
        <v>17</v>
      </c>
      <c r="AM855" s="96">
        <v>265</v>
      </c>
      <c r="AN855" s="100">
        <v>80510</v>
      </c>
      <c r="AO855" s="100">
        <f t="shared" si="157"/>
        <v>25017</v>
      </c>
      <c r="AP855" t="s">
        <v>2575</v>
      </c>
      <c r="AQ855">
        <f t="shared" si="153"/>
        <v>2580510</v>
      </c>
    </row>
    <row r="856" spans="1:43" hidden="1" outlineLevel="1">
      <c r="A856" s="56" t="s">
        <v>2236</v>
      </c>
      <c r="B856" s="9" t="s">
        <v>1267</v>
      </c>
      <c r="C856" s="1">
        <f t="shared" si="147"/>
        <v>340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 t="shared" si="148"/>
        <v>0</v>
      </c>
      <c r="G856" s="1">
        <f t="shared" si="154"/>
        <v>19</v>
      </c>
      <c r="H856" s="2">
        <f t="shared" si="155"/>
        <v>5.5882352941176473E-2</v>
      </c>
      <c r="I856" s="8"/>
      <c r="J856" s="2">
        <f t="shared" si="149"/>
        <v>0.47058823529411764</v>
      </c>
      <c r="K856" s="2">
        <f t="shared" si="150"/>
        <v>0.52647058823529413</v>
      </c>
      <c r="L856" s="2">
        <f t="shared" si="151"/>
        <v>0</v>
      </c>
      <c r="M856" s="2">
        <f t="shared" si="152"/>
        <v>2.9411764705882248E-3</v>
      </c>
      <c r="N856" s="55">
        <v>160</v>
      </c>
      <c r="O856" s="55">
        <v>179</v>
      </c>
      <c r="P856" s="55"/>
      <c r="Q856" s="55"/>
      <c r="R856" s="55"/>
      <c r="S856" s="55"/>
      <c r="T856" s="55"/>
      <c r="U856" s="55">
        <v>1</v>
      </c>
      <c r="V856" s="55"/>
      <c r="W856" s="55"/>
      <c r="X856" s="55"/>
      <c r="Y856" s="55"/>
      <c r="Z856" s="55"/>
      <c r="AA856" s="55"/>
      <c r="AB856" s="55"/>
      <c r="AG856" t="str">
        <f t="shared" si="156"/>
        <v>Windsor</v>
      </c>
      <c r="AH856" t="s">
        <v>542</v>
      </c>
      <c r="AI856">
        <v>1</v>
      </c>
      <c r="AK856" s="94">
        <v>25</v>
      </c>
      <c r="AL856" s="96">
        <v>3</v>
      </c>
      <c r="AM856" s="96">
        <v>160</v>
      </c>
      <c r="AN856" s="100">
        <v>80685</v>
      </c>
      <c r="AO856" s="100">
        <f t="shared" si="157"/>
        <v>25003</v>
      </c>
      <c r="AP856" t="s">
        <v>2575</v>
      </c>
      <c r="AQ856">
        <f t="shared" si="153"/>
        <v>2580685</v>
      </c>
    </row>
    <row r="857" spans="1:43" hidden="1" outlineLevel="1">
      <c r="A857" s="56" t="s">
        <v>1268</v>
      </c>
      <c r="B857" s="9" t="s">
        <v>1267</v>
      </c>
      <c r="C857" s="1">
        <f t="shared" si="147"/>
        <v>8331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148"/>
        <v>0</v>
      </c>
      <c r="G857" s="1">
        <f t="shared" si="154"/>
        <v>1861</v>
      </c>
      <c r="H857" s="2">
        <f t="shared" si="155"/>
        <v>0.22338254711319169</v>
      </c>
      <c r="I857" s="8"/>
      <c r="J857" s="2">
        <f t="shared" si="149"/>
        <v>0.6116912735565958</v>
      </c>
      <c r="K857" s="2">
        <f t="shared" si="150"/>
        <v>0.38830872644340414</v>
      </c>
      <c r="L857" s="2">
        <f t="shared" si="151"/>
        <v>0</v>
      </c>
      <c r="M857" s="2">
        <f t="shared" si="152"/>
        <v>5.5511151231257827E-17</v>
      </c>
      <c r="N857" s="55">
        <v>5096</v>
      </c>
      <c r="O857" s="55">
        <v>3235</v>
      </c>
      <c r="P857" s="55"/>
      <c r="Q857" s="55"/>
      <c r="R857" s="55"/>
      <c r="S857" s="55"/>
      <c r="T857" s="55"/>
      <c r="U857" s="55">
        <v>0</v>
      </c>
      <c r="V857" s="55"/>
      <c r="W857" s="55"/>
      <c r="X857" s="55"/>
      <c r="Y857" s="55"/>
      <c r="Z857" s="55"/>
      <c r="AA857" s="55"/>
      <c r="AB857" s="55"/>
      <c r="AG857" t="str">
        <f t="shared" si="156"/>
        <v>Winthrop</v>
      </c>
      <c r="AH857" t="s">
        <v>2265</v>
      </c>
      <c r="AI857">
        <v>7</v>
      </c>
      <c r="AK857" s="94">
        <v>25</v>
      </c>
      <c r="AL857" s="96">
        <v>25</v>
      </c>
      <c r="AM857" s="96">
        <v>20</v>
      </c>
      <c r="AN857" s="100">
        <v>80930</v>
      </c>
      <c r="AO857" s="100">
        <f t="shared" si="157"/>
        <v>25025</v>
      </c>
      <c r="AP857" t="s">
        <v>2575</v>
      </c>
      <c r="AQ857">
        <f t="shared" si="153"/>
        <v>2580930</v>
      </c>
    </row>
    <row r="858" spans="1:43" hidden="1" outlineLevel="1">
      <c r="A858" s="56" t="s">
        <v>1677</v>
      </c>
      <c r="B858" s="9" t="s">
        <v>1267</v>
      </c>
      <c r="C858" s="1">
        <f t="shared" si="147"/>
        <v>15814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 t="shared" si="148"/>
        <v>0</v>
      </c>
      <c r="G858" s="1">
        <f t="shared" si="154"/>
        <v>2490</v>
      </c>
      <c r="H858" s="2">
        <f t="shared" si="155"/>
        <v>0.15745541924876691</v>
      </c>
      <c r="I858" s="8"/>
      <c r="J858" s="2">
        <f t="shared" si="149"/>
        <v>0.57872770962438347</v>
      </c>
      <c r="K858" s="2">
        <f t="shared" si="150"/>
        <v>0.42127229037561653</v>
      </c>
      <c r="L858" s="2">
        <f t="shared" si="151"/>
        <v>0</v>
      </c>
      <c r="M858" s="2">
        <f t="shared" si="152"/>
        <v>0</v>
      </c>
      <c r="N858" s="55">
        <v>9152</v>
      </c>
      <c r="O858" s="55">
        <v>6662</v>
      </c>
      <c r="P858" s="55"/>
      <c r="Q858" s="55"/>
      <c r="R858" s="55"/>
      <c r="S858" s="55"/>
      <c r="T858" s="55"/>
      <c r="U858" s="55">
        <v>0</v>
      </c>
      <c r="V858" s="55"/>
      <c r="W858" s="55"/>
      <c r="X858" s="55"/>
      <c r="Y858" s="55"/>
      <c r="Z858" s="55"/>
      <c r="AA858" s="55"/>
      <c r="AB858" s="55"/>
      <c r="AG858" t="str">
        <f t="shared" si="156"/>
        <v>Woburn</v>
      </c>
      <c r="AH858" t="s">
        <v>589</v>
      </c>
      <c r="AI858">
        <v>7</v>
      </c>
      <c r="AK858" s="94">
        <v>25</v>
      </c>
      <c r="AL858" s="96">
        <v>17</v>
      </c>
      <c r="AM858" s="96">
        <v>270</v>
      </c>
      <c r="AN858" s="100">
        <v>81035</v>
      </c>
      <c r="AO858" s="100">
        <f t="shared" si="157"/>
        <v>25017</v>
      </c>
      <c r="AP858" t="s">
        <v>527</v>
      </c>
      <c r="AQ858">
        <f t="shared" si="153"/>
        <v>2581035</v>
      </c>
    </row>
    <row r="859" spans="1:43" hidden="1" outlineLevel="1">
      <c r="A859" s="56" t="s">
        <v>1241</v>
      </c>
      <c r="B859" s="9" t="s">
        <v>1267</v>
      </c>
      <c r="C859" s="1">
        <f t="shared" si="147"/>
        <v>51166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 t="shared" si="148"/>
        <v>0</v>
      </c>
      <c r="G859" s="1">
        <f t="shared" si="154"/>
        <v>11423</v>
      </c>
      <c r="H859" s="2">
        <f t="shared" si="155"/>
        <v>0.22325372317554626</v>
      </c>
      <c r="I859" s="8"/>
      <c r="J859" s="2">
        <f t="shared" si="149"/>
        <v>0.61161708947347848</v>
      </c>
      <c r="K859" s="2">
        <f t="shared" si="150"/>
        <v>0.38836336629793222</v>
      </c>
      <c r="L859" s="2">
        <f t="shared" si="151"/>
        <v>0</v>
      </c>
      <c r="M859" s="2">
        <f t="shared" si="152"/>
        <v>1.9544228589296608E-5</v>
      </c>
      <c r="N859" s="55">
        <v>31294</v>
      </c>
      <c r="O859" s="55">
        <v>19871</v>
      </c>
      <c r="P859" s="55"/>
      <c r="Q859" s="55"/>
      <c r="R859" s="55"/>
      <c r="S859" s="55"/>
      <c r="T859" s="55"/>
      <c r="U859" s="55">
        <v>1</v>
      </c>
      <c r="V859" s="55"/>
      <c r="W859" s="55"/>
      <c r="X859" s="55"/>
      <c r="Y859" s="55"/>
      <c r="Z859" s="55"/>
      <c r="AA859" s="55"/>
      <c r="AB859" s="55"/>
      <c r="AG859" t="str">
        <f t="shared" si="156"/>
        <v>Worcester</v>
      </c>
      <c r="AH859" s="9" t="s">
        <v>1241</v>
      </c>
      <c r="AI859" s="9">
        <v>3</v>
      </c>
      <c r="AK859" s="94">
        <v>25</v>
      </c>
      <c r="AL859" s="96">
        <v>27</v>
      </c>
      <c r="AM859" s="96">
        <v>300</v>
      </c>
      <c r="AN859" s="100">
        <v>82000</v>
      </c>
      <c r="AO859" s="100">
        <f t="shared" si="157"/>
        <v>25027</v>
      </c>
      <c r="AP859" t="s">
        <v>527</v>
      </c>
      <c r="AQ859">
        <f t="shared" si="153"/>
        <v>2582000</v>
      </c>
    </row>
    <row r="860" spans="1:43" hidden="1" outlineLevel="1">
      <c r="A860" s="56" t="s">
        <v>2318</v>
      </c>
      <c r="B860" s="9" t="s">
        <v>1267</v>
      </c>
      <c r="C860" s="1">
        <f t="shared" si="147"/>
        <v>510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 t="shared" si="148"/>
        <v>0</v>
      </c>
      <c r="G860" s="1">
        <f t="shared" si="154"/>
        <v>36</v>
      </c>
      <c r="H860" s="2">
        <f t="shared" si="155"/>
        <v>7.0588235294117646E-2</v>
      </c>
      <c r="I860" s="8"/>
      <c r="J860" s="2">
        <f t="shared" si="149"/>
        <v>0.46470588235294119</v>
      </c>
      <c r="K860" s="2">
        <f t="shared" si="150"/>
        <v>0.53529411764705881</v>
      </c>
      <c r="L860" s="2">
        <f t="shared" si="151"/>
        <v>0</v>
      </c>
      <c r="M860" s="2">
        <f t="shared" si="152"/>
        <v>0</v>
      </c>
      <c r="N860" s="55">
        <v>237</v>
      </c>
      <c r="O860" s="55">
        <v>273</v>
      </c>
      <c r="P860" s="55"/>
      <c r="Q860" s="55"/>
      <c r="R860" s="55"/>
      <c r="S860" s="55"/>
      <c r="T860" s="55"/>
      <c r="U860" s="55">
        <v>0</v>
      </c>
      <c r="V860" s="55"/>
      <c r="W860" s="55"/>
      <c r="X860" s="55"/>
      <c r="Y860" s="55"/>
      <c r="Z860" s="55"/>
      <c r="AA860" s="55"/>
      <c r="AB860" s="55"/>
      <c r="AG860" t="str">
        <f t="shared" si="156"/>
        <v>Worthington</v>
      </c>
      <c r="AH860" t="s">
        <v>1818</v>
      </c>
      <c r="AI860">
        <v>1</v>
      </c>
      <c r="AK860" s="94">
        <v>25</v>
      </c>
      <c r="AL860" s="96">
        <v>15</v>
      </c>
      <c r="AM860" s="96">
        <v>100</v>
      </c>
      <c r="AN860" s="100">
        <v>82175</v>
      </c>
      <c r="AO860" s="100">
        <f t="shared" si="157"/>
        <v>25015</v>
      </c>
      <c r="AP860" t="s">
        <v>2575</v>
      </c>
      <c r="AQ860">
        <f t="shared" si="153"/>
        <v>2582175</v>
      </c>
    </row>
    <row r="861" spans="1:43" hidden="1" outlineLevel="1">
      <c r="A861" s="56" t="s">
        <v>2632</v>
      </c>
      <c r="B861" s="9" t="s">
        <v>1267</v>
      </c>
      <c r="C861" s="1">
        <f t="shared" si="147"/>
        <v>3669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 t="shared" si="148"/>
        <v>0</v>
      </c>
      <c r="G861" s="1">
        <f t="shared" si="154"/>
        <v>159</v>
      </c>
      <c r="H861" s="2">
        <f t="shared" si="155"/>
        <v>4.3336058871627149E-2</v>
      </c>
      <c r="I861" s="8"/>
      <c r="J861" s="2">
        <f t="shared" si="149"/>
        <v>0.47833197056418642</v>
      </c>
      <c r="K861" s="2">
        <f t="shared" si="150"/>
        <v>0.52166802943581358</v>
      </c>
      <c r="L861" s="2">
        <f t="shared" si="151"/>
        <v>0</v>
      </c>
      <c r="M861" s="2">
        <f t="shared" si="152"/>
        <v>0</v>
      </c>
      <c r="N861" s="55">
        <v>1755</v>
      </c>
      <c r="O861" s="55">
        <v>1914</v>
      </c>
      <c r="P861" s="55"/>
      <c r="Q861" s="55"/>
      <c r="R861" s="55"/>
      <c r="S861" s="55"/>
      <c r="T861" s="55"/>
      <c r="U861" s="55">
        <v>0</v>
      </c>
      <c r="V861" s="55"/>
      <c r="W861" s="55"/>
      <c r="X861" s="55"/>
      <c r="Y861" s="55"/>
      <c r="Z861" s="55"/>
      <c r="AA861" s="55"/>
      <c r="AB861" s="55"/>
      <c r="AG861" t="str">
        <f t="shared" si="156"/>
        <v>Wrentham</v>
      </c>
      <c r="AH861" t="s">
        <v>393</v>
      </c>
      <c r="AI861">
        <v>3</v>
      </c>
      <c r="AK861" s="94">
        <v>25</v>
      </c>
      <c r="AL861" s="96">
        <v>21</v>
      </c>
      <c r="AM861" s="96">
        <v>140</v>
      </c>
      <c r="AN861" s="100">
        <v>82315</v>
      </c>
      <c r="AO861" s="100">
        <f t="shared" si="157"/>
        <v>25021</v>
      </c>
      <c r="AP861" t="s">
        <v>2575</v>
      </c>
      <c r="AQ861">
        <f t="shared" si="153"/>
        <v>2582315</v>
      </c>
    </row>
    <row r="862" spans="1:43" hidden="1" outlineLevel="1">
      <c r="A862" s="56" t="s">
        <v>1783</v>
      </c>
      <c r="B862" s="9" t="s">
        <v>1267</v>
      </c>
      <c r="C862" s="1">
        <f t="shared" si="147"/>
        <v>10481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 t="shared" si="148"/>
        <v>0</v>
      </c>
      <c r="G862" s="1">
        <f t="shared" si="154"/>
        <v>179</v>
      </c>
      <c r="H862" s="2">
        <f t="shared" si="155"/>
        <v>1.7078523041694493E-2</v>
      </c>
      <c r="I862" s="8"/>
      <c r="J862" s="2">
        <f t="shared" si="149"/>
        <v>0.49146073847915273</v>
      </c>
      <c r="K862" s="2">
        <f t="shared" si="150"/>
        <v>0.50853926152084727</v>
      </c>
      <c r="L862" s="2">
        <f t="shared" si="151"/>
        <v>0</v>
      </c>
      <c r="M862" s="2">
        <f t="shared" si="152"/>
        <v>0</v>
      </c>
      <c r="N862" s="55">
        <v>5151</v>
      </c>
      <c r="O862" s="55">
        <v>5330</v>
      </c>
      <c r="P862" s="55"/>
      <c r="Q862" s="55"/>
      <c r="R862" s="55"/>
      <c r="S862" s="55"/>
      <c r="T862" s="55"/>
      <c r="U862" s="55">
        <v>0</v>
      </c>
      <c r="V862" s="55"/>
      <c r="W862" s="55"/>
      <c r="X862" s="55"/>
      <c r="Y862" s="55"/>
      <c r="Z862" s="55"/>
      <c r="AA862" s="55"/>
      <c r="AB862" s="55"/>
      <c r="AG862" t="str">
        <f t="shared" si="156"/>
        <v>Yarmouth</v>
      </c>
      <c r="AH862" t="s">
        <v>2257</v>
      </c>
      <c r="AI862">
        <v>10</v>
      </c>
      <c r="AK862" s="94">
        <v>25</v>
      </c>
      <c r="AL862" s="96">
        <v>1</v>
      </c>
      <c r="AM862" s="96">
        <v>75</v>
      </c>
      <c r="AN862" s="100">
        <v>82525</v>
      </c>
      <c r="AO862" s="100">
        <f t="shared" si="157"/>
        <v>25001</v>
      </c>
      <c r="AP862" t="s">
        <v>2575</v>
      </c>
      <c r="AQ862">
        <f t="shared" si="153"/>
        <v>2582525</v>
      </c>
    </row>
    <row r="863" spans="1:43" collapsed="1">
      <c r="A863" s="9" t="s">
        <v>1266</v>
      </c>
      <c r="B863" s="9" t="s">
        <v>15</v>
      </c>
      <c r="C863" s="1">
        <f t="shared" si="147"/>
        <v>2316212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 t="shared" si="148"/>
        <v>0</v>
      </c>
      <c r="G863" s="1">
        <f t="shared" si="154"/>
        <v>328795</v>
      </c>
      <c r="H863" s="2">
        <f t="shared" si="155"/>
        <v>0.14195375898233839</v>
      </c>
      <c r="I863" s="8"/>
      <c r="J863" s="2">
        <f t="shared" si="149"/>
        <v>0.57063515774894524</v>
      </c>
      <c r="K863" s="2">
        <f t="shared" si="150"/>
        <v>0.42868139876660688</v>
      </c>
      <c r="L863" s="2">
        <f t="shared" si="151"/>
        <v>0</v>
      </c>
      <c r="M863" s="2">
        <f t="shared" si="152"/>
        <v>6.834434844478765E-4</v>
      </c>
      <c r="N863" s="55">
        <f>SUM(N512:N862)</f>
        <v>1321712</v>
      </c>
      <c r="O863" s="55">
        <f>SUM(O512:O862)</f>
        <v>992917</v>
      </c>
      <c r="P863" s="55"/>
      <c r="Q863" s="55"/>
      <c r="R863" s="55"/>
      <c r="S863" s="55"/>
      <c r="T863" s="55"/>
      <c r="U863" s="55">
        <f>SUM(U512:U862)</f>
        <v>1583</v>
      </c>
      <c r="V863" s="55"/>
      <c r="W863" s="55"/>
      <c r="X863" s="55"/>
      <c r="Y863" s="55"/>
      <c r="Z863" s="55"/>
      <c r="AA863" s="55"/>
      <c r="AB863" s="55"/>
      <c r="AG863" t="str">
        <f t="shared" si="156"/>
        <v>Massachusetts</v>
      </c>
      <c r="AK863" s="94">
        <v>25</v>
      </c>
      <c r="AO863" s="94">
        <v>25</v>
      </c>
      <c r="AP863" t="s">
        <v>775</v>
      </c>
      <c r="AQ863" s="94">
        <v>25</v>
      </c>
    </row>
    <row r="864" spans="1:43">
      <c r="A864" s="9"/>
      <c r="B864" s="9"/>
      <c r="C864" s="1"/>
      <c r="D864" s="7"/>
      <c r="E864" s="7"/>
      <c r="F864" s="7"/>
      <c r="G864" s="1"/>
      <c r="I864" s="8"/>
      <c r="J864" s="2"/>
      <c r="K864" s="2"/>
      <c r="L864" s="2"/>
      <c r="M864" s="2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</row>
    <row r="865" spans="1:43" hidden="1" outlineLevel="1">
      <c r="A865" t="s">
        <v>2592</v>
      </c>
      <c r="B865" s="9" t="s">
        <v>2701</v>
      </c>
      <c r="C865" s="1">
        <f t="shared" ref="C865:C928" si="158">SUM(N865:AE865)</f>
        <v>257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 t="shared" ref="F865:F928" si="159">IF(P865&gt;0,RANK(P865,(N865:AE865)),0)</f>
        <v>0</v>
      </c>
      <c r="G865" s="1">
        <f t="shared" si="154"/>
        <v>26</v>
      </c>
      <c r="H865" s="2">
        <f t="shared" si="155"/>
        <v>0.10116731517509728</v>
      </c>
      <c r="I865" s="8"/>
      <c r="J865" s="2">
        <f t="shared" ref="J865:J928" si="160">IF(C865=0,"-",N865/C865)</f>
        <v>0.42801556420233461</v>
      </c>
      <c r="K865" s="2">
        <f t="shared" ref="K865:K928" si="161">IF(C865=0,"-",O865/C865)</f>
        <v>0.52918287937743191</v>
      </c>
      <c r="L865" s="2">
        <f t="shared" ref="L865:L928" si="162">IF(C865=0,"-",P865/C865)</f>
        <v>0</v>
      </c>
      <c r="M865" s="2">
        <f t="shared" ref="M865:M928" si="163">IF(C865=0,"-",(1-J865-K865-L865))</f>
        <v>4.2801556420233422E-2</v>
      </c>
      <c r="N865" s="9">
        <v>110</v>
      </c>
      <c r="O865" s="9">
        <v>136</v>
      </c>
      <c r="Q865" s="9">
        <v>11</v>
      </c>
      <c r="U865" s="55"/>
      <c r="V865" s="55"/>
      <c r="W865" s="55"/>
      <c r="Y865" s="55"/>
      <c r="Z865" s="55"/>
      <c r="AA865" s="55"/>
      <c r="AB865" s="55"/>
      <c r="AG865" t="str">
        <f t="shared" si="156"/>
        <v>Acworth</v>
      </c>
      <c r="AH865" t="s">
        <v>2272</v>
      </c>
      <c r="AI865">
        <v>2</v>
      </c>
      <c r="AK865" s="94">
        <v>33</v>
      </c>
      <c r="AL865" s="96">
        <v>19</v>
      </c>
      <c r="AM865" s="96">
        <v>5</v>
      </c>
      <c r="AN865" s="100">
        <v>260</v>
      </c>
      <c r="AO865" s="100">
        <f t="shared" si="157"/>
        <v>33019</v>
      </c>
      <c r="AP865" t="s">
        <v>2575</v>
      </c>
      <c r="AQ865">
        <f t="shared" ref="AQ865:AQ928" si="164">AK865*100000+AN865</f>
        <v>3300260</v>
      </c>
    </row>
    <row r="866" spans="1:43" hidden="1" outlineLevel="1">
      <c r="A866" t="s">
        <v>873</v>
      </c>
      <c r="B866" s="9" t="s">
        <v>2701</v>
      </c>
      <c r="C866" s="1">
        <f t="shared" si="158"/>
        <v>149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 t="shared" si="159"/>
        <v>0</v>
      </c>
      <c r="G866" s="1">
        <f t="shared" si="154"/>
        <v>53</v>
      </c>
      <c r="H866" s="2">
        <f t="shared" si="155"/>
        <v>0.35570469798657717</v>
      </c>
      <c r="I866" s="8"/>
      <c r="J866" s="2">
        <f t="shared" si="160"/>
        <v>0.3087248322147651</v>
      </c>
      <c r="K866" s="2">
        <f t="shared" si="161"/>
        <v>0.66442953020134232</v>
      </c>
      <c r="L866" s="2">
        <f t="shared" si="162"/>
        <v>0</v>
      </c>
      <c r="M866" s="2">
        <f t="shared" si="163"/>
        <v>2.6845637583892579E-2</v>
      </c>
      <c r="N866" s="9">
        <v>46</v>
      </c>
      <c r="O866" s="9">
        <v>99</v>
      </c>
      <c r="Q866" s="9">
        <v>4</v>
      </c>
      <c r="U866" s="55"/>
      <c r="V866" s="55"/>
      <c r="W866" s="55"/>
      <c r="Y866" s="55"/>
      <c r="Z866" s="55"/>
      <c r="AA866" s="55"/>
      <c r="AB866" s="55"/>
      <c r="AG866" t="str">
        <f t="shared" si="156"/>
        <v>Albany</v>
      </c>
      <c r="AH866" t="s">
        <v>1570</v>
      </c>
      <c r="AI866">
        <v>1</v>
      </c>
      <c r="AK866" s="94">
        <v>33</v>
      </c>
      <c r="AL866" s="96">
        <v>3</v>
      </c>
      <c r="AM866" s="96">
        <v>5</v>
      </c>
      <c r="AN866" s="100">
        <v>420</v>
      </c>
      <c r="AO866" s="100">
        <f t="shared" si="157"/>
        <v>33003</v>
      </c>
      <c r="AP866" t="s">
        <v>2575</v>
      </c>
      <c r="AQ866">
        <f t="shared" si="164"/>
        <v>3300420</v>
      </c>
    </row>
    <row r="867" spans="1:43" hidden="1" outlineLevel="1">
      <c r="A867" t="s">
        <v>2373</v>
      </c>
      <c r="B867" s="9" t="s">
        <v>2701</v>
      </c>
      <c r="C867" s="1">
        <f t="shared" si="158"/>
        <v>307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 t="shared" si="159"/>
        <v>0</v>
      </c>
      <c r="G867" s="1">
        <f t="shared" si="154"/>
        <v>137</v>
      </c>
      <c r="H867" s="2">
        <f t="shared" si="155"/>
        <v>0.44625407166123776</v>
      </c>
      <c r="I867" s="8"/>
      <c r="J867" s="2">
        <f t="shared" si="160"/>
        <v>0.26710097719869708</v>
      </c>
      <c r="K867" s="2">
        <f t="shared" si="161"/>
        <v>0.71335504885993484</v>
      </c>
      <c r="L867" s="2">
        <f t="shared" si="162"/>
        <v>0</v>
      </c>
      <c r="M867" s="2">
        <f t="shared" si="163"/>
        <v>1.9543973941368087E-2</v>
      </c>
      <c r="N867" s="9">
        <v>82</v>
      </c>
      <c r="O867" s="9">
        <v>219</v>
      </c>
      <c r="Q867" s="9">
        <v>6</v>
      </c>
      <c r="U867" s="55"/>
      <c r="V867" s="55"/>
      <c r="W867" s="55"/>
      <c r="Y867" s="55"/>
      <c r="Z867" s="55"/>
      <c r="AA867" s="55"/>
      <c r="AB867" s="55"/>
      <c r="AG867" t="str">
        <f t="shared" si="156"/>
        <v>Alexandria</v>
      </c>
      <c r="AH867" t="s">
        <v>336</v>
      </c>
      <c r="AI867">
        <v>2</v>
      </c>
      <c r="AK867" s="94">
        <v>33</v>
      </c>
      <c r="AL867" s="96">
        <v>9</v>
      </c>
      <c r="AM867" s="96">
        <v>5</v>
      </c>
      <c r="AN867" s="100">
        <v>580</v>
      </c>
      <c r="AO867" s="100">
        <f t="shared" si="157"/>
        <v>33009</v>
      </c>
      <c r="AP867" t="s">
        <v>2575</v>
      </c>
      <c r="AQ867">
        <f t="shared" si="164"/>
        <v>3300580</v>
      </c>
    </row>
    <row r="868" spans="1:43" hidden="1" outlineLevel="1">
      <c r="A868" t="s">
        <v>691</v>
      </c>
      <c r="B868" s="9" t="s">
        <v>2701</v>
      </c>
      <c r="C868" s="1">
        <f t="shared" si="158"/>
        <v>1080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 t="shared" si="159"/>
        <v>0</v>
      </c>
      <c r="G868" s="1">
        <f t="shared" si="154"/>
        <v>322</v>
      </c>
      <c r="H868" s="2">
        <f t="shared" si="155"/>
        <v>0.29814814814814816</v>
      </c>
      <c r="I868" s="8"/>
      <c r="J868" s="2">
        <f t="shared" si="160"/>
        <v>0.33888888888888891</v>
      </c>
      <c r="K868" s="2">
        <f t="shared" si="161"/>
        <v>0.63703703703703707</v>
      </c>
      <c r="L868" s="2">
        <f t="shared" si="162"/>
        <v>0</v>
      </c>
      <c r="M868" s="2">
        <f t="shared" si="163"/>
        <v>2.4074074074074026E-2</v>
      </c>
      <c r="N868" s="9">
        <v>366</v>
      </c>
      <c r="O868" s="9">
        <v>688</v>
      </c>
      <c r="Q868" s="9">
        <v>26</v>
      </c>
      <c r="U868" s="55"/>
      <c r="V868" s="55"/>
      <c r="W868" s="55"/>
      <c r="Y868" s="55"/>
      <c r="Z868" s="55"/>
      <c r="AA868" s="55"/>
      <c r="AB868" s="55"/>
      <c r="AG868" t="str">
        <f t="shared" si="156"/>
        <v>Allenstown</v>
      </c>
      <c r="AH868" t="s">
        <v>391</v>
      </c>
      <c r="AI868">
        <v>2</v>
      </c>
      <c r="AK868" s="94">
        <v>33</v>
      </c>
      <c r="AL868" s="96">
        <v>13</v>
      </c>
      <c r="AM868" s="96">
        <v>5</v>
      </c>
      <c r="AN868" s="100">
        <v>660</v>
      </c>
      <c r="AO868" s="100">
        <f t="shared" si="157"/>
        <v>33013</v>
      </c>
      <c r="AP868" t="s">
        <v>2575</v>
      </c>
      <c r="AQ868">
        <f t="shared" si="164"/>
        <v>3300660</v>
      </c>
    </row>
    <row r="869" spans="1:43" hidden="1" outlineLevel="1">
      <c r="A869" t="s">
        <v>2418</v>
      </c>
      <c r="B869" s="9" t="s">
        <v>2701</v>
      </c>
      <c r="C869" s="1">
        <f t="shared" si="158"/>
        <v>469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 t="shared" si="159"/>
        <v>0</v>
      </c>
      <c r="G869" s="1">
        <f t="shared" si="154"/>
        <v>28</v>
      </c>
      <c r="H869" s="2">
        <f t="shared" si="155"/>
        <v>5.9701492537313432E-2</v>
      </c>
      <c r="I869" s="8"/>
      <c r="J869" s="2">
        <f t="shared" si="160"/>
        <v>0.45202558635394458</v>
      </c>
      <c r="K869" s="2">
        <f t="shared" si="161"/>
        <v>0.51172707889125801</v>
      </c>
      <c r="L869" s="2">
        <f t="shared" si="162"/>
        <v>0</v>
      </c>
      <c r="M869" s="2">
        <f t="shared" si="163"/>
        <v>3.6247334754797356E-2</v>
      </c>
      <c r="N869" s="9">
        <v>212</v>
      </c>
      <c r="O869" s="9">
        <v>240</v>
      </c>
      <c r="Q869" s="9">
        <v>17</v>
      </c>
      <c r="U869" s="55"/>
      <c r="V869" s="55"/>
      <c r="W869" s="55"/>
      <c r="Y869" s="55"/>
      <c r="Z869" s="55"/>
      <c r="AA869" s="55"/>
      <c r="AB869" s="55"/>
      <c r="AG869" t="str">
        <f t="shared" si="156"/>
        <v>Alstead</v>
      </c>
      <c r="AH869" t="s">
        <v>2819</v>
      </c>
      <c r="AI869">
        <v>2</v>
      </c>
      <c r="AK869" s="94">
        <v>33</v>
      </c>
      <c r="AL869" s="96">
        <v>5</v>
      </c>
      <c r="AM869" s="96">
        <v>5</v>
      </c>
      <c r="AN869" s="100">
        <v>820</v>
      </c>
      <c r="AO869" s="100">
        <f t="shared" si="157"/>
        <v>33005</v>
      </c>
      <c r="AP869" t="s">
        <v>2575</v>
      </c>
      <c r="AQ869">
        <f t="shared" si="164"/>
        <v>3300820</v>
      </c>
    </row>
    <row r="870" spans="1:43" hidden="1" outlineLevel="1">
      <c r="A870" t="s">
        <v>101</v>
      </c>
      <c r="B870" s="9" t="s">
        <v>2701</v>
      </c>
      <c r="C870" s="1">
        <f t="shared" si="158"/>
        <v>1177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 t="shared" si="159"/>
        <v>0</v>
      </c>
      <c r="G870" s="1">
        <f t="shared" si="154"/>
        <v>700</v>
      </c>
      <c r="H870" s="2">
        <f t="shared" si="155"/>
        <v>0.59473237043330496</v>
      </c>
      <c r="I870" s="8"/>
      <c r="J870" s="2">
        <f t="shared" si="160"/>
        <v>0.18946474086661003</v>
      </c>
      <c r="K870" s="2">
        <f t="shared" si="161"/>
        <v>0.78419711129991498</v>
      </c>
      <c r="L870" s="2">
        <f t="shared" si="162"/>
        <v>0</v>
      </c>
      <c r="M870" s="2">
        <f t="shared" si="163"/>
        <v>2.633814783347499E-2</v>
      </c>
      <c r="N870" s="9">
        <v>223</v>
      </c>
      <c r="O870" s="9">
        <v>923</v>
      </c>
      <c r="Q870" s="9">
        <v>31</v>
      </c>
      <c r="U870" s="55"/>
      <c r="V870" s="55"/>
      <c r="W870" s="55"/>
      <c r="Y870" s="55"/>
      <c r="Z870" s="55"/>
      <c r="AA870" s="55"/>
      <c r="AB870" s="55"/>
      <c r="AG870" t="str">
        <f t="shared" si="156"/>
        <v>Alton</v>
      </c>
      <c r="AH870" t="s">
        <v>2259</v>
      </c>
      <c r="AI870">
        <v>1</v>
      </c>
      <c r="AK870" s="94">
        <v>33</v>
      </c>
      <c r="AL870" s="96">
        <v>1</v>
      </c>
      <c r="AM870" s="96">
        <v>5</v>
      </c>
      <c r="AN870" s="100">
        <v>1060</v>
      </c>
      <c r="AO870" s="100">
        <f t="shared" si="157"/>
        <v>33001</v>
      </c>
      <c r="AP870" t="s">
        <v>2575</v>
      </c>
      <c r="AQ870">
        <f t="shared" si="164"/>
        <v>3301060</v>
      </c>
    </row>
    <row r="871" spans="1:43" hidden="1" outlineLevel="1">
      <c r="A871" t="s">
        <v>2812</v>
      </c>
      <c r="B871" s="9" t="s">
        <v>2701</v>
      </c>
      <c r="C871" s="1">
        <f t="shared" si="158"/>
        <v>2836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 t="shared" si="159"/>
        <v>0</v>
      </c>
      <c r="G871" s="1">
        <f t="shared" si="154"/>
        <v>1377</v>
      </c>
      <c r="H871" s="2">
        <f t="shared" si="155"/>
        <v>0.48554301833568408</v>
      </c>
      <c r="I871" s="8"/>
      <c r="J871" s="2">
        <f t="shared" si="160"/>
        <v>0.23765867418899858</v>
      </c>
      <c r="K871" s="2">
        <f t="shared" si="161"/>
        <v>0.72320169252468269</v>
      </c>
      <c r="L871" s="2">
        <f t="shared" si="162"/>
        <v>0</v>
      </c>
      <c r="M871" s="2">
        <f t="shared" si="163"/>
        <v>3.9139633286318753E-2</v>
      </c>
      <c r="N871" s="9">
        <v>674</v>
      </c>
      <c r="O871" s="9">
        <v>2051</v>
      </c>
      <c r="Q871" s="9">
        <v>111</v>
      </c>
      <c r="U871" s="55"/>
      <c r="V871" s="55"/>
      <c r="W871" s="55"/>
      <c r="Y871" s="55"/>
      <c r="Z871" s="55"/>
      <c r="AA871" s="55"/>
      <c r="AB871" s="55"/>
      <c r="AG871" t="str">
        <f t="shared" si="156"/>
        <v>Amherst</v>
      </c>
      <c r="AH871" t="s">
        <v>2438</v>
      </c>
      <c r="AI871">
        <v>2</v>
      </c>
      <c r="AK871" s="94">
        <v>33</v>
      </c>
      <c r="AL871" s="96">
        <v>11</v>
      </c>
      <c r="AM871" s="96">
        <v>5</v>
      </c>
      <c r="AN871" s="100">
        <v>1300</v>
      </c>
      <c r="AO871" s="100">
        <f t="shared" si="157"/>
        <v>33011</v>
      </c>
      <c r="AP871" t="s">
        <v>2575</v>
      </c>
      <c r="AQ871">
        <f t="shared" si="164"/>
        <v>3301300</v>
      </c>
    </row>
    <row r="872" spans="1:43" hidden="1" outlineLevel="1">
      <c r="A872" t="s">
        <v>1175</v>
      </c>
      <c r="B872" s="9" t="s">
        <v>2701</v>
      </c>
      <c r="C872" s="1">
        <f t="shared" si="158"/>
        <v>593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 t="shared" si="159"/>
        <v>0</v>
      </c>
      <c r="G872" s="1">
        <f t="shared" si="154"/>
        <v>90</v>
      </c>
      <c r="H872" s="2">
        <f t="shared" si="155"/>
        <v>0.15177065767284992</v>
      </c>
      <c r="I872" s="8"/>
      <c r="J872" s="2">
        <f t="shared" si="160"/>
        <v>0.39629005059021921</v>
      </c>
      <c r="K872" s="2">
        <f t="shared" si="161"/>
        <v>0.54806070826306919</v>
      </c>
      <c r="L872" s="2">
        <f t="shared" si="162"/>
        <v>0</v>
      </c>
      <c r="M872" s="2">
        <f t="shared" si="163"/>
        <v>5.5649241146711659E-2</v>
      </c>
      <c r="N872" s="9">
        <v>235</v>
      </c>
      <c r="O872" s="9">
        <v>325</v>
      </c>
      <c r="Q872" s="9">
        <v>33</v>
      </c>
      <c r="U872" s="55"/>
      <c r="V872" s="55"/>
      <c r="W872" s="55"/>
      <c r="Y872" s="55"/>
      <c r="Z872" s="55"/>
      <c r="AA872" s="55"/>
      <c r="AB872" s="55"/>
      <c r="AG872" t="str">
        <f t="shared" si="156"/>
        <v>Andover</v>
      </c>
      <c r="AH872" t="s">
        <v>391</v>
      </c>
      <c r="AI872">
        <v>2</v>
      </c>
      <c r="AK872" s="94">
        <v>33</v>
      </c>
      <c r="AL872" s="96">
        <v>13</v>
      </c>
      <c r="AM872" s="96">
        <v>10</v>
      </c>
      <c r="AN872" s="100">
        <v>1460</v>
      </c>
      <c r="AO872" s="100">
        <f t="shared" si="157"/>
        <v>33013</v>
      </c>
      <c r="AP872" t="s">
        <v>2575</v>
      </c>
      <c r="AQ872">
        <f t="shared" si="164"/>
        <v>3301460</v>
      </c>
    </row>
    <row r="873" spans="1:43" hidden="1" outlineLevel="1">
      <c r="A873" t="s">
        <v>389</v>
      </c>
      <c r="B873" s="9" t="s">
        <v>2701</v>
      </c>
      <c r="C873" s="1">
        <f t="shared" si="158"/>
        <v>782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 t="shared" si="159"/>
        <v>0</v>
      </c>
      <c r="G873" s="1">
        <f t="shared" si="154"/>
        <v>353</v>
      </c>
      <c r="H873" s="2">
        <f t="shared" si="155"/>
        <v>0.45140664961636828</v>
      </c>
      <c r="I873" s="8"/>
      <c r="J873" s="2">
        <f t="shared" si="160"/>
        <v>0.26214833759590794</v>
      </c>
      <c r="K873" s="2">
        <f t="shared" si="161"/>
        <v>0.71355498721227617</v>
      </c>
      <c r="L873" s="2">
        <f t="shared" si="162"/>
        <v>0</v>
      </c>
      <c r="M873" s="2">
        <f t="shared" si="163"/>
        <v>2.4296675191815886E-2</v>
      </c>
      <c r="N873" s="9">
        <v>205</v>
      </c>
      <c r="O873" s="9">
        <v>558</v>
      </c>
      <c r="Q873" s="9">
        <v>19</v>
      </c>
      <c r="U873" s="55"/>
      <c r="V873" s="55"/>
      <c r="W873" s="55"/>
      <c r="Y873" s="55"/>
      <c r="Z873" s="55"/>
      <c r="AA873" s="55"/>
      <c r="AB873" s="55"/>
      <c r="AG873" t="str">
        <f t="shared" si="156"/>
        <v>Antrim</v>
      </c>
      <c r="AH873" t="s">
        <v>2438</v>
      </c>
      <c r="AI873">
        <v>2</v>
      </c>
      <c r="AK873" s="94">
        <v>33</v>
      </c>
      <c r="AL873" s="96">
        <v>11</v>
      </c>
      <c r="AM873" s="96">
        <v>10</v>
      </c>
      <c r="AN873" s="100">
        <v>1700</v>
      </c>
      <c r="AO873" s="100">
        <f t="shared" si="157"/>
        <v>33011</v>
      </c>
      <c r="AP873" t="s">
        <v>2575</v>
      </c>
      <c r="AQ873">
        <f t="shared" si="164"/>
        <v>3301700</v>
      </c>
    </row>
    <row r="874" spans="1:43" hidden="1" outlineLevel="1">
      <c r="A874" t="s">
        <v>486</v>
      </c>
      <c r="B874" s="9" t="s">
        <v>2701</v>
      </c>
      <c r="C874" s="1">
        <f t="shared" si="158"/>
        <v>516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 t="shared" si="159"/>
        <v>0</v>
      </c>
      <c r="G874" s="1">
        <f t="shared" si="154"/>
        <v>243</v>
      </c>
      <c r="H874" s="2">
        <f t="shared" si="155"/>
        <v>0.47093023255813954</v>
      </c>
      <c r="I874" s="8"/>
      <c r="J874" s="2">
        <f t="shared" si="160"/>
        <v>0.25</v>
      </c>
      <c r="K874" s="2">
        <f t="shared" si="161"/>
        <v>0.72093023255813948</v>
      </c>
      <c r="L874" s="2">
        <f t="shared" si="162"/>
        <v>0</v>
      </c>
      <c r="M874" s="2">
        <f t="shared" si="163"/>
        <v>2.9069767441860517E-2</v>
      </c>
      <c r="N874" s="9">
        <v>129</v>
      </c>
      <c r="O874" s="9">
        <v>372</v>
      </c>
      <c r="Q874" s="9">
        <v>15</v>
      </c>
      <c r="U874" s="55"/>
      <c r="V874" s="55"/>
      <c r="W874" s="55"/>
      <c r="Y874" s="55"/>
      <c r="Z874" s="55"/>
      <c r="AA874" s="55"/>
      <c r="AB874" s="55"/>
      <c r="AG874" t="str">
        <f t="shared" si="156"/>
        <v>Ashland</v>
      </c>
      <c r="AH874" t="s">
        <v>336</v>
      </c>
      <c r="AI874">
        <v>2</v>
      </c>
      <c r="AK874" s="94">
        <v>33</v>
      </c>
      <c r="AL874" s="96">
        <v>9</v>
      </c>
      <c r="AM874" s="96">
        <v>10</v>
      </c>
      <c r="AN874" s="100">
        <v>2020</v>
      </c>
      <c r="AO874" s="100">
        <f t="shared" si="157"/>
        <v>33009</v>
      </c>
      <c r="AP874" t="s">
        <v>2575</v>
      </c>
      <c r="AQ874">
        <f t="shared" si="164"/>
        <v>3302020</v>
      </c>
    </row>
    <row r="875" spans="1:43" hidden="1" outlineLevel="1">
      <c r="A875" t="s">
        <v>1260</v>
      </c>
      <c r="B875" s="9" t="s">
        <v>2701</v>
      </c>
      <c r="C875" s="1">
        <f t="shared" si="158"/>
        <v>1487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 t="shared" si="159"/>
        <v>0</v>
      </c>
      <c r="G875" s="1">
        <f t="shared" si="154"/>
        <v>853</v>
      </c>
      <c r="H875" s="2">
        <f t="shared" si="155"/>
        <v>0.5736381977135171</v>
      </c>
      <c r="I875" s="8"/>
      <c r="J875" s="2">
        <f t="shared" si="160"/>
        <v>0.19704102219233355</v>
      </c>
      <c r="K875" s="2">
        <f t="shared" si="161"/>
        <v>0.77067921990585075</v>
      </c>
      <c r="L875" s="2">
        <f t="shared" si="162"/>
        <v>0</v>
      </c>
      <c r="M875" s="2">
        <f t="shared" si="163"/>
        <v>3.2279757901815698E-2</v>
      </c>
      <c r="N875" s="9">
        <v>293</v>
      </c>
      <c r="O875" s="9">
        <v>1146</v>
      </c>
      <c r="Q875" s="9">
        <v>48</v>
      </c>
      <c r="U875" s="55"/>
      <c r="V875" s="55"/>
      <c r="W875" s="55"/>
      <c r="Y875" s="55"/>
      <c r="Z875" s="55"/>
      <c r="AA875" s="55"/>
      <c r="AB875" s="55"/>
      <c r="AG875" t="str">
        <f t="shared" si="156"/>
        <v>Atkinson</v>
      </c>
      <c r="AH875" t="s">
        <v>1417</v>
      </c>
      <c r="AI875">
        <v>2</v>
      </c>
      <c r="AK875" s="94">
        <v>33</v>
      </c>
      <c r="AL875" s="96">
        <v>15</v>
      </c>
      <c r="AM875" s="96">
        <v>5</v>
      </c>
      <c r="AN875" s="100">
        <v>2340</v>
      </c>
      <c r="AO875" s="100">
        <f t="shared" si="157"/>
        <v>33015</v>
      </c>
      <c r="AP875" t="s">
        <v>2575</v>
      </c>
      <c r="AQ875">
        <f t="shared" si="164"/>
        <v>3302340</v>
      </c>
    </row>
    <row r="876" spans="1:43" hidden="1" outlineLevel="1">
      <c r="A876" t="s">
        <v>149</v>
      </c>
      <c r="B876" s="9" t="s">
        <v>2701</v>
      </c>
      <c r="C876" s="1">
        <f t="shared" si="158"/>
        <v>1035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 t="shared" si="159"/>
        <v>0</v>
      </c>
      <c r="G876" s="1">
        <f t="shared" si="154"/>
        <v>449</v>
      </c>
      <c r="H876" s="2">
        <f t="shared" si="155"/>
        <v>0.43381642512077295</v>
      </c>
      <c r="I876" s="8"/>
      <c r="J876" s="2">
        <f t="shared" si="160"/>
        <v>0.26280193236714977</v>
      </c>
      <c r="K876" s="2">
        <f t="shared" si="161"/>
        <v>0.69661835748792267</v>
      </c>
      <c r="L876" s="2">
        <f t="shared" si="162"/>
        <v>0</v>
      </c>
      <c r="M876" s="2">
        <f t="shared" si="163"/>
        <v>4.0579710144927561E-2</v>
      </c>
      <c r="N876" s="9">
        <v>272</v>
      </c>
      <c r="O876" s="9">
        <v>721</v>
      </c>
      <c r="Q876" s="9">
        <v>42</v>
      </c>
      <c r="U876" s="55"/>
      <c r="V876" s="55"/>
      <c r="W876" s="55"/>
      <c r="Y876" s="55"/>
      <c r="Z876" s="55"/>
      <c r="AA876" s="55"/>
      <c r="AB876" s="55"/>
      <c r="AG876" t="str">
        <f t="shared" si="156"/>
        <v>Auburn</v>
      </c>
      <c r="AH876" t="s">
        <v>1417</v>
      </c>
      <c r="AI876">
        <v>1</v>
      </c>
      <c r="AK876" s="94">
        <v>33</v>
      </c>
      <c r="AL876" s="96">
        <v>15</v>
      </c>
      <c r="AM876" s="96">
        <v>10</v>
      </c>
      <c r="AN876" s="100">
        <v>2820</v>
      </c>
      <c r="AO876" s="100">
        <f t="shared" si="157"/>
        <v>33015</v>
      </c>
      <c r="AP876" t="s">
        <v>2575</v>
      </c>
      <c r="AQ876">
        <f t="shared" si="164"/>
        <v>3302820</v>
      </c>
    </row>
    <row r="877" spans="1:43" hidden="1" outlineLevel="1">
      <c r="A877" t="s">
        <v>2776</v>
      </c>
      <c r="B877" s="9" t="s">
        <v>2701</v>
      </c>
      <c r="C877" s="1">
        <f t="shared" si="158"/>
        <v>917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 t="shared" si="159"/>
        <v>0</v>
      </c>
      <c r="G877" s="1">
        <f t="shared" si="154"/>
        <v>344</v>
      </c>
      <c r="H877" s="2">
        <f t="shared" si="155"/>
        <v>0.37513631406761178</v>
      </c>
      <c r="I877" s="8"/>
      <c r="J877" s="2">
        <f t="shared" si="160"/>
        <v>0.28462377317339149</v>
      </c>
      <c r="K877" s="2">
        <f t="shared" si="161"/>
        <v>0.65976008724100332</v>
      </c>
      <c r="L877" s="2">
        <f t="shared" si="162"/>
        <v>0</v>
      </c>
      <c r="M877" s="2">
        <f t="shared" si="163"/>
        <v>5.5616139585605184E-2</v>
      </c>
      <c r="N877" s="9">
        <v>261</v>
      </c>
      <c r="O877" s="9">
        <v>605</v>
      </c>
      <c r="Q877" s="9">
        <v>51</v>
      </c>
      <c r="U877" s="55"/>
      <c r="V877" s="55"/>
      <c r="W877" s="55"/>
      <c r="Y877" s="55"/>
      <c r="Z877" s="55"/>
      <c r="AA877" s="55"/>
      <c r="AB877" s="55"/>
      <c r="AG877" t="str">
        <f t="shared" si="156"/>
        <v>Barnstead</v>
      </c>
      <c r="AH877" t="s">
        <v>2259</v>
      </c>
      <c r="AI877">
        <v>1</v>
      </c>
      <c r="AK877" s="94">
        <v>33</v>
      </c>
      <c r="AL877" s="96">
        <v>1</v>
      </c>
      <c r="AM877" s="96">
        <v>10</v>
      </c>
      <c r="AN877" s="100">
        <v>3220</v>
      </c>
      <c r="AO877" s="100">
        <f t="shared" si="157"/>
        <v>33001</v>
      </c>
      <c r="AP877" t="s">
        <v>2575</v>
      </c>
      <c r="AQ877">
        <f t="shared" si="164"/>
        <v>3303220</v>
      </c>
    </row>
    <row r="878" spans="1:43" hidden="1" outlineLevel="1">
      <c r="A878" t="s">
        <v>40</v>
      </c>
      <c r="B878" s="9" t="s">
        <v>2701</v>
      </c>
      <c r="C878" s="1">
        <f t="shared" si="158"/>
        <v>1450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 t="shared" si="159"/>
        <v>0</v>
      </c>
      <c r="G878" s="1">
        <f t="shared" si="154"/>
        <v>498</v>
      </c>
      <c r="H878" s="2">
        <f t="shared" si="155"/>
        <v>0.34344827586206894</v>
      </c>
      <c r="I878" s="8"/>
      <c r="J878" s="2">
        <f t="shared" si="160"/>
        <v>0.30344827586206896</v>
      </c>
      <c r="K878" s="2">
        <f t="shared" si="161"/>
        <v>0.64689655172413796</v>
      </c>
      <c r="L878" s="2">
        <f t="shared" si="162"/>
        <v>0</v>
      </c>
      <c r="M878" s="2">
        <f t="shared" si="163"/>
        <v>4.9655172413793136E-2</v>
      </c>
      <c r="N878" s="9">
        <v>440</v>
      </c>
      <c r="O878" s="9">
        <v>938</v>
      </c>
      <c r="Q878" s="9">
        <v>72</v>
      </c>
      <c r="U878" s="55"/>
      <c r="V878" s="55"/>
      <c r="W878" s="55"/>
      <c r="Y878" s="55"/>
      <c r="Z878" s="55"/>
      <c r="AA878" s="55"/>
      <c r="AB878" s="55"/>
      <c r="AG878" t="str">
        <f t="shared" si="156"/>
        <v>Barrington</v>
      </c>
      <c r="AH878" t="s">
        <v>1638</v>
      </c>
      <c r="AI878">
        <v>1</v>
      </c>
      <c r="AK878" s="94">
        <v>33</v>
      </c>
      <c r="AL878" s="96">
        <v>17</v>
      </c>
      <c r="AM878" s="96">
        <v>5</v>
      </c>
      <c r="AN878" s="100">
        <v>3460</v>
      </c>
      <c r="AO878" s="100">
        <f t="shared" si="157"/>
        <v>33017</v>
      </c>
      <c r="AP878" t="s">
        <v>2575</v>
      </c>
      <c r="AQ878">
        <f t="shared" si="164"/>
        <v>3303460</v>
      </c>
    </row>
    <row r="879" spans="1:43" hidden="1" outlineLevel="1">
      <c r="A879" t="s">
        <v>2777</v>
      </c>
      <c r="B879" s="9" t="s">
        <v>2701</v>
      </c>
      <c r="C879" s="1">
        <f t="shared" si="158"/>
        <v>811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 t="shared" si="159"/>
        <v>0</v>
      </c>
      <c r="G879" s="1">
        <f t="shared" si="154"/>
        <v>392</v>
      </c>
      <c r="H879" s="2">
        <f t="shared" si="155"/>
        <v>0.48335388409371149</v>
      </c>
      <c r="I879" s="8"/>
      <c r="J879" s="2">
        <f t="shared" si="160"/>
        <v>0.24290998766954378</v>
      </c>
      <c r="K879" s="2">
        <f t="shared" si="161"/>
        <v>0.72626387176325524</v>
      </c>
      <c r="L879" s="2">
        <f t="shared" si="162"/>
        <v>0</v>
      </c>
      <c r="M879" s="2">
        <f t="shared" si="163"/>
        <v>3.082614056720101E-2</v>
      </c>
      <c r="N879" s="9">
        <v>197</v>
      </c>
      <c r="O879" s="9">
        <v>589</v>
      </c>
      <c r="Q879" s="9">
        <v>25</v>
      </c>
      <c r="U879" s="55"/>
      <c r="V879" s="55"/>
      <c r="W879" s="55"/>
      <c r="Y879" s="55"/>
      <c r="Z879" s="55"/>
      <c r="AA879" s="55"/>
      <c r="AB879" s="55"/>
      <c r="AG879" t="str">
        <f t="shared" si="156"/>
        <v>Bartlett</v>
      </c>
      <c r="AH879" t="s">
        <v>1570</v>
      </c>
      <c r="AI879">
        <v>1</v>
      </c>
      <c r="AK879" s="94">
        <v>33</v>
      </c>
      <c r="AL879" s="96">
        <v>3</v>
      </c>
      <c r="AM879" s="96">
        <v>10</v>
      </c>
      <c r="AN879" s="100">
        <v>3700</v>
      </c>
      <c r="AO879" s="100">
        <f t="shared" si="157"/>
        <v>33003</v>
      </c>
      <c r="AP879" t="s">
        <v>2575</v>
      </c>
      <c r="AQ879">
        <f t="shared" si="164"/>
        <v>3303700</v>
      </c>
    </row>
    <row r="880" spans="1:43" hidden="1" outlineLevel="1">
      <c r="A880" t="s">
        <v>361</v>
      </c>
      <c r="B880" s="9" t="s">
        <v>2701</v>
      </c>
      <c r="C880" s="1">
        <f t="shared" si="158"/>
        <v>228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 t="shared" si="159"/>
        <v>0</v>
      </c>
      <c r="G880" s="1">
        <f t="shared" si="154"/>
        <v>95</v>
      </c>
      <c r="H880" s="2">
        <f t="shared" si="155"/>
        <v>0.41666666666666669</v>
      </c>
      <c r="I880" s="8"/>
      <c r="J880" s="2">
        <f t="shared" si="160"/>
        <v>0.28947368421052633</v>
      </c>
      <c r="K880" s="2">
        <f t="shared" si="161"/>
        <v>0.70614035087719296</v>
      </c>
      <c r="L880" s="2">
        <f t="shared" si="162"/>
        <v>0</v>
      </c>
      <c r="M880" s="2">
        <f t="shared" si="163"/>
        <v>4.3859649122807154E-3</v>
      </c>
      <c r="N880" s="9">
        <v>66</v>
      </c>
      <c r="O880" s="9">
        <v>161</v>
      </c>
      <c r="Q880" s="9">
        <v>1</v>
      </c>
      <c r="U880" s="55"/>
      <c r="V880" s="55"/>
      <c r="W880" s="55"/>
      <c r="Y880" s="55"/>
      <c r="Z880" s="55"/>
      <c r="AA880" s="55"/>
      <c r="AB880" s="55"/>
      <c r="AG880" t="str">
        <f t="shared" si="156"/>
        <v>Bath</v>
      </c>
      <c r="AH880" t="s">
        <v>336</v>
      </c>
      <c r="AI880">
        <v>2</v>
      </c>
      <c r="AK880" s="94">
        <v>33</v>
      </c>
      <c r="AL880" s="96">
        <v>9</v>
      </c>
      <c r="AM880" s="96">
        <v>15</v>
      </c>
      <c r="AN880" s="100">
        <v>3940</v>
      </c>
      <c r="AO880" s="100">
        <f t="shared" si="157"/>
        <v>33009</v>
      </c>
      <c r="AP880" t="s">
        <v>2575</v>
      </c>
      <c r="AQ880">
        <f t="shared" si="164"/>
        <v>3303940</v>
      </c>
    </row>
    <row r="881" spans="1:43" hidden="1" outlineLevel="1">
      <c r="A881" t="s">
        <v>975</v>
      </c>
      <c r="B881" s="9" t="s">
        <v>2701</v>
      </c>
      <c r="C881" s="1">
        <f t="shared" si="158"/>
        <v>4530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 t="shared" si="159"/>
        <v>0</v>
      </c>
      <c r="G881" s="1">
        <f t="shared" si="154"/>
        <v>2572</v>
      </c>
      <c r="H881" s="2">
        <f t="shared" si="155"/>
        <v>0.56777041942604856</v>
      </c>
      <c r="I881" s="8"/>
      <c r="J881" s="2">
        <f t="shared" si="160"/>
        <v>0.20176600441501102</v>
      </c>
      <c r="K881" s="2">
        <f t="shared" si="161"/>
        <v>0.76953642384105958</v>
      </c>
      <c r="L881" s="2">
        <f t="shared" si="162"/>
        <v>0</v>
      </c>
      <c r="M881" s="2">
        <f t="shared" si="163"/>
        <v>2.8697571743929395E-2</v>
      </c>
      <c r="N881" s="9">
        <v>914</v>
      </c>
      <c r="O881" s="9">
        <v>3486</v>
      </c>
      <c r="Q881" s="9">
        <v>130</v>
      </c>
      <c r="U881" s="55"/>
      <c r="V881" s="55"/>
      <c r="W881" s="55"/>
      <c r="Y881" s="55"/>
      <c r="Z881" s="55"/>
      <c r="AA881" s="55"/>
      <c r="AB881" s="55"/>
      <c r="AG881" t="str">
        <f t="shared" si="156"/>
        <v>Bedford</v>
      </c>
      <c r="AH881" t="s">
        <v>2438</v>
      </c>
      <c r="AI881">
        <v>1</v>
      </c>
      <c r="AK881" s="94">
        <v>33</v>
      </c>
      <c r="AL881" s="96">
        <v>11</v>
      </c>
      <c r="AM881" s="96">
        <v>15</v>
      </c>
      <c r="AN881" s="100">
        <v>4500</v>
      </c>
      <c r="AO881" s="100">
        <f t="shared" si="157"/>
        <v>33011</v>
      </c>
      <c r="AP881" t="s">
        <v>2575</v>
      </c>
      <c r="AQ881">
        <f t="shared" si="164"/>
        <v>3304500</v>
      </c>
    </row>
    <row r="882" spans="1:43" hidden="1" outlineLevel="1">
      <c r="A882" t="s">
        <v>333</v>
      </c>
      <c r="B882" s="9" t="s">
        <v>2701</v>
      </c>
      <c r="C882" s="1">
        <f t="shared" si="158"/>
        <v>1262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 t="shared" si="159"/>
        <v>0</v>
      </c>
      <c r="G882" s="1">
        <f t="shared" si="154"/>
        <v>605</v>
      </c>
      <c r="H882" s="2">
        <f t="shared" si="155"/>
        <v>0.47939778129952454</v>
      </c>
      <c r="I882" s="8"/>
      <c r="J882" s="2">
        <f t="shared" si="160"/>
        <v>0.24009508716323297</v>
      </c>
      <c r="K882" s="2">
        <f t="shared" si="161"/>
        <v>0.71949286846275751</v>
      </c>
      <c r="L882" s="2">
        <f t="shared" si="162"/>
        <v>0</v>
      </c>
      <c r="M882" s="2">
        <f t="shared" si="163"/>
        <v>4.041204437400947E-2</v>
      </c>
      <c r="N882" s="9">
        <v>303</v>
      </c>
      <c r="O882" s="9">
        <v>908</v>
      </c>
      <c r="Q882" s="9">
        <v>51</v>
      </c>
      <c r="U882" s="55"/>
      <c r="V882" s="55"/>
      <c r="W882" s="55"/>
      <c r="Y882" s="55"/>
      <c r="Z882" s="55"/>
      <c r="AA882" s="55"/>
      <c r="AB882" s="55"/>
      <c r="AG882" t="str">
        <f t="shared" si="156"/>
        <v>Belmont</v>
      </c>
      <c r="AH882" t="s">
        <v>2259</v>
      </c>
      <c r="AI882">
        <v>1</v>
      </c>
      <c r="AK882" s="94">
        <v>33</v>
      </c>
      <c r="AL882" s="96">
        <v>1</v>
      </c>
      <c r="AM882" s="96">
        <v>15</v>
      </c>
      <c r="AN882" s="100">
        <v>4740</v>
      </c>
      <c r="AO882" s="100">
        <f t="shared" si="157"/>
        <v>33001</v>
      </c>
      <c r="AP882" t="s">
        <v>2575</v>
      </c>
      <c r="AQ882">
        <f t="shared" si="164"/>
        <v>3304740</v>
      </c>
    </row>
    <row r="883" spans="1:43" hidden="1" outlineLevel="1">
      <c r="A883" t="s">
        <v>316</v>
      </c>
      <c r="B883" s="9" t="s">
        <v>2701</v>
      </c>
      <c r="C883" s="1">
        <f t="shared" si="158"/>
        <v>293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 t="shared" si="159"/>
        <v>0</v>
      </c>
      <c r="G883" s="1">
        <f t="shared" si="154"/>
        <v>141</v>
      </c>
      <c r="H883" s="2">
        <f t="shared" si="155"/>
        <v>0.48122866894197952</v>
      </c>
      <c r="I883" s="8"/>
      <c r="J883" s="2">
        <f t="shared" si="160"/>
        <v>0.23549488054607509</v>
      </c>
      <c r="K883" s="2">
        <f t="shared" si="161"/>
        <v>0.71672354948805461</v>
      </c>
      <c r="L883" s="2">
        <f t="shared" si="162"/>
        <v>0</v>
      </c>
      <c r="M883" s="2">
        <f t="shared" si="163"/>
        <v>4.7781569965870352E-2</v>
      </c>
      <c r="N883" s="9">
        <v>69</v>
      </c>
      <c r="O883" s="9">
        <v>210</v>
      </c>
      <c r="Q883" s="9">
        <v>14</v>
      </c>
      <c r="U883" s="55"/>
      <c r="V883" s="55"/>
      <c r="W883" s="55"/>
      <c r="Y883" s="55"/>
      <c r="Z883" s="55"/>
      <c r="AA883" s="55"/>
      <c r="AB883" s="55"/>
      <c r="AG883" t="str">
        <f t="shared" si="156"/>
        <v>Bennington</v>
      </c>
      <c r="AH883" t="s">
        <v>2438</v>
      </c>
      <c r="AI883">
        <v>2</v>
      </c>
      <c r="AK883" s="94">
        <v>33</v>
      </c>
      <c r="AL883" s="96">
        <v>11</v>
      </c>
      <c r="AM883" s="96">
        <v>20</v>
      </c>
      <c r="AN883" s="100">
        <v>4900</v>
      </c>
      <c r="AO883" s="100">
        <f t="shared" si="157"/>
        <v>33011</v>
      </c>
      <c r="AP883" t="s">
        <v>2575</v>
      </c>
      <c r="AQ883">
        <f t="shared" si="164"/>
        <v>3304900</v>
      </c>
    </row>
    <row r="884" spans="1:43" hidden="1" outlineLevel="1">
      <c r="A884" t="s">
        <v>2314</v>
      </c>
      <c r="B884" s="9" t="s">
        <v>2701</v>
      </c>
      <c r="C884" s="1">
        <f t="shared" si="158"/>
        <v>72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 t="shared" si="159"/>
        <v>0</v>
      </c>
      <c r="G884" s="1">
        <f t="shared" si="154"/>
        <v>40</v>
      </c>
      <c r="H884" s="2">
        <f t="shared" si="155"/>
        <v>0.55555555555555558</v>
      </c>
      <c r="I884" s="8"/>
      <c r="J884" s="2">
        <f t="shared" si="160"/>
        <v>0.20833333333333334</v>
      </c>
      <c r="K884" s="2">
        <f t="shared" si="161"/>
        <v>0.76388888888888884</v>
      </c>
      <c r="L884" s="2">
        <f t="shared" si="162"/>
        <v>0</v>
      </c>
      <c r="M884" s="2">
        <f t="shared" si="163"/>
        <v>2.777777777777779E-2</v>
      </c>
      <c r="N884" s="9">
        <v>15</v>
      </c>
      <c r="O884" s="9">
        <v>55</v>
      </c>
      <c r="Q884" s="9">
        <v>2</v>
      </c>
      <c r="U884" s="55"/>
      <c r="V884" s="55"/>
      <c r="W884" s="55"/>
      <c r="Y884" s="55"/>
      <c r="Z884" s="55"/>
      <c r="AA884" s="55"/>
      <c r="AB884" s="55"/>
      <c r="AG884" t="str">
        <f t="shared" si="156"/>
        <v>Benton</v>
      </c>
      <c r="AH884" t="s">
        <v>336</v>
      </c>
      <c r="AI884">
        <v>2</v>
      </c>
      <c r="AK884" s="94">
        <v>33</v>
      </c>
      <c r="AL884" s="96">
        <v>9</v>
      </c>
      <c r="AM884" s="96">
        <v>20</v>
      </c>
      <c r="AN884" s="100">
        <v>5060</v>
      </c>
      <c r="AO884" s="100">
        <f t="shared" si="157"/>
        <v>33009</v>
      </c>
      <c r="AP884" t="s">
        <v>2575</v>
      </c>
      <c r="AQ884">
        <f t="shared" si="164"/>
        <v>3305060</v>
      </c>
    </row>
    <row r="885" spans="1:43" hidden="1" outlineLevel="1">
      <c r="A885" t="s">
        <v>167</v>
      </c>
      <c r="B885" s="9" t="s">
        <v>2701</v>
      </c>
      <c r="C885" s="1">
        <f t="shared" si="158"/>
        <v>3044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 t="shared" si="159"/>
        <v>0</v>
      </c>
      <c r="G885" s="1">
        <f t="shared" si="154"/>
        <v>68</v>
      </c>
      <c r="H885" s="2">
        <f t="shared" si="155"/>
        <v>2.2339027595269383E-2</v>
      </c>
      <c r="I885" s="8"/>
      <c r="J885" s="2">
        <f t="shared" si="160"/>
        <v>0.4835742444152431</v>
      </c>
      <c r="K885" s="2">
        <f t="shared" si="161"/>
        <v>0.5059132720105125</v>
      </c>
      <c r="L885" s="2">
        <f t="shared" si="162"/>
        <v>0</v>
      </c>
      <c r="M885" s="2">
        <f t="shared" si="163"/>
        <v>1.0512483574244391E-2</v>
      </c>
      <c r="N885" s="9">
        <v>1472</v>
      </c>
      <c r="O885" s="9">
        <v>1540</v>
      </c>
      <c r="Q885" s="9">
        <v>32</v>
      </c>
      <c r="U885" s="55"/>
      <c r="V885" s="55"/>
      <c r="W885" s="55"/>
      <c r="Y885" s="55"/>
      <c r="Z885" s="55"/>
      <c r="AA885" s="55"/>
      <c r="AB885" s="55"/>
      <c r="AG885" t="str">
        <f t="shared" si="156"/>
        <v>Berlin</v>
      </c>
      <c r="AH885" t="s">
        <v>824</v>
      </c>
      <c r="AI885">
        <v>2</v>
      </c>
      <c r="AK885" s="94">
        <v>33</v>
      </c>
      <c r="AL885" s="96">
        <v>7</v>
      </c>
      <c r="AM885" s="96">
        <v>20</v>
      </c>
      <c r="AN885" s="100">
        <v>5140</v>
      </c>
      <c r="AO885" s="100">
        <f t="shared" si="157"/>
        <v>33007</v>
      </c>
      <c r="AP885" t="s">
        <v>527</v>
      </c>
      <c r="AQ885">
        <f t="shared" si="164"/>
        <v>3305140</v>
      </c>
    </row>
    <row r="886" spans="1:43" hidden="1" outlineLevel="1">
      <c r="A886" s="9" t="s">
        <v>2465</v>
      </c>
      <c r="B886" s="9" t="s">
        <v>2701</v>
      </c>
      <c r="C886" s="1">
        <f t="shared" si="158"/>
        <v>496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 t="shared" si="159"/>
        <v>0</v>
      </c>
      <c r="G886" s="1">
        <f t="shared" si="154"/>
        <v>114</v>
      </c>
      <c r="H886" s="2">
        <f t="shared" si="155"/>
        <v>0.22983870967741934</v>
      </c>
      <c r="I886" s="8"/>
      <c r="J886" s="2">
        <f t="shared" si="160"/>
        <v>0.375</v>
      </c>
      <c r="K886" s="2">
        <f t="shared" si="161"/>
        <v>0.60483870967741937</v>
      </c>
      <c r="L886" s="2">
        <f t="shared" si="162"/>
        <v>0</v>
      </c>
      <c r="M886" s="2">
        <f t="shared" si="163"/>
        <v>2.0161290322580627E-2</v>
      </c>
      <c r="N886" s="9">
        <v>186</v>
      </c>
      <c r="O886" s="9">
        <v>300</v>
      </c>
      <c r="Q886" s="9">
        <v>10</v>
      </c>
      <c r="U886" s="55"/>
      <c r="V886" s="55"/>
      <c r="W886" s="55"/>
      <c r="Y886" s="55"/>
      <c r="Z886" s="55"/>
      <c r="AA886" s="55"/>
      <c r="AB886" s="55"/>
      <c r="AG886" t="str">
        <f t="shared" si="156"/>
        <v>Bethlehem</v>
      </c>
      <c r="AH886" t="s">
        <v>336</v>
      </c>
      <c r="AI886">
        <v>2</v>
      </c>
      <c r="AK886" s="94">
        <v>33</v>
      </c>
      <c r="AL886" s="96">
        <v>9</v>
      </c>
      <c r="AM886" s="96">
        <v>25</v>
      </c>
      <c r="AN886" s="100">
        <v>5460</v>
      </c>
      <c r="AO886" s="100">
        <f t="shared" si="157"/>
        <v>33009</v>
      </c>
      <c r="AP886" t="s">
        <v>2575</v>
      </c>
      <c r="AQ886">
        <f t="shared" si="164"/>
        <v>3305460</v>
      </c>
    </row>
    <row r="887" spans="1:43" hidden="1" outlineLevel="1">
      <c r="A887" t="s">
        <v>2551</v>
      </c>
      <c r="B887" s="9" t="s">
        <v>2701</v>
      </c>
      <c r="C887" s="1">
        <f t="shared" si="158"/>
        <v>801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 t="shared" si="159"/>
        <v>0</v>
      </c>
      <c r="G887" s="1">
        <f t="shared" si="154"/>
        <v>214</v>
      </c>
      <c r="H887" s="2">
        <f t="shared" si="155"/>
        <v>0.26716604244694131</v>
      </c>
      <c r="I887" s="8"/>
      <c r="J887" s="2">
        <f t="shared" si="160"/>
        <v>0.35081148564294634</v>
      </c>
      <c r="K887" s="2">
        <f t="shared" si="161"/>
        <v>0.6179775280898876</v>
      </c>
      <c r="L887" s="2">
        <f t="shared" si="162"/>
        <v>0</v>
      </c>
      <c r="M887" s="2">
        <f t="shared" si="163"/>
        <v>3.1210986267166119E-2</v>
      </c>
      <c r="N887" s="9">
        <v>281</v>
      </c>
      <c r="O887" s="9">
        <v>495</v>
      </c>
      <c r="Q887" s="9">
        <v>25</v>
      </c>
      <c r="U887" s="55"/>
      <c r="V887" s="55"/>
      <c r="W887" s="55"/>
      <c r="Y887" s="55"/>
      <c r="Z887" s="55"/>
      <c r="AA887" s="55"/>
      <c r="AB887" s="55"/>
      <c r="AG887" t="str">
        <f t="shared" si="156"/>
        <v>Boscawen</v>
      </c>
      <c r="AH887" t="s">
        <v>391</v>
      </c>
      <c r="AI887">
        <v>2</v>
      </c>
      <c r="AK887" s="94">
        <v>33</v>
      </c>
      <c r="AL887" s="96">
        <v>13</v>
      </c>
      <c r="AM887" s="96">
        <v>15</v>
      </c>
      <c r="AN887" s="100">
        <v>6260</v>
      </c>
      <c r="AO887" s="100">
        <f t="shared" si="157"/>
        <v>33013</v>
      </c>
      <c r="AP887" t="s">
        <v>2575</v>
      </c>
      <c r="AQ887">
        <f t="shared" si="164"/>
        <v>3306260</v>
      </c>
    </row>
    <row r="888" spans="1:43" hidden="1" outlineLevel="1">
      <c r="A888" t="s">
        <v>2457</v>
      </c>
      <c r="B888" s="9" t="s">
        <v>2701</v>
      </c>
      <c r="C888" s="1">
        <f t="shared" si="158"/>
        <v>2031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 t="shared" si="159"/>
        <v>0</v>
      </c>
      <c r="G888" s="1">
        <f t="shared" si="154"/>
        <v>850</v>
      </c>
      <c r="H888" s="2">
        <f t="shared" si="155"/>
        <v>0.41851304775972425</v>
      </c>
      <c r="I888" s="8"/>
      <c r="J888" s="2">
        <f t="shared" si="160"/>
        <v>0.27178729689807979</v>
      </c>
      <c r="K888" s="2">
        <f t="shared" si="161"/>
        <v>0.69030034465780399</v>
      </c>
      <c r="L888" s="2">
        <f t="shared" si="162"/>
        <v>0</v>
      </c>
      <c r="M888" s="2">
        <f t="shared" si="163"/>
        <v>3.7912358444116223E-2</v>
      </c>
      <c r="N888" s="9">
        <v>552</v>
      </c>
      <c r="O888" s="9">
        <v>1402</v>
      </c>
      <c r="Q888" s="9">
        <v>77</v>
      </c>
      <c r="U888" s="55"/>
      <c r="V888" s="55"/>
      <c r="W888" s="55"/>
      <c r="Y888" s="55"/>
      <c r="Z888" s="55"/>
      <c r="AA888" s="55"/>
      <c r="AB888" s="55"/>
      <c r="AG888" t="str">
        <f t="shared" si="156"/>
        <v>Bow</v>
      </c>
      <c r="AH888" t="s">
        <v>391</v>
      </c>
      <c r="AI888">
        <v>2</v>
      </c>
      <c r="AK888" s="94">
        <v>33</v>
      </c>
      <c r="AL888" s="96">
        <v>13</v>
      </c>
      <c r="AM888" s="96">
        <v>20</v>
      </c>
      <c r="AN888" s="100">
        <v>6500</v>
      </c>
      <c r="AO888" s="100">
        <f t="shared" si="157"/>
        <v>33013</v>
      </c>
      <c r="AP888" t="s">
        <v>2575</v>
      </c>
      <c r="AQ888">
        <f t="shared" si="164"/>
        <v>3306500</v>
      </c>
    </row>
    <row r="889" spans="1:43" hidden="1" outlineLevel="1">
      <c r="A889" t="s">
        <v>1605</v>
      </c>
      <c r="B889" s="9" t="s">
        <v>2701</v>
      </c>
      <c r="C889" s="1">
        <f t="shared" si="158"/>
        <v>487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 t="shared" si="159"/>
        <v>0</v>
      </c>
      <c r="G889" s="1">
        <f t="shared" si="154"/>
        <v>135</v>
      </c>
      <c r="H889" s="2">
        <f t="shared" si="155"/>
        <v>0.27720739219712526</v>
      </c>
      <c r="I889" s="8"/>
      <c r="J889" s="2">
        <f t="shared" si="160"/>
        <v>0.31827515400410678</v>
      </c>
      <c r="K889" s="2">
        <f t="shared" si="161"/>
        <v>0.59548254620123209</v>
      </c>
      <c r="L889" s="2">
        <f t="shared" si="162"/>
        <v>0</v>
      </c>
      <c r="M889" s="2">
        <f t="shared" si="163"/>
        <v>8.6242299794661137E-2</v>
      </c>
      <c r="N889" s="9">
        <v>155</v>
      </c>
      <c r="O889" s="9">
        <v>290</v>
      </c>
      <c r="Q889" s="9">
        <v>42</v>
      </c>
      <c r="U889" s="55"/>
      <c r="V889" s="55"/>
      <c r="W889" s="55"/>
      <c r="Y889" s="55"/>
      <c r="Z889" s="55"/>
      <c r="AA889" s="55"/>
      <c r="AB889" s="55"/>
      <c r="AG889" t="str">
        <f t="shared" si="156"/>
        <v>Bradford</v>
      </c>
      <c r="AH889" t="s">
        <v>391</v>
      </c>
      <c r="AI889">
        <v>2</v>
      </c>
      <c r="AK889" s="94">
        <v>33</v>
      </c>
      <c r="AL889" s="96">
        <v>13</v>
      </c>
      <c r="AM889" s="96">
        <v>25</v>
      </c>
      <c r="AN889" s="100">
        <v>6980</v>
      </c>
      <c r="AO889" s="100">
        <f t="shared" si="157"/>
        <v>33013</v>
      </c>
      <c r="AP889" t="s">
        <v>2575</v>
      </c>
      <c r="AQ889">
        <f t="shared" si="164"/>
        <v>3306980</v>
      </c>
    </row>
    <row r="890" spans="1:43" hidden="1" outlineLevel="1">
      <c r="A890" t="s">
        <v>1737</v>
      </c>
      <c r="B890" s="9" t="s">
        <v>2701</v>
      </c>
      <c r="C890" s="1">
        <f t="shared" si="158"/>
        <v>669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 t="shared" si="159"/>
        <v>0</v>
      </c>
      <c r="G890" s="1">
        <f t="shared" si="154"/>
        <v>295</v>
      </c>
      <c r="H890" s="2">
        <f t="shared" si="155"/>
        <v>0.44095665171898357</v>
      </c>
      <c r="I890" s="8"/>
      <c r="J890" s="2">
        <f t="shared" si="160"/>
        <v>0.25710014947683107</v>
      </c>
      <c r="K890" s="2">
        <f t="shared" si="161"/>
        <v>0.6980568011958147</v>
      </c>
      <c r="L890" s="2">
        <f t="shared" si="162"/>
        <v>0</v>
      </c>
      <c r="M890" s="2">
        <f t="shared" si="163"/>
        <v>4.4843049327354279E-2</v>
      </c>
      <c r="N890" s="9">
        <v>172</v>
      </c>
      <c r="O890" s="9">
        <v>467</v>
      </c>
      <c r="Q890" s="9">
        <v>30</v>
      </c>
      <c r="U890" s="55"/>
      <c r="V890" s="55"/>
      <c r="W890" s="55"/>
      <c r="Y890" s="55"/>
      <c r="Z890" s="55"/>
      <c r="AA890" s="55"/>
      <c r="AB890" s="55"/>
      <c r="AG890" t="str">
        <f t="shared" si="156"/>
        <v>Brentwood</v>
      </c>
      <c r="AH890" t="s">
        <v>1417</v>
      </c>
      <c r="AI890">
        <v>1</v>
      </c>
      <c r="AK890" s="94">
        <v>33</v>
      </c>
      <c r="AL890" s="96">
        <v>15</v>
      </c>
      <c r="AM890" s="96">
        <v>15</v>
      </c>
      <c r="AN890" s="100">
        <v>7220</v>
      </c>
      <c r="AO890" s="100">
        <f t="shared" si="157"/>
        <v>33015</v>
      </c>
      <c r="AP890" t="s">
        <v>2575</v>
      </c>
      <c r="AQ890">
        <f t="shared" si="164"/>
        <v>3307220</v>
      </c>
    </row>
    <row r="891" spans="1:43" hidden="1" outlineLevel="1">
      <c r="A891" t="s">
        <v>1695</v>
      </c>
      <c r="B891" s="9" t="s">
        <v>2701</v>
      </c>
      <c r="C891" s="1">
        <f t="shared" si="158"/>
        <v>297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 t="shared" si="159"/>
        <v>0</v>
      </c>
      <c r="G891" s="1">
        <f t="shared" si="154"/>
        <v>128</v>
      </c>
      <c r="H891" s="2">
        <f t="shared" si="155"/>
        <v>0.43097643097643096</v>
      </c>
      <c r="I891" s="8"/>
      <c r="J891" s="2">
        <f t="shared" si="160"/>
        <v>0.27272727272727271</v>
      </c>
      <c r="K891" s="2">
        <f t="shared" si="161"/>
        <v>0.70370370370370372</v>
      </c>
      <c r="L891" s="2">
        <f t="shared" si="162"/>
        <v>0</v>
      </c>
      <c r="M891" s="2">
        <f t="shared" si="163"/>
        <v>2.3569023569023573E-2</v>
      </c>
      <c r="N891" s="9">
        <v>81</v>
      </c>
      <c r="O891" s="9">
        <v>209</v>
      </c>
      <c r="Q891" s="9">
        <v>7</v>
      </c>
      <c r="U891" s="55"/>
      <c r="V891" s="55"/>
      <c r="W891" s="55"/>
      <c r="Y891" s="55"/>
      <c r="Z891" s="55"/>
      <c r="AA891" s="55"/>
      <c r="AB891" s="55"/>
      <c r="AG891" t="str">
        <f t="shared" si="156"/>
        <v>Bridgewater</v>
      </c>
      <c r="AH891" t="s">
        <v>336</v>
      </c>
      <c r="AI891">
        <v>2</v>
      </c>
      <c r="AK891" s="94">
        <v>33</v>
      </c>
      <c r="AL891" s="96">
        <v>9</v>
      </c>
      <c r="AM891" s="96">
        <v>30</v>
      </c>
      <c r="AN891" s="100">
        <v>7540</v>
      </c>
      <c r="AO891" s="100">
        <f t="shared" si="157"/>
        <v>33009</v>
      </c>
      <c r="AP891" t="s">
        <v>2575</v>
      </c>
      <c r="AQ891">
        <f t="shared" si="164"/>
        <v>3307540</v>
      </c>
    </row>
    <row r="892" spans="1:43" hidden="1" outlineLevel="1">
      <c r="A892" t="s">
        <v>1482</v>
      </c>
      <c r="B892" s="9" t="s">
        <v>2701</v>
      </c>
      <c r="C892" s="1">
        <f t="shared" si="158"/>
        <v>792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 t="shared" si="159"/>
        <v>0</v>
      </c>
      <c r="G892" s="1">
        <f t="shared" si="154"/>
        <v>405</v>
      </c>
      <c r="H892" s="2">
        <f t="shared" si="155"/>
        <v>0.51136363636363635</v>
      </c>
      <c r="I892" s="8"/>
      <c r="J892" s="2">
        <f t="shared" si="160"/>
        <v>0.22853535353535354</v>
      </c>
      <c r="K892" s="2">
        <f t="shared" si="161"/>
        <v>0.73989898989898994</v>
      </c>
      <c r="L892" s="2">
        <f t="shared" si="162"/>
        <v>0</v>
      </c>
      <c r="M892" s="2">
        <f t="shared" si="163"/>
        <v>3.1565656565656464E-2</v>
      </c>
      <c r="N892" s="9">
        <v>181</v>
      </c>
      <c r="O892" s="9">
        <v>586</v>
      </c>
      <c r="Q892" s="9">
        <v>25</v>
      </c>
      <c r="U892" s="55"/>
      <c r="V892" s="55"/>
      <c r="W892" s="55"/>
      <c r="Y892" s="55"/>
      <c r="Z892" s="55"/>
      <c r="AA892" s="55"/>
      <c r="AB892" s="55"/>
      <c r="AG892" t="str">
        <f t="shared" si="156"/>
        <v>Bristol</v>
      </c>
      <c r="AH892" t="s">
        <v>336</v>
      </c>
      <c r="AI892">
        <v>2</v>
      </c>
      <c r="AK892" s="94">
        <v>33</v>
      </c>
      <c r="AL892" s="96">
        <v>9</v>
      </c>
      <c r="AM892" s="96">
        <v>35</v>
      </c>
      <c r="AN892" s="100">
        <v>7700</v>
      </c>
      <c r="AO892" s="100">
        <f t="shared" si="157"/>
        <v>33009</v>
      </c>
      <c r="AP892" t="s">
        <v>2575</v>
      </c>
      <c r="AQ892">
        <f t="shared" si="164"/>
        <v>3307700</v>
      </c>
    </row>
    <row r="893" spans="1:43" hidden="1" outlineLevel="1">
      <c r="A893" t="s">
        <v>2358</v>
      </c>
      <c r="B893" s="9" t="s">
        <v>2701</v>
      </c>
      <c r="C893" s="1">
        <f t="shared" si="158"/>
        <v>229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 t="shared" si="159"/>
        <v>0</v>
      </c>
      <c r="G893" s="1">
        <f t="shared" si="154"/>
        <v>91</v>
      </c>
      <c r="H893" s="2">
        <f t="shared" si="155"/>
        <v>0.39737991266375544</v>
      </c>
      <c r="I893" s="8"/>
      <c r="J893" s="2">
        <f t="shared" si="160"/>
        <v>0.28384279475982532</v>
      </c>
      <c r="K893" s="2">
        <f t="shared" si="161"/>
        <v>0.68122270742358082</v>
      </c>
      <c r="L893" s="2">
        <f t="shared" si="162"/>
        <v>0</v>
      </c>
      <c r="M893" s="2">
        <f t="shared" si="163"/>
        <v>3.4934497816593857E-2</v>
      </c>
      <c r="N893" s="9">
        <v>65</v>
      </c>
      <c r="O893" s="9">
        <v>156</v>
      </c>
      <c r="Q893" s="9">
        <v>8</v>
      </c>
      <c r="U893" s="55"/>
      <c r="V893" s="55"/>
      <c r="W893" s="55"/>
      <c r="Y893" s="55"/>
      <c r="Z893" s="55"/>
      <c r="AA893" s="55"/>
      <c r="AB893" s="55"/>
      <c r="AG893" t="str">
        <f t="shared" si="156"/>
        <v>Brookfield</v>
      </c>
      <c r="AH893" t="s">
        <v>1570</v>
      </c>
      <c r="AI893">
        <v>1</v>
      </c>
      <c r="AK893" s="94">
        <v>33</v>
      </c>
      <c r="AL893" s="96">
        <v>3</v>
      </c>
      <c r="AM893" s="96">
        <v>15</v>
      </c>
      <c r="AN893" s="100">
        <v>7940</v>
      </c>
      <c r="AO893" s="100">
        <f t="shared" si="157"/>
        <v>33003</v>
      </c>
      <c r="AP893" t="s">
        <v>2575</v>
      </c>
      <c r="AQ893">
        <f t="shared" si="164"/>
        <v>3307940</v>
      </c>
    </row>
    <row r="894" spans="1:43" hidden="1" outlineLevel="1">
      <c r="A894" t="s">
        <v>1153</v>
      </c>
      <c r="B894" s="9" t="s">
        <v>2701</v>
      </c>
      <c r="C894" s="1">
        <f t="shared" si="158"/>
        <v>777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 t="shared" si="159"/>
        <v>0</v>
      </c>
      <c r="G894" s="1">
        <f t="shared" si="154"/>
        <v>329</v>
      </c>
      <c r="H894" s="2">
        <f t="shared" si="155"/>
        <v>0.42342342342342343</v>
      </c>
      <c r="I894" s="8"/>
      <c r="J894" s="2">
        <f t="shared" si="160"/>
        <v>0.27155727155727155</v>
      </c>
      <c r="K894" s="2">
        <f t="shared" si="161"/>
        <v>0.69498069498069504</v>
      </c>
      <c r="L894" s="2">
        <f t="shared" si="162"/>
        <v>0</v>
      </c>
      <c r="M894" s="2">
        <f t="shared" si="163"/>
        <v>3.3462033462033358E-2</v>
      </c>
      <c r="N894" s="9">
        <v>211</v>
      </c>
      <c r="O894" s="9">
        <v>540</v>
      </c>
      <c r="Q894" s="9">
        <v>26</v>
      </c>
      <c r="U894" s="55"/>
      <c r="V894" s="55"/>
      <c r="W894" s="55"/>
      <c r="Y894" s="55"/>
      <c r="Z894" s="55"/>
      <c r="AA894" s="55"/>
      <c r="AB894" s="55"/>
      <c r="AG894" t="str">
        <f t="shared" si="156"/>
        <v>Brookline</v>
      </c>
      <c r="AH894" t="s">
        <v>2438</v>
      </c>
      <c r="AI894">
        <v>2</v>
      </c>
      <c r="AK894" s="94">
        <v>33</v>
      </c>
      <c r="AL894" s="96">
        <v>11</v>
      </c>
      <c r="AM894" s="96">
        <v>25</v>
      </c>
      <c r="AN894" s="100">
        <v>8100</v>
      </c>
      <c r="AO894" s="100">
        <f t="shared" si="157"/>
        <v>33011</v>
      </c>
      <c r="AP894" t="s">
        <v>2575</v>
      </c>
      <c r="AQ894">
        <f t="shared" si="164"/>
        <v>3308100</v>
      </c>
    </row>
    <row r="895" spans="1:43" hidden="1" outlineLevel="1">
      <c r="A895" t="s">
        <v>1898</v>
      </c>
      <c r="B895" s="9" t="s">
        <v>2701</v>
      </c>
      <c r="C895" s="1">
        <f t="shared" si="158"/>
        <v>0</v>
      </c>
      <c r="D895" s="7">
        <f>IF(N895&gt;0, RANK(N895,(N895:P895,Q895:AE895)),0)</f>
        <v>0</v>
      </c>
      <c r="E895" s="7">
        <f>IF(O895&gt;0,RANK(O895,(N895:P895,Q895:AE895)),0)</f>
        <v>0</v>
      </c>
      <c r="F895" s="7">
        <f t="shared" si="159"/>
        <v>0</v>
      </c>
      <c r="G895" s="1">
        <f t="shared" si="154"/>
        <v>0</v>
      </c>
      <c r="H895" s="2">
        <f t="shared" si="155"/>
        <v>0</v>
      </c>
      <c r="I895" s="8"/>
      <c r="J895" s="2" t="str">
        <f t="shared" si="160"/>
        <v>-</v>
      </c>
      <c r="K895" s="2" t="str">
        <f t="shared" si="161"/>
        <v>-</v>
      </c>
      <c r="L895" s="2" t="str">
        <f t="shared" si="162"/>
        <v>-</v>
      </c>
      <c r="M895" s="2" t="str">
        <f t="shared" si="163"/>
        <v>-</v>
      </c>
      <c r="N895" s="9">
        <v>0</v>
      </c>
      <c r="O895" s="9">
        <v>0</v>
      </c>
      <c r="Q895" s="9">
        <v>0</v>
      </c>
      <c r="U895" s="55"/>
      <c r="V895" s="55"/>
      <c r="W895" s="55"/>
      <c r="Y895" s="55"/>
      <c r="Z895" s="55"/>
      <c r="AA895" s="55"/>
      <c r="AB895" s="55"/>
      <c r="AG895" t="str">
        <f t="shared" si="156"/>
        <v>Cambridge</v>
      </c>
      <c r="AH895" t="s">
        <v>824</v>
      </c>
      <c r="AI895">
        <v>2</v>
      </c>
      <c r="AK895" s="94">
        <v>33</v>
      </c>
      <c r="AL895" s="96">
        <v>7</v>
      </c>
      <c r="AM895" s="96">
        <v>25</v>
      </c>
      <c r="AN895" s="100">
        <v>8420</v>
      </c>
      <c r="AO895" s="100">
        <f t="shared" si="157"/>
        <v>33007</v>
      </c>
      <c r="AP895" t="s">
        <v>1644</v>
      </c>
      <c r="AQ895">
        <f t="shared" si="164"/>
        <v>3308420</v>
      </c>
    </row>
    <row r="896" spans="1:43" hidden="1" outlineLevel="1">
      <c r="A896" t="s">
        <v>2145</v>
      </c>
      <c r="B896" s="9" t="s">
        <v>2701</v>
      </c>
      <c r="C896" s="1">
        <f t="shared" si="158"/>
        <v>686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 t="shared" si="159"/>
        <v>0</v>
      </c>
      <c r="G896" s="1">
        <f t="shared" si="154"/>
        <v>301</v>
      </c>
      <c r="H896" s="2">
        <f t="shared" si="155"/>
        <v>0.43877551020408162</v>
      </c>
      <c r="I896" s="8"/>
      <c r="J896" s="2">
        <f t="shared" si="160"/>
        <v>0.26530612244897961</v>
      </c>
      <c r="K896" s="2">
        <f t="shared" si="161"/>
        <v>0.70408163265306123</v>
      </c>
      <c r="L896" s="2">
        <f t="shared" si="162"/>
        <v>0</v>
      </c>
      <c r="M896" s="2">
        <f t="shared" si="163"/>
        <v>3.0612244897959107E-2</v>
      </c>
      <c r="N896" s="9">
        <v>182</v>
      </c>
      <c r="O896" s="9">
        <v>483</v>
      </c>
      <c r="Q896" s="9">
        <v>21</v>
      </c>
      <c r="U896" s="55"/>
      <c r="V896" s="55"/>
      <c r="W896" s="55"/>
      <c r="Y896" s="55"/>
      <c r="Z896" s="55"/>
      <c r="AA896" s="55"/>
      <c r="AB896" s="55"/>
      <c r="AG896" t="str">
        <f t="shared" si="156"/>
        <v>Campton</v>
      </c>
      <c r="AH896" t="s">
        <v>336</v>
      </c>
      <c r="AI896">
        <v>2</v>
      </c>
      <c r="AK896" s="94">
        <v>33</v>
      </c>
      <c r="AL896" s="96">
        <v>9</v>
      </c>
      <c r="AM896" s="96">
        <v>40</v>
      </c>
      <c r="AN896" s="100">
        <v>8660</v>
      </c>
      <c r="AO896" s="100">
        <f t="shared" si="157"/>
        <v>33009</v>
      </c>
      <c r="AP896" t="s">
        <v>2575</v>
      </c>
      <c r="AQ896">
        <f t="shared" si="164"/>
        <v>3308660</v>
      </c>
    </row>
    <row r="897" spans="1:43" hidden="1" outlineLevel="1">
      <c r="A897" t="s">
        <v>1899</v>
      </c>
      <c r="B897" s="9" t="s">
        <v>2701</v>
      </c>
      <c r="C897" s="1">
        <f t="shared" si="158"/>
        <v>647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 t="shared" si="159"/>
        <v>0</v>
      </c>
      <c r="G897" s="1">
        <f t="shared" si="154"/>
        <v>114</v>
      </c>
      <c r="H897" s="2">
        <f t="shared" si="155"/>
        <v>0.17619783616692428</v>
      </c>
      <c r="I897" s="8"/>
      <c r="J897" s="2">
        <f t="shared" si="160"/>
        <v>0.39412673879443588</v>
      </c>
      <c r="K897" s="2">
        <f t="shared" si="161"/>
        <v>0.57032457496136013</v>
      </c>
      <c r="L897" s="2">
        <f t="shared" si="162"/>
        <v>0</v>
      </c>
      <c r="M897" s="2">
        <f t="shared" si="163"/>
        <v>3.5548686244204042E-2</v>
      </c>
      <c r="N897" s="9">
        <v>255</v>
      </c>
      <c r="O897" s="9">
        <v>369</v>
      </c>
      <c r="Q897" s="9">
        <v>23</v>
      </c>
      <c r="U897" s="55"/>
      <c r="V897" s="55"/>
      <c r="W897" s="55"/>
      <c r="Y897" s="55"/>
      <c r="Z897" s="55"/>
      <c r="AA897" s="55"/>
      <c r="AB897" s="55"/>
      <c r="AG897" t="str">
        <f t="shared" si="156"/>
        <v>Canaan</v>
      </c>
      <c r="AH897" t="s">
        <v>336</v>
      </c>
      <c r="AI897">
        <v>2</v>
      </c>
      <c r="AK897" s="94">
        <v>33</v>
      </c>
      <c r="AL897" s="96">
        <v>9</v>
      </c>
      <c r="AM897" s="96">
        <v>45</v>
      </c>
      <c r="AN897" s="100">
        <v>8980</v>
      </c>
      <c r="AO897" s="100">
        <f t="shared" si="157"/>
        <v>33009</v>
      </c>
      <c r="AP897" t="s">
        <v>2575</v>
      </c>
      <c r="AQ897">
        <f t="shared" si="164"/>
        <v>3308980</v>
      </c>
    </row>
    <row r="898" spans="1:43" hidden="1" outlineLevel="1">
      <c r="A898" t="s">
        <v>196</v>
      </c>
      <c r="B898" s="9" t="s">
        <v>2701</v>
      </c>
      <c r="C898" s="1">
        <f t="shared" si="158"/>
        <v>1111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 t="shared" si="159"/>
        <v>0</v>
      </c>
      <c r="G898" s="1">
        <f t="shared" si="154"/>
        <v>621</v>
      </c>
      <c r="H898" s="2">
        <f t="shared" si="155"/>
        <v>0.55895589558955894</v>
      </c>
      <c r="I898" s="8"/>
      <c r="J898" s="2">
        <f t="shared" si="160"/>
        <v>0.20432043204320433</v>
      </c>
      <c r="K898" s="2">
        <f t="shared" si="161"/>
        <v>0.76327632763276332</v>
      </c>
      <c r="L898" s="2">
        <f t="shared" si="162"/>
        <v>0</v>
      </c>
      <c r="M898" s="2">
        <f t="shared" si="163"/>
        <v>3.2403240324032301E-2</v>
      </c>
      <c r="N898" s="9">
        <v>227</v>
      </c>
      <c r="O898" s="9">
        <v>848</v>
      </c>
      <c r="Q898" s="9">
        <v>36</v>
      </c>
      <c r="U898" s="55"/>
      <c r="V898" s="55"/>
      <c r="W898" s="55"/>
      <c r="Y898" s="55"/>
      <c r="Z898" s="55"/>
      <c r="AA898" s="55"/>
      <c r="AB898" s="55"/>
      <c r="AG898" t="str">
        <f t="shared" si="156"/>
        <v>Candia</v>
      </c>
      <c r="AH898" t="s">
        <v>1417</v>
      </c>
      <c r="AI898">
        <v>1</v>
      </c>
      <c r="AK898" s="94">
        <v>33</v>
      </c>
      <c r="AL898" s="96">
        <v>15</v>
      </c>
      <c r="AM898" s="96">
        <v>20</v>
      </c>
      <c r="AN898" s="100">
        <v>9300</v>
      </c>
      <c r="AO898" s="100">
        <f t="shared" si="157"/>
        <v>33015</v>
      </c>
      <c r="AP898" t="s">
        <v>2575</v>
      </c>
      <c r="AQ898">
        <f t="shared" si="164"/>
        <v>3309300</v>
      </c>
    </row>
    <row r="899" spans="1:43" hidden="1" outlineLevel="1">
      <c r="A899" t="s">
        <v>2611</v>
      </c>
      <c r="B899" s="9" t="s">
        <v>2701</v>
      </c>
      <c r="C899" s="1">
        <f t="shared" si="158"/>
        <v>671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 t="shared" si="159"/>
        <v>0</v>
      </c>
      <c r="G899" s="1">
        <f t="shared" si="154"/>
        <v>24</v>
      </c>
      <c r="H899" s="2">
        <f t="shared" si="155"/>
        <v>3.5767511177347243E-2</v>
      </c>
      <c r="I899" s="8"/>
      <c r="J899" s="2">
        <f t="shared" si="160"/>
        <v>0.45305514157973176</v>
      </c>
      <c r="K899" s="2">
        <f t="shared" si="161"/>
        <v>0.48882265275707898</v>
      </c>
      <c r="L899" s="2">
        <f t="shared" si="162"/>
        <v>0</v>
      </c>
      <c r="M899" s="2">
        <f t="shared" si="163"/>
        <v>5.8122205663189319E-2</v>
      </c>
      <c r="N899" s="9">
        <v>304</v>
      </c>
      <c r="O899" s="9">
        <v>328</v>
      </c>
      <c r="Q899" s="9">
        <v>39</v>
      </c>
      <c r="U899" s="55"/>
      <c r="V899" s="55"/>
      <c r="W899" s="55"/>
      <c r="Y899" s="55"/>
      <c r="Z899" s="55"/>
      <c r="AA899" s="55"/>
      <c r="AB899" s="55"/>
      <c r="AG899" t="str">
        <f t="shared" si="156"/>
        <v>Canterbury</v>
      </c>
      <c r="AH899" t="s">
        <v>391</v>
      </c>
      <c r="AI899">
        <v>2</v>
      </c>
      <c r="AK899" s="94">
        <v>33</v>
      </c>
      <c r="AL899" s="96">
        <v>13</v>
      </c>
      <c r="AM899" s="96">
        <v>30</v>
      </c>
      <c r="AN899" s="100">
        <v>9860</v>
      </c>
      <c r="AO899" s="100">
        <f t="shared" si="157"/>
        <v>33013</v>
      </c>
      <c r="AP899" t="s">
        <v>2575</v>
      </c>
      <c r="AQ899">
        <f t="shared" si="164"/>
        <v>3309860</v>
      </c>
    </row>
    <row r="900" spans="1:43" hidden="1" outlineLevel="1">
      <c r="A900" t="s">
        <v>1570</v>
      </c>
      <c r="B900" s="9" t="s">
        <v>2701</v>
      </c>
      <c r="C900" s="1">
        <f t="shared" si="158"/>
        <v>202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 t="shared" si="159"/>
        <v>0</v>
      </c>
      <c r="G900" s="1">
        <f t="shared" si="154"/>
        <v>103</v>
      </c>
      <c r="H900" s="2">
        <f t="shared" si="155"/>
        <v>0.50990099009900991</v>
      </c>
      <c r="I900" s="8"/>
      <c r="J900" s="2">
        <f t="shared" si="160"/>
        <v>0.23762376237623761</v>
      </c>
      <c r="K900" s="2">
        <f t="shared" si="161"/>
        <v>0.74752475247524752</v>
      </c>
      <c r="L900" s="2">
        <f t="shared" si="162"/>
        <v>0</v>
      </c>
      <c r="M900" s="2">
        <f t="shared" si="163"/>
        <v>1.4851485148514865E-2</v>
      </c>
      <c r="N900" s="9">
        <v>48</v>
      </c>
      <c r="O900" s="9">
        <v>151</v>
      </c>
      <c r="Q900" s="9">
        <v>3</v>
      </c>
      <c r="U900" s="55"/>
      <c r="V900" s="55"/>
      <c r="W900" s="55"/>
      <c r="Y900" s="55"/>
      <c r="Z900" s="55"/>
      <c r="AA900" s="55"/>
      <c r="AB900" s="55"/>
      <c r="AG900" t="str">
        <f t="shared" si="156"/>
        <v>Carroll</v>
      </c>
      <c r="AH900" t="s">
        <v>824</v>
      </c>
      <c r="AI900">
        <v>2</v>
      </c>
      <c r="AK900" s="94">
        <v>33</v>
      </c>
      <c r="AL900" s="96">
        <v>7</v>
      </c>
      <c r="AM900" s="96">
        <v>30</v>
      </c>
      <c r="AN900" s="100">
        <v>10100</v>
      </c>
      <c r="AO900" s="100">
        <f t="shared" si="157"/>
        <v>33007</v>
      </c>
      <c r="AP900" t="s">
        <v>2575</v>
      </c>
      <c r="AQ900">
        <f t="shared" si="164"/>
        <v>3310100</v>
      </c>
    </row>
    <row r="901" spans="1:43" hidden="1" outlineLevel="1">
      <c r="A901" t="s">
        <v>1902</v>
      </c>
      <c r="B901" s="9" t="s">
        <v>2701</v>
      </c>
      <c r="C901" s="1">
        <f t="shared" si="158"/>
        <v>360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 t="shared" si="159"/>
        <v>0</v>
      </c>
      <c r="G901" s="1">
        <f t="shared" si="154"/>
        <v>117</v>
      </c>
      <c r="H901" s="2">
        <f t="shared" si="155"/>
        <v>0.32500000000000001</v>
      </c>
      <c r="I901" s="8"/>
      <c r="J901" s="2">
        <f t="shared" si="160"/>
        <v>0.32777777777777778</v>
      </c>
      <c r="K901" s="2">
        <f t="shared" si="161"/>
        <v>0.65277777777777779</v>
      </c>
      <c r="L901" s="2">
        <f t="shared" si="162"/>
        <v>0</v>
      </c>
      <c r="M901" s="2">
        <f t="shared" si="163"/>
        <v>1.9444444444444486E-2</v>
      </c>
      <c r="N901" s="9">
        <v>118</v>
      </c>
      <c r="O901" s="9">
        <v>235</v>
      </c>
      <c r="Q901" s="9">
        <v>7</v>
      </c>
      <c r="U901" s="55"/>
      <c r="V901" s="55"/>
      <c r="W901" s="55"/>
      <c r="Y901" s="55"/>
      <c r="Z901" s="55"/>
      <c r="AA901" s="55"/>
      <c r="AB901" s="55"/>
      <c r="AG901" t="str">
        <f t="shared" si="156"/>
        <v>Center Harbor</v>
      </c>
      <c r="AH901" t="s">
        <v>2259</v>
      </c>
      <c r="AI901">
        <v>1</v>
      </c>
      <c r="AK901" s="94">
        <v>33</v>
      </c>
      <c r="AL901" s="96">
        <v>1</v>
      </c>
      <c r="AM901" s="96">
        <v>20</v>
      </c>
      <c r="AN901" s="100">
        <v>10660</v>
      </c>
      <c r="AO901" s="100">
        <f t="shared" si="157"/>
        <v>33001</v>
      </c>
      <c r="AP901" t="s">
        <v>2575</v>
      </c>
      <c r="AQ901">
        <f t="shared" si="164"/>
        <v>3310660</v>
      </c>
    </row>
    <row r="902" spans="1:43" hidden="1" outlineLevel="1">
      <c r="A902" t="s">
        <v>2237</v>
      </c>
      <c r="B902" s="9" t="s">
        <v>2701</v>
      </c>
      <c r="C902" s="1">
        <f t="shared" si="158"/>
        <v>1129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 t="shared" si="159"/>
        <v>0</v>
      </c>
      <c r="G902" s="1">
        <f t="shared" si="154"/>
        <v>218</v>
      </c>
      <c r="H902" s="2">
        <f t="shared" si="155"/>
        <v>0.19309123117803365</v>
      </c>
      <c r="I902" s="8"/>
      <c r="J902" s="2">
        <f t="shared" si="160"/>
        <v>0.38706820194862712</v>
      </c>
      <c r="K902" s="2">
        <f t="shared" si="161"/>
        <v>0.58015943312666074</v>
      </c>
      <c r="L902" s="2">
        <f t="shared" si="162"/>
        <v>0</v>
      </c>
      <c r="M902" s="2">
        <f t="shared" si="163"/>
        <v>3.2772364924712138E-2</v>
      </c>
      <c r="N902" s="9">
        <v>437</v>
      </c>
      <c r="O902" s="9">
        <v>655</v>
      </c>
      <c r="Q902" s="9">
        <v>37</v>
      </c>
      <c r="U902" s="55"/>
      <c r="V902" s="55"/>
      <c r="W902" s="55"/>
      <c r="Y902" s="55"/>
      <c r="Z902" s="55"/>
      <c r="AA902" s="55"/>
      <c r="AB902" s="55"/>
      <c r="AG902" t="str">
        <f t="shared" si="156"/>
        <v>Charlestown</v>
      </c>
      <c r="AH902" t="s">
        <v>2272</v>
      </c>
      <c r="AI902">
        <v>2</v>
      </c>
      <c r="AK902" s="94">
        <v>33</v>
      </c>
      <c r="AL902" s="96">
        <v>19</v>
      </c>
      <c r="AM902" s="96">
        <v>10</v>
      </c>
      <c r="AN902" s="100">
        <v>11380</v>
      </c>
      <c r="AO902" s="100">
        <f t="shared" si="157"/>
        <v>33019</v>
      </c>
      <c r="AP902" t="s">
        <v>2575</v>
      </c>
      <c r="AQ902">
        <f t="shared" si="164"/>
        <v>3311380</v>
      </c>
    </row>
    <row r="903" spans="1:43" hidden="1" outlineLevel="1">
      <c r="A903" t="s">
        <v>703</v>
      </c>
      <c r="B903" s="9" t="s">
        <v>2701</v>
      </c>
      <c r="C903" s="1">
        <f t="shared" si="158"/>
        <v>75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 t="shared" si="159"/>
        <v>0</v>
      </c>
      <c r="G903" s="1">
        <f t="shared" si="154"/>
        <v>57</v>
      </c>
      <c r="H903" s="2">
        <f t="shared" si="155"/>
        <v>0.76</v>
      </c>
      <c r="I903" s="8"/>
      <c r="J903" s="2">
        <f t="shared" si="160"/>
        <v>0.12</v>
      </c>
      <c r="K903" s="2">
        <f t="shared" si="161"/>
        <v>0.88</v>
      </c>
      <c r="L903" s="2">
        <f t="shared" si="162"/>
        <v>0</v>
      </c>
      <c r="M903" s="2">
        <f t="shared" si="163"/>
        <v>0</v>
      </c>
      <c r="N903" s="9">
        <v>9</v>
      </c>
      <c r="O903" s="9">
        <v>66</v>
      </c>
      <c r="Q903" s="9">
        <v>0</v>
      </c>
      <c r="U903" s="55"/>
      <c r="V903" s="55"/>
      <c r="W903" s="55"/>
      <c r="Y903" s="55"/>
      <c r="Z903" s="55"/>
      <c r="AA903" s="55"/>
      <c r="AB903" s="55"/>
      <c r="AG903" t="str">
        <f t="shared" si="156"/>
        <v>Chatham</v>
      </c>
      <c r="AH903" t="s">
        <v>1570</v>
      </c>
      <c r="AI903">
        <v>1</v>
      </c>
      <c r="AK903" s="94">
        <v>33</v>
      </c>
      <c r="AL903" s="96">
        <v>3</v>
      </c>
      <c r="AM903" s="96">
        <v>20</v>
      </c>
      <c r="AN903" s="100">
        <v>11780</v>
      </c>
      <c r="AO903" s="100">
        <f t="shared" si="157"/>
        <v>33003</v>
      </c>
      <c r="AP903" t="s">
        <v>2575</v>
      </c>
      <c r="AQ903">
        <f t="shared" si="164"/>
        <v>3311780</v>
      </c>
    </row>
    <row r="904" spans="1:43" hidden="1" outlineLevel="1">
      <c r="A904" t="s">
        <v>1522</v>
      </c>
      <c r="B904" s="9" t="s">
        <v>2701</v>
      </c>
      <c r="C904" s="1">
        <f t="shared" si="158"/>
        <v>794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 t="shared" si="159"/>
        <v>0</v>
      </c>
      <c r="G904" s="1">
        <f t="shared" si="154"/>
        <v>467</v>
      </c>
      <c r="H904" s="2">
        <f t="shared" si="155"/>
        <v>0.58816120906801006</v>
      </c>
      <c r="I904" s="8"/>
      <c r="J904" s="2">
        <f t="shared" si="160"/>
        <v>0.181360201511335</v>
      </c>
      <c r="K904" s="2">
        <f t="shared" si="161"/>
        <v>0.76952141057934509</v>
      </c>
      <c r="L904" s="2">
        <f t="shared" si="162"/>
        <v>0</v>
      </c>
      <c r="M904" s="2">
        <f t="shared" si="163"/>
        <v>4.9118387909319883E-2</v>
      </c>
      <c r="N904" s="9">
        <v>144</v>
      </c>
      <c r="O904" s="9">
        <v>611</v>
      </c>
      <c r="Q904" s="9">
        <v>39</v>
      </c>
      <c r="U904" s="55"/>
      <c r="V904" s="55"/>
      <c r="W904" s="55"/>
      <c r="Y904" s="55"/>
      <c r="Z904" s="55"/>
      <c r="AA904" s="55"/>
      <c r="AB904" s="55"/>
      <c r="AG904" t="str">
        <f t="shared" ref="AG904:AG962" si="165">A904</f>
        <v>Chester</v>
      </c>
      <c r="AH904" t="s">
        <v>1417</v>
      </c>
      <c r="AI904">
        <v>1</v>
      </c>
      <c r="AK904" s="94">
        <v>33</v>
      </c>
      <c r="AL904" s="96">
        <v>15</v>
      </c>
      <c r="AM904" s="96">
        <v>25</v>
      </c>
      <c r="AN904" s="100">
        <v>12100</v>
      </c>
      <c r="AO904" s="100">
        <f t="shared" si="157"/>
        <v>33015</v>
      </c>
      <c r="AP904" t="s">
        <v>2575</v>
      </c>
      <c r="AQ904">
        <f t="shared" si="164"/>
        <v>3312100</v>
      </c>
    </row>
    <row r="905" spans="1:43" hidden="1" outlineLevel="1">
      <c r="A905" t="s">
        <v>676</v>
      </c>
      <c r="B905" s="9" t="s">
        <v>2701</v>
      </c>
      <c r="C905" s="1">
        <f t="shared" si="158"/>
        <v>865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 t="shared" si="159"/>
        <v>0</v>
      </c>
      <c r="G905" s="1">
        <f t="shared" si="154"/>
        <v>157</v>
      </c>
      <c r="H905" s="2">
        <f t="shared" si="155"/>
        <v>0.1815028901734104</v>
      </c>
      <c r="I905" s="8"/>
      <c r="J905" s="2">
        <f t="shared" si="160"/>
        <v>0.39421965317919078</v>
      </c>
      <c r="K905" s="2">
        <f t="shared" si="161"/>
        <v>0.5757225433526012</v>
      </c>
      <c r="L905" s="2">
        <f t="shared" si="162"/>
        <v>0</v>
      </c>
      <c r="M905" s="2">
        <f t="shared" si="163"/>
        <v>3.0057803468207966E-2</v>
      </c>
      <c r="N905" s="9">
        <v>341</v>
      </c>
      <c r="O905" s="9">
        <v>498</v>
      </c>
      <c r="Q905" s="9">
        <v>26</v>
      </c>
      <c r="U905" s="55"/>
      <c r="V905" s="55"/>
      <c r="W905" s="55"/>
      <c r="Y905" s="55"/>
      <c r="Z905" s="55"/>
      <c r="AA905" s="55"/>
      <c r="AB905" s="55"/>
      <c r="AG905" t="str">
        <f t="shared" si="165"/>
        <v>Chesterfield</v>
      </c>
      <c r="AH905" t="s">
        <v>2819</v>
      </c>
      <c r="AI905">
        <v>2</v>
      </c>
      <c r="AK905" s="94">
        <v>33</v>
      </c>
      <c r="AL905" s="96">
        <v>5</v>
      </c>
      <c r="AM905" s="96">
        <v>10</v>
      </c>
      <c r="AN905" s="100">
        <v>12260</v>
      </c>
      <c r="AO905" s="100">
        <f t="shared" si="157"/>
        <v>33005</v>
      </c>
      <c r="AP905" t="s">
        <v>2575</v>
      </c>
      <c r="AQ905">
        <f t="shared" si="164"/>
        <v>3312260</v>
      </c>
    </row>
    <row r="906" spans="1:43" hidden="1" outlineLevel="1">
      <c r="A906" t="s">
        <v>2336</v>
      </c>
      <c r="B906" s="9" t="s">
        <v>2701</v>
      </c>
      <c r="C906" s="1">
        <f t="shared" si="158"/>
        <v>614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 t="shared" si="159"/>
        <v>0</v>
      </c>
      <c r="G906" s="1">
        <f t="shared" si="154"/>
        <v>171</v>
      </c>
      <c r="H906" s="2">
        <f t="shared" si="155"/>
        <v>0.27850162866449513</v>
      </c>
      <c r="I906" s="8"/>
      <c r="J906" s="2">
        <f t="shared" si="160"/>
        <v>0.3306188925081433</v>
      </c>
      <c r="K906" s="2">
        <f t="shared" si="161"/>
        <v>0.60912052117263848</v>
      </c>
      <c r="L906" s="2">
        <f t="shared" si="162"/>
        <v>0</v>
      </c>
      <c r="M906" s="2">
        <f t="shared" si="163"/>
        <v>6.0260586319218268E-2</v>
      </c>
      <c r="N906" s="9">
        <v>203</v>
      </c>
      <c r="O906" s="9">
        <v>374</v>
      </c>
      <c r="Q906" s="9">
        <v>37</v>
      </c>
      <c r="U906" s="55"/>
      <c r="V906" s="55"/>
      <c r="W906" s="55"/>
      <c r="Y906" s="55"/>
      <c r="Z906" s="55"/>
      <c r="AA906" s="55"/>
      <c r="AB906" s="55"/>
      <c r="AG906" t="str">
        <f t="shared" si="165"/>
        <v>Chichester</v>
      </c>
      <c r="AH906" t="s">
        <v>391</v>
      </c>
      <c r="AI906">
        <v>2</v>
      </c>
      <c r="AK906" s="94">
        <v>33</v>
      </c>
      <c r="AL906" s="96">
        <v>13</v>
      </c>
      <c r="AM906" s="96">
        <v>35</v>
      </c>
      <c r="AN906" s="100">
        <v>12420</v>
      </c>
      <c r="AO906" s="100">
        <f t="shared" si="157"/>
        <v>33013</v>
      </c>
      <c r="AP906" t="s">
        <v>2575</v>
      </c>
      <c r="AQ906">
        <f t="shared" si="164"/>
        <v>3312420</v>
      </c>
    </row>
    <row r="907" spans="1:43" hidden="1" outlineLevel="1">
      <c r="A907" t="s">
        <v>1905</v>
      </c>
      <c r="B907" s="9" t="s">
        <v>2701</v>
      </c>
      <c r="C907" s="1">
        <f t="shared" si="158"/>
        <v>3528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 t="shared" si="159"/>
        <v>0</v>
      </c>
      <c r="G907" s="1">
        <f t="shared" si="154"/>
        <v>563</v>
      </c>
      <c r="H907" s="2">
        <f t="shared" si="155"/>
        <v>0.15958049886621314</v>
      </c>
      <c r="I907" s="8"/>
      <c r="J907" s="2">
        <f t="shared" si="160"/>
        <v>0.41326530612244899</v>
      </c>
      <c r="K907" s="2">
        <f t="shared" si="161"/>
        <v>0.57284580498866211</v>
      </c>
      <c r="L907" s="2">
        <f t="shared" si="162"/>
        <v>0</v>
      </c>
      <c r="M907" s="2">
        <f t="shared" si="163"/>
        <v>1.3888888888888951E-2</v>
      </c>
      <c r="N907" s="9">
        <v>1458</v>
      </c>
      <c r="O907" s="9">
        <v>2021</v>
      </c>
      <c r="Q907" s="9">
        <v>49</v>
      </c>
      <c r="U907" s="55"/>
      <c r="V907" s="55"/>
      <c r="W907" s="55"/>
      <c r="Y907" s="55"/>
      <c r="Z907" s="55"/>
      <c r="AA907" s="55"/>
      <c r="AB907" s="55"/>
      <c r="AG907" t="str">
        <f t="shared" si="165"/>
        <v>Claremont</v>
      </c>
      <c r="AH907" t="s">
        <v>2272</v>
      </c>
      <c r="AI907">
        <v>2</v>
      </c>
      <c r="AK907" s="94">
        <v>33</v>
      </c>
      <c r="AL907" s="96">
        <v>19</v>
      </c>
      <c r="AM907" s="96">
        <v>15</v>
      </c>
      <c r="AN907" s="100">
        <v>12900</v>
      </c>
      <c r="AO907" s="100">
        <f t="shared" si="157"/>
        <v>33019</v>
      </c>
      <c r="AP907" t="s">
        <v>527</v>
      </c>
      <c r="AQ907">
        <f t="shared" si="164"/>
        <v>3312900</v>
      </c>
    </row>
    <row r="908" spans="1:43" hidden="1" outlineLevel="1">
      <c r="A908" t="s">
        <v>1481</v>
      </c>
      <c r="B908" s="9" t="s">
        <v>2701</v>
      </c>
      <c r="C908" s="1">
        <f t="shared" si="158"/>
        <v>57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 t="shared" si="159"/>
        <v>0</v>
      </c>
      <c r="G908" s="1">
        <f t="shared" ref="G908:G971" si="166">IF(C908&gt;0,MAX(N908:P908)-LARGE(N908:P908,2),0)</f>
        <v>27</v>
      </c>
      <c r="H908" s="2">
        <f t="shared" ref="H908:H971" si="167">IF(C908&gt;0,G908/C908,0)</f>
        <v>0.47368421052631576</v>
      </c>
      <c r="I908" s="8"/>
      <c r="J908" s="2">
        <f t="shared" si="160"/>
        <v>0.26315789473684209</v>
      </c>
      <c r="K908" s="2">
        <f t="shared" si="161"/>
        <v>0.73684210526315785</v>
      </c>
      <c r="L908" s="2">
        <f t="shared" si="162"/>
        <v>0</v>
      </c>
      <c r="M908" s="2">
        <f t="shared" si="163"/>
        <v>1.1102230246251565E-16</v>
      </c>
      <c r="N908" s="9">
        <v>15</v>
      </c>
      <c r="O908" s="9">
        <v>42</v>
      </c>
      <c r="Q908" s="9">
        <v>0</v>
      </c>
      <c r="U908" s="55"/>
      <c r="V908" s="55"/>
      <c r="W908" s="55"/>
      <c r="Y908" s="55"/>
      <c r="Z908" s="55"/>
      <c r="AA908" s="55"/>
      <c r="AB908" s="55"/>
      <c r="AG908" t="str">
        <f t="shared" si="165"/>
        <v>Clarksville</v>
      </c>
      <c r="AH908" t="s">
        <v>824</v>
      </c>
      <c r="AI908">
        <v>2</v>
      </c>
      <c r="AK908" s="94">
        <v>33</v>
      </c>
      <c r="AL908" s="96">
        <v>7</v>
      </c>
      <c r="AM908" s="96">
        <v>40</v>
      </c>
      <c r="AN908" s="100">
        <v>13220</v>
      </c>
      <c r="AO908" s="100">
        <f t="shared" si="157"/>
        <v>33007</v>
      </c>
      <c r="AP908" t="s">
        <v>2575</v>
      </c>
      <c r="AQ908">
        <f t="shared" si="164"/>
        <v>3313220</v>
      </c>
    </row>
    <row r="909" spans="1:43" hidden="1" outlineLevel="1">
      <c r="A909" t="s">
        <v>258</v>
      </c>
      <c r="B909" s="9" t="s">
        <v>2701</v>
      </c>
      <c r="C909" s="1">
        <f t="shared" si="158"/>
        <v>432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 t="shared" si="159"/>
        <v>0</v>
      </c>
      <c r="G909" s="1">
        <f t="shared" si="166"/>
        <v>277</v>
      </c>
      <c r="H909" s="2">
        <f t="shared" si="167"/>
        <v>0.64120370370370372</v>
      </c>
      <c r="I909" s="8"/>
      <c r="J909" s="2">
        <f t="shared" si="160"/>
        <v>0.1736111111111111</v>
      </c>
      <c r="K909" s="2">
        <f t="shared" si="161"/>
        <v>0.81481481481481477</v>
      </c>
      <c r="L909" s="2">
        <f t="shared" si="162"/>
        <v>0</v>
      </c>
      <c r="M909" s="2">
        <f t="shared" si="163"/>
        <v>1.157407407407407E-2</v>
      </c>
      <c r="N909" s="9">
        <v>75</v>
      </c>
      <c r="O909" s="9">
        <v>352</v>
      </c>
      <c r="Q909" s="9">
        <v>5</v>
      </c>
      <c r="U909" s="55"/>
      <c r="V909" s="55"/>
      <c r="W909" s="55"/>
      <c r="Y909" s="55"/>
      <c r="Z909" s="55"/>
      <c r="AA909" s="55"/>
      <c r="AB909" s="55"/>
      <c r="AG909" t="str">
        <f t="shared" si="165"/>
        <v>Colebrook</v>
      </c>
      <c r="AH909" t="s">
        <v>824</v>
      </c>
      <c r="AI909">
        <v>2</v>
      </c>
      <c r="AK909" s="94">
        <v>33</v>
      </c>
      <c r="AL909" s="96">
        <v>7</v>
      </c>
      <c r="AM909" s="96">
        <v>45</v>
      </c>
      <c r="AN909" s="100">
        <v>13780</v>
      </c>
      <c r="AO909" s="100">
        <f t="shared" si="157"/>
        <v>33007</v>
      </c>
      <c r="AP909" t="s">
        <v>2575</v>
      </c>
      <c r="AQ909">
        <f t="shared" si="164"/>
        <v>3313780</v>
      </c>
    </row>
    <row r="910" spans="1:43" hidden="1" outlineLevel="1">
      <c r="A910" t="s">
        <v>2247</v>
      </c>
      <c r="B910" s="9" t="s">
        <v>2701</v>
      </c>
      <c r="C910" s="1">
        <f t="shared" si="158"/>
        <v>103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 t="shared" si="159"/>
        <v>0</v>
      </c>
      <c r="G910" s="1">
        <f t="shared" si="166"/>
        <v>52</v>
      </c>
      <c r="H910" s="2">
        <f t="shared" si="167"/>
        <v>0.50485436893203883</v>
      </c>
      <c r="I910" s="8"/>
      <c r="J910" s="2">
        <f t="shared" si="160"/>
        <v>0.23300970873786409</v>
      </c>
      <c r="K910" s="2">
        <f t="shared" si="161"/>
        <v>0.73786407766990292</v>
      </c>
      <c r="L910" s="2">
        <f t="shared" si="162"/>
        <v>0</v>
      </c>
      <c r="M910" s="2">
        <f t="shared" si="163"/>
        <v>2.9126213592232997E-2</v>
      </c>
      <c r="N910" s="9">
        <v>24</v>
      </c>
      <c r="O910" s="9">
        <v>76</v>
      </c>
      <c r="Q910" s="9">
        <v>3</v>
      </c>
      <c r="U910" s="55"/>
      <c r="V910" s="55"/>
      <c r="W910" s="55"/>
      <c r="Y910" s="55"/>
      <c r="Z910" s="55"/>
      <c r="AA910" s="55"/>
      <c r="AB910" s="55"/>
      <c r="AG910" t="str">
        <f t="shared" si="165"/>
        <v>Columbia</v>
      </c>
      <c r="AH910" t="s">
        <v>824</v>
      </c>
      <c r="AI910">
        <v>2</v>
      </c>
      <c r="AK910" s="94">
        <v>33</v>
      </c>
      <c r="AL910" s="96">
        <v>7</v>
      </c>
      <c r="AM910" s="96">
        <v>50</v>
      </c>
      <c r="AN910" s="100">
        <v>13940</v>
      </c>
      <c r="AO910" s="100">
        <f t="shared" si="157"/>
        <v>33007</v>
      </c>
      <c r="AP910" t="s">
        <v>2575</v>
      </c>
      <c r="AQ910">
        <f t="shared" si="164"/>
        <v>3313940</v>
      </c>
    </row>
    <row r="911" spans="1:43" hidden="1" outlineLevel="1">
      <c r="A911" t="s">
        <v>700</v>
      </c>
      <c r="B911" s="9" t="s">
        <v>2701</v>
      </c>
      <c r="C911" s="1">
        <f t="shared" si="158"/>
        <v>9837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 t="shared" si="159"/>
        <v>0</v>
      </c>
      <c r="G911" s="1">
        <f t="shared" si="166"/>
        <v>1132</v>
      </c>
      <c r="H911" s="2">
        <f t="shared" si="167"/>
        <v>0.11507573447189183</v>
      </c>
      <c r="I911" s="8"/>
      <c r="J911" s="2">
        <f t="shared" si="160"/>
        <v>0.4204533902612585</v>
      </c>
      <c r="K911" s="2">
        <f t="shared" si="161"/>
        <v>0.5355291247331504</v>
      </c>
      <c r="L911" s="2">
        <f t="shared" si="162"/>
        <v>0</v>
      </c>
      <c r="M911" s="2">
        <f t="shared" si="163"/>
        <v>4.4017485005591106E-2</v>
      </c>
      <c r="N911" s="9">
        <v>4136</v>
      </c>
      <c r="O911" s="9">
        <v>5268</v>
      </c>
      <c r="Q911" s="9">
        <v>433</v>
      </c>
      <c r="U911" s="55"/>
      <c r="V911" s="55"/>
      <c r="W911" s="55"/>
      <c r="Y911" s="55"/>
      <c r="Z911" s="55"/>
      <c r="AA911" s="55"/>
      <c r="AB911" s="55"/>
      <c r="AG911" t="str">
        <f t="shared" si="165"/>
        <v>Concord</v>
      </c>
      <c r="AH911" t="s">
        <v>391</v>
      </c>
      <c r="AI911">
        <v>2</v>
      </c>
      <c r="AK911" s="94">
        <v>33</v>
      </c>
      <c r="AL911" s="96">
        <v>13</v>
      </c>
      <c r="AM911" s="96">
        <v>40</v>
      </c>
      <c r="AN911" s="100">
        <v>14200</v>
      </c>
      <c r="AO911" s="100">
        <f t="shared" ref="AO911:AO974" si="168">AK911*1000+AL911</f>
        <v>33013</v>
      </c>
      <c r="AP911" t="s">
        <v>527</v>
      </c>
      <c r="AQ911">
        <f t="shared" si="164"/>
        <v>3314200</v>
      </c>
    </row>
    <row r="912" spans="1:43" hidden="1" outlineLevel="1">
      <c r="A912" t="s">
        <v>850</v>
      </c>
      <c r="B912" s="9" t="s">
        <v>2701</v>
      </c>
      <c r="C912" s="1">
        <f t="shared" si="158"/>
        <v>2207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 t="shared" si="159"/>
        <v>0</v>
      </c>
      <c r="G912" s="1">
        <f t="shared" si="166"/>
        <v>1005</v>
      </c>
      <c r="H912" s="2">
        <f t="shared" si="167"/>
        <v>0.45536927956502038</v>
      </c>
      <c r="I912" s="8"/>
      <c r="J912" s="2">
        <f t="shared" si="160"/>
        <v>0.27231536021748981</v>
      </c>
      <c r="K912" s="2">
        <f t="shared" si="161"/>
        <v>0.72768463978251019</v>
      </c>
      <c r="L912" s="2">
        <f t="shared" si="162"/>
        <v>0</v>
      </c>
      <c r="M912" s="2">
        <f t="shared" si="163"/>
        <v>0</v>
      </c>
      <c r="N912" s="9">
        <v>601</v>
      </c>
      <c r="O912" s="9">
        <v>1606</v>
      </c>
      <c r="Q912" s="9">
        <v>0</v>
      </c>
      <c r="U912" s="55"/>
      <c r="V912" s="55"/>
      <c r="W912" s="55"/>
      <c r="Y912" s="55"/>
      <c r="Z912" s="55"/>
      <c r="AA912" s="55"/>
      <c r="AB912" s="55"/>
      <c r="AG912" t="str">
        <f t="shared" si="165"/>
        <v>Conway</v>
      </c>
      <c r="AH912" t="s">
        <v>1570</v>
      </c>
      <c r="AI912">
        <v>1</v>
      </c>
      <c r="AK912" s="94">
        <v>33</v>
      </c>
      <c r="AL912" s="96">
        <v>3</v>
      </c>
      <c r="AM912" s="96">
        <v>25</v>
      </c>
      <c r="AN912" s="100">
        <v>14660</v>
      </c>
      <c r="AO912" s="100">
        <f t="shared" si="168"/>
        <v>33003</v>
      </c>
      <c r="AP912" t="s">
        <v>2575</v>
      </c>
      <c r="AQ912">
        <f t="shared" si="164"/>
        <v>3314660</v>
      </c>
    </row>
    <row r="913" spans="1:43" hidden="1" outlineLevel="1">
      <c r="A913" t="s">
        <v>2140</v>
      </c>
      <c r="B913" s="9" t="s">
        <v>2701</v>
      </c>
      <c r="C913" s="1">
        <f t="shared" si="158"/>
        <v>495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 t="shared" si="159"/>
        <v>0</v>
      </c>
      <c r="G913" s="1">
        <f t="shared" si="166"/>
        <v>48</v>
      </c>
      <c r="H913" s="2">
        <f t="shared" si="167"/>
        <v>9.696969696969697E-2</v>
      </c>
      <c r="I913" s="8"/>
      <c r="J913" s="2">
        <f t="shared" si="160"/>
        <v>0.43838383838383838</v>
      </c>
      <c r="K913" s="2">
        <f t="shared" si="161"/>
        <v>0.53535353535353536</v>
      </c>
      <c r="L913" s="2">
        <f t="shared" si="162"/>
        <v>0</v>
      </c>
      <c r="M913" s="2">
        <f t="shared" si="163"/>
        <v>2.6262626262626321E-2</v>
      </c>
      <c r="N913" s="9">
        <v>217</v>
      </c>
      <c r="O913" s="9">
        <v>265</v>
      </c>
      <c r="Q913" s="9">
        <v>13</v>
      </c>
      <c r="U913" s="55"/>
      <c r="V913" s="55"/>
      <c r="W913" s="55"/>
      <c r="Y913" s="55"/>
      <c r="Z913" s="55"/>
      <c r="AA913" s="55"/>
      <c r="AB913" s="55"/>
      <c r="AG913" t="str">
        <f t="shared" si="165"/>
        <v>Cornish</v>
      </c>
      <c r="AH913" t="s">
        <v>2272</v>
      </c>
      <c r="AI913">
        <v>2</v>
      </c>
      <c r="AK913" s="94">
        <v>33</v>
      </c>
      <c r="AL913" s="96">
        <v>19</v>
      </c>
      <c r="AM913" s="96">
        <v>20</v>
      </c>
      <c r="AN913" s="100">
        <v>15060</v>
      </c>
      <c r="AO913" s="100">
        <f t="shared" si="168"/>
        <v>33019</v>
      </c>
      <c r="AP913" t="s">
        <v>2575</v>
      </c>
      <c r="AQ913">
        <f t="shared" si="164"/>
        <v>3315060</v>
      </c>
    </row>
    <row r="914" spans="1:43" hidden="1" outlineLevel="1">
      <c r="A914" t="s">
        <v>1782</v>
      </c>
      <c r="B914" s="9" t="s">
        <v>2701</v>
      </c>
      <c r="C914" s="1">
        <f t="shared" si="158"/>
        <v>168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 t="shared" si="159"/>
        <v>0</v>
      </c>
      <c r="G914" s="1">
        <f t="shared" si="166"/>
        <v>68</v>
      </c>
      <c r="H914" s="2">
        <f t="shared" si="167"/>
        <v>0.40476190476190477</v>
      </c>
      <c r="I914" s="8"/>
      <c r="J914" s="2">
        <f t="shared" si="160"/>
        <v>0.2857142857142857</v>
      </c>
      <c r="K914" s="2">
        <f t="shared" si="161"/>
        <v>0.69047619047619047</v>
      </c>
      <c r="L914" s="2">
        <f t="shared" si="162"/>
        <v>0</v>
      </c>
      <c r="M914" s="2">
        <f t="shared" si="163"/>
        <v>2.3809523809523836E-2</v>
      </c>
      <c r="N914" s="9">
        <v>48</v>
      </c>
      <c r="O914" s="9">
        <v>116</v>
      </c>
      <c r="Q914" s="9">
        <v>4</v>
      </c>
      <c r="U914" s="55"/>
      <c r="V914" s="55"/>
      <c r="W914" s="55"/>
      <c r="Y914" s="55"/>
      <c r="Z914" s="55"/>
      <c r="AA914" s="55"/>
      <c r="AB914" s="55"/>
      <c r="AG914" t="str">
        <f t="shared" si="165"/>
        <v>Croydon</v>
      </c>
      <c r="AH914" t="s">
        <v>2272</v>
      </c>
      <c r="AI914">
        <v>2</v>
      </c>
      <c r="AK914" s="94">
        <v>33</v>
      </c>
      <c r="AL914" s="96">
        <v>19</v>
      </c>
      <c r="AM914" s="96">
        <v>25</v>
      </c>
      <c r="AN914" s="100">
        <v>16340</v>
      </c>
      <c r="AO914" s="100">
        <f t="shared" si="168"/>
        <v>33019</v>
      </c>
      <c r="AP914" t="s">
        <v>2575</v>
      </c>
      <c r="AQ914">
        <f t="shared" si="164"/>
        <v>3316340</v>
      </c>
    </row>
    <row r="915" spans="1:43" hidden="1" outlineLevel="1">
      <c r="A915" t="s">
        <v>1351</v>
      </c>
      <c r="B915" s="9" t="s">
        <v>2701</v>
      </c>
      <c r="C915" s="1">
        <f t="shared" si="158"/>
        <v>199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 t="shared" si="159"/>
        <v>0</v>
      </c>
      <c r="G915" s="1">
        <f t="shared" si="166"/>
        <v>71</v>
      </c>
      <c r="H915" s="2">
        <f t="shared" si="167"/>
        <v>0.35678391959798994</v>
      </c>
      <c r="I915" s="8"/>
      <c r="J915" s="2">
        <f t="shared" si="160"/>
        <v>0.3165829145728643</v>
      </c>
      <c r="K915" s="2">
        <f t="shared" si="161"/>
        <v>0.6733668341708543</v>
      </c>
      <c r="L915" s="2">
        <f t="shared" si="162"/>
        <v>0</v>
      </c>
      <c r="M915" s="2">
        <f t="shared" si="163"/>
        <v>1.0050251256281451E-2</v>
      </c>
      <c r="N915" s="9">
        <v>63</v>
      </c>
      <c r="O915" s="9">
        <v>134</v>
      </c>
      <c r="Q915" s="9">
        <v>2</v>
      </c>
      <c r="U915" s="55"/>
      <c r="V915" s="55"/>
      <c r="W915" s="55"/>
      <c r="Y915" s="55"/>
      <c r="Z915" s="55"/>
      <c r="AA915" s="55"/>
      <c r="AB915" s="55"/>
      <c r="AG915" t="str">
        <f t="shared" si="165"/>
        <v>Dalton</v>
      </c>
      <c r="AH915" t="s">
        <v>824</v>
      </c>
      <c r="AI915">
        <v>2</v>
      </c>
      <c r="AK915" s="94">
        <v>33</v>
      </c>
      <c r="AL915" s="96">
        <v>7</v>
      </c>
      <c r="AM915" s="96">
        <v>65</v>
      </c>
      <c r="AN915" s="100">
        <v>16820</v>
      </c>
      <c r="AO915" s="100">
        <f t="shared" si="168"/>
        <v>33007</v>
      </c>
      <c r="AP915" t="s">
        <v>2575</v>
      </c>
      <c r="AQ915">
        <f t="shared" si="164"/>
        <v>3316820</v>
      </c>
    </row>
    <row r="916" spans="1:43" hidden="1" outlineLevel="1">
      <c r="A916" t="s">
        <v>1540</v>
      </c>
      <c r="B916" s="9" t="s">
        <v>2701</v>
      </c>
      <c r="C916" s="1">
        <f t="shared" si="158"/>
        <v>293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 t="shared" si="159"/>
        <v>0</v>
      </c>
      <c r="G916" s="1">
        <f t="shared" si="166"/>
        <v>119</v>
      </c>
      <c r="H916" s="2">
        <f t="shared" si="167"/>
        <v>0.4061433447098976</v>
      </c>
      <c r="I916" s="8"/>
      <c r="J916" s="2">
        <f t="shared" si="160"/>
        <v>0.2764505119453925</v>
      </c>
      <c r="K916" s="2">
        <f t="shared" si="161"/>
        <v>0.68259385665529015</v>
      </c>
      <c r="L916" s="2">
        <f t="shared" si="162"/>
        <v>0</v>
      </c>
      <c r="M916" s="2">
        <f t="shared" si="163"/>
        <v>4.0955631399317349E-2</v>
      </c>
      <c r="N916" s="9">
        <v>81</v>
      </c>
      <c r="O916" s="9">
        <v>200</v>
      </c>
      <c r="Q916" s="9">
        <v>12</v>
      </c>
      <c r="U916" s="55"/>
      <c r="V916" s="55"/>
      <c r="W916" s="55"/>
      <c r="Y916" s="55"/>
      <c r="Z916" s="55"/>
      <c r="AA916" s="55"/>
      <c r="AB916" s="55"/>
      <c r="AG916" t="str">
        <f t="shared" si="165"/>
        <v>Danbury</v>
      </c>
      <c r="AH916" t="s">
        <v>391</v>
      </c>
      <c r="AI916">
        <v>2</v>
      </c>
      <c r="AK916" s="94">
        <v>33</v>
      </c>
      <c r="AL916" s="96">
        <v>13</v>
      </c>
      <c r="AM916" s="96">
        <v>45</v>
      </c>
      <c r="AN916" s="100">
        <v>16980</v>
      </c>
      <c r="AO916" s="100">
        <f t="shared" si="168"/>
        <v>33013</v>
      </c>
      <c r="AP916" t="s">
        <v>2575</v>
      </c>
      <c r="AQ916">
        <f t="shared" si="164"/>
        <v>3316980</v>
      </c>
    </row>
    <row r="917" spans="1:43" hidden="1" outlineLevel="1">
      <c r="A917" t="s">
        <v>2549</v>
      </c>
      <c r="B917" s="9" t="s">
        <v>2701</v>
      </c>
      <c r="C917" s="1">
        <f t="shared" si="158"/>
        <v>614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 t="shared" si="159"/>
        <v>0</v>
      </c>
      <c r="G917" s="1">
        <f t="shared" si="166"/>
        <v>357</v>
      </c>
      <c r="H917" s="2">
        <f t="shared" si="167"/>
        <v>0.58143322475570036</v>
      </c>
      <c r="I917" s="8"/>
      <c r="J917" s="2">
        <f t="shared" si="160"/>
        <v>0.19706840390879479</v>
      </c>
      <c r="K917" s="2">
        <f t="shared" si="161"/>
        <v>0.77850162866449513</v>
      </c>
      <c r="L917" s="2">
        <f t="shared" si="162"/>
        <v>0</v>
      </c>
      <c r="M917" s="2">
        <f t="shared" si="163"/>
        <v>2.4429967426710109E-2</v>
      </c>
      <c r="N917" s="9">
        <v>121</v>
      </c>
      <c r="O917" s="9">
        <v>478</v>
      </c>
      <c r="Q917" s="9">
        <v>15</v>
      </c>
      <c r="U917" s="55"/>
      <c r="V917" s="55"/>
      <c r="W917" s="55"/>
      <c r="Y917" s="55"/>
      <c r="Z917" s="55"/>
      <c r="AA917" s="55"/>
      <c r="AB917" s="55"/>
      <c r="AG917" t="str">
        <f t="shared" si="165"/>
        <v>Danville</v>
      </c>
      <c r="AH917" t="s">
        <v>1417</v>
      </c>
      <c r="AI917">
        <v>1</v>
      </c>
      <c r="AK917" s="94">
        <v>33</v>
      </c>
      <c r="AL917" s="96">
        <v>15</v>
      </c>
      <c r="AM917" s="96">
        <v>30</v>
      </c>
      <c r="AN917" s="100">
        <v>17140</v>
      </c>
      <c r="AO917" s="100">
        <f t="shared" si="168"/>
        <v>33015</v>
      </c>
      <c r="AP917" t="s">
        <v>2575</v>
      </c>
      <c r="AQ917">
        <f t="shared" si="164"/>
        <v>3317140</v>
      </c>
    </row>
    <row r="918" spans="1:43" hidden="1" outlineLevel="1">
      <c r="A918" t="s">
        <v>1907</v>
      </c>
      <c r="B918" s="9" t="s">
        <v>2701</v>
      </c>
      <c r="C918" s="1">
        <f t="shared" si="158"/>
        <v>964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 t="shared" si="159"/>
        <v>0</v>
      </c>
      <c r="G918" s="1">
        <f t="shared" si="166"/>
        <v>425</v>
      </c>
      <c r="H918" s="2">
        <f t="shared" si="167"/>
        <v>0.4408713692946058</v>
      </c>
      <c r="I918" s="8"/>
      <c r="J918" s="2">
        <f t="shared" si="160"/>
        <v>0.25622406639004147</v>
      </c>
      <c r="K918" s="2">
        <f t="shared" si="161"/>
        <v>0.69709543568464727</v>
      </c>
      <c r="L918" s="2">
        <f t="shared" si="162"/>
        <v>0</v>
      </c>
      <c r="M918" s="2">
        <f t="shared" si="163"/>
        <v>4.668049792531126E-2</v>
      </c>
      <c r="N918" s="9">
        <v>247</v>
      </c>
      <c r="O918" s="9">
        <v>672</v>
      </c>
      <c r="Q918" s="9">
        <v>45</v>
      </c>
      <c r="U918" s="55"/>
      <c r="V918" s="55"/>
      <c r="W918" s="55"/>
      <c r="Y918" s="55"/>
      <c r="Z918" s="55"/>
      <c r="AA918" s="55"/>
      <c r="AB918" s="55"/>
      <c r="AG918" t="str">
        <f t="shared" si="165"/>
        <v>Deerfield</v>
      </c>
      <c r="AH918" t="s">
        <v>1417</v>
      </c>
      <c r="AI918">
        <v>1</v>
      </c>
      <c r="AK918" s="94">
        <v>33</v>
      </c>
      <c r="AL918" s="96">
        <v>15</v>
      </c>
      <c r="AM918" s="96">
        <v>35</v>
      </c>
      <c r="AN918" s="100">
        <v>17460</v>
      </c>
      <c r="AO918" s="100">
        <f t="shared" si="168"/>
        <v>33015</v>
      </c>
      <c r="AP918" t="s">
        <v>2575</v>
      </c>
      <c r="AQ918">
        <f t="shared" si="164"/>
        <v>3317460</v>
      </c>
    </row>
    <row r="919" spans="1:43" hidden="1" outlineLevel="1">
      <c r="A919" t="s">
        <v>2401</v>
      </c>
      <c r="B919" s="9" t="s">
        <v>2701</v>
      </c>
      <c r="C919" s="1">
        <f t="shared" si="158"/>
        <v>393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 t="shared" si="159"/>
        <v>0</v>
      </c>
      <c r="G919" s="1">
        <f t="shared" si="166"/>
        <v>163</v>
      </c>
      <c r="H919" s="2">
        <f t="shared" si="167"/>
        <v>0.41475826972010177</v>
      </c>
      <c r="I919" s="8"/>
      <c r="J919" s="2">
        <f t="shared" si="160"/>
        <v>0.27226463104325699</v>
      </c>
      <c r="K919" s="2">
        <f t="shared" si="161"/>
        <v>0.68702290076335881</v>
      </c>
      <c r="L919" s="2">
        <f t="shared" si="162"/>
        <v>0</v>
      </c>
      <c r="M919" s="2">
        <f t="shared" si="163"/>
        <v>4.0712468193384144E-2</v>
      </c>
      <c r="N919" s="9">
        <v>107</v>
      </c>
      <c r="O919" s="9">
        <v>270</v>
      </c>
      <c r="Q919" s="9">
        <v>16</v>
      </c>
      <c r="U919" s="55"/>
      <c r="V919" s="55"/>
      <c r="W919" s="55"/>
      <c r="Y919" s="55"/>
      <c r="Z919" s="55"/>
      <c r="AA919" s="55"/>
      <c r="AB919" s="55"/>
      <c r="AG919" t="str">
        <f t="shared" si="165"/>
        <v>Deering</v>
      </c>
      <c r="AH919" t="s">
        <v>2438</v>
      </c>
      <c r="AI919">
        <v>2</v>
      </c>
      <c r="AK919" s="94">
        <v>33</v>
      </c>
      <c r="AL919" s="96">
        <v>11</v>
      </c>
      <c r="AM919" s="96">
        <v>30</v>
      </c>
      <c r="AN919" s="100">
        <v>17780</v>
      </c>
      <c r="AO919" s="100">
        <f t="shared" si="168"/>
        <v>33011</v>
      </c>
      <c r="AP919" t="s">
        <v>2575</v>
      </c>
      <c r="AQ919">
        <f t="shared" si="164"/>
        <v>3317780</v>
      </c>
    </row>
    <row r="920" spans="1:43" hidden="1" outlineLevel="1">
      <c r="A920" t="s">
        <v>2400</v>
      </c>
      <c r="B920" s="9" t="s">
        <v>2701</v>
      </c>
      <c r="C920" s="1">
        <f t="shared" si="158"/>
        <v>5352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 t="shared" si="159"/>
        <v>0</v>
      </c>
      <c r="G920" s="1">
        <f t="shared" si="166"/>
        <v>2032</v>
      </c>
      <c r="H920" s="2">
        <f t="shared" si="167"/>
        <v>0.37967115097159942</v>
      </c>
      <c r="I920" s="8"/>
      <c r="J920" s="2">
        <f t="shared" si="160"/>
        <v>0.28269805680119581</v>
      </c>
      <c r="K920" s="2">
        <f t="shared" si="161"/>
        <v>0.66236920777279518</v>
      </c>
      <c r="L920" s="2">
        <f t="shared" si="162"/>
        <v>0</v>
      </c>
      <c r="M920" s="2">
        <f t="shared" si="163"/>
        <v>5.4932735426008961E-2</v>
      </c>
      <c r="N920" s="9">
        <v>1513</v>
      </c>
      <c r="O920" s="9">
        <v>3545</v>
      </c>
      <c r="Q920" s="9">
        <v>294</v>
      </c>
      <c r="U920" s="55"/>
      <c r="V920" s="55"/>
      <c r="W920" s="55"/>
      <c r="Y920" s="55"/>
      <c r="Z920" s="55"/>
      <c r="AA920" s="55"/>
      <c r="AB920" s="55"/>
      <c r="AG920" t="str">
        <f t="shared" si="165"/>
        <v>Derry</v>
      </c>
      <c r="AH920" t="s">
        <v>1417</v>
      </c>
      <c r="AI920">
        <v>1</v>
      </c>
      <c r="AK920" s="94">
        <v>33</v>
      </c>
      <c r="AL920" s="96">
        <v>15</v>
      </c>
      <c r="AM920" s="96">
        <v>40</v>
      </c>
      <c r="AN920" s="100">
        <v>17940</v>
      </c>
      <c r="AO920" s="100">
        <f t="shared" si="168"/>
        <v>33015</v>
      </c>
      <c r="AP920" t="s">
        <v>2575</v>
      </c>
      <c r="AQ920">
        <f t="shared" si="164"/>
        <v>3317940</v>
      </c>
    </row>
    <row r="921" spans="1:43" hidden="1" outlineLevel="1">
      <c r="A921" t="s">
        <v>30</v>
      </c>
      <c r="B921" s="9" t="s">
        <v>2701</v>
      </c>
      <c r="C921" s="1">
        <f t="shared" si="158"/>
        <v>23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 t="shared" si="159"/>
        <v>0</v>
      </c>
      <c r="G921" s="1">
        <f t="shared" si="166"/>
        <v>21</v>
      </c>
      <c r="H921" s="2">
        <f t="shared" si="167"/>
        <v>0.91304347826086951</v>
      </c>
      <c r="I921" s="8"/>
      <c r="J921" s="2">
        <f t="shared" si="160"/>
        <v>4.3478260869565216E-2</v>
      </c>
      <c r="K921" s="2">
        <f t="shared" si="161"/>
        <v>0.95652173913043481</v>
      </c>
      <c r="L921" s="2">
        <f t="shared" si="162"/>
        <v>0</v>
      </c>
      <c r="M921" s="2">
        <f t="shared" si="163"/>
        <v>0</v>
      </c>
      <c r="N921" s="9">
        <v>1</v>
      </c>
      <c r="O921" s="9">
        <v>22</v>
      </c>
      <c r="Q921" s="9">
        <v>0</v>
      </c>
      <c r="U921" s="55"/>
      <c r="V921" s="55"/>
      <c r="W921" s="55"/>
      <c r="Y921" s="55"/>
      <c r="Z921" s="55"/>
      <c r="AA921" s="55"/>
      <c r="AB921" s="55"/>
      <c r="AG921" t="str">
        <f t="shared" si="165"/>
        <v>Dixville</v>
      </c>
      <c r="AH921" t="s">
        <v>824</v>
      </c>
      <c r="AI921">
        <v>2</v>
      </c>
      <c r="AK921" s="94">
        <v>33</v>
      </c>
      <c r="AL921" s="96">
        <v>7</v>
      </c>
      <c r="AM921" s="96">
        <v>75</v>
      </c>
      <c r="AN921" s="100">
        <v>18420</v>
      </c>
      <c r="AO921" s="100">
        <f t="shared" si="168"/>
        <v>33007</v>
      </c>
      <c r="AP921" t="s">
        <v>1644</v>
      </c>
      <c r="AQ921">
        <f t="shared" si="164"/>
        <v>3318420</v>
      </c>
    </row>
    <row r="922" spans="1:43" hidden="1" outlineLevel="1">
      <c r="A922" t="s">
        <v>198</v>
      </c>
      <c r="B922" s="9" t="s">
        <v>2701</v>
      </c>
      <c r="C922" s="1">
        <f t="shared" si="158"/>
        <v>117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 t="shared" si="159"/>
        <v>0</v>
      </c>
      <c r="G922" s="1">
        <f t="shared" si="166"/>
        <v>40</v>
      </c>
      <c r="H922" s="2">
        <f t="shared" si="167"/>
        <v>0.34188034188034189</v>
      </c>
      <c r="I922" s="8"/>
      <c r="J922" s="2">
        <f t="shared" si="160"/>
        <v>0.3247863247863248</v>
      </c>
      <c r="K922" s="2">
        <f t="shared" si="161"/>
        <v>0.66666666666666663</v>
      </c>
      <c r="L922" s="2">
        <f t="shared" si="162"/>
        <v>0</v>
      </c>
      <c r="M922" s="2">
        <f t="shared" si="163"/>
        <v>8.5470085470086277E-3</v>
      </c>
      <c r="N922" s="9">
        <v>38</v>
      </c>
      <c r="O922" s="9">
        <v>78</v>
      </c>
      <c r="Q922" s="9">
        <v>1</v>
      </c>
      <c r="U922" s="55"/>
      <c r="V922" s="55"/>
      <c r="W922" s="55"/>
      <c r="Y922" s="55"/>
      <c r="Z922" s="55"/>
      <c r="AA922" s="55"/>
      <c r="AB922" s="55"/>
      <c r="AG922" t="str">
        <f t="shared" si="165"/>
        <v>Dorchester</v>
      </c>
      <c r="AH922" t="s">
        <v>336</v>
      </c>
      <c r="AI922">
        <v>2</v>
      </c>
      <c r="AK922" s="94">
        <v>33</v>
      </c>
      <c r="AL922" s="96">
        <v>9</v>
      </c>
      <c r="AM922" s="96">
        <v>50</v>
      </c>
      <c r="AN922" s="100">
        <v>18740</v>
      </c>
      <c r="AO922" s="100">
        <f t="shared" si="168"/>
        <v>33009</v>
      </c>
      <c r="AP922" t="s">
        <v>2575</v>
      </c>
      <c r="AQ922">
        <f t="shared" si="164"/>
        <v>3318740</v>
      </c>
    </row>
    <row r="923" spans="1:43" hidden="1" outlineLevel="1">
      <c r="A923" t="s">
        <v>2744</v>
      </c>
      <c r="B923" s="9" t="s">
        <v>2701</v>
      </c>
      <c r="C923" s="1">
        <f t="shared" si="158"/>
        <v>6350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 t="shared" si="159"/>
        <v>0</v>
      </c>
      <c r="G923" s="1">
        <f t="shared" si="166"/>
        <v>1752</v>
      </c>
      <c r="H923" s="2">
        <f t="shared" si="167"/>
        <v>0.27590551181102363</v>
      </c>
      <c r="I923" s="8"/>
      <c r="J923" s="2">
        <f t="shared" si="160"/>
        <v>0.34834645669291336</v>
      </c>
      <c r="K923" s="2">
        <f t="shared" si="161"/>
        <v>0.62425196850393705</v>
      </c>
      <c r="L923" s="2">
        <f t="shared" si="162"/>
        <v>0</v>
      </c>
      <c r="M923" s="2">
        <f t="shared" si="163"/>
        <v>2.7401574803149642E-2</v>
      </c>
      <c r="N923" s="9">
        <v>2212</v>
      </c>
      <c r="O923" s="9">
        <v>3964</v>
      </c>
      <c r="Q923" s="9">
        <v>174</v>
      </c>
      <c r="U923" s="55"/>
      <c r="V923" s="55"/>
      <c r="W923" s="55"/>
      <c r="Y923" s="55"/>
      <c r="Z923" s="55"/>
      <c r="AA923" s="55"/>
      <c r="AB923" s="55"/>
      <c r="AG923" t="str">
        <f t="shared" si="165"/>
        <v>Dover</v>
      </c>
      <c r="AH923" t="s">
        <v>1638</v>
      </c>
      <c r="AI923">
        <v>1</v>
      </c>
      <c r="AK923" s="94">
        <v>33</v>
      </c>
      <c r="AL923" s="96">
        <v>17</v>
      </c>
      <c r="AM923" s="96">
        <v>10</v>
      </c>
      <c r="AN923" s="100">
        <v>18820</v>
      </c>
      <c r="AO923" s="100">
        <f t="shared" si="168"/>
        <v>33017</v>
      </c>
      <c r="AP923" t="s">
        <v>527</v>
      </c>
      <c r="AQ923">
        <f t="shared" si="164"/>
        <v>3318820</v>
      </c>
    </row>
    <row r="924" spans="1:43" hidden="1" outlineLevel="1">
      <c r="A924" t="s">
        <v>31</v>
      </c>
      <c r="B924" s="9" t="s">
        <v>2701</v>
      </c>
      <c r="C924" s="1">
        <f t="shared" si="158"/>
        <v>513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 t="shared" si="159"/>
        <v>0</v>
      </c>
      <c r="G924" s="1">
        <f t="shared" si="166"/>
        <v>52</v>
      </c>
      <c r="H924" s="2">
        <f t="shared" si="167"/>
        <v>0.10136452241715399</v>
      </c>
      <c r="I924" s="8"/>
      <c r="J924" s="2">
        <f t="shared" si="160"/>
        <v>0.42495126705653019</v>
      </c>
      <c r="K924" s="2">
        <f t="shared" si="161"/>
        <v>0.52631578947368418</v>
      </c>
      <c r="L924" s="2">
        <f t="shared" si="162"/>
        <v>0</v>
      </c>
      <c r="M924" s="2">
        <f t="shared" si="163"/>
        <v>4.8732943469785628E-2</v>
      </c>
      <c r="N924" s="9">
        <v>218</v>
      </c>
      <c r="O924" s="9">
        <v>270</v>
      </c>
      <c r="Q924" s="9">
        <v>25</v>
      </c>
      <c r="U924" s="55"/>
      <c r="V924" s="55"/>
      <c r="W924" s="55"/>
      <c r="Y924" s="55"/>
      <c r="Z924" s="55"/>
      <c r="AA924" s="55"/>
      <c r="AB924" s="55"/>
      <c r="AG924" t="str">
        <f t="shared" si="165"/>
        <v>Dublin</v>
      </c>
      <c r="AH924" t="s">
        <v>2819</v>
      </c>
      <c r="AI924">
        <v>2</v>
      </c>
      <c r="AK924" s="94">
        <v>33</v>
      </c>
      <c r="AL924" s="96">
        <v>5</v>
      </c>
      <c r="AM924" s="96">
        <v>15</v>
      </c>
      <c r="AN924" s="100">
        <v>19140</v>
      </c>
      <c r="AO924" s="100">
        <f t="shared" si="168"/>
        <v>33005</v>
      </c>
      <c r="AP924" t="s">
        <v>2575</v>
      </c>
      <c r="AQ924">
        <f t="shared" si="164"/>
        <v>3319140</v>
      </c>
    </row>
    <row r="925" spans="1:43" hidden="1" outlineLevel="1">
      <c r="A925" t="s">
        <v>148</v>
      </c>
      <c r="B925" s="9" t="s">
        <v>2701</v>
      </c>
      <c r="C925" s="1">
        <f t="shared" si="158"/>
        <v>109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 t="shared" si="159"/>
        <v>0</v>
      </c>
      <c r="G925" s="1">
        <f t="shared" si="166"/>
        <v>48</v>
      </c>
      <c r="H925" s="2">
        <f t="shared" si="167"/>
        <v>0.44036697247706424</v>
      </c>
      <c r="I925" s="8"/>
      <c r="J925" s="2">
        <f t="shared" si="160"/>
        <v>0.26605504587155965</v>
      </c>
      <c r="K925" s="2">
        <f t="shared" si="161"/>
        <v>0.70642201834862384</v>
      </c>
      <c r="L925" s="2">
        <f t="shared" si="162"/>
        <v>0</v>
      </c>
      <c r="M925" s="2">
        <f t="shared" si="163"/>
        <v>2.7522935779816571E-2</v>
      </c>
      <c r="N925" s="9">
        <v>29</v>
      </c>
      <c r="O925" s="9">
        <v>77</v>
      </c>
      <c r="Q925" s="9">
        <v>3</v>
      </c>
      <c r="U925" s="55"/>
      <c r="V925" s="55"/>
      <c r="W925" s="55"/>
      <c r="Y925" s="55"/>
      <c r="Z925" s="55"/>
      <c r="AA925" s="55"/>
      <c r="AB925" s="55"/>
      <c r="AG925" t="str">
        <f t="shared" si="165"/>
        <v>Dummer</v>
      </c>
      <c r="AH925" t="s">
        <v>824</v>
      </c>
      <c r="AI925">
        <v>2</v>
      </c>
      <c r="AK925" s="94">
        <v>33</v>
      </c>
      <c r="AL925" s="96">
        <v>7</v>
      </c>
      <c r="AM925" s="96">
        <v>80</v>
      </c>
      <c r="AN925" s="100">
        <v>19300</v>
      </c>
      <c r="AO925" s="100">
        <f t="shared" si="168"/>
        <v>33007</v>
      </c>
      <c r="AP925" t="s">
        <v>2575</v>
      </c>
      <c r="AQ925">
        <f t="shared" si="164"/>
        <v>3319300</v>
      </c>
    </row>
    <row r="926" spans="1:43" hidden="1" outlineLevel="1">
      <c r="A926" t="s">
        <v>2322</v>
      </c>
      <c r="B926" s="9" t="s">
        <v>2701</v>
      </c>
      <c r="C926" s="1">
        <f t="shared" si="158"/>
        <v>540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 t="shared" si="159"/>
        <v>0</v>
      </c>
      <c r="G926" s="1">
        <f t="shared" si="166"/>
        <v>171</v>
      </c>
      <c r="H926" s="2">
        <f t="shared" si="167"/>
        <v>0.31666666666666665</v>
      </c>
      <c r="I926" s="8"/>
      <c r="J926" s="2">
        <f t="shared" si="160"/>
        <v>0.31666666666666665</v>
      </c>
      <c r="K926" s="2">
        <f t="shared" si="161"/>
        <v>0.6333333333333333</v>
      </c>
      <c r="L926" s="2">
        <f t="shared" si="162"/>
        <v>0</v>
      </c>
      <c r="M926" s="2">
        <f t="shared" si="163"/>
        <v>5.0000000000000044E-2</v>
      </c>
      <c r="N926" s="9">
        <v>171</v>
      </c>
      <c r="O926" s="9">
        <v>342</v>
      </c>
      <c r="Q926" s="9">
        <v>27</v>
      </c>
      <c r="U926" s="55"/>
      <c r="V926" s="55"/>
      <c r="W926" s="55"/>
      <c r="Y926" s="55"/>
      <c r="Z926" s="55"/>
      <c r="AA926" s="55"/>
      <c r="AB926" s="55"/>
      <c r="AG926" t="str">
        <f t="shared" si="165"/>
        <v>Dunbarton</v>
      </c>
      <c r="AH926" t="s">
        <v>391</v>
      </c>
      <c r="AI926">
        <v>2</v>
      </c>
      <c r="AK926" s="94">
        <v>33</v>
      </c>
      <c r="AL926" s="96">
        <v>13</v>
      </c>
      <c r="AM926" s="96">
        <v>50</v>
      </c>
      <c r="AN926" s="100">
        <v>19460</v>
      </c>
      <c r="AO926" s="100">
        <f t="shared" si="168"/>
        <v>33013</v>
      </c>
      <c r="AP926" t="s">
        <v>2575</v>
      </c>
      <c r="AQ926">
        <f t="shared" si="164"/>
        <v>3319460</v>
      </c>
    </row>
    <row r="927" spans="1:43" hidden="1" outlineLevel="1">
      <c r="A927" t="s">
        <v>2058</v>
      </c>
      <c r="B927" s="9" t="s">
        <v>2701</v>
      </c>
      <c r="C927" s="1">
        <f t="shared" si="158"/>
        <v>2123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 t="shared" si="159"/>
        <v>0</v>
      </c>
      <c r="G927" s="1">
        <f t="shared" si="166"/>
        <v>7</v>
      </c>
      <c r="H927" s="2">
        <f t="shared" si="167"/>
        <v>3.2972209138012248E-3</v>
      </c>
      <c r="I927" s="8"/>
      <c r="J927" s="2">
        <f t="shared" si="160"/>
        <v>0.48327837965143666</v>
      </c>
      <c r="K927" s="2">
        <f t="shared" si="161"/>
        <v>0.48657560056523785</v>
      </c>
      <c r="L927" s="2">
        <f t="shared" si="162"/>
        <v>0</v>
      </c>
      <c r="M927" s="2">
        <f t="shared" si="163"/>
        <v>3.0146019783325539E-2</v>
      </c>
      <c r="N927" s="9">
        <v>1026</v>
      </c>
      <c r="O927" s="9">
        <v>1033</v>
      </c>
      <c r="Q927" s="9">
        <v>64</v>
      </c>
      <c r="U927" s="55"/>
      <c r="V927" s="55"/>
      <c r="W927" s="55"/>
      <c r="Y927" s="55"/>
      <c r="Z927" s="55"/>
      <c r="AA927" s="55"/>
      <c r="AB927" s="55"/>
      <c r="AG927" t="str">
        <f t="shared" si="165"/>
        <v>Durham</v>
      </c>
      <c r="AH927" t="s">
        <v>1638</v>
      </c>
      <c r="AI927">
        <v>1</v>
      </c>
      <c r="AK927" s="94">
        <v>33</v>
      </c>
      <c r="AL927" s="96">
        <v>17</v>
      </c>
      <c r="AM927" s="96">
        <v>15</v>
      </c>
      <c r="AN927" s="100">
        <v>19700</v>
      </c>
      <c r="AO927" s="100">
        <f t="shared" si="168"/>
        <v>33017</v>
      </c>
      <c r="AP927" t="s">
        <v>2575</v>
      </c>
      <c r="AQ927">
        <f t="shared" si="164"/>
        <v>3319700</v>
      </c>
    </row>
    <row r="928" spans="1:43" hidden="1" outlineLevel="1">
      <c r="A928" t="s">
        <v>255</v>
      </c>
      <c r="B928" s="9" t="s">
        <v>2701</v>
      </c>
      <c r="C928" s="1">
        <f t="shared" si="158"/>
        <v>367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 t="shared" si="159"/>
        <v>0</v>
      </c>
      <c r="G928" s="1">
        <f t="shared" si="166"/>
        <v>162</v>
      </c>
      <c r="H928" s="2">
        <f t="shared" si="167"/>
        <v>0.44141689373297005</v>
      </c>
      <c r="I928" s="8"/>
      <c r="J928" s="2">
        <f t="shared" si="160"/>
        <v>0.2670299727520436</v>
      </c>
      <c r="K928" s="2">
        <f t="shared" si="161"/>
        <v>0.70844686648501365</v>
      </c>
      <c r="L928" s="2">
        <f t="shared" si="162"/>
        <v>0</v>
      </c>
      <c r="M928" s="2">
        <f t="shared" si="163"/>
        <v>2.4523160762942808E-2</v>
      </c>
      <c r="N928" s="9">
        <v>98</v>
      </c>
      <c r="O928" s="9">
        <v>260</v>
      </c>
      <c r="Q928" s="9">
        <v>9</v>
      </c>
      <c r="U928" s="55"/>
      <c r="V928" s="55"/>
      <c r="W928" s="55"/>
      <c r="Y928" s="55"/>
      <c r="Z928" s="55"/>
      <c r="AA928" s="55"/>
      <c r="AB928" s="55"/>
      <c r="AG928" t="str">
        <f t="shared" si="165"/>
        <v>East Kingston</v>
      </c>
      <c r="AH928" t="s">
        <v>1417</v>
      </c>
      <c r="AI928">
        <v>1</v>
      </c>
      <c r="AK928" s="94">
        <v>33</v>
      </c>
      <c r="AL928" s="96">
        <v>15</v>
      </c>
      <c r="AM928" s="96">
        <v>45</v>
      </c>
      <c r="AN928" s="100">
        <v>21380</v>
      </c>
      <c r="AO928" s="100">
        <f t="shared" si="168"/>
        <v>33015</v>
      </c>
      <c r="AP928" t="s">
        <v>2575</v>
      </c>
      <c r="AQ928">
        <f t="shared" si="164"/>
        <v>3321380</v>
      </c>
    </row>
    <row r="929" spans="1:43" hidden="1" outlineLevel="1">
      <c r="A929" t="s">
        <v>1771</v>
      </c>
      <c r="B929" s="9" t="s">
        <v>2701</v>
      </c>
      <c r="C929" s="1">
        <f t="shared" ref="C929:C992" si="169">SUM(N929:AE929)</f>
        <v>107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 t="shared" ref="F929:F992" si="170">IF(P929&gt;0,RANK(P929,(N929:AE929)),0)</f>
        <v>0</v>
      </c>
      <c r="G929" s="1">
        <f t="shared" si="166"/>
        <v>38</v>
      </c>
      <c r="H929" s="2">
        <f t="shared" si="167"/>
        <v>0.35514018691588783</v>
      </c>
      <c r="I929" s="8"/>
      <c r="J929" s="2">
        <f t="shared" ref="J929:J992" si="171">IF(C929=0,"-",N929/C929)</f>
        <v>0.30841121495327101</v>
      </c>
      <c r="K929" s="2">
        <f t="shared" ref="K929:K992" si="172">IF(C929=0,"-",O929/C929)</f>
        <v>0.66355140186915884</v>
      </c>
      <c r="L929" s="2">
        <f t="shared" ref="L929:L992" si="173">IF(C929=0,"-",P929/C929)</f>
        <v>0</v>
      </c>
      <c r="M929" s="2">
        <f t="shared" ref="M929:M992" si="174">IF(C929=0,"-",(1-J929-K929-L929))</f>
        <v>2.8037383177570208E-2</v>
      </c>
      <c r="N929" s="9">
        <v>33</v>
      </c>
      <c r="O929" s="9">
        <v>71</v>
      </c>
      <c r="Q929" s="9">
        <v>3</v>
      </c>
      <c r="U929" s="55"/>
      <c r="V929" s="55"/>
      <c r="W929" s="55"/>
      <c r="Y929" s="55"/>
      <c r="Z929" s="55"/>
      <c r="AA929" s="55"/>
      <c r="AB929" s="55"/>
      <c r="AG929" t="str">
        <f t="shared" si="165"/>
        <v>Easton</v>
      </c>
      <c r="AH929" t="s">
        <v>336</v>
      </c>
      <c r="AI929">
        <v>2</v>
      </c>
      <c r="AK929" s="94">
        <v>33</v>
      </c>
      <c r="AL929" s="96">
        <v>9</v>
      </c>
      <c r="AM929" s="96">
        <v>55</v>
      </c>
      <c r="AN929" s="100">
        <v>22020</v>
      </c>
      <c r="AO929" s="100">
        <f t="shared" si="168"/>
        <v>33009</v>
      </c>
      <c r="AP929" t="s">
        <v>2575</v>
      </c>
      <c r="AQ929">
        <f t="shared" ref="AQ929:AQ992" si="175">AK929*100000+AN929</f>
        <v>3322020</v>
      </c>
    </row>
    <row r="930" spans="1:43" hidden="1" outlineLevel="1">
      <c r="A930" t="s">
        <v>960</v>
      </c>
      <c r="B930" s="9" t="s">
        <v>2701</v>
      </c>
      <c r="C930" s="1">
        <f t="shared" si="169"/>
        <v>122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 t="shared" si="170"/>
        <v>0</v>
      </c>
      <c r="G930" s="1">
        <f t="shared" si="166"/>
        <v>47</v>
      </c>
      <c r="H930" s="2">
        <f t="shared" si="167"/>
        <v>0.38524590163934425</v>
      </c>
      <c r="I930" s="8"/>
      <c r="J930" s="2">
        <f t="shared" si="171"/>
        <v>0.29508196721311475</v>
      </c>
      <c r="K930" s="2">
        <f t="shared" si="172"/>
        <v>0.68032786885245899</v>
      </c>
      <c r="L930" s="2">
        <f t="shared" si="173"/>
        <v>0</v>
      </c>
      <c r="M930" s="2">
        <f t="shared" si="174"/>
        <v>2.4590163934426257E-2</v>
      </c>
      <c r="N930" s="9">
        <v>36</v>
      </c>
      <c r="O930" s="9">
        <v>83</v>
      </c>
      <c r="Q930" s="9">
        <v>3</v>
      </c>
      <c r="U930" s="55"/>
      <c r="V930" s="55"/>
      <c r="W930" s="55"/>
      <c r="Y930" s="55"/>
      <c r="Z930" s="55"/>
      <c r="AA930" s="55"/>
      <c r="AB930" s="55"/>
      <c r="AG930" t="str">
        <f t="shared" si="165"/>
        <v>Eaton</v>
      </c>
      <c r="AH930" t="s">
        <v>1570</v>
      </c>
      <c r="AI930">
        <v>1</v>
      </c>
      <c r="AK930" s="94">
        <v>33</v>
      </c>
      <c r="AL930" s="96">
        <v>3</v>
      </c>
      <c r="AM930" s="96">
        <v>30</v>
      </c>
      <c r="AN930" s="100">
        <v>23380</v>
      </c>
      <c r="AO930" s="100">
        <f t="shared" si="168"/>
        <v>33003</v>
      </c>
      <c r="AP930" t="s">
        <v>2575</v>
      </c>
      <c r="AQ930">
        <f t="shared" si="175"/>
        <v>3323380</v>
      </c>
    </row>
    <row r="931" spans="1:43" hidden="1" outlineLevel="1">
      <c r="A931" t="s">
        <v>1592</v>
      </c>
      <c r="B931" s="9" t="s">
        <v>2701</v>
      </c>
      <c r="C931" s="1">
        <f t="shared" si="169"/>
        <v>287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 t="shared" si="170"/>
        <v>0</v>
      </c>
      <c r="G931" s="1">
        <f t="shared" si="166"/>
        <v>126</v>
      </c>
      <c r="H931" s="2">
        <f t="shared" si="167"/>
        <v>0.43902439024390244</v>
      </c>
      <c r="I931" s="8"/>
      <c r="J931" s="2">
        <f t="shared" si="171"/>
        <v>0.25087108013937282</v>
      </c>
      <c r="K931" s="2">
        <f t="shared" si="172"/>
        <v>0.68989547038327526</v>
      </c>
      <c r="L931" s="2">
        <f t="shared" si="173"/>
        <v>0</v>
      </c>
      <c r="M931" s="2">
        <f t="shared" si="174"/>
        <v>5.9233449477351985E-2</v>
      </c>
      <c r="N931" s="9">
        <v>72</v>
      </c>
      <c r="O931" s="9">
        <v>198</v>
      </c>
      <c r="Q931" s="9">
        <v>17</v>
      </c>
      <c r="U931" s="55"/>
      <c r="V931" s="55"/>
      <c r="W931" s="55"/>
      <c r="Y931" s="55"/>
      <c r="Z931" s="55"/>
      <c r="AA931" s="55"/>
      <c r="AB931" s="55"/>
      <c r="AG931" t="str">
        <f t="shared" si="165"/>
        <v>Effingham</v>
      </c>
      <c r="AH931" t="s">
        <v>1570</v>
      </c>
      <c r="AI931">
        <v>1</v>
      </c>
      <c r="AK931" s="94">
        <v>33</v>
      </c>
      <c r="AL931" s="96">
        <v>3</v>
      </c>
      <c r="AM931" s="96">
        <v>35</v>
      </c>
      <c r="AN931" s="100">
        <v>23620</v>
      </c>
      <c r="AO931" s="100">
        <f t="shared" si="168"/>
        <v>33003</v>
      </c>
      <c r="AP931" t="s">
        <v>2575</v>
      </c>
      <c r="AQ931">
        <f t="shared" si="175"/>
        <v>3323620</v>
      </c>
    </row>
    <row r="932" spans="1:43" hidden="1" outlineLevel="1">
      <c r="A932" t="s">
        <v>715</v>
      </c>
      <c r="B932" s="9" t="s">
        <v>2701</v>
      </c>
      <c r="C932" s="1">
        <f t="shared" si="169"/>
        <v>25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 t="shared" si="170"/>
        <v>0</v>
      </c>
      <c r="G932" s="1">
        <f t="shared" si="166"/>
        <v>14</v>
      </c>
      <c r="H932" s="2">
        <f t="shared" si="167"/>
        <v>0.56000000000000005</v>
      </c>
      <c r="I932" s="8"/>
      <c r="J932" s="2">
        <f t="shared" si="171"/>
        <v>0.2</v>
      </c>
      <c r="K932" s="2">
        <f t="shared" si="172"/>
        <v>0.76</v>
      </c>
      <c r="L932" s="2">
        <f t="shared" si="173"/>
        <v>0</v>
      </c>
      <c r="M932" s="2">
        <f t="shared" si="174"/>
        <v>4.0000000000000036E-2</v>
      </c>
      <c r="N932" s="9">
        <v>5</v>
      </c>
      <c r="O932" s="9">
        <v>19</v>
      </c>
      <c r="Q932" s="9">
        <v>1</v>
      </c>
      <c r="U932" s="55"/>
      <c r="V932" s="55"/>
      <c r="W932" s="55"/>
      <c r="Y932" s="55"/>
      <c r="Z932" s="55"/>
      <c r="AA932" s="55"/>
      <c r="AB932" s="55"/>
      <c r="AG932" t="str">
        <f t="shared" si="165"/>
        <v>Ellsworth</v>
      </c>
      <c r="AH932" t="s">
        <v>336</v>
      </c>
      <c r="AI932">
        <v>2</v>
      </c>
      <c r="AK932" s="94">
        <v>33</v>
      </c>
      <c r="AL932" s="96">
        <v>9</v>
      </c>
      <c r="AM932" s="96">
        <v>60</v>
      </c>
      <c r="AN932" s="100">
        <v>23860</v>
      </c>
      <c r="AO932" s="100">
        <f t="shared" si="168"/>
        <v>33009</v>
      </c>
      <c r="AP932" t="s">
        <v>2575</v>
      </c>
      <c r="AQ932">
        <f t="shared" si="175"/>
        <v>3323860</v>
      </c>
    </row>
    <row r="933" spans="1:43" hidden="1" outlineLevel="1">
      <c r="A933" t="s">
        <v>1499</v>
      </c>
      <c r="B933" s="9" t="s">
        <v>2701</v>
      </c>
      <c r="C933" s="1">
        <f t="shared" si="169"/>
        <v>914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 t="shared" si="170"/>
        <v>0</v>
      </c>
      <c r="G933" s="1">
        <f t="shared" si="166"/>
        <v>149</v>
      </c>
      <c r="H933" s="2">
        <f t="shared" si="167"/>
        <v>0.16301969365426697</v>
      </c>
      <c r="I933" s="8"/>
      <c r="J933" s="2">
        <f t="shared" si="171"/>
        <v>0.40371991247264771</v>
      </c>
      <c r="K933" s="2">
        <f t="shared" si="172"/>
        <v>0.56673960612691465</v>
      </c>
      <c r="L933" s="2">
        <f t="shared" si="173"/>
        <v>0</v>
      </c>
      <c r="M933" s="2">
        <f t="shared" si="174"/>
        <v>2.9540481400437635E-2</v>
      </c>
      <c r="N933" s="9">
        <v>369</v>
      </c>
      <c r="O933" s="9">
        <v>518</v>
      </c>
      <c r="Q933" s="9">
        <v>27</v>
      </c>
      <c r="U933" s="55"/>
      <c r="V933" s="55"/>
      <c r="W933" s="55"/>
      <c r="Y933" s="55"/>
      <c r="Z933" s="55"/>
      <c r="AA933" s="55"/>
      <c r="AB933" s="55"/>
      <c r="AG933" t="str">
        <f t="shared" si="165"/>
        <v>Enfield</v>
      </c>
      <c r="AH933" t="s">
        <v>336</v>
      </c>
      <c r="AI933">
        <v>2</v>
      </c>
      <c r="AK933" s="94">
        <v>33</v>
      </c>
      <c r="AL933" s="96">
        <v>9</v>
      </c>
      <c r="AM933" s="96">
        <v>65</v>
      </c>
      <c r="AN933" s="100">
        <v>24340</v>
      </c>
      <c r="AO933" s="100">
        <f t="shared" si="168"/>
        <v>33009</v>
      </c>
      <c r="AP933" t="s">
        <v>2575</v>
      </c>
      <c r="AQ933">
        <f t="shared" si="175"/>
        <v>3324340</v>
      </c>
    </row>
    <row r="934" spans="1:43" hidden="1" outlineLevel="1">
      <c r="A934" t="s">
        <v>1373</v>
      </c>
      <c r="B934" s="9" t="s">
        <v>2701</v>
      </c>
      <c r="C934" s="1">
        <f t="shared" si="169"/>
        <v>1158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 t="shared" si="170"/>
        <v>0</v>
      </c>
      <c r="G934" s="1">
        <f t="shared" si="166"/>
        <v>501</v>
      </c>
      <c r="H934" s="2">
        <f t="shared" si="167"/>
        <v>0.43264248704663211</v>
      </c>
      <c r="I934" s="8"/>
      <c r="J934" s="2">
        <f t="shared" si="171"/>
        <v>0.25561312607944731</v>
      </c>
      <c r="K934" s="2">
        <f t="shared" si="172"/>
        <v>0.68825561312607941</v>
      </c>
      <c r="L934" s="2">
        <f t="shared" si="173"/>
        <v>0</v>
      </c>
      <c r="M934" s="2">
        <f t="shared" si="174"/>
        <v>5.6131260794473281E-2</v>
      </c>
      <c r="N934" s="9">
        <v>296</v>
      </c>
      <c r="O934" s="9">
        <v>797</v>
      </c>
      <c r="Q934" s="9">
        <v>65</v>
      </c>
      <c r="U934" s="55"/>
      <c r="V934" s="55"/>
      <c r="W934" s="55"/>
      <c r="Y934" s="55"/>
      <c r="Z934" s="55"/>
      <c r="AA934" s="55"/>
      <c r="AB934" s="55"/>
      <c r="AG934" t="str">
        <f t="shared" si="165"/>
        <v>Epping</v>
      </c>
      <c r="AH934" t="s">
        <v>1417</v>
      </c>
      <c r="AI934">
        <v>1</v>
      </c>
      <c r="AK934" s="94">
        <v>33</v>
      </c>
      <c r="AL934" s="96">
        <v>15</v>
      </c>
      <c r="AM934" s="96">
        <v>50</v>
      </c>
      <c r="AN934" s="100">
        <v>24660</v>
      </c>
      <c r="AO934" s="100">
        <f t="shared" si="168"/>
        <v>33015</v>
      </c>
      <c r="AP934" t="s">
        <v>2575</v>
      </c>
      <c r="AQ934">
        <f t="shared" si="175"/>
        <v>3324660</v>
      </c>
    </row>
    <row r="935" spans="1:43" hidden="1" outlineLevel="1">
      <c r="A935" t="s">
        <v>2407</v>
      </c>
      <c r="B935" s="9" t="s">
        <v>2701</v>
      </c>
      <c r="C935" s="1">
        <f t="shared" si="169"/>
        <v>888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 t="shared" si="170"/>
        <v>0</v>
      </c>
      <c r="G935" s="1">
        <f t="shared" si="166"/>
        <v>391</v>
      </c>
      <c r="H935" s="2">
        <f t="shared" si="167"/>
        <v>0.44031531531531531</v>
      </c>
      <c r="I935" s="8"/>
      <c r="J935" s="2">
        <f t="shared" si="171"/>
        <v>0.25900900900900903</v>
      </c>
      <c r="K935" s="2">
        <f t="shared" si="172"/>
        <v>0.69932432432432434</v>
      </c>
      <c r="L935" s="2">
        <f t="shared" si="173"/>
        <v>0</v>
      </c>
      <c r="M935" s="2">
        <f t="shared" si="174"/>
        <v>4.166666666666663E-2</v>
      </c>
      <c r="N935" s="9">
        <v>230</v>
      </c>
      <c r="O935" s="9">
        <v>621</v>
      </c>
      <c r="Q935" s="9">
        <v>37</v>
      </c>
      <c r="U935" s="55"/>
      <c r="V935" s="55"/>
      <c r="W935" s="55"/>
      <c r="Y935" s="55"/>
      <c r="Z935" s="55"/>
      <c r="AA935" s="55"/>
      <c r="AB935" s="55"/>
      <c r="AG935" t="str">
        <f t="shared" si="165"/>
        <v>Epsom</v>
      </c>
      <c r="AH935" t="s">
        <v>391</v>
      </c>
      <c r="AI935">
        <v>2</v>
      </c>
      <c r="AK935" s="94">
        <v>33</v>
      </c>
      <c r="AL935" s="96">
        <v>13</v>
      </c>
      <c r="AM935" s="96">
        <v>55</v>
      </c>
      <c r="AN935" s="100">
        <v>24900</v>
      </c>
      <c r="AO935" s="100">
        <f t="shared" si="168"/>
        <v>33013</v>
      </c>
      <c r="AP935" t="s">
        <v>2575</v>
      </c>
      <c r="AQ935">
        <f t="shared" si="175"/>
        <v>3324900</v>
      </c>
    </row>
    <row r="936" spans="1:43" hidden="1" outlineLevel="1">
      <c r="A936" t="s">
        <v>2408</v>
      </c>
      <c r="B936" s="9" t="s">
        <v>2701</v>
      </c>
      <c r="C936" s="1">
        <f t="shared" si="169"/>
        <v>99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 t="shared" si="170"/>
        <v>0</v>
      </c>
      <c r="G936" s="1">
        <f t="shared" si="166"/>
        <v>57</v>
      </c>
      <c r="H936" s="2">
        <f t="shared" si="167"/>
        <v>0.5757575757575758</v>
      </c>
      <c r="I936" s="8"/>
      <c r="J936" s="2">
        <f t="shared" si="171"/>
        <v>0.21212121212121213</v>
      </c>
      <c r="K936" s="2">
        <f t="shared" si="172"/>
        <v>0.78787878787878785</v>
      </c>
      <c r="L936" s="2">
        <f t="shared" si="173"/>
        <v>0</v>
      </c>
      <c r="M936" s="2">
        <f t="shared" si="174"/>
        <v>0</v>
      </c>
      <c r="N936" s="9">
        <v>21</v>
      </c>
      <c r="O936" s="9">
        <v>78</v>
      </c>
      <c r="Q936" s="9">
        <v>0</v>
      </c>
      <c r="U936" s="55"/>
      <c r="V936" s="55"/>
      <c r="W936" s="55"/>
      <c r="Y936" s="55"/>
      <c r="Z936" s="55"/>
      <c r="AA936" s="55"/>
      <c r="AB936" s="55"/>
      <c r="AG936" t="str">
        <f t="shared" si="165"/>
        <v>Errol</v>
      </c>
      <c r="AH936" t="s">
        <v>824</v>
      </c>
      <c r="AI936">
        <v>2</v>
      </c>
      <c r="AK936" s="94">
        <v>33</v>
      </c>
      <c r="AL936" s="96">
        <v>7</v>
      </c>
      <c r="AM936" s="96">
        <v>85</v>
      </c>
      <c r="AN936" s="100">
        <v>25140</v>
      </c>
      <c r="AO936" s="100">
        <f t="shared" si="168"/>
        <v>33007</v>
      </c>
      <c r="AP936" t="s">
        <v>2575</v>
      </c>
      <c r="AQ936">
        <f t="shared" si="175"/>
        <v>3325140</v>
      </c>
    </row>
    <row r="937" spans="1:43" hidden="1" outlineLevel="1">
      <c r="A937" t="s">
        <v>217</v>
      </c>
      <c r="B937" s="9" t="s">
        <v>2701</v>
      </c>
      <c r="C937" s="1">
        <f t="shared" si="169"/>
        <v>3550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 t="shared" si="170"/>
        <v>0</v>
      </c>
      <c r="G937" s="1">
        <f t="shared" si="166"/>
        <v>995</v>
      </c>
      <c r="H937" s="2">
        <f t="shared" si="167"/>
        <v>0.28028169014084509</v>
      </c>
      <c r="I937" s="8"/>
      <c r="J937" s="2">
        <f t="shared" si="171"/>
        <v>0.34281690140845072</v>
      </c>
      <c r="K937" s="2">
        <f t="shared" si="172"/>
        <v>0.62309859154929581</v>
      </c>
      <c r="L937" s="2">
        <f t="shared" si="173"/>
        <v>0</v>
      </c>
      <c r="M937" s="2">
        <f t="shared" si="174"/>
        <v>3.4084507042253409E-2</v>
      </c>
      <c r="N937" s="9">
        <v>1217</v>
      </c>
      <c r="O937" s="9">
        <v>2212</v>
      </c>
      <c r="Q937" s="9">
        <v>121</v>
      </c>
      <c r="U937" s="55"/>
      <c r="V937" s="55"/>
      <c r="W937" s="55"/>
      <c r="Y937" s="55"/>
      <c r="Z937" s="55"/>
      <c r="AA937" s="55"/>
      <c r="AB937" s="55"/>
      <c r="AG937" t="str">
        <f t="shared" si="165"/>
        <v>Exeter</v>
      </c>
      <c r="AH937" t="s">
        <v>1417</v>
      </c>
      <c r="AI937">
        <v>1</v>
      </c>
      <c r="AK937" s="94">
        <v>33</v>
      </c>
      <c r="AL937" s="96">
        <v>15</v>
      </c>
      <c r="AM937" s="96">
        <v>55</v>
      </c>
      <c r="AN937" s="100">
        <v>25380</v>
      </c>
      <c r="AO937" s="100">
        <f t="shared" si="168"/>
        <v>33015</v>
      </c>
      <c r="AP937" t="s">
        <v>2575</v>
      </c>
      <c r="AQ937">
        <f t="shared" si="175"/>
        <v>3325380</v>
      </c>
    </row>
    <row r="938" spans="1:43" hidden="1" outlineLevel="1">
      <c r="A938" t="s">
        <v>1101</v>
      </c>
      <c r="B938" s="9" t="s">
        <v>2701</v>
      </c>
      <c r="C938" s="1">
        <f t="shared" si="169"/>
        <v>1072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 t="shared" si="170"/>
        <v>0</v>
      </c>
      <c r="G938" s="1">
        <f t="shared" si="166"/>
        <v>471</v>
      </c>
      <c r="H938" s="2">
        <f t="shared" si="167"/>
        <v>0.43936567164179102</v>
      </c>
      <c r="I938" s="8"/>
      <c r="J938" s="2">
        <f t="shared" si="171"/>
        <v>0.26585820895522388</v>
      </c>
      <c r="K938" s="2">
        <f t="shared" si="172"/>
        <v>0.70522388059701491</v>
      </c>
      <c r="L938" s="2">
        <f t="shared" si="173"/>
        <v>0</v>
      </c>
      <c r="M938" s="2">
        <f t="shared" si="174"/>
        <v>2.8917910447761153E-2</v>
      </c>
      <c r="N938" s="9">
        <v>285</v>
      </c>
      <c r="O938" s="9">
        <v>756</v>
      </c>
      <c r="Q938" s="9">
        <v>31</v>
      </c>
      <c r="U938" s="55"/>
      <c r="V938" s="55"/>
      <c r="W938" s="55"/>
      <c r="Y938" s="55"/>
      <c r="Z938" s="55"/>
      <c r="AA938" s="55"/>
      <c r="AB938" s="55"/>
      <c r="AG938" t="str">
        <f t="shared" si="165"/>
        <v>Farmington</v>
      </c>
      <c r="AH938" t="s">
        <v>1638</v>
      </c>
      <c r="AI938">
        <v>1</v>
      </c>
      <c r="AK938" s="94">
        <v>33</v>
      </c>
      <c r="AL938" s="96">
        <v>17</v>
      </c>
      <c r="AM938" s="96">
        <v>20</v>
      </c>
      <c r="AN938" s="100">
        <v>26020</v>
      </c>
      <c r="AO938" s="100">
        <f t="shared" si="168"/>
        <v>33017</v>
      </c>
      <c r="AP938" t="s">
        <v>2575</v>
      </c>
      <c r="AQ938">
        <f t="shared" si="175"/>
        <v>3326020</v>
      </c>
    </row>
    <row r="939" spans="1:43" hidden="1" outlineLevel="1">
      <c r="A939" t="s">
        <v>159</v>
      </c>
      <c r="B939" s="9" t="s">
        <v>2701</v>
      </c>
      <c r="C939" s="1">
        <f t="shared" si="169"/>
        <v>522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 t="shared" si="170"/>
        <v>0</v>
      </c>
      <c r="G939" s="1">
        <f t="shared" si="166"/>
        <v>136</v>
      </c>
      <c r="H939" s="2">
        <f t="shared" si="167"/>
        <v>0.26053639846743293</v>
      </c>
      <c r="I939" s="8"/>
      <c r="J939" s="2">
        <f t="shared" si="171"/>
        <v>0.35823754789272033</v>
      </c>
      <c r="K939" s="2">
        <f t="shared" si="172"/>
        <v>0.61877394636015326</v>
      </c>
      <c r="L939" s="2">
        <f t="shared" si="173"/>
        <v>0</v>
      </c>
      <c r="M939" s="2">
        <f t="shared" si="174"/>
        <v>2.2988505747126409E-2</v>
      </c>
      <c r="N939" s="9">
        <v>187</v>
      </c>
      <c r="O939" s="9">
        <v>323</v>
      </c>
      <c r="Q939" s="9">
        <v>12</v>
      </c>
      <c r="U939" s="55"/>
      <c r="V939" s="55"/>
      <c r="W939" s="55"/>
      <c r="Y939" s="55"/>
      <c r="Z939" s="55"/>
      <c r="AA939" s="55"/>
      <c r="AB939" s="55"/>
      <c r="AG939" t="str">
        <f t="shared" si="165"/>
        <v>Fitzwilliam</v>
      </c>
      <c r="AH939" t="s">
        <v>2819</v>
      </c>
      <c r="AI939">
        <v>2</v>
      </c>
      <c r="AK939" s="94">
        <v>33</v>
      </c>
      <c r="AL939" s="96">
        <v>5</v>
      </c>
      <c r="AM939" s="96">
        <v>20</v>
      </c>
      <c r="AN939" s="100">
        <v>26500</v>
      </c>
      <c r="AO939" s="100">
        <f t="shared" si="168"/>
        <v>33005</v>
      </c>
      <c r="AP939" t="s">
        <v>2575</v>
      </c>
      <c r="AQ939">
        <f t="shared" si="175"/>
        <v>3326500</v>
      </c>
    </row>
    <row r="940" spans="1:43" hidden="1" outlineLevel="1">
      <c r="A940" t="s">
        <v>633</v>
      </c>
      <c r="B940" s="9" t="s">
        <v>2701</v>
      </c>
      <c r="C940" s="1">
        <f t="shared" si="169"/>
        <v>438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 t="shared" si="170"/>
        <v>0</v>
      </c>
      <c r="G940" s="1">
        <f t="shared" si="166"/>
        <v>212</v>
      </c>
      <c r="H940" s="2">
        <f t="shared" si="167"/>
        <v>0.48401826484018262</v>
      </c>
      <c r="I940" s="8"/>
      <c r="J940" s="2">
        <f t="shared" si="171"/>
        <v>0.20319634703196346</v>
      </c>
      <c r="K940" s="2">
        <f t="shared" si="172"/>
        <v>0.68721461187214616</v>
      </c>
      <c r="L940" s="2">
        <f t="shared" si="173"/>
        <v>0</v>
      </c>
      <c r="M940" s="2">
        <f t="shared" si="174"/>
        <v>0.1095890410958904</v>
      </c>
      <c r="N940" s="9">
        <v>89</v>
      </c>
      <c r="O940" s="9">
        <v>301</v>
      </c>
      <c r="Q940" s="9">
        <v>48</v>
      </c>
      <c r="U940" s="55"/>
      <c r="V940" s="55"/>
      <c r="W940" s="55"/>
      <c r="Y940" s="55"/>
      <c r="Z940" s="55"/>
      <c r="AA940" s="55"/>
      <c r="AB940" s="55"/>
      <c r="AG940" t="str">
        <f t="shared" si="165"/>
        <v>Francestown</v>
      </c>
      <c r="AH940" t="s">
        <v>2438</v>
      </c>
      <c r="AI940">
        <v>2</v>
      </c>
      <c r="AK940" s="94">
        <v>33</v>
      </c>
      <c r="AL940" s="96">
        <v>11</v>
      </c>
      <c r="AM940" s="96">
        <v>35</v>
      </c>
      <c r="AN940" s="100">
        <v>27140</v>
      </c>
      <c r="AO940" s="100">
        <f t="shared" si="168"/>
        <v>33011</v>
      </c>
      <c r="AP940" t="s">
        <v>2575</v>
      </c>
      <c r="AQ940">
        <f t="shared" si="175"/>
        <v>3327140</v>
      </c>
    </row>
    <row r="941" spans="1:43" hidden="1" outlineLevel="1">
      <c r="A941" t="s">
        <v>158</v>
      </c>
      <c r="B941" s="9" t="s">
        <v>2701</v>
      </c>
      <c r="C941" s="1">
        <f t="shared" si="169"/>
        <v>340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 t="shared" si="170"/>
        <v>0</v>
      </c>
      <c r="G941" s="1">
        <f t="shared" si="166"/>
        <v>103</v>
      </c>
      <c r="H941" s="2">
        <f t="shared" si="167"/>
        <v>0.30294117647058821</v>
      </c>
      <c r="I941" s="8"/>
      <c r="J941" s="2">
        <f t="shared" si="171"/>
        <v>0.3411764705882353</v>
      </c>
      <c r="K941" s="2">
        <f t="shared" si="172"/>
        <v>0.64411764705882357</v>
      </c>
      <c r="L941" s="2">
        <f t="shared" si="173"/>
        <v>0</v>
      </c>
      <c r="M941" s="2">
        <f t="shared" si="174"/>
        <v>1.4705882352941124E-2</v>
      </c>
      <c r="N941" s="9">
        <v>116</v>
      </c>
      <c r="O941" s="9">
        <v>219</v>
      </c>
      <c r="Q941" s="9">
        <v>5</v>
      </c>
      <c r="U941" s="55"/>
      <c r="V941" s="55"/>
      <c r="W941" s="55"/>
      <c r="Y941" s="55"/>
      <c r="Z941" s="55"/>
      <c r="AA941" s="55"/>
      <c r="AB941" s="55"/>
      <c r="AG941" t="str">
        <f t="shared" si="165"/>
        <v>Franconia</v>
      </c>
      <c r="AH941" t="s">
        <v>336</v>
      </c>
      <c r="AI941">
        <v>2</v>
      </c>
      <c r="AK941" s="94">
        <v>33</v>
      </c>
      <c r="AL941" s="96">
        <v>9</v>
      </c>
      <c r="AM941" s="96">
        <v>70</v>
      </c>
      <c r="AN941" s="100">
        <v>27300</v>
      </c>
      <c r="AO941" s="100">
        <f t="shared" si="168"/>
        <v>33009</v>
      </c>
      <c r="AP941" t="s">
        <v>2575</v>
      </c>
      <c r="AQ941">
        <f t="shared" si="175"/>
        <v>3327300</v>
      </c>
    </row>
    <row r="942" spans="1:43" hidden="1" outlineLevel="1">
      <c r="A942" t="s">
        <v>1534</v>
      </c>
      <c r="B942" s="9" t="s">
        <v>2701</v>
      </c>
      <c r="C942" s="1">
        <f t="shared" si="169"/>
        <v>1783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 t="shared" si="170"/>
        <v>0</v>
      </c>
      <c r="G942" s="1">
        <f t="shared" si="166"/>
        <v>706</v>
      </c>
      <c r="H942" s="2">
        <f t="shared" si="167"/>
        <v>0.39596186203028605</v>
      </c>
      <c r="I942" s="8"/>
      <c r="J942" s="2">
        <f t="shared" si="171"/>
        <v>0.29669097027481772</v>
      </c>
      <c r="K942" s="2">
        <f t="shared" si="172"/>
        <v>0.69265283230510377</v>
      </c>
      <c r="L942" s="2">
        <f t="shared" si="173"/>
        <v>0</v>
      </c>
      <c r="M942" s="2">
        <f t="shared" si="174"/>
        <v>1.0656197420078506E-2</v>
      </c>
      <c r="N942" s="9">
        <v>529</v>
      </c>
      <c r="O942" s="9">
        <v>1235</v>
      </c>
      <c r="Q942" s="9">
        <v>19</v>
      </c>
      <c r="U942" s="55"/>
      <c r="V942" s="55"/>
      <c r="W942" s="55"/>
      <c r="Y942" s="55"/>
      <c r="Z942" s="55"/>
      <c r="AA942" s="55"/>
      <c r="AB942" s="55"/>
      <c r="AG942" t="str">
        <f t="shared" si="165"/>
        <v>Franklin</v>
      </c>
      <c r="AH942" t="s">
        <v>391</v>
      </c>
      <c r="AI942">
        <v>2</v>
      </c>
      <c r="AK942" s="94">
        <v>33</v>
      </c>
      <c r="AL942" s="96">
        <v>13</v>
      </c>
      <c r="AM942" s="96">
        <v>60</v>
      </c>
      <c r="AN942" s="100">
        <v>27380</v>
      </c>
      <c r="AO942" s="100">
        <f t="shared" si="168"/>
        <v>33013</v>
      </c>
      <c r="AP942" t="s">
        <v>527</v>
      </c>
      <c r="AQ942">
        <f t="shared" si="175"/>
        <v>3327380</v>
      </c>
    </row>
    <row r="943" spans="1:43" hidden="1" outlineLevel="1">
      <c r="A943" t="s">
        <v>2494</v>
      </c>
      <c r="B943" s="9" t="s">
        <v>2701</v>
      </c>
      <c r="C943" s="1">
        <f t="shared" si="169"/>
        <v>433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 t="shared" si="170"/>
        <v>0</v>
      </c>
      <c r="G943" s="1">
        <f t="shared" si="166"/>
        <v>223</v>
      </c>
      <c r="H943" s="2">
        <f t="shared" si="167"/>
        <v>0.51501154734411081</v>
      </c>
      <c r="I943" s="8"/>
      <c r="J943" s="2">
        <f t="shared" si="171"/>
        <v>0.24249422632794457</v>
      </c>
      <c r="K943" s="2">
        <f t="shared" si="172"/>
        <v>0.7575057736720554</v>
      </c>
      <c r="L943" s="2">
        <f t="shared" si="173"/>
        <v>0</v>
      </c>
      <c r="M943" s="2">
        <f t="shared" si="174"/>
        <v>0</v>
      </c>
      <c r="N943" s="9">
        <v>105</v>
      </c>
      <c r="O943" s="9">
        <v>328</v>
      </c>
      <c r="Q943" s="9">
        <v>0</v>
      </c>
      <c r="U943" s="55"/>
      <c r="V943" s="55"/>
      <c r="W943" s="55"/>
      <c r="Y943" s="55"/>
      <c r="Z943" s="55"/>
      <c r="AA943" s="55"/>
      <c r="AB943" s="55"/>
      <c r="AG943" t="str">
        <f t="shared" si="165"/>
        <v>Freedom</v>
      </c>
      <c r="AH943" t="s">
        <v>1570</v>
      </c>
      <c r="AI943">
        <v>1</v>
      </c>
      <c r="AK943" s="94">
        <v>33</v>
      </c>
      <c r="AL943" s="96">
        <v>3</v>
      </c>
      <c r="AM943" s="96">
        <v>40</v>
      </c>
      <c r="AN943" s="100">
        <v>27700</v>
      </c>
      <c r="AO943" s="100">
        <f t="shared" si="168"/>
        <v>33003</v>
      </c>
      <c r="AP943" t="s">
        <v>2575</v>
      </c>
      <c r="AQ943">
        <f t="shared" si="175"/>
        <v>3327700</v>
      </c>
    </row>
    <row r="944" spans="1:43" hidden="1" outlineLevel="1">
      <c r="A944" t="s">
        <v>2194</v>
      </c>
      <c r="B944" s="9" t="s">
        <v>2701</v>
      </c>
      <c r="C944" s="1">
        <f t="shared" si="169"/>
        <v>649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 t="shared" si="170"/>
        <v>0</v>
      </c>
      <c r="G944" s="1">
        <f t="shared" si="166"/>
        <v>385</v>
      </c>
      <c r="H944" s="2">
        <f t="shared" si="167"/>
        <v>0.59322033898305082</v>
      </c>
      <c r="I944" s="8"/>
      <c r="J944" s="2">
        <f t="shared" si="171"/>
        <v>0.18798151001540833</v>
      </c>
      <c r="K944" s="2">
        <f t="shared" si="172"/>
        <v>0.78120184899845913</v>
      </c>
      <c r="L944" s="2">
        <f t="shared" si="173"/>
        <v>0</v>
      </c>
      <c r="M944" s="2">
        <f t="shared" si="174"/>
        <v>3.0816640986132571E-2</v>
      </c>
      <c r="N944" s="9">
        <v>122</v>
      </c>
      <c r="O944" s="9">
        <v>507</v>
      </c>
      <c r="Q944" s="9">
        <v>20</v>
      </c>
      <c r="U944" s="55"/>
      <c r="V944" s="55"/>
      <c r="W944" s="55"/>
      <c r="Y944" s="55"/>
      <c r="Z944" s="55"/>
      <c r="AA944" s="55"/>
      <c r="AB944" s="55"/>
      <c r="AG944" t="str">
        <f t="shared" si="165"/>
        <v>Fremont</v>
      </c>
      <c r="AH944" t="s">
        <v>1417</v>
      </c>
      <c r="AI944">
        <v>1</v>
      </c>
      <c r="AK944" s="94">
        <v>33</v>
      </c>
      <c r="AL944" s="96">
        <v>15</v>
      </c>
      <c r="AM944" s="96">
        <v>60</v>
      </c>
      <c r="AN944" s="100">
        <v>27940</v>
      </c>
      <c r="AO944" s="100">
        <f t="shared" si="168"/>
        <v>33015</v>
      </c>
      <c r="AP944" t="s">
        <v>2575</v>
      </c>
      <c r="AQ944">
        <f t="shared" si="175"/>
        <v>3327940</v>
      </c>
    </row>
    <row r="945" spans="1:43" hidden="1" outlineLevel="1">
      <c r="A945" t="s">
        <v>106</v>
      </c>
      <c r="B945" s="9" t="s">
        <v>2701</v>
      </c>
      <c r="C945" s="1">
        <f t="shared" si="169"/>
        <v>2213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 t="shared" si="170"/>
        <v>0</v>
      </c>
      <c r="G945" s="1">
        <f t="shared" si="166"/>
        <v>982</v>
      </c>
      <c r="H945" s="2">
        <f t="shared" si="167"/>
        <v>0.44374152733845457</v>
      </c>
      <c r="I945" s="8"/>
      <c r="J945" s="2">
        <f t="shared" si="171"/>
        <v>0.26253953908721195</v>
      </c>
      <c r="K945" s="2">
        <f t="shared" si="172"/>
        <v>0.70628106642566657</v>
      </c>
      <c r="L945" s="2">
        <f t="shared" si="173"/>
        <v>0</v>
      </c>
      <c r="M945" s="2">
        <f t="shared" si="174"/>
        <v>3.1179394487121481E-2</v>
      </c>
      <c r="N945" s="9">
        <v>581</v>
      </c>
      <c r="O945" s="9">
        <v>1563</v>
      </c>
      <c r="Q945" s="9">
        <v>69</v>
      </c>
      <c r="U945" s="55"/>
      <c r="V945" s="55"/>
      <c r="W945" s="55"/>
      <c r="Y945" s="55"/>
      <c r="Z945" s="55"/>
      <c r="AA945" s="55"/>
      <c r="AB945" s="55"/>
      <c r="AG945" t="str">
        <f t="shared" si="165"/>
        <v>Gilford</v>
      </c>
      <c r="AH945" t="s">
        <v>2259</v>
      </c>
      <c r="AI945">
        <v>1</v>
      </c>
      <c r="AK945" s="94">
        <v>33</v>
      </c>
      <c r="AL945" s="96">
        <v>1</v>
      </c>
      <c r="AM945" s="96">
        <v>25</v>
      </c>
      <c r="AN945" s="100">
        <v>28740</v>
      </c>
      <c r="AO945" s="100">
        <f t="shared" si="168"/>
        <v>33001</v>
      </c>
      <c r="AP945" t="s">
        <v>2575</v>
      </c>
      <c r="AQ945">
        <f t="shared" si="175"/>
        <v>3328740</v>
      </c>
    </row>
    <row r="946" spans="1:43" hidden="1" outlineLevel="1">
      <c r="A946" t="s">
        <v>1826</v>
      </c>
      <c r="B946" s="9" t="s">
        <v>2701</v>
      </c>
      <c r="C946" s="1">
        <f t="shared" si="169"/>
        <v>819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 t="shared" si="170"/>
        <v>0</v>
      </c>
      <c r="G946" s="1">
        <f t="shared" si="166"/>
        <v>268</v>
      </c>
      <c r="H946" s="2">
        <f t="shared" si="167"/>
        <v>0.32722832722832723</v>
      </c>
      <c r="I946" s="8"/>
      <c r="J946" s="2">
        <f t="shared" si="171"/>
        <v>0.31623931623931623</v>
      </c>
      <c r="K946" s="2">
        <f t="shared" si="172"/>
        <v>0.64346764346764351</v>
      </c>
      <c r="L946" s="2">
        <f t="shared" si="173"/>
        <v>0</v>
      </c>
      <c r="M946" s="2">
        <f t="shared" si="174"/>
        <v>4.0293040293040261E-2</v>
      </c>
      <c r="N946" s="9">
        <v>259</v>
      </c>
      <c r="O946" s="9">
        <v>527</v>
      </c>
      <c r="Q946" s="9">
        <v>33</v>
      </c>
      <c r="U946" s="55"/>
      <c r="V946" s="55"/>
      <c r="W946" s="55"/>
      <c r="Y946" s="55"/>
      <c r="Z946" s="55"/>
      <c r="AA946" s="55"/>
      <c r="AB946" s="55"/>
      <c r="AG946" t="str">
        <f t="shared" si="165"/>
        <v>Gilmanton</v>
      </c>
      <c r="AH946" t="s">
        <v>2259</v>
      </c>
      <c r="AI946">
        <v>1</v>
      </c>
      <c r="AK946" s="94">
        <v>33</v>
      </c>
      <c r="AL946" s="96">
        <v>1</v>
      </c>
      <c r="AM946" s="96">
        <v>30</v>
      </c>
      <c r="AN946" s="100">
        <v>28980</v>
      </c>
      <c r="AO946" s="100">
        <f t="shared" si="168"/>
        <v>33001</v>
      </c>
      <c r="AP946" t="s">
        <v>2575</v>
      </c>
      <c r="AQ946">
        <f t="shared" si="175"/>
        <v>3328980</v>
      </c>
    </row>
    <row r="947" spans="1:43" hidden="1" outlineLevel="1">
      <c r="A947" t="s">
        <v>1409</v>
      </c>
      <c r="B947" s="9" t="s">
        <v>2701</v>
      </c>
      <c r="C947" s="1">
        <f t="shared" si="169"/>
        <v>181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 t="shared" si="170"/>
        <v>0</v>
      </c>
      <c r="G947" s="1">
        <f t="shared" si="166"/>
        <v>32</v>
      </c>
      <c r="H947" s="2">
        <f t="shared" si="167"/>
        <v>0.17679558011049723</v>
      </c>
      <c r="I947" s="8"/>
      <c r="J947" s="2">
        <f t="shared" si="171"/>
        <v>0.38121546961325969</v>
      </c>
      <c r="K947" s="2">
        <f t="shared" si="172"/>
        <v>0.55801104972375692</v>
      </c>
      <c r="L947" s="2">
        <f t="shared" si="173"/>
        <v>0</v>
      </c>
      <c r="M947" s="2">
        <f t="shared" si="174"/>
        <v>6.0773480662983381E-2</v>
      </c>
      <c r="N947" s="9">
        <v>69</v>
      </c>
      <c r="O947" s="9">
        <v>101</v>
      </c>
      <c r="Q947" s="9">
        <v>11</v>
      </c>
      <c r="U947" s="55"/>
      <c r="V947" s="55"/>
      <c r="W947" s="55"/>
      <c r="Y947" s="55"/>
      <c r="Z947" s="55"/>
      <c r="AA947" s="55"/>
      <c r="AB947" s="55"/>
      <c r="AG947" t="str">
        <f t="shared" si="165"/>
        <v>Gilsum</v>
      </c>
      <c r="AH947" t="s">
        <v>2819</v>
      </c>
      <c r="AI947">
        <v>2</v>
      </c>
      <c r="AK947" s="94">
        <v>33</v>
      </c>
      <c r="AL947" s="96">
        <v>5</v>
      </c>
      <c r="AM947" s="96">
        <v>25</v>
      </c>
      <c r="AN947" s="100">
        <v>29220</v>
      </c>
      <c r="AO947" s="100">
        <f t="shared" si="168"/>
        <v>33005</v>
      </c>
      <c r="AP947" t="s">
        <v>2575</v>
      </c>
      <c r="AQ947">
        <f t="shared" si="175"/>
        <v>3329220</v>
      </c>
    </row>
    <row r="948" spans="1:43" hidden="1" outlineLevel="1">
      <c r="A948" t="s">
        <v>711</v>
      </c>
      <c r="B948" s="9" t="s">
        <v>2701</v>
      </c>
      <c r="C948" s="1">
        <f t="shared" si="169"/>
        <v>3898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 t="shared" si="170"/>
        <v>0</v>
      </c>
      <c r="G948" s="1">
        <f t="shared" si="166"/>
        <v>1816</v>
      </c>
      <c r="H948" s="2">
        <f t="shared" si="167"/>
        <v>0.46587993842996406</v>
      </c>
      <c r="I948" s="8"/>
      <c r="J948" s="2">
        <f t="shared" si="171"/>
        <v>0.25064135454079017</v>
      </c>
      <c r="K948" s="2">
        <f t="shared" si="172"/>
        <v>0.71652129297075429</v>
      </c>
      <c r="L948" s="2">
        <f t="shared" si="173"/>
        <v>0</v>
      </c>
      <c r="M948" s="2">
        <f t="shared" si="174"/>
        <v>3.283735248845554E-2</v>
      </c>
      <c r="N948" s="9">
        <v>977</v>
      </c>
      <c r="O948" s="9">
        <v>2793</v>
      </c>
      <c r="Q948" s="9">
        <v>128</v>
      </c>
      <c r="U948" s="55"/>
      <c r="V948" s="55"/>
      <c r="W948" s="55"/>
      <c r="Y948" s="55"/>
      <c r="Z948" s="55"/>
      <c r="AA948" s="55"/>
      <c r="AB948" s="55"/>
      <c r="AG948" t="str">
        <f t="shared" si="165"/>
        <v>Goffstown</v>
      </c>
      <c r="AH948" t="s">
        <v>2438</v>
      </c>
      <c r="AI948">
        <v>1</v>
      </c>
      <c r="AK948" s="94">
        <v>33</v>
      </c>
      <c r="AL948" s="96">
        <v>11</v>
      </c>
      <c r="AM948" s="96">
        <v>40</v>
      </c>
      <c r="AN948" s="100">
        <v>29860</v>
      </c>
      <c r="AO948" s="100">
        <f t="shared" si="168"/>
        <v>33011</v>
      </c>
      <c r="AP948" t="s">
        <v>2575</v>
      </c>
      <c r="AQ948">
        <f t="shared" si="175"/>
        <v>3329860</v>
      </c>
    </row>
    <row r="949" spans="1:43" hidden="1" outlineLevel="1">
      <c r="A949" t="s">
        <v>694</v>
      </c>
      <c r="B949" s="9" t="s">
        <v>2701</v>
      </c>
      <c r="C949" s="1">
        <f t="shared" si="169"/>
        <v>943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 t="shared" si="170"/>
        <v>0</v>
      </c>
      <c r="G949" s="1">
        <f t="shared" si="166"/>
        <v>226</v>
      </c>
      <c r="H949" s="2">
        <f t="shared" si="167"/>
        <v>0.23966065747613999</v>
      </c>
      <c r="I949" s="8"/>
      <c r="J949" s="2">
        <f t="shared" si="171"/>
        <v>0.37539766702014848</v>
      </c>
      <c r="K949" s="2">
        <f t="shared" si="172"/>
        <v>0.61505832449628839</v>
      </c>
      <c r="L949" s="2">
        <f t="shared" si="173"/>
        <v>0</v>
      </c>
      <c r="M949" s="2">
        <f t="shared" si="174"/>
        <v>9.5440084835631822E-3</v>
      </c>
      <c r="N949" s="9">
        <v>354</v>
      </c>
      <c r="O949" s="9">
        <v>580</v>
      </c>
      <c r="Q949" s="9">
        <v>9</v>
      </c>
      <c r="U949" s="55"/>
      <c r="V949" s="55"/>
      <c r="W949" s="55"/>
      <c r="Y949" s="55"/>
      <c r="Z949" s="55"/>
      <c r="AA949" s="55"/>
      <c r="AB949" s="55"/>
      <c r="AG949" t="str">
        <f t="shared" si="165"/>
        <v>Gorham</v>
      </c>
      <c r="AH949" t="s">
        <v>824</v>
      </c>
      <c r="AI949">
        <v>2</v>
      </c>
      <c r="AK949" s="94">
        <v>33</v>
      </c>
      <c r="AL949" s="96">
        <v>7</v>
      </c>
      <c r="AM949" s="96">
        <v>95</v>
      </c>
      <c r="AN949" s="100">
        <v>30260</v>
      </c>
      <c r="AO949" s="100">
        <f t="shared" si="168"/>
        <v>33007</v>
      </c>
      <c r="AP949" t="s">
        <v>2575</v>
      </c>
      <c r="AQ949">
        <f t="shared" si="175"/>
        <v>3330260</v>
      </c>
    </row>
    <row r="950" spans="1:43" hidden="1" outlineLevel="1">
      <c r="A950" t="s">
        <v>1532</v>
      </c>
      <c r="B950" s="9" t="s">
        <v>2701</v>
      </c>
      <c r="C950" s="1">
        <f t="shared" si="169"/>
        <v>206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 t="shared" si="170"/>
        <v>0</v>
      </c>
      <c r="G950" s="1">
        <f t="shared" si="166"/>
        <v>33</v>
      </c>
      <c r="H950" s="2">
        <f t="shared" si="167"/>
        <v>0.16019417475728157</v>
      </c>
      <c r="I950" s="8"/>
      <c r="J950" s="2">
        <f t="shared" si="171"/>
        <v>0.40291262135922329</v>
      </c>
      <c r="K950" s="2">
        <f t="shared" si="172"/>
        <v>0.56310679611650483</v>
      </c>
      <c r="L950" s="2">
        <f t="shared" si="173"/>
        <v>0</v>
      </c>
      <c r="M950" s="2">
        <f t="shared" si="174"/>
        <v>3.398058252427183E-2</v>
      </c>
      <c r="N950" s="9">
        <v>83</v>
      </c>
      <c r="O950" s="9">
        <v>116</v>
      </c>
      <c r="Q950" s="9">
        <v>7</v>
      </c>
      <c r="U950" s="55"/>
      <c r="V950" s="55"/>
      <c r="W950" s="55"/>
      <c r="Y950" s="55"/>
      <c r="Z950" s="55"/>
      <c r="AA950" s="55"/>
      <c r="AB950" s="55"/>
      <c r="AG950" t="str">
        <f t="shared" si="165"/>
        <v>Goshen</v>
      </c>
      <c r="AH950" t="s">
        <v>2272</v>
      </c>
      <c r="AI950">
        <v>2</v>
      </c>
      <c r="AK950" s="94">
        <v>33</v>
      </c>
      <c r="AL950" s="96">
        <v>19</v>
      </c>
      <c r="AM950" s="96">
        <v>30</v>
      </c>
      <c r="AN950" s="100">
        <v>30500</v>
      </c>
      <c r="AO950" s="100">
        <f t="shared" si="168"/>
        <v>33019</v>
      </c>
      <c r="AP950" t="s">
        <v>2575</v>
      </c>
      <c r="AQ950">
        <f t="shared" si="175"/>
        <v>3330500</v>
      </c>
    </row>
    <row r="951" spans="1:43" hidden="1" outlineLevel="1">
      <c r="A951" t="s">
        <v>336</v>
      </c>
      <c r="B951" s="9" t="s">
        <v>2701</v>
      </c>
      <c r="C951" s="1">
        <f t="shared" si="169"/>
        <v>223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 t="shared" si="170"/>
        <v>0</v>
      </c>
      <c r="G951" s="1">
        <f t="shared" si="166"/>
        <v>44</v>
      </c>
      <c r="H951" s="2">
        <f t="shared" si="167"/>
        <v>0.19730941704035873</v>
      </c>
      <c r="I951" s="8"/>
      <c r="J951" s="2">
        <f t="shared" si="171"/>
        <v>0.39013452914798208</v>
      </c>
      <c r="K951" s="2">
        <f t="shared" si="172"/>
        <v>0.58744394618834084</v>
      </c>
      <c r="L951" s="2">
        <f t="shared" si="173"/>
        <v>0</v>
      </c>
      <c r="M951" s="2">
        <f t="shared" si="174"/>
        <v>2.2421524663677084E-2</v>
      </c>
      <c r="N951" s="9">
        <v>87</v>
      </c>
      <c r="O951" s="9">
        <v>131</v>
      </c>
      <c r="Q951" s="9">
        <v>5</v>
      </c>
      <c r="U951" s="55"/>
      <c r="V951" s="55"/>
      <c r="W951" s="55"/>
      <c r="Y951" s="55"/>
      <c r="Z951" s="55"/>
      <c r="AA951" s="55"/>
      <c r="AB951" s="55"/>
      <c r="AG951" t="str">
        <f t="shared" si="165"/>
        <v>Grafton</v>
      </c>
      <c r="AH951" t="s">
        <v>336</v>
      </c>
      <c r="AI951">
        <v>2</v>
      </c>
      <c r="AK951" s="94">
        <v>33</v>
      </c>
      <c r="AL951" s="96">
        <v>9</v>
      </c>
      <c r="AM951" s="96">
        <v>75</v>
      </c>
      <c r="AN951" s="100">
        <v>30820</v>
      </c>
      <c r="AO951" s="100">
        <f t="shared" si="168"/>
        <v>33009</v>
      </c>
      <c r="AP951" t="s">
        <v>2575</v>
      </c>
      <c r="AQ951">
        <f t="shared" si="175"/>
        <v>3330820</v>
      </c>
    </row>
    <row r="952" spans="1:43" hidden="1" outlineLevel="1">
      <c r="A952" t="s">
        <v>210</v>
      </c>
      <c r="B952" s="9" t="s">
        <v>2701</v>
      </c>
      <c r="C952" s="1">
        <f t="shared" si="169"/>
        <v>518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 t="shared" si="170"/>
        <v>0</v>
      </c>
      <c r="G952" s="1">
        <f t="shared" si="166"/>
        <v>222</v>
      </c>
      <c r="H952" s="2">
        <f t="shared" si="167"/>
        <v>0.42857142857142855</v>
      </c>
      <c r="I952" s="8"/>
      <c r="J952" s="2">
        <f t="shared" si="171"/>
        <v>0.27992277992277992</v>
      </c>
      <c r="K952" s="2">
        <f t="shared" si="172"/>
        <v>0.70849420849420852</v>
      </c>
      <c r="L952" s="2">
        <f t="shared" si="173"/>
        <v>0</v>
      </c>
      <c r="M952" s="2">
        <f t="shared" si="174"/>
        <v>1.158301158301156E-2</v>
      </c>
      <c r="N952" s="9">
        <v>145</v>
      </c>
      <c r="O952" s="9">
        <v>367</v>
      </c>
      <c r="Q952" s="9">
        <v>6</v>
      </c>
      <c r="U952" s="55"/>
      <c r="V952" s="55"/>
      <c r="W952" s="55"/>
      <c r="Y952" s="55"/>
      <c r="Z952" s="55"/>
      <c r="AA952" s="55"/>
      <c r="AB952" s="55"/>
      <c r="AG952" t="str">
        <f t="shared" si="165"/>
        <v>Grantham</v>
      </c>
      <c r="AH952" t="s">
        <v>2272</v>
      </c>
      <c r="AI952">
        <v>2</v>
      </c>
      <c r="AK952" s="94">
        <v>33</v>
      </c>
      <c r="AL952" s="96">
        <v>19</v>
      </c>
      <c r="AM952" s="96">
        <v>35</v>
      </c>
      <c r="AN952" s="100">
        <v>31220</v>
      </c>
      <c r="AO952" s="100">
        <f t="shared" si="168"/>
        <v>33019</v>
      </c>
      <c r="AP952" t="s">
        <v>2575</v>
      </c>
      <c r="AQ952">
        <f t="shared" si="175"/>
        <v>3331220</v>
      </c>
    </row>
    <row r="953" spans="1:43" hidden="1" outlineLevel="1">
      <c r="A953" t="s">
        <v>1187</v>
      </c>
      <c r="B953" s="9" t="s">
        <v>2701</v>
      </c>
      <c r="C953" s="1">
        <f t="shared" si="169"/>
        <v>378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 t="shared" si="170"/>
        <v>0</v>
      </c>
      <c r="G953" s="1">
        <f t="shared" si="166"/>
        <v>140</v>
      </c>
      <c r="H953" s="2">
        <f t="shared" si="167"/>
        <v>0.37037037037037035</v>
      </c>
      <c r="I953" s="8"/>
      <c r="J953" s="2">
        <f t="shared" si="171"/>
        <v>0.29365079365079366</v>
      </c>
      <c r="K953" s="2">
        <f t="shared" si="172"/>
        <v>0.66402116402116407</v>
      </c>
      <c r="L953" s="2">
        <f t="shared" si="173"/>
        <v>0</v>
      </c>
      <c r="M953" s="2">
        <f t="shared" si="174"/>
        <v>4.2328042328042215E-2</v>
      </c>
      <c r="N953" s="9">
        <v>111</v>
      </c>
      <c r="O953" s="9">
        <v>251</v>
      </c>
      <c r="Q953" s="9">
        <v>16</v>
      </c>
      <c r="U953" s="55"/>
      <c r="V953" s="55"/>
      <c r="W953" s="55"/>
      <c r="Y953" s="55"/>
      <c r="Z953" s="55"/>
      <c r="AA953" s="55"/>
      <c r="AB953" s="55"/>
      <c r="AG953" t="str">
        <f t="shared" si="165"/>
        <v>Greenfield</v>
      </c>
      <c r="AH953" t="s">
        <v>2438</v>
      </c>
      <c r="AI953">
        <v>2</v>
      </c>
      <c r="AK953" s="94">
        <v>33</v>
      </c>
      <c r="AL953" s="96">
        <v>11</v>
      </c>
      <c r="AM953" s="96">
        <v>45</v>
      </c>
      <c r="AN953" s="100">
        <v>31540</v>
      </c>
      <c r="AO953" s="100">
        <f t="shared" si="168"/>
        <v>33011</v>
      </c>
      <c r="AP953" t="s">
        <v>2575</v>
      </c>
      <c r="AQ953">
        <f t="shared" si="175"/>
        <v>3331540</v>
      </c>
    </row>
    <row r="954" spans="1:43" hidden="1" outlineLevel="1">
      <c r="A954" t="s">
        <v>881</v>
      </c>
      <c r="B954" s="9" t="s">
        <v>2701</v>
      </c>
      <c r="C954" s="1">
        <f t="shared" si="169"/>
        <v>898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 t="shared" si="170"/>
        <v>0</v>
      </c>
      <c r="G954" s="1">
        <f t="shared" si="166"/>
        <v>401</v>
      </c>
      <c r="H954" s="2">
        <f t="shared" si="167"/>
        <v>0.44654788418708241</v>
      </c>
      <c r="I954" s="8"/>
      <c r="J954" s="2">
        <f t="shared" si="171"/>
        <v>0.267260579064588</v>
      </c>
      <c r="K954" s="2">
        <f t="shared" si="172"/>
        <v>0.71380846325167036</v>
      </c>
      <c r="L954" s="2">
        <f t="shared" si="173"/>
        <v>0</v>
      </c>
      <c r="M954" s="2">
        <f t="shared" si="174"/>
        <v>1.8930957683741645E-2</v>
      </c>
      <c r="N954" s="9">
        <v>240</v>
      </c>
      <c r="O954" s="9">
        <v>641</v>
      </c>
      <c r="Q954" s="9">
        <v>17</v>
      </c>
      <c r="U954" s="55"/>
      <c r="V954" s="55"/>
      <c r="W954" s="55"/>
      <c r="Y954" s="55"/>
      <c r="Z954" s="55"/>
      <c r="AA954" s="55"/>
      <c r="AB954" s="55"/>
      <c r="AG954" t="str">
        <f t="shared" si="165"/>
        <v>Greenland</v>
      </c>
      <c r="AH954" t="s">
        <v>1417</v>
      </c>
      <c r="AI954">
        <v>1</v>
      </c>
      <c r="AK954" s="94">
        <v>33</v>
      </c>
      <c r="AL954" s="96">
        <v>15</v>
      </c>
      <c r="AM954" s="96">
        <v>65</v>
      </c>
      <c r="AN954" s="100">
        <v>31700</v>
      </c>
      <c r="AO954" s="100">
        <f t="shared" si="168"/>
        <v>33015</v>
      </c>
      <c r="AP954" t="s">
        <v>2575</v>
      </c>
      <c r="AQ954">
        <f t="shared" si="175"/>
        <v>3331700</v>
      </c>
    </row>
    <row r="955" spans="1:43" hidden="1" outlineLevel="1">
      <c r="A955" t="s">
        <v>1254</v>
      </c>
      <c r="B955" s="9" t="s">
        <v>2701</v>
      </c>
      <c r="C955" s="1">
        <f t="shared" si="169"/>
        <v>1</v>
      </c>
      <c r="D955" s="7">
        <f>IF(N955&gt;0, RANK(N955,(N955:P955,Q955:AE955)),0)</f>
        <v>0</v>
      </c>
      <c r="E955" s="7">
        <f>IF(O955&gt;0,RANK(O955,(N955:P955,Q955:AE955)),0)</f>
        <v>1</v>
      </c>
      <c r="F955" s="7">
        <f t="shared" si="170"/>
        <v>0</v>
      </c>
      <c r="G955" s="1">
        <f t="shared" si="166"/>
        <v>1</v>
      </c>
      <c r="H955" s="2">
        <f t="shared" si="167"/>
        <v>1</v>
      </c>
      <c r="I955" s="8"/>
      <c r="J955" s="2">
        <f t="shared" si="171"/>
        <v>0</v>
      </c>
      <c r="K955" s="2">
        <f t="shared" si="172"/>
        <v>1</v>
      </c>
      <c r="L955" s="2">
        <f t="shared" si="173"/>
        <v>0</v>
      </c>
      <c r="M955" s="2">
        <f t="shared" si="174"/>
        <v>0</v>
      </c>
      <c r="N955" s="9">
        <v>0</v>
      </c>
      <c r="O955" s="9">
        <v>1</v>
      </c>
      <c r="Q955" s="9">
        <v>0</v>
      </c>
      <c r="U955" s="55"/>
      <c r="V955" s="55"/>
      <c r="W955" s="55"/>
      <c r="Y955" s="55"/>
      <c r="Z955" s="55"/>
      <c r="AA955" s="55"/>
      <c r="AB955" s="55"/>
      <c r="AG955" t="str">
        <f t="shared" si="165"/>
        <v>Green's Grant</v>
      </c>
      <c r="AH955" t="s">
        <v>824</v>
      </c>
      <c r="AI955">
        <v>2</v>
      </c>
      <c r="AK955" s="94">
        <v>33</v>
      </c>
      <c r="AL955" s="96">
        <v>7</v>
      </c>
      <c r="AM955" s="96">
        <v>100</v>
      </c>
      <c r="AN955" s="100">
        <v>31780</v>
      </c>
      <c r="AO955" s="100">
        <f t="shared" si="168"/>
        <v>33007</v>
      </c>
      <c r="AP955" t="s">
        <v>562</v>
      </c>
      <c r="AQ955">
        <f t="shared" si="175"/>
        <v>3331780</v>
      </c>
    </row>
    <row r="956" spans="1:43" hidden="1" outlineLevel="1">
      <c r="A956" s="9" t="s">
        <v>1275</v>
      </c>
      <c r="B956" s="9" t="s">
        <v>2701</v>
      </c>
      <c r="C956" s="1">
        <f t="shared" si="169"/>
        <v>396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 t="shared" si="170"/>
        <v>0</v>
      </c>
      <c r="G956" s="1">
        <f t="shared" si="166"/>
        <v>119</v>
      </c>
      <c r="H956" s="2">
        <f t="shared" si="167"/>
        <v>0.3005050505050505</v>
      </c>
      <c r="I956" s="8"/>
      <c r="J956" s="2">
        <f t="shared" si="171"/>
        <v>0.3383838383838384</v>
      </c>
      <c r="K956" s="2">
        <f t="shared" si="172"/>
        <v>0.63888888888888884</v>
      </c>
      <c r="L956" s="2">
        <f t="shared" si="173"/>
        <v>0</v>
      </c>
      <c r="M956" s="2">
        <f t="shared" si="174"/>
        <v>2.2727272727272707E-2</v>
      </c>
      <c r="N956" s="9">
        <v>134</v>
      </c>
      <c r="O956" s="9">
        <v>253</v>
      </c>
      <c r="Q956" s="9">
        <v>9</v>
      </c>
      <c r="U956" s="55"/>
      <c r="V956" s="55"/>
      <c r="W956" s="55"/>
      <c r="Y956" s="55"/>
      <c r="Z956" s="55"/>
      <c r="AA956" s="55"/>
      <c r="AB956" s="55"/>
      <c r="AG956" t="str">
        <f t="shared" si="165"/>
        <v>Greenville</v>
      </c>
      <c r="AH956" t="s">
        <v>2438</v>
      </c>
      <c r="AI956">
        <v>2</v>
      </c>
      <c r="AK956" s="94">
        <v>33</v>
      </c>
      <c r="AL956" s="96">
        <v>11</v>
      </c>
      <c r="AM956" s="96">
        <v>50</v>
      </c>
      <c r="AN956" s="100">
        <v>31940</v>
      </c>
      <c r="AO956" s="100">
        <f t="shared" si="168"/>
        <v>33011</v>
      </c>
      <c r="AP956" t="s">
        <v>2575</v>
      </c>
      <c r="AQ956">
        <f t="shared" si="175"/>
        <v>3331940</v>
      </c>
    </row>
    <row r="957" spans="1:43" hidden="1" outlineLevel="1">
      <c r="A957" t="s">
        <v>1708</v>
      </c>
      <c r="B957" s="9" t="s">
        <v>2701</v>
      </c>
      <c r="C957" s="1">
        <f t="shared" si="169"/>
        <v>106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 t="shared" si="170"/>
        <v>0</v>
      </c>
      <c r="G957" s="1">
        <f t="shared" si="166"/>
        <v>44</v>
      </c>
      <c r="H957" s="2">
        <f t="shared" si="167"/>
        <v>0.41509433962264153</v>
      </c>
      <c r="I957" s="8"/>
      <c r="J957" s="2">
        <f t="shared" si="171"/>
        <v>0.29245283018867924</v>
      </c>
      <c r="K957" s="2">
        <f t="shared" si="172"/>
        <v>0.70754716981132071</v>
      </c>
      <c r="L957" s="2">
        <f t="shared" si="173"/>
        <v>0</v>
      </c>
      <c r="M957" s="2">
        <f t="shared" si="174"/>
        <v>0</v>
      </c>
      <c r="N957" s="9">
        <v>31</v>
      </c>
      <c r="O957" s="9">
        <v>75</v>
      </c>
      <c r="Q957" s="9">
        <v>0</v>
      </c>
      <c r="U957" s="55"/>
      <c r="V957" s="55"/>
      <c r="W957" s="55"/>
      <c r="Y957" s="55"/>
      <c r="Z957" s="55"/>
      <c r="AA957" s="55"/>
      <c r="AB957" s="55"/>
      <c r="AG957" t="str">
        <f t="shared" si="165"/>
        <v>Groton</v>
      </c>
      <c r="AH957" t="s">
        <v>336</v>
      </c>
      <c r="AI957">
        <v>2</v>
      </c>
      <c r="AK957" s="94">
        <v>33</v>
      </c>
      <c r="AL957" s="96">
        <v>9</v>
      </c>
      <c r="AM957" s="96">
        <v>80</v>
      </c>
      <c r="AN957" s="100">
        <v>32180</v>
      </c>
      <c r="AO957" s="100">
        <f t="shared" si="168"/>
        <v>33009</v>
      </c>
      <c r="AP957" t="s">
        <v>2575</v>
      </c>
      <c r="AQ957">
        <f t="shared" si="175"/>
        <v>3332180</v>
      </c>
    </row>
    <row r="958" spans="1:43" hidden="1" outlineLevel="1">
      <c r="A958" t="s">
        <v>2615</v>
      </c>
      <c r="B958" s="9" t="s">
        <v>2701</v>
      </c>
      <c r="C958" s="1">
        <f t="shared" si="169"/>
        <v>2</v>
      </c>
      <c r="D958" s="7">
        <f>IF(N958&gt;0, RANK(N958,(N958:P958,Q958:AE958)),0)</f>
        <v>0</v>
      </c>
      <c r="E958" s="7">
        <f>IF(O958&gt;0,RANK(O958,(N958:P958,Q958:AE958)),0)</f>
        <v>1</v>
      </c>
      <c r="F958" s="7">
        <f t="shared" si="170"/>
        <v>0</v>
      </c>
      <c r="G958" s="1">
        <f t="shared" si="166"/>
        <v>2</v>
      </c>
      <c r="H958" s="2">
        <f t="shared" si="167"/>
        <v>1</v>
      </c>
      <c r="I958" s="8"/>
      <c r="J958" s="2">
        <f t="shared" si="171"/>
        <v>0</v>
      </c>
      <c r="K958" s="2">
        <f t="shared" si="172"/>
        <v>1</v>
      </c>
      <c r="L958" s="2">
        <f t="shared" si="173"/>
        <v>0</v>
      </c>
      <c r="M958" s="2">
        <f t="shared" si="174"/>
        <v>0</v>
      </c>
      <c r="N958" s="9">
        <v>0</v>
      </c>
      <c r="O958" s="9">
        <v>2</v>
      </c>
      <c r="Q958" s="9">
        <v>0</v>
      </c>
      <c r="U958" s="55"/>
      <c r="V958" s="55"/>
      <c r="W958" s="55"/>
      <c r="Y958" s="55"/>
      <c r="Z958" s="55"/>
      <c r="AA958" s="55"/>
      <c r="AB958" s="55"/>
      <c r="AG958" t="str">
        <f t="shared" si="165"/>
        <v>Hale's Location</v>
      </c>
      <c r="AH958" t="s">
        <v>1570</v>
      </c>
      <c r="AI958">
        <v>1</v>
      </c>
      <c r="AK958" s="94">
        <v>33</v>
      </c>
      <c r="AL958" s="96">
        <v>3</v>
      </c>
      <c r="AM958" s="96">
        <v>45</v>
      </c>
      <c r="AN958" s="100">
        <v>32500</v>
      </c>
      <c r="AO958" s="100">
        <f t="shared" si="168"/>
        <v>33003</v>
      </c>
      <c r="AP958" t="s">
        <v>1170</v>
      </c>
      <c r="AQ958">
        <f t="shared" si="175"/>
        <v>3332500</v>
      </c>
    </row>
    <row r="959" spans="1:43" hidden="1" outlineLevel="1">
      <c r="A959" t="s">
        <v>1598</v>
      </c>
      <c r="B959" s="9" t="s">
        <v>2701</v>
      </c>
      <c r="C959" s="1">
        <f t="shared" si="169"/>
        <v>1762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 t="shared" si="170"/>
        <v>0</v>
      </c>
      <c r="G959" s="1">
        <f t="shared" si="166"/>
        <v>922</v>
      </c>
      <c r="H959" s="2">
        <f t="shared" si="167"/>
        <v>0.52326901248581159</v>
      </c>
      <c r="I959" s="8"/>
      <c r="J959" s="2">
        <f t="shared" si="171"/>
        <v>0.21963677639046539</v>
      </c>
      <c r="K959" s="2">
        <f t="shared" si="172"/>
        <v>0.74290578887627701</v>
      </c>
      <c r="L959" s="2">
        <f t="shared" si="173"/>
        <v>0</v>
      </c>
      <c r="M959" s="2">
        <f t="shared" si="174"/>
        <v>3.7457434733257577E-2</v>
      </c>
      <c r="N959" s="9">
        <v>387</v>
      </c>
      <c r="O959" s="9">
        <v>1309</v>
      </c>
      <c r="Q959" s="9">
        <v>66</v>
      </c>
      <c r="U959" s="55"/>
      <c r="V959" s="55"/>
      <c r="W959" s="55"/>
      <c r="Y959" s="55"/>
      <c r="Z959" s="55"/>
      <c r="AA959" s="55"/>
      <c r="AB959" s="55"/>
      <c r="AG959" t="str">
        <f t="shared" si="165"/>
        <v>Hampstead</v>
      </c>
      <c r="AH959" t="s">
        <v>1417</v>
      </c>
      <c r="AI959">
        <v>1</v>
      </c>
      <c r="AK959" s="94">
        <v>33</v>
      </c>
      <c r="AL959" s="96">
        <v>15</v>
      </c>
      <c r="AM959" s="96">
        <v>70</v>
      </c>
      <c r="AN959" s="100">
        <v>32900</v>
      </c>
      <c r="AO959" s="100">
        <f t="shared" si="168"/>
        <v>33015</v>
      </c>
      <c r="AP959" t="s">
        <v>2575</v>
      </c>
      <c r="AQ959">
        <f t="shared" si="175"/>
        <v>3332900</v>
      </c>
    </row>
    <row r="960" spans="1:43" hidden="1" outlineLevel="1">
      <c r="A960" t="s">
        <v>652</v>
      </c>
      <c r="B960" s="9" t="s">
        <v>2701</v>
      </c>
      <c r="C960" s="1">
        <f t="shared" si="169"/>
        <v>3969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 t="shared" si="170"/>
        <v>0</v>
      </c>
      <c r="G960" s="1">
        <f t="shared" si="166"/>
        <v>1071</v>
      </c>
      <c r="H960" s="2">
        <f t="shared" si="167"/>
        <v>0.26984126984126983</v>
      </c>
      <c r="I960" s="8"/>
      <c r="J960" s="2">
        <f t="shared" si="171"/>
        <v>0.35021415973796927</v>
      </c>
      <c r="K960" s="2">
        <f t="shared" si="172"/>
        <v>0.62005542957923909</v>
      </c>
      <c r="L960" s="2">
        <f t="shared" si="173"/>
        <v>0</v>
      </c>
      <c r="M960" s="2">
        <f t="shared" si="174"/>
        <v>2.9730410682791586E-2</v>
      </c>
      <c r="N960" s="9">
        <v>1390</v>
      </c>
      <c r="O960" s="9">
        <v>2461</v>
      </c>
      <c r="Q960" s="9">
        <v>118</v>
      </c>
      <c r="U960" s="55"/>
      <c r="V960" s="55"/>
      <c r="W960" s="55"/>
      <c r="Y960" s="55"/>
      <c r="Z960" s="55"/>
      <c r="AA960" s="55"/>
      <c r="AB960" s="55"/>
      <c r="AG960" t="str">
        <f t="shared" si="165"/>
        <v>Hampton</v>
      </c>
      <c r="AH960" t="s">
        <v>1417</v>
      </c>
      <c r="AI960">
        <v>1</v>
      </c>
      <c r="AK960" s="94">
        <v>33</v>
      </c>
      <c r="AL960" s="96">
        <v>15</v>
      </c>
      <c r="AM960" s="96">
        <v>75</v>
      </c>
      <c r="AN960" s="100">
        <v>33060</v>
      </c>
      <c r="AO960" s="100">
        <f t="shared" si="168"/>
        <v>33015</v>
      </c>
      <c r="AP960" t="s">
        <v>2575</v>
      </c>
      <c r="AQ960">
        <f t="shared" si="175"/>
        <v>3333060</v>
      </c>
    </row>
    <row r="961" spans="1:43" hidden="1" outlineLevel="1">
      <c r="A961" t="s">
        <v>1361</v>
      </c>
      <c r="B961" s="9" t="s">
        <v>2701</v>
      </c>
      <c r="C961" s="1">
        <f t="shared" si="169"/>
        <v>683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 t="shared" si="170"/>
        <v>0</v>
      </c>
      <c r="G961" s="1">
        <f t="shared" si="166"/>
        <v>317</v>
      </c>
      <c r="H961" s="2">
        <f t="shared" si="167"/>
        <v>0.46412884333821375</v>
      </c>
      <c r="I961" s="8"/>
      <c r="J961" s="2">
        <f t="shared" si="171"/>
        <v>0.24743777452415813</v>
      </c>
      <c r="K961" s="2">
        <f t="shared" si="172"/>
        <v>0.71156661786237185</v>
      </c>
      <c r="L961" s="2">
        <f t="shared" si="173"/>
        <v>0</v>
      </c>
      <c r="M961" s="2">
        <f t="shared" si="174"/>
        <v>4.0995607613469986E-2</v>
      </c>
      <c r="N961" s="9">
        <v>169</v>
      </c>
      <c r="O961" s="9">
        <v>486</v>
      </c>
      <c r="Q961" s="9">
        <v>28</v>
      </c>
      <c r="U961" s="55"/>
      <c r="V961" s="55"/>
      <c r="W961" s="55"/>
      <c r="Y961" s="55"/>
      <c r="Z961" s="55"/>
      <c r="AA961" s="55"/>
      <c r="AB961" s="55"/>
      <c r="AG961" t="str">
        <f t="shared" si="165"/>
        <v>Hampton Falls</v>
      </c>
      <c r="AH961" t="s">
        <v>1417</v>
      </c>
      <c r="AI961">
        <v>1</v>
      </c>
      <c r="AK961" s="94">
        <v>33</v>
      </c>
      <c r="AL961" s="96">
        <v>15</v>
      </c>
      <c r="AM961" s="96">
        <v>80</v>
      </c>
      <c r="AN961" s="100">
        <v>33460</v>
      </c>
      <c r="AO961" s="100">
        <f t="shared" si="168"/>
        <v>33015</v>
      </c>
      <c r="AP961" t="s">
        <v>2575</v>
      </c>
      <c r="AQ961">
        <f t="shared" si="175"/>
        <v>3333460</v>
      </c>
    </row>
    <row r="962" spans="1:43" hidden="1" outlineLevel="1">
      <c r="A962" t="s">
        <v>2274</v>
      </c>
      <c r="B962" s="9" t="s">
        <v>2701</v>
      </c>
      <c r="C962" s="1">
        <f t="shared" si="169"/>
        <v>611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 t="shared" si="170"/>
        <v>0</v>
      </c>
      <c r="G962" s="1">
        <f t="shared" si="166"/>
        <v>152</v>
      </c>
      <c r="H962" s="2">
        <f t="shared" si="167"/>
        <v>0.24877250409165302</v>
      </c>
      <c r="I962" s="8"/>
      <c r="J962" s="2">
        <f t="shared" si="171"/>
        <v>0.35842880523731585</v>
      </c>
      <c r="K962" s="2">
        <f t="shared" si="172"/>
        <v>0.60720130932896887</v>
      </c>
      <c r="L962" s="2">
        <f t="shared" si="173"/>
        <v>0</v>
      </c>
      <c r="M962" s="2">
        <f t="shared" si="174"/>
        <v>3.4369885433715219E-2</v>
      </c>
      <c r="N962" s="9">
        <v>219</v>
      </c>
      <c r="O962" s="9">
        <v>371</v>
      </c>
      <c r="Q962" s="9">
        <v>21</v>
      </c>
      <c r="U962" s="55"/>
      <c r="V962" s="55"/>
      <c r="W962" s="55"/>
      <c r="Y962" s="55"/>
      <c r="Z962" s="55"/>
      <c r="AA962" s="55"/>
      <c r="AB962" s="55"/>
      <c r="AG962" t="str">
        <f t="shared" si="165"/>
        <v>Hancock</v>
      </c>
      <c r="AH962" t="s">
        <v>2438</v>
      </c>
      <c r="AI962">
        <v>2</v>
      </c>
      <c r="AK962" s="94">
        <v>33</v>
      </c>
      <c r="AL962" s="96">
        <v>11</v>
      </c>
      <c r="AM962" s="96">
        <v>55</v>
      </c>
      <c r="AN962" s="100">
        <v>33700</v>
      </c>
      <c r="AO962" s="100">
        <f t="shared" si="168"/>
        <v>33011</v>
      </c>
      <c r="AP962" t="s">
        <v>2575</v>
      </c>
      <c r="AQ962">
        <f t="shared" si="175"/>
        <v>3333700</v>
      </c>
    </row>
    <row r="963" spans="1:43" hidden="1" outlineLevel="1">
      <c r="A963" t="s">
        <v>1326</v>
      </c>
      <c r="B963" s="9" t="s">
        <v>2701</v>
      </c>
      <c r="C963" s="1">
        <f t="shared" si="169"/>
        <v>2253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 t="shared" si="170"/>
        <v>0</v>
      </c>
      <c r="G963" s="1">
        <f t="shared" si="166"/>
        <v>186</v>
      </c>
      <c r="H963" s="2">
        <f t="shared" si="167"/>
        <v>8.2556591211717711E-2</v>
      </c>
      <c r="I963" s="8"/>
      <c r="J963" s="2">
        <f t="shared" si="171"/>
        <v>0.5277407900577008</v>
      </c>
      <c r="K963" s="2">
        <f t="shared" si="172"/>
        <v>0.44518419884598315</v>
      </c>
      <c r="L963" s="2">
        <f t="shared" si="173"/>
        <v>0</v>
      </c>
      <c r="M963" s="2">
        <f t="shared" si="174"/>
        <v>2.7075011096316048E-2</v>
      </c>
      <c r="N963" s="9">
        <v>1189</v>
      </c>
      <c r="O963" s="9">
        <v>1003</v>
      </c>
      <c r="Q963" s="9">
        <v>61</v>
      </c>
      <c r="U963" s="55"/>
      <c r="V963" s="55"/>
      <c r="W963" s="55"/>
      <c r="Y963" s="55"/>
      <c r="Z963" s="55"/>
      <c r="AA963" s="55"/>
      <c r="AB963" s="55"/>
      <c r="AG963" t="str">
        <f t="shared" ref="AG963:AG1022" si="176">A963</f>
        <v>Hanover</v>
      </c>
      <c r="AH963" t="s">
        <v>336</v>
      </c>
      <c r="AI963">
        <v>2</v>
      </c>
      <c r="AK963" s="94">
        <v>33</v>
      </c>
      <c r="AL963" s="96">
        <v>9</v>
      </c>
      <c r="AM963" s="96">
        <v>85</v>
      </c>
      <c r="AN963" s="100">
        <v>33860</v>
      </c>
      <c r="AO963" s="100">
        <f t="shared" si="168"/>
        <v>33009</v>
      </c>
      <c r="AP963" t="s">
        <v>2575</v>
      </c>
      <c r="AQ963">
        <f t="shared" si="175"/>
        <v>3333860</v>
      </c>
    </row>
    <row r="964" spans="1:43" hidden="1" outlineLevel="1">
      <c r="A964" t="s">
        <v>2328</v>
      </c>
      <c r="B964" s="9" t="s">
        <v>2701</v>
      </c>
      <c r="C964" s="1">
        <f t="shared" si="169"/>
        <v>338</v>
      </c>
      <c r="D964" s="7">
        <f>IF(N964&gt;0, RANK(N964,(N964:P964,Q964:AE964)),0)</f>
        <v>1</v>
      </c>
      <c r="E964" s="7">
        <f>IF(O964&gt;0,RANK(O964,(N964:P964,Q964:AE964)),0)</f>
        <v>2</v>
      </c>
      <c r="F964" s="7">
        <f t="shared" si="170"/>
        <v>0</v>
      </c>
      <c r="G964" s="1">
        <f t="shared" si="166"/>
        <v>1</v>
      </c>
      <c r="H964" s="2">
        <f t="shared" si="167"/>
        <v>2.9585798816568047E-3</v>
      </c>
      <c r="I964" s="8"/>
      <c r="J964" s="2">
        <f t="shared" si="171"/>
        <v>0.4911242603550296</v>
      </c>
      <c r="K964" s="2">
        <f t="shared" si="172"/>
        <v>0.48816568047337278</v>
      </c>
      <c r="L964" s="2">
        <f t="shared" si="173"/>
        <v>0</v>
      </c>
      <c r="M964" s="2">
        <f t="shared" si="174"/>
        <v>2.0710059171597572E-2</v>
      </c>
      <c r="N964" s="9">
        <v>166</v>
      </c>
      <c r="O964" s="9">
        <v>165</v>
      </c>
      <c r="Q964" s="9">
        <v>7</v>
      </c>
      <c r="U964" s="55"/>
      <c r="V964" s="55"/>
      <c r="W964" s="55"/>
      <c r="Y964" s="55"/>
      <c r="Z964" s="55"/>
      <c r="AA964" s="55"/>
      <c r="AB964" s="55"/>
      <c r="AG964" t="str">
        <f t="shared" si="176"/>
        <v>Harrisville</v>
      </c>
      <c r="AH964" t="s">
        <v>2819</v>
      </c>
      <c r="AI964">
        <v>2</v>
      </c>
      <c r="AK964" s="94">
        <v>33</v>
      </c>
      <c r="AL964" s="96">
        <v>5</v>
      </c>
      <c r="AM964" s="96">
        <v>30</v>
      </c>
      <c r="AN964" s="100">
        <v>34420</v>
      </c>
      <c r="AO964" s="100">
        <f t="shared" si="168"/>
        <v>33005</v>
      </c>
      <c r="AP964" t="s">
        <v>2575</v>
      </c>
      <c r="AQ964">
        <f t="shared" si="175"/>
        <v>3334420</v>
      </c>
    </row>
    <row r="965" spans="1:43" hidden="1" outlineLevel="1">
      <c r="A965" t="s">
        <v>2263</v>
      </c>
      <c r="B965" s="9" t="s">
        <v>2701</v>
      </c>
      <c r="C965" s="1">
        <f t="shared" si="169"/>
        <v>16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 t="shared" si="170"/>
        <v>0</v>
      </c>
      <c r="G965" s="1">
        <f t="shared" si="166"/>
        <v>12</v>
      </c>
      <c r="H965" s="2">
        <f t="shared" si="167"/>
        <v>0.75</v>
      </c>
      <c r="I965" s="8"/>
      <c r="J965" s="2">
        <f t="shared" si="171"/>
        <v>0.125</v>
      </c>
      <c r="K965" s="2">
        <f t="shared" si="172"/>
        <v>0.875</v>
      </c>
      <c r="L965" s="2">
        <f t="shared" si="173"/>
        <v>0</v>
      </c>
      <c r="M965" s="2">
        <f t="shared" si="174"/>
        <v>0</v>
      </c>
      <c r="N965" s="9">
        <v>2</v>
      </c>
      <c r="O965" s="9">
        <v>14</v>
      </c>
      <c r="Q965" s="9">
        <v>0</v>
      </c>
      <c r="U965" s="55"/>
      <c r="V965" s="55"/>
      <c r="W965" s="55"/>
      <c r="Y965" s="55"/>
      <c r="Z965" s="55"/>
      <c r="AA965" s="55"/>
      <c r="AB965" s="55"/>
      <c r="AG965" t="str">
        <f t="shared" si="176"/>
        <v>Hart's Location</v>
      </c>
      <c r="AH965" t="s">
        <v>1570</v>
      </c>
      <c r="AI965">
        <v>1</v>
      </c>
      <c r="AK965" s="94">
        <v>33</v>
      </c>
      <c r="AL965" s="96">
        <v>3</v>
      </c>
      <c r="AM965" s="96">
        <v>50</v>
      </c>
      <c r="AN965" s="100">
        <v>34500</v>
      </c>
      <c r="AO965" s="100">
        <f t="shared" si="168"/>
        <v>33003</v>
      </c>
      <c r="AP965" t="s">
        <v>2575</v>
      </c>
      <c r="AQ965">
        <f t="shared" si="175"/>
        <v>3334500</v>
      </c>
    </row>
    <row r="966" spans="1:43" hidden="1" outlineLevel="1">
      <c r="A966" t="s">
        <v>475</v>
      </c>
      <c r="B966" s="9" t="s">
        <v>2701</v>
      </c>
      <c r="C966" s="1">
        <f t="shared" si="169"/>
        <v>1001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 t="shared" si="170"/>
        <v>0</v>
      </c>
      <c r="G966" s="1">
        <f t="shared" si="166"/>
        <v>578</v>
      </c>
      <c r="H966" s="2">
        <f t="shared" si="167"/>
        <v>0.57742257742257741</v>
      </c>
      <c r="I966" s="8"/>
      <c r="J966" s="2">
        <f t="shared" si="171"/>
        <v>0.20279720279720279</v>
      </c>
      <c r="K966" s="2">
        <f t="shared" si="172"/>
        <v>0.78021978021978022</v>
      </c>
      <c r="L966" s="2">
        <f t="shared" si="173"/>
        <v>0</v>
      </c>
      <c r="M966" s="2">
        <f t="shared" si="174"/>
        <v>1.6983016983016963E-2</v>
      </c>
      <c r="N966" s="9">
        <v>203</v>
      </c>
      <c r="O966" s="9">
        <v>781</v>
      </c>
      <c r="Q966" s="9">
        <v>17</v>
      </c>
      <c r="U966" s="55"/>
      <c r="V966" s="55"/>
      <c r="W966" s="55"/>
      <c r="Y966" s="55"/>
      <c r="Z966" s="55"/>
      <c r="AA966" s="55"/>
      <c r="AB966" s="55"/>
      <c r="AG966" t="str">
        <f t="shared" si="176"/>
        <v>Haverhill</v>
      </c>
      <c r="AH966" t="s">
        <v>336</v>
      </c>
      <c r="AI966">
        <v>2</v>
      </c>
      <c r="AK966" s="94">
        <v>33</v>
      </c>
      <c r="AL966" s="96">
        <v>9</v>
      </c>
      <c r="AM966" s="96">
        <v>90</v>
      </c>
      <c r="AN966" s="100">
        <v>34820</v>
      </c>
      <c r="AO966" s="100">
        <f t="shared" si="168"/>
        <v>33009</v>
      </c>
      <c r="AP966" t="s">
        <v>2575</v>
      </c>
      <c r="AQ966">
        <f t="shared" si="175"/>
        <v>3334820</v>
      </c>
    </row>
    <row r="967" spans="1:43" hidden="1" outlineLevel="1">
      <c r="A967" t="s">
        <v>2828</v>
      </c>
      <c r="B967" s="9" t="s">
        <v>2701</v>
      </c>
      <c r="C967" s="1">
        <f t="shared" si="169"/>
        <v>183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 t="shared" si="170"/>
        <v>0</v>
      </c>
      <c r="G967" s="1">
        <f t="shared" si="166"/>
        <v>105</v>
      </c>
      <c r="H967" s="2">
        <f t="shared" si="167"/>
        <v>0.57377049180327866</v>
      </c>
      <c r="I967" s="8"/>
      <c r="J967" s="2">
        <f t="shared" si="171"/>
        <v>0.20765027322404372</v>
      </c>
      <c r="K967" s="2">
        <f t="shared" si="172"/>
        <v>0.78142076502732238</v>
      </c>
      <c r="L967" s="2">
        <f t="shared" si="173"/>
        <v>0</v>
      </c>
      <c r="M967" s="2">
        <f t="shared" si="174"/>
        <v>1.0928961748633892E-2</v>
      </c>
      <c r="N967" s="9">
        <v>38</v>
      </c>
      <c r="O967" s="9">
        <v>143</v>
      </c>
      <c r="Q967" s="9">
        <v>2</v>
      </c>
      <c r="U967" s="55"/>
      <c r="V967" s="55"/>
      <c r="W967" s="55"/>
      <c r="Y967" s="55"/>
      <c r="Z967" s="55"/>
      <c r="AA967" s="55"/>
      <c r="AB967" s="55"/>
      <c r="AG967" t="str">
        <f t="shared" si="176"/>
        <v>Hebron</v>
      </c>
      <c r="AH967" t="s">
        <v>336</v>
      </c>
      <c r="AI967">
        <v>2</v>
      </c>
      <c r="AK967" s="94">
        <v>33</v>
      </c>
      <c r="AL967" s="96">
        <v>9</v>
      </c>
      <c r="AM967" s="96">
        <v>95</v>
      </c>
      <c r="AN967" s="100">
        <v>35220</v>
      </c>
      <c r="AO967" s="100">
        <f t="shared" si="168"/>
        <v>33009</v>
      </c>
      <c r="AP967" t="s">
        <v>2575</v>
      </c>
      <c r="AQ967">
        <f t="shared" si="175"/>
        <v>3335220</v>
      </c>
    </row>
    <row r="968" spans="1:43" hidden="1" outlineLevel="1">
      <c r="A968" t="s">
        <v>1749</v>
      </c>
      <c r="B968" s="9" t="s">
        <v>2701</v>
      </c>
      <c r="C968" s="1">
        <f t="shared" si="169"/>
        <v>997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 t="shared" si="170"/>
        <v>0</v>
      </c>
      <c r="G968" s="1">
        <f t="shared" si="166"/>
        <v>185</v>
      </c>
      <c r="H968" s="2">
        <f t="shared" si="167"/>
        <v>0.18555667001003009</v>
      </c>
      <c r="I968" s="8"/>
      <c r="J968" s="2">
        <f t="shared" si="171"/>
        <v>0.38615847542627885</v>
      </c>
      <c r="K968" s="2">
        <f t="shared" si="172"/>
        <v>0.57171514543630897</v>
      </c>
      <c r="L968" s="2">
        <f t="shared" si="173"/>
        <v>0</v>
      </c>
      <c r="M968" s="2">
        <f t="shared" si="174"/>
        <v>4.212637913741224E-2</v>
      </c>
      <c r="N968" s="9">
        <v>385</v>
      </c>
      <c r="O968" s="9">
        <v>570</v>
      </c>
      <c r="Q968" s="9">
        <v>42</v>
      </c>
      <c r="U968" s="55"/>
      <c r="V968" s="55"/>
      <c r="W968" s="55"/>
      <c r="Y968" s="55"/>
      <c r="Z968" s="55"/>
      <c r="AA968" s="55"/>
      <c r="AB968" s="55"/>
      <c r="AG968" t="str">
        <f t="shared" si="176"/>
        <v>Henniker</v>
      </c>
      <c r="AH968" t="s">
        <v>391</v>
      </c>
      <c r="AI968">
        <v>2</v>
      </c>
      <c r="AK968" s="94">
        <v>33</v>
      </c>
      <c r="AL968" s="96">
        <v>13</v>
      </c>
      <c r="AM968" s="96">
        <v>65</v>
      </c>
      <c r="AN968" s="100">
        <v>35540</v>
      </c>
      <c r="AO968" s="100">
        <f t="shared" si="168"/>
        <v>33013</v>
      </c>
      <c r="AP968" t="s">
        <v>2575</v>
      </c>
      <c r="AQ968">
        <f t="shared" si="175"/>
        <v>3335540</v>
      </c>
    </row>
    <row r="969" spans="1:43" hidden="1" outlineLevel="1">
      <c r="A969" t="s">
        <v>2733</v>
      </c>
      <c r="B969" s="9" t="s">
        <v>2701</v>
      </c>
      <c r="C969" s="1">
        <f t="shared" si="169"/>
        <v>241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 t="shared" si="170"/>
        <v>0</v>
      </c>
      <c r="G969" s="1">
        <f t="shared" si="166"/>
        <v>86</v>
      </c>
      <c r="H969" s="2">
        <f t="shared" si="167"/>
        <v>0.35684647302904565</v>
      </c>
      <c r="I969" s="8"/>
      <c r="J969" s="2">
        <f t="shared" si="171"/>
        <v>0.30290456431535268</v>
      </c>
      <c r="K969" s="2">
        <f t="shared" si="172"/>
        <v>0.65975103734439833</v>
      </c>
      <c r="L969" s="2">
        <f t="shared" si="173"/>
        <v>0</v>
      </c>
      <c r="M969" s="2">
        <f t="shared" si="174"/>
        <v>3.7344398340248941E-2</v>
      </c>
      <c r="N969" s="9">
        <v>73</v>
      </c>
      <c r="O969" s="9">
        <v>159</v>
      </c>
      <c r="Q969" s="9">
        <v>9</v>
      </c>
      <c r="U969" s="55"/>
      <c r="V969" s="55"/>
      <c r="W969" s="55"/>
      <c r="Y969" s="55"/>
      <c r="Z969" s="55"/>
      <c r="AA969" s="55"/>
      <c r="AB969" s="55"/>
      <c r="AG969" t="str">
        <f t="shared" si="176"/>
        <v>Hill</v>
      </c>
      <c r="AH969" t="s">
        <v>391</v>
      </c>
      <c r="AI969">
        <v>2</v>
      </c>
      <c r="AK969" s="94">
        <v>33</v>
      </c>
      <c r="AL969" s="96">
        <v>13</v>
      </c>
      <c r="AM969" s="96">
        <v>70</v>
      </c>
      <c r="AN969" s="100">
        <v>35860</v>
      </c>
      <c r="AO969" s="100">
        <f t="shared" si="168"/>
        <v>33013</v>
      </c>
      <c r="AP969" t="s">
        <v>2575</v>
      </c>
      <c r="AQ969">
        <f t="shared" si="175"/>
        <v>3335860</v>
      </c>
    </row>
    <row r="970" spans="1:43" hidden="1" outlineLevel="1">
      <c r="A970" t="s">
        <v>2438</v>
      </c>
      <c r="B970" s="9" t="s">
        <v>2701</v>
      </c>
      <c r="C970" s="1">
        <f t="shared" si="169"/>
        <v>1085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 t="shared" si="170"/>
        <v>0</v>
      </c>
      <c r="G970" s="1">
        <f t="shared" si="166"/>
        <v>477</v>
      </c>
      <c r="H970" s="2">
        <f t="shared" si="167"/>
        <v>0.43963133640552993</v>
      </c>
      <c r="I970" s="8"/>
      <c r="J970" s="2">
        <f t="shared" si="171"/>
        <v>0.26728110599078342</v>
      </c>
      <c r="K970" s="2">
        <f t="shared" si="172"/>
        <v>0.70691244239631335</v>
      </c>
      <c r="L970" s="2">
        <f t="shared" si="173"/>
        <v>0</v>
      </c>
      <c r="M970" s="2">
        <f t="shared" si="174"/>
        <v>2.5806451612903292E-2</v>
      </c>
      <c r="N970" s="9">
        <v>290</v>
      </c>
      <c r="O970" s="9">
        <v>767</v>
      </c>
      <c r="Q970" s="9">
        <v>28</v>
      </c>
      <c r="U970" s="55"/>
      <c r="V970" s="55"/>
      <c r="W970" s="55"/>
      <c r="Y970" s="55"/>
      <c r="Z970" s="55"/>
      <c r="AA970" s="55"/>
      <c r="AB970" s="55"/>
      <c r="AG970" t="str">
        <f t="shared" si="176"/>
        <v>Hillsborough</v>
      </c>
      <c r="AH970" t="s">
        <v>2438</v>
      </c>
      <c r="AI970">
        <v>2</v>
      </c>
      <c r="AK970" s="94">
        <v>33</v>
      </c>
      <c r="AL970" s="96">
        <v>11</v>
      </c>
      <c r="AM970" s="96">
        <v>60</v>
      </c>
      <c r="AN970" s="100">
        <v>36180</v>
      </c>
      <c r="AO970" s="100">
        <f t="shared" si="168"/>
        <v>33011</v>
      </c>
      <c r="AP970" t="s">
        <v>2575</v>
      </c>
      <c r="AQ970">
        <f t="shared" si="175"/>
        <v>3336180</v>
      </c>
    </row>
    <row r="971" spans="1:43" hidden="1" outlineLevel="1">
      <c r="A971" t="s">
        <v>140</v>
      </c>
      <c r="B971" s="9" t="s">
        <v>2701</v>
      </c>
      <c r="C971" s="1">
        <f t="shared" si="169"/>
        <v>674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 t="shared" si="170"/>
        <v>0</v>
      </c>
      <c r="G971" s="1">
        <f t="shared" si="166"/>
        <v>41</v>
      </c>
      <c r="H971" s="2">
        <f t="shared" si="167"/>
        <v>6.0830860534124627E-2</v>
      </c>
      <c r="I971" s="8"/>
      <c r="J971" s="2">
        <f t="shared" si="171"/>
        <v>0.4629080118694362</v>
      </c>
      <c r="K971" s="2">
        <f t="shared" si="172"/>
        <v>0.52373887240356087</v>
      </c>
      <c r="L971" s="2">
        <f t="shared" si="173"/>
        <v>0</v>
      </c>
      <c r="M971" s="2">
        <f t="shared" si="174"/>
        <v>1.3353115727002929E-2</v>
      </c>
      <c r="N971" s="9">
        <v>312</v>
      </c>
      <c r="O971" s="9">
        <v>353</v>
      </c>
      <c r="Q971" s="9">
        <v>9</v>
      </c>
      <c r="U971" s="55"/>
      <c r="V971" s="55"/>
      <c r="W971" s="55"/>
      <c r="Y971" s="55"/>
      <c r="Z971" s="55"/>
      <c r="AA971" s="55"/>
      <c r="AB971" s="55"/>
      <c r="AG971" t="str">
        <f t="shared" si="176"/>
        <v>Hinsdale</v>
      </c>
      <c r="AH971" t="s">
        <v>2819</v>
      </c>
      <c r="AI971">
        <v>2</v>
      </c>
      <c r="AK971" s="94">
        <v>33</v>
      </c>
      <c r="AL971" s="96">
        <v>5</v>
      </c>
      <c r="AM971" s="96">
        <v>35</v>
      </c>
      <c r="AN971" s="100">
        <v>36660</v>
      </c>
      <c r="AO971" s="100">
        <f t="shared" si="168"/>
        <v>33005</v>
      </c>
      <c r="AP971" t="s">
        <v>2575</v>
      </c>
      <c r="AQ971">
        <f t="shared" si="175"/>
        <v>3336660</v>
      </c>
    </row>
    <row r="972" spans="1:43" hidden="1" outlineLevel="1">
      <c r="A972" t="s">
        <v>2312</v>
      </c>
      <c r="B972" s="9" t="s">
        <v>2701</v>
      </c>
      <c r="C972" s="1">
        <f t="shared" si="169"/>
        <v>611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 t="shared" si="170"/>
        <v>0</v>
      </c>
      <c r="G972" s="1">
        <f t="shared" ref="G972:G1035" si="177">IF(C972&gt;0,MAX(N972:P972)-LARGE(N972:P972,2),0)</f>
        <v>265</v>
      </c>
      <c r="H972" s="2">
        <f t="shared" ref="H972:H1035" si="178">IF(C972&gt;0,G972/C972,0)</f>
        <v>0.43371522094926351</v>
      </c>
      <c r="I972" s="8"/>
      <c r="J972" s="2">
        <f t="shared" si="171"/>
        <v>0.27004909983633391</v>
      </c>
      <c r="K972" s="2">
        <f t="shared" si="172"/>
        <v>0.70376432078559736</v>
      </c>
      <c r="L972" s="2">
        <f t="shared" si="173"/>
        <v>0</v>
      </c>
      <c r="M972" s="2">
        <f t="shared" si="174"/>
        <v>2.6186579378068786E-2</v>
      </c>
      <c r="N972" s="9">
        <v>165</v>
      </c>
      <c r="O972" s="9">
        <v>430</v>
      </c>
      <c r="Q972" s="9">
        <v>16</v>
      </c>
      <c r="U972" s="55"/>
      <c r="V972" s="55"/>
      <c r="W972" s="55"/>
      <c r="Y972" s="55"/>
      <c r="Z972" s="55"/>
      <c r="AA972" s="55"/>
      <c r="AB972" s="55"/>
      <c r="AG972" t="str">
        <f t="shared" si="176"/>
        <v>Holderness</v>
      </c>
      <c r="AH972" t="s">
        <v>336</v>
      </c>
      <c r="AI972">
        <v>2</v>
      </c>
      <c r="AK972" s="94">
        <v>33</v>
      </c>
      <c r="AL972" s="96">
        <v>9</v>
      </c>
      <c r="AM972" s="96">
        <v>100</v>
      </c>
      <c r="AN972" s="100">
        <v>36900</v>
      </c>
      <c r="AO972" s="100">
        <f t="shared" si="168"/>
        <v>33009</v>
      </c>
      <c r="AP972" t="s">
        <v>2575</v>
      </c>
      <c r="AQ972">
        <f t="shared" si="175"/>
        <v>3336900</v>
      </c>
    </row>
    <row r="973" spans="1:43" hidden="1" outlineLevel="1">
      <c r="A973" t="s">
        <v>2562</v>
      </c>
      <c r="B973" s="9" t="s">
        <v>2701</v>
      </c>
      <c r="C973" s="1">
        <f t="shared" si="169"/>
        <v>2014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 t="shared" si="170"/>
        <v>0</v>
      </c>
      <c r="G973" s="1">
        <f t="shared" si="177"/>
        <v>871</v>
      </c>
      <c r="H973" s="2">
        <f t="shared" si="178"/>
        <v>0.43247269116186693</v>
      </c>
      <c r="I973" s="8"/>
      <c r="J973" s="2">
        <f t="shared" si="171"/>
        <v>0.26613704071499505</v>
      </c>
      <c r="K973" s="2">
        <f t="shared" si="172"/>
        <v>0.69860973187686193</v>
      </c>
      <c r="L973" s="2">
        <f t="shared" si="173"/>
        <v>0</v>
      </c>
      <c r="M973" s="2">
        <f t="shared" si="174"/>
        <v>3.5253227408143073E-2</v>
      </c>
      <c r="N973" s="9">
        <v>536</v>
      </c>
      <c r="O973" s="9">
        <v>1407</v>
      </c>
      <c r="Q973" s="9">
        <v>71</v>
      </c>
      <c r="U973" s="55"/>
      <c r="V973" s="55"/>
      <c r="W973" s="55"/>
      <c r="Y973" s="55"/>
      <c r="Z973" s="55"/>
      <c r="AA973" s="55"/>
      <c r="AB973" s="55"/>
      <c r="AG973" t="str">
        <f t="shared" si="176"/>
        <v>Hollis</v>
      </c>
      <c r="AH973" t="s">
        <v>2438</v>
      </c>
      <c r="AI973">
        <v>2</v>
      </c>
      <c r="AK973" s="94">
        <v>33</v>
      </c>
      <c r="AL973" s="96">
        <v>11</v>
      </c>
      <c r="AM973" s="96">
        <v>65</v>
      </c>
      <c r="AN973" s="100">
        <v>37140</v>
      </c>
      <c r="AO973" s="100">
        <f t="shared" si="168"/>
        <v>33011</v>
      </c>
      <c r="AP973" t="s">
        <v>2575</v>
      </c>
      <c r="AQ973">
        <f t="shared" si="175"/>
        <v>3337140</v>
      </c>
    </row>
    <row r="974" spans="1:43" hidden="1" outlineLevel="1">
      <c r="A974" t="s">
        <v>2563</v>
      </c>
      <c r="B974" s="9" t="s">
        <v>2701</v>
      </c>
      <c r="C974" s="1">
        <f t="shared" si="169"/>
        <v>2498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 t="shared" si="170"/>
        <v>0</v>
      </c>
      <c r="G974" s="1">
        <f t="shared" si="177"/>
        <v>1451</v>
      </c>
      <c r="H974" s="2">
        <f t="shared" si="178"/>
        <v>0.58086469175340272</v>
      </c>
      <c r="I974" s="8"/>
      <c r="J974" s="2">
        <f t="shared" si="171"/>
        <v>0.20016012810248199</v>
      </c>
      <c r="K974" s="2">
        <f t="shared" si="172"/>
        <v>0.78102481985588468</v>
      </c>
      <c r="L974" s="2">
        <f t="shared" si="173"/>
        <v>0</v>
      </c>
      <c r="M974" s="2">
        <f t="shared" si="174"/>
        <v>1.8815052041633362E-2</v>
      </c>
      <c r="N974" s="9">
        <v>500</v>
      </c>
      <c r="O974" s="9">
        <v>1951</v>
      </c>
      <c r="Q974" s="9">
        <v>47</v>
      </c>
      <c r="U974" s="55"/>
      <c r="V974" s="55"/>
      <c r="W974" s="55"/>
      <c r="Y974" s="55"/>
      <c r="Z974" s="55"/>
      <c r="AA974" s="55"/>
      <c r="AB974" s="55"/>
      <c r="AG974" t="str">
        <f t="shared" si="176"/>
        <v>Hooksett</v>
      </c>
      <c r="AH974" t="s">
        <v>391</v>
      </c>
      <c r="AI974">
        <v>1</v>
      </c>
      <c r="AK974" s="94">
        <v>33</v>
      </c>
      <c r="AL974" s="96">
        <v>13</v>
      </c>
      <c r="AM974" s="96">
        <v>75</v>
      </c>
      <c r="AN974" s="100">
        <v>37300</v>
      </c>
      <c r="AO974" s="100">
        <f t="shared" si="168"/>
        <v>33013</v>
      </c>
      <c r="AP974" t="s">
        <v>2575</v>
      </c>
      <c r="AQ974">
        <f t="shared" si="175"/>
        <v>3337300</v>
      </c>
    </row>
    <row r="975" spans="1:43" hidden="1" outlineLevel="1">
      <c r="A975" s="9" t="s">
        <v>2202</v>
      </c>
      <c r="B975" s="9" t="s">
        <v>2701</v>
      </c>
      <c r="C975" s="1">
        <f t="shared" si="169"/>
        <v>1927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 t="shared" si="170"/>
        <v>0</v>
      </c>
      <c r="G975" s="1">
        <f t="shared" si="177"/>
        <v>558</v>
      </c>
      <c r="H975" s="2">
        <f t="shared" si="178"/>
        <v>0.28956927867151011</v>
      </c>
      <c r="I975" s="8"/>
      <c r="J975" s="2">
        <f t="shared" si="171"/>
        <v>0.33731188375713544</v>
      </c>
      <c r="K975" s="2">
        <f t="shared" si="172"/>
        <v>0.62688116242864556</v>
      </c>
      <c r="L975" s="2">
        <f t="shared" si="173"/>
        <v>0</v>
      </c>
      <c r="M975" s="2">
        <f t="shared" si="174"/>
        <v>3.5806953814219056E-2</v>
      </c>
      <c r="N975" s="9">
        <v>650</v>
      </c>
      <c r="O975" s="9">
        <v>1208</v>
      </c>
      <c r="Q975" s="9">
        <v>69</v>
      </c>
      <c r="U975" s="55"/>
      <c r="V975" s="55"/>
      <c r="W975" s="55"/>
      <c r="Y975" s="55"/>
      <c r="Z975" s="55"/>
      <c r="AA975" s="55"/>
      <c r="AB975" s="55"/>
      <c r="AG975" t="str">
        <f t="shared" si="176"/>
        <v>Hopkinton</v>
      </c>
      <c r="AH975" t="s">
        <v>391</v>
      </c>
      <c r="AI975">
        <v>2</v>
      </c>
      <c r="AK975" s="94">
        <v>33</v>
      </c>
      <c r="AL975" s="96">
        <v>13</v>
      </c>
      <c r="AM975" s="96">
        <v>80</v>
      </c>
      <c r="AN975" s="100">
        <v>37540</v>
      </c>
      <c r="AO975" s="100">
        <f t="shared" ref="AO975:AO1038" si="179">AK975*1000+AL975</f>
        <v>33013</v>
      </c>
      <c r="AP975" t="s">
        <v>2575</v>
      </c>
      <c r="AQ975">
        <f t="shared" si="175"/>
        <v>3337540</v>
      </c>
    </row>
    <row r="976" spans="1:43" hidden="1" outlineLevel="1">
      <c r="A976" t="s">
        <v>2177</v>
      </c>
      <c r="B976" s="9" t="s">
        <v>2701</v>
      </c>
      <c r="C976" s="1">
        <f t="shared" si="169"/>
        <v>4433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 t="shared" si="170"/>
        <v>0</v>
      </c>
      <c r="G976" s="1">
        <f t="shared" si="177"/>
        <v>1659</v>
      </c>
      <c r="H976" s="2">
        <f t="shared" si="178"/>
        <v>0.37423866456124522</v>
      </c>
      <c r="I976" s="8"/>
      <c r="J976" s="2">
        <f t="shared" si="171"/>
        <v>0.28490863974734942</v>
      </c>
      <c r="K976" s="2">
        <f t="shared" si="172"/>
        <v>0.65914730430859458</v>
      </c>
      <c r="L976" s="2">
        <f t="shared" si="173"/>
        <v>0</v>
      </c>
      <c r="M976" s="2">
        <f t="shared" si="174"/>
        <v>5.5944055944055937E-2</v>
      </c>
      <c r="N976" s="9">
        <v>1263</v>
      </c>
      <c r="O976" s="9">
        <v>2922</v>
      </c>
      <c r="Q976" s="9">
        <v>248</v>
      </c>
      <c r="U976" s="55"/>
      <c r="V976" s="55"/>
      <c r="W976" s="55"/>
      <c r="Y976" s="55"/>
      <c r="Z976" s="55"/>
      <c r="AA976" s="55"/>
      <c r="AB976" s="55"/>
      <c r="AG976" t="str">
        <f t="shared" si="176"/>
        <v>Hudson</v>
      </c>
      <c r="AH976" t="s">
        <v>2438</v>
      </c>
      <c r="AI976">
        <v>2</v>
      </c>
      <c r="AK976" s="94">
        <v>33</v>
      </c>
      <c r="AL976" s="96">
        <v>11</v>
      </c>
      <c r="AM976" s="96">
        <v>70</v>
      </c>
      <c r="AN976" s="100">
        <v>37940</v>
      </c>
      <c r="AO976" s="100">
        <f t="shared" si="179"/>
        <v>33011</v>
      </c>
      <c r="AP976" t="s">
        <v>2575</v>
      </c>
      <c r="AQ976">
        <f t="shared" si="175"/>
        <v>3337940</v>
      </c>
    </row>
    <row r="977" spans="1:43" hidden="1" outlineLevel="1">
      <c r="A977" t="s">
        <v>934</v>
      </c>
      <c r="B977" s="9" t="s">
        <v>2701</v>
      </c>
      <c r="C977" s="1">
        <f t="shared" si="169"/>
        <v>398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 t="shared" si="170"/>
        <v>0</v>
      </c>
      <c r="G977" s="1">
        <f t="shared" si="177"/>
        <v>144</v>
      </c>
      <c r="H977" s="2">
        <f t="shared" si="178"/>
        <v>0.36180904522613067</v>
      </c>
      <c r="I977" s="8"/>
      <c r="J977" s="2">
        <f t="shared" si="171"/>
        <v>0.30653266331658291</v>
      </c>
      <c r="K977" s="2">
        <f t="shared" si="172"/>
        <v>0.66834170854271358</v>
      </c>
      <c r="L977" s="2">
        <f t="shared" si="173"/>
        <v>0</v>
      </c>
      <c r="M977" s="2">
        <f t="shared" si="174"/>
        <v>2.5125628140703515E-2</v>
      </c>
      <c r="N977" s="9">
        <v>122</v>
      </c>
      <c r="O977" s="9">
        <v>266</v>
      </c>
      <c r="Q977" s="9">
        <v>10</v>
      </c>
      <c r="U977" s="55"/>
      <c r="V977" s="55"/>
      <c r="W977" s="55"/>
      <c r="Y977" s="55"/>
      <c r="Z977" s="55"/>
      <c r="AA977" s="55"/>
      <c r="AB977" s="55"/>
      <c r="AG977" t="str">
        <f t="shared" si="176"/>
        <v>Jackson</v>
      </c>
      <c r="AH977" t="s">
        <v>1570</v>
      </c>
      <c r="AI977">
        <v>1</v>
      </c>
      <c r="AK977" s="94">
        <v>33</v>
      </c>
      <c r="AL977" s="96">
        <v>3</v>
      </c>
      <c r="AM977" s="96">
        <v>55</v>
      </c>
      <c r="AN977" s="100">
        <v>38260</v>
      </c>
      <c r="AO977" s="100">
        <f t="shared" si="179"/>
        <v>33003</v>
      </c>
      <c r="AP977" t="s">
        <v>2575</v>
      </c>
      <c r="AQ977">
        <f t="shared" si="175"/>
        <v>3338260</v>
      </c>
    </row>
    <row r="978" spans="1:43" hidden="1" outlineLevel="1">
      <c r="A978" t="s">
        <v>2564</v>
      </c>
      <c r="B978" s="9" t="s">
        <v>2701</v>
      </c>
      <c r="C978" s="1">
        <f t="shared" si="169"/>
        <v>1232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 t="shared" si="170"/>
        <v>0</v>
      </c>
      <c r="G978" s="1">
        <f t="shared" si="177"/>
        <v>451</v>
      </c>
      <c r="H978" s="2">
        <f t="shared" si="178"/>
        <v>0.36607142857142855</v>
      </c>
      <c r="I978" s="8"/>
      <c r="J978" s="2">
        <f t="shared" si="171"/>
        <v>0.30113636363636365</v>
      </c>
      <c r="K978" s="2">
        <f t="shared" si="172"/>
        <v>0.66720779220779225</v>
      </c>
      <c r="L978" s="2">
        <f t="shared" si="173"/>
        <v>0</v>
      </c>
      <c r="M978" s="2">
        <f t="shared" si="174"/>
        <v>3.1655844155844104E-2</v>
      </c>
      <c r="N978" s="9">
        <v>371</v>
      </c>
      <c r="O978" s="9">
        <v>822</v>
      </c>
      <c r="Q978" s="9">
        <v>39</v>
      </c>
      <c r="U978" s="55"/>
      <c r="V978" s="55"/>
      <c r="W978" s="55"/>
      <c r="Y978" s="55"/>
      <c r="Z978" s="55"/>
      <c r="AA978" s="55"/>
      <c r="AB978" s="55"/>
      <c r="AG978" t="str">
        <f t="shared" si="176"/>
        <v>Jaffrey</v>
      </c>
      <c r="AH978" t="s">
        <v>2819</v>
      </c>
      <c r="AI978">
        <v>2</v>
      </c>
      <c r="AK978" s="94">
        <v>33</v>
      </c>
      <c r="AL978" s="96">
        <v>5</v>
      </c>
      <c r="AM978" s="96">
        <v>40</v>
      </c>
      <c r="AN978" s="100">
        <v>38500</v>
      </c>
      <c r="AO978" s="100">
        <f t="shared" si="179"/>
        <v>33005</v>
      </c>
      <c r="AP978" t="s">
        <v>2575</v>
      </c>
      <c r="AQ978">
        <f t="shared" si="175"/>
        <v>3338500</v>
      </c>
    </row>
    <row r="979" spans="1:43" hidden="1" outlineLevel="1">
      <c r="A979" s="9" t="s">
        <v>1625</v>
      </c>
      <c r="B979" s="9" t="s">
        <v>2701</v>
      </c>
      <c r="C979" s="1">
        <f t="shared" si="169"/>
        <v>302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 t="shared" si="170"/>
        <v>0</v>
      </c>
      <c r="G979" s="1">
        <f t="shared" si="177"/>
        <v>161</v>
      </c>
      <c r="H979" s="2">
        <f t="shared" si="178"/>
        <v>0.5331125827814569</v>
      </c>
      <c r="I979" s="8"/>
      <c r="J979" s="2">
        <f t="shared" si="171"/>
        <v>0.22185430463576158</v>
      </c>
      <c r="K979" s="2">
        <f t="shared" si="172"/>
        <v>0.75496688741721851</v>
      </c>
      <c r="L979" s="2">
        <f t="shared" si="173"/>
        <v>0</v>
      </c>
      <c r="M979" s="2">
        <f t="shared" si="174"/>
        <v>2.3178807947019875E-2</v>
      </c>
      <c r="N979" s="9">
        <v>67</v>
      </c>
      <c r="O979" s="9">
        <v>228</v>
      </c>
      <c r="Q979" s="9">
        <v>7</v>
      </c>
      <c r="U979" s="55"/>
      <c r="V979" s="55"/>
      <c r="W979" s="55"/>
      <c r="Y979" s="55"/>
      <c r="Z979" s="55"/>
      <c r="AA979" s="55"/>
      <c r="AB979" s="55"/>
      <c r="AG979" t="str">
        <f t="shared" si="176"/>
        <v>Jefferson</v>
      </c>
      <c r="AH979" t="s">
        <v>824</v>
      </c>
      <c r="AI979">
        <v>2</v>
      </c>
      <c r="AK979" s="94">
        <v>33</v>
      </c>
      <c r="AL979" s="96">
        <v>7</v>
      </c>
      <c r="AM979" s="96">
        <v>110</v>
      </c>
      <c r="AN979" s="100">
        <v>38820</v>
      </c>
      <c r="AO979" s="100">
        <f t="shared" si="179"/>
        <v>33007</v>
      </c>
      <c r="AP979" t="s">
        <v>2575</v>
      </c>
      <c r="AQ979">
        <f t="shared" si="175"/>
        <v>3338820</v>
      </c>
    </row>
    <row r="980" spans="1:43" hidden="1" outlineLevel="1">
      <c r="A980" t="s">
        <v>1290</v>
      </c>
      <c r="B980" s="9" t="s">
        <v>2701</v>
      </c>
      <c r="C980" s="1">
        <f t="shared" si="169"/>
        <v>5353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 t="shared" si="170"/>
        <v>0</v>
      </c>
      <c r="G980" s="1">
        <f t="shared" si="177"/>
        <v>479</v>
      </c>
      <c r="H980" s="2">
        <f t="shared" si="178"/>
        <v>8.948253315897628E-2</v>
      </c>
      <c r="I980" s="8"/>
      <c r="J980" s="2">
        <f t="shared" si="171"/>
        <v>0.43732486456192787</v>
      </c>
      <c r="K980" s="2">
        <f t="shared" si="172"/>
        <v>0.52680739772090412</v>
      </c>
      <c r="L980" s="2">
        <f t="shared" si="173"/>
        <v>0</v>
      </c>
      <c r="M980" s="2">
        <f t="shared" si="174"/>
        <v>3.5867737717168002E-2</v>
      </c>
      <c r="N980" s="9">
        <v>2341</v>
      </c>
      <c r="O980" s="9">
        <v>2820</v>
      </c>
      <c r="Q980" s="9">
        <v>192</v>
      </c>
      <c r="U980" s="55"/>
      <c r="V980" s="55"/>
      <c r="W980" s="55"/>
      <c r="Y980" s="55"/>
      <c r="Z980" s="55"/>
      <c r="AA980" s="55"/>
      <c r="AB980" s="55"/>
      <c r="AG980" t="str">
        <f t="shared" si="176"/>
        <v>Keene</v>
      </c>
      <c r="AH980" t="s">
        <v>2819</v>
      </c>
      <c r="AI980">
        <v>2</v>
      </c>
      <c r="AK980" s="94">
        <v>33</v>
      </c>
      <c r="AL980" s="96">
        <v>5</v>
      </c>
      <c r="AM980" s="96">
        <v>45</v>
      </c>
      <c r="AN980" s="100">
        <v>39300</v>
      </c>
      <c r="AO980" s="100">
        <f t="shared" si="179"/>
        <v>33005</v>
      </c>
      <c r="AP980" t="s">
        <v>527</v>
      </c>
      <c r="AQ980">
        <f t="shared" si="175"/>
        <v>3339300</v>
      </c>
    </row>
    <row r="981" spans="1:43" hidden="1" outlineLevel="1">
      <c r="A981" t="s">
        <v>814</v>
      </c>
      <c r="B981" s="9" t="s">
        <v>2701</v>
      </c>
      <c r="C981" s="1">
        <f t="shared" si="169"/>
        <v>520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 t="shared" si="170"/>
        <v>0</v>
      </c>
      <c r="G981" s="1">
        <f t="shared" si="177"/>
        <v>122</v>
      </c>
      <c r="H981" s="2">
        <f t="shared" si="178"/>
        <v>0.23461538461538461</v>
      </c>
      <c r="I981" s="8"/>
      <c r="J981" s="2">
        <f t="shared" si="171"/>
        <v>0.35961538461538461</v>
      </c>
      <c r="K981" s="2">
        <f t="shared" si="172"/>
        <v>0.59423076923076923</v>
      </c>
      <c r="L981" s="2">
        <f t="shared" si="173"/>
        <v>0</v>
      </c>
      <c r="M981" s="2">
        <f t="shared" si="174"/>
        <v>4.6153846153846101E-2</v>
      </c>
      <c r="N981" s="9">
        <v>187</v>
      </c>
      <c r="O981" s="9">
        <v>309</v>
      </c>
      <c r="Q981" s="9">
        <v>24</v>
      </c>
      <c r="U981" s="55"/>
      <c r="V981" s="55"/>
      <c r="W981" s="55"/>
      <c r="Y981" s="55"/>
      <c r="Z981" s="55"/>
      <c r="AA981" s="55"/>
      <c r="AB981" s="55"/>
      <c r="AG981" t="str">
        <f t="shared" si="176"/>
        <v>Kensington</v>
      </c>
      <c r="AH981" t="s">
        <v>1417</v>
      </c>
      <c r="AI981">
        <v>1</v>
      </c>
      <c r="AK981" s="94">
        <v>33</v>
      </c>
      <c r="AL981" s="96">
        <v>15</v>
      </c>
      <c r="AM981" s="96">
        <v>85</v>
      </c>
      <c r="AN981" s="100">
        <v>39780</v>
      </c>
      <c r="AO981" s="100">
        <f t="shared" si="179"/>
        <v>33015</v>
      </c>
      <c r="AP981" t="s">
        <v>2575</v>
      </c>
      <c r="AQ981">
        <f t="shared" si="175"/>
        <v>3339780</v>
      </c>
    </row>
    <row r="982" spans="1:43" hidden="1" outlineLevel="1">
      <c r="A982" t="s">
        <v>1721</v>
      </c>
      <c r="B982" s="9" t="s">
        <v>2701</v>
      </c>
      <c r="C982" s="1">
        <f t="shared" si="169"/>
        <v>1356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 t="shared" si="170"/>
        <v>0</v>
      </c>
      <c r="G982" s="1">
        <f t="shared" si="177"/>
        <v>648</v>
      </c>
      <c r="H982" s="2">
        <f t="shared" si="178"/>
        <v>0.47787610619469029</v>
      </c>
      <c r="I982" s="8"/>
      <c r="J982" s="2">
        <f t="shared" si="171"/>
        <v>0.24483775811209441</v>
      </c>
      <c r="K982" s="2">
        <f t="shared" si="172"/>
        <v>0.72271386430678464</v>
      </c>
      <c r="L982" s="2">
        <f t="shared" si="173"/>
        <v>0</v>
      </c>
      <c r="M982" s="2">
        <f t="shared" si="174"/>
        <v>3.2448377581120957E-2</v>
      </c>
      <c r="N982" s="9">
        <v>332</v>
      </c>
      <c r="O982" s="9">
        <v>980</v>
      </c>
      <c r="Q982" s="9">
        <v>44</v>
      </c>
      <c r="U982" s="55"/>
      <c r="V982" s="55"/>
      <c r="W982" s="55"/>
      <c r="Y982" s="55"/>
      <c r="Z982" s="55"/>
      <c r="AA982" s="55"/>
      <c r="AB982" s="55"/>
      <c r="AG982" t="str">
        <f t="shared" si="176"/>
        <v>Kingston</v>
      </c>
      <c r="AH982" t="s">
        <v>1417</v>
      </c>
      <c r="AI982">
        <v>1</v>
      </c>
      <c r="AK982" s="94">
        <v>33</v>
      </c>
      <c r="AL982" s="96">
        <v>15</v>
      </c>
      <c r="AM982" s="96">
        <v>90</v>
      </c>
      <c r="AN982" s="100">
        <v>40100</v>
      </c>
      <c r="AO982" s="100">
        <f t="shared" si="179"/>
        <v>33015</v>
      </c>
      <c r="AP982" t="s">
        <v>2575</v>
      </c>
      <c r="AQ982">
        <f t="shared" si="175"/>
        <v>3340100</v>
      </c>
    </row>
    <row r="983" spans="1:43" hidden="1" outlineLevel="1">
      <c r="A983" t="s">
        <v>2452</v>
      </c>
      <c r="B983" s="9" t="s">
        <v>2701</v>
      </c>
      <c r="C983" s="1">
        <f t="shared" si="169"/>
        <v>4664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 t="shared" si="170"/>
        <v>0</v>
      </c>
      <c r="G983" s="1">
        <f t="shared" si="177"/>
        <v>1895</v>
      </c>
      <c r="H983" s="2">
        <f t="shared" si="178"/>
        <v>0.40630360205831906</v>
      </c>
      <c r="I983" s="8"/>
      <c r="J983" s="2">
        <f t="shared" si="171"/>
        <v>0.28516295025728988</v>
      </c>
      <c r="K983" s="2">
        <f t="shared" si="172"/>
        <v>0.69146655231560894</v>
      </c>
      <c r="L983" s="2">
        <f t="shared" si="173"/>
        <v>0</v>
      </c>
      <c r="M983" s="2">
        <f t="shared" si="174"/>
        <v>2.3370497427101178E-2</v>
      </c>
      <c r="N983" s="9">
        <v>1330</v>
      </c>
      <c r="O983" s="9">
        <v>3225</v>
      </c>
      <c r="Q983" s="9">
        <v>109</v>
      </c>
      <c r="U983" s="55"/>
      <c r="V983" s="55"/>
      <c r="W983" s="55"/>
      <c r="Y983" s="55"/>
      <c r="Z983" s="55"/>
      <c r="AA983" s="55"/>
      <c r="AB983" s="55"/>
      <c r="AG983" t="str">
        <f t="shared" si="176"/>
        <v>Laconia</v>
      </c>
      <c r="AH983" t="s">
        <v>2259</v>
      </c>
      <c r="AI983">
        <v>1</v>
      </c>
      <c r="AK983" s="94">
        <v>33</v>
      </c>
      <c r="AL983" s="96">
        <v>1</v>
      </c>
      <c r="AM983" s="96">
        <v>35</v>
      </c>
      <c r="AN983" s="100">
        <v>40180</v>
      </c>
      <c r="AO983" s="100">
        <f t="shared" si="179"/>
        <v>33001</v>
      </c>
      <c r="AP983" t="s">
        <v>527</v>
      </c>
      <c r="AQ983">
        <f t="shared" si="175"/>
        <v>3340180</v>
      </c>
    </row>
    <row r="984" spans="1:43" hidden="1" outlineLevel="1">
      <c r="A984" t="s">
        <v>349</v>
      </c>
      <c r="B984" s="9" t="s">
        <v>2701</v>
      </c>
      <c r="C984" s="1">
        <f t="shared" si="169"/>
        <v>878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 t="shared" si="170"/>
        <v>0</v>
      </c>
      <c r="G984" s="1">
        <f t="shared" si="177"/>
        <v>397</v>
      </c>
      <c r="H984" s="2">
        <f t="shared" si="178"/>
        <v>0.4521640091116173</v>
      </c>
      <c r="I984" s="8"/>
      <c r="J984" s="2">
        <f t="shared" si="171"/>
        <v>0.26651480637813213</v>
      </c>
      <c r="K984" s="2">
        <f t="shared" si="172"/>
        <v>0.71867881548974943</v>
      </c>
      <c r="L984" s="2">
        <f t="shared" si="173"/>
        <v>0</v>
      </c>
      <c r="M984" s="2">
        <f t="shared" si="174"/>
        <v>1.4806378132118381E-2</v>
      </c>
      <c r="N984" s="9">
        <v>234</v>
      </c>
      <c r="O984" s="9">
        <v>631</v>
      </c>
      <c r="Q984" s="9">
        <v>13</v>
      </c>
      <c r="U984" s="55"/>
      <c r="V984" s="55"/>
      <c r="W984" s="55"/>
      <c r="Y984" s="55"/>
      <c r="Z984" s="55"/>
      <c r="AA984" s="55"/>
      <c r="AB984" s="55"/>
      <c r="AG984" t="str">
        <f t="shared" si="176"/>
        <v>Lancaster</v>
      </c>
      <c r="AH984" t="s">
        <v>824</v>
      </c>
      <c r="AI984">
        <v>2</v>
      </c>
      <c r="AK984" s="94">
        <v>33</v>
      </c>
      <c r="AL984" s="96">
        <v>7</v>
      </c>
      <c r="AM984" s="96">
        <v>120</v>
      </c>
      <c r="AN984" s="100">
        <v>40420</v>
      </c>
      <c r="AO984" s="100">
        <f t="shared" si="179"/>
        <v>33007</v>
      </c>
      <c r="AP984" t="s">
        <v>2575</v>
      </c>
      <c r="AQ984">
        <f t="shared" si="175"/>
        <v>3340420</v>
      </c>
    </row>
    <row r="985" spans="1:43" hidden="1" outlineLevel="1">
      <c r="A985" t="s">
        <v>1953</v>
      </c>
      <c r="B985" s="9" t="s">
        <v>2701</v>
      </c>
      <c r="C985" s="1">
        <f t="shared" si="169"/>
        <v>98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 t="shared" si="170"/>
        <v>0</v>
      </c>
      <c r="G985" s="1">
        <f t="shared" si="177"/>
        <v>54</v>
      </c>
      <c r="H985" s="2">
        <f t="shared" si="178"/>
        <v>0.55102040816326525</v>
      </c>
      <c r="I985" s="8"/>
      <c r="J985" s="2">
        <f t="shared" si="171"/>
        <v>0.21428571428571427</v>
      </c>
      <c r="K985" s="2">
        <f t="shared" si="172"/>
        <v>0.76530612244897955</v>
      </c>
      <c r="L985" s="2">
        <f t="shared" si="173"/>
        <v>0</v>
      </c>
      <c r="M985" s="2">
        <f t="shared" si="174"/>
        <v>2.0408163265306145E-2</v>
      </c>
      <c r="N985" s="9">
        <v>21</v>
      </c>
      <c r="O985" s="9">
        <v>75</v>
      </c>
      <c r="Q985" s="9">
        <v>2</v>
      </c>
      <c r="U985" s="55"/>
      <c r="V985" s="55"/>
      <c r="W985" s="55"/>
      <c r="Y985" s="55"/>
      <c r="Z985" s="55"/>
      <c r="AA985" s="55"/>
      <c r="AB985" s="55"/>
      <c r="AG985" t="str">
        <f t="shared" si="176"/>
        <v>Landaff</v>
      </c>
      <c r="AH985" t="s">
        <v>336</v>
      </c>
      <c r="AI985">
        <v>2</v>
      </c>
      <c r="AK985" s="94">
        <v>33</v>
      </c>
      <c r="AL985" s="96">
        <v>9</v>
      </c>
      <c r="AM985" s="96">
        <v>105</v>
      </c>
      <c r="AN985" s="100">
        <v>40660</v>
      </c>
      <c r="AO985" s="100">
        <f t="shared" si="179"/>
        <v>33009</v>
      </c>
      <c r="AP985" t="s">
        <v>2575</v>
      </c>
      <c r="AQ985">
        <f t="shared" si="175"/>
        <v>3340660</v>
      </c>
    </row>
    <row r="986" spans="1:43" hidden="1" outlineLevel="1">
      <c r="A986" t="s">
        <v>2769</v>
      </c>
      <c r="B986" s="9" t="s">
        <v>2701</v>
      </c>
      <c r="C986" s="1">
        <f t="shared" si="169"/>
        <v>150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 t="shared" si="170"/>
        <v>0</v>
      </c>
      <c r="G986" s="1">
        <f t="shared" si="177"/>
        <v>66</v>
      </c>
      <c r="H986" s="2">
        <f t="shared" si="178"/>
        <v>0.44</v>
      </c>
      <c r="I986" s="8"/>
      <c r="J986" s="2">
        <f t="shared" si="171"/>
        <v>0.26666666666666666</v>
      </c>
      <c r="K986" s="2">
        <f t="shared" si="172"/>
        <v>0.70666666666666667</v>
      </c>
      <c r="L986" s="2">
        <f t="shared" si="173"/>
        <v>0</v>
      </c>
      <c r="M986" s="2">
        <f t="shared" si="174"/>
        <v>2.6666666666666727E-2</v>
      </c>
      <c r="N986" s="9">
        <v>40</v>
      </c>
      <c r="O986" s="9">
        <v>106</v>
      </c>
      <c r="Q986" s="9">
        <v>4</v>
      </c>
      <c r="U986" s="55"/>
      <c r="V986" s="55"/>
      <c r="W986" s="55"/>
      <c r="Y986" s="55"/>
      <c r="Z986" s="55"/>
      <c r="AA986" s="55"/>
      <c r="AB986" s="55"/>
      <c r="AG986" t="str">
        <f t="shared" si="176"/>
        <v>Langdon</v>
      </c>
      <c r="AH986" t="s">
        <v>2272</v>
      </c>
      <c r="AI986">
        <v>2</v>
      </c>
      <c r="AK986" s="94">
        <v>33</v>
      </c>
      <c r="AL986" s="96">
        <v>19</v>
      </c>
      <c r="AM986" s="96">
        <v>40</v>
      </c>
      <c r="AN986" s="100">
        <v>40900</v>
      </c>
      <c r="AO986" s="100">
        <f t="shared" si="179"/>
        <v>33019</v>
      </c>
      <c r="AP986" t="s">
        <v>2575</v>
      </c>
      <c r="AQ986">
        <f t="shared" si="175"/>
        <v>3340900</v>
      </c>
    </row>
    <row r="987" spans="1:43" hidden="1" outlineLevel="1">
      <c r="A987" t="s">
        <v>1239</v>
      </c>
      <c r="B987" s="9" t="s">
        <v>2701</v>
      </c>
      <c r="C987" s="1">
        <f t="shared" si="169"/>
        <v>2477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 t="shared" si="170"/>
        <v>0</v>
      </c>
      <c r="G987" s="1">
        <f t="shared" si="177"/>
        <v>362</v>
      </c>
      <c r="H987" s="2">
        <f t="shared" si="178"/>
        <v>0.14614452967299152</v>
      </c>
      <c r="I987" s="8"/>
      <c r="J987" s="2">
        <f t="shared" si="171"/>
        <v>0.41138473960436012</v>
      </c>
      <c r="K987" s="2">
        <f t="shared" si="172"/>
        <v>0.55752926927735158</v>
      </c>
      <c r="L987" s="2">
        <f t="shared" si="173"/>
        <v>0</v>
      </c>
      <c r="M987" s="2">
        <f t="shared" si="174"/>
        <v>3.1085991118288248E-2</v>
      </c>
      <c r="N987" s="9">
        <v>1019</v>
      </c>
      <c r="O987" s="9">
        <v>1381</v>
      </c>
      <c r="Q987" s="9">
        <v>77</v>
      </c>
      <c r="U987" s="55"/>
      <c r="V987" s="55"/>
      <c r="W987" s="55"/>
      <c r="Y987" s="55"/>
      <c r="Z987" s="55"/>
      <c r="AA987" s="55"/>
      <c r="AB987" s="55"/>
      <c r="AG987" t="str">
        <f t="shared" si="176"/>
        <v>Lebanon</v>
      </c>
      <c r="AH987" t="s">
        <v>336</v>
      </c>
      <c r="AI987">
        <v>2</v>
      </c>
      <c r="AK987" s="94">
        <v>33</v>
      </c>
      <c r="AL987" s="96">
        <v>9</v>
      </c>
      <c r="AM987" s="96">
        <v>110</v>
      </c>
      <c r="AN987" s="100">
        <v>41300</v>
      </c>
      <c r="AO987" s="100">
        <f t="shared" si="179"/>
        <v>33009</v>
      </c>
      <c r="AP987" t="s">
        <v>527</v>
      </c>
      <c r="AQ987">
        <f t="shared" si="175"/>
        <v>3341300</v>
      </c>
    </row>
    <row r="988" spans="1:43" hidden="1" outlineLevel="1">
      <c r="A988" t="s">
        <v>2498</v>
      </c>
      <c r="B988" s="9" t="s">
        <v>2701</v>
      </c>
      <c r="C988" s="1">
        <f t="shared" si="169"/>
        <v>1039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 t="shared" si="170"/>
        <v>0</v>
      </c>
      <c r="G988" s="1">
        <f t="shared" si="177"/>
        <v>143</v>
      </c>
      <c r="H988" s="2">
        <f t="shared" si="178"/>
        <v>0.13763233878729547</v>
      </c>
      <c r="I988" s="8"/>
      <c r="J988" s="2">
        <f t="shared" si="171"/>
        <v>0.40808469682386911</v>
      </c>
      <c r="K988" s="2">
        <f t="shared" si="172"/>
        <v>0.54571703561116458</v>
      </c>
      <c r="L988" s="2">
        <f t="shared" si="173"/>
        <v>0</v>
      </c>
      <c r="M988" s="2">
        <f t="shared" si="174"/>
        <v>4.6198267564966256E-2</v>
      </c>
      <c r="N988" s="9">
        <v>424</v>
      </c>
      <c r="O988" s="9">
        <v>567</v>
      </c>
      <c r="Q988" s="9">
        <v>48</v>
      </c>
      <c r="U988" s="55"/>
      <c r="V988" s="55"/>
      <c r="W988" s="55"/>
      <c r="Y988" s="55"/>
      <c r="Z988" s="55"/>
      <c r="AA988" s="55"/>
      <c r="AB988" s="55"/>
      <c r="AG988" t="str">
        <f t="shared" si="176"/>
        <v>Lee</v>
      </c>
      <c r="AH988" t="s">
        <v>1638</v>
      </c>
      <c r="AI988">
        <v>1</v>
      </c>
      <c r="AK988" s="94">
        <v>33</v>
      </c>
      <c r="AL988" s="96">
        <v>17</v>
      </c>
      <c r="AM988" s="96">
        <v>25</v>
      </c>
      <c r="AN988" s="100">
        <v>41460</v>
      </c>
      <c r="AO988" s="100">
        <f t="shared" si="179"/>
        <v>33017</v>
      </c>
      <c r="AP988" t="s">
        <v>2575</v>
      </c>
      <c r="AQ988">
        <f t="shared" si="175"/>
        <v>3341460</v>
      </c>
    </row>
    <row r="989" spans="1:43" hidden="1" outlineLevel="1">
      <c r="A989" t="s">
        <v>2633</v>
      </c>
      <c r="B989" s="9" t="s">
        <v>2701</v>
      </c>
      <c r="C989" s="1">
        <f t="shared" si="169"/>
        <v>300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 t="shared" si="170"/>
        <v>0</v>
      </c>
      <c r="G989" s="1">
        <f t="shared" si="177"/>
        <v>158</v>
      </c>
      <c r="H989" s="2">
        <f t="shared" si="178"/>
        <v>0.52666666666666662</v>
      </c>
      <c r="I989" s="8"/>
      <c r="J989" s="2">
        <f t="shared" si="171"/>
        <v>0.23666666666666666</v>
      </c>
      <c r="K989" s="2">
        <f t="shared" si="172"/>
        <v>0.76333333333333331</v>
      </c>
      <c r="L989" s="2">
        <f t="shared" si="173"/>
        <v>0</v>
      </c>
      <c r="M989" s="2">
        <f t="shared" si="174"/>
        <v>0</v>
      </c>
      <c r="N989" s="9">
        <v>71</v>
      </c>
      <c r="O989" s="9">
        <v>229</v>
      </c>
      <c r="Q989" s="9">
        <v>0</v>
      </c>
      <c r="U989" s="55"/>
      <c r="V989" s="55"/>
      <c r="W989" s="55"/>
      <c r="Y989" s="55"/>
      <c r="Z989" s="55"/>
      <c r="AA989" s="55"/>
      <c r="AB989" s="55"/>
      <c r="AG989" t="str">
        <f t="shared" si="176"/>
        <v>Lempster</v>
      </c>
      <c r="AH989" t="s">
        <v>2272</v>
      </c>
      <c r="AI989">
        <v>2</v>
      </c>
      <c r="AK989" s="94">
        <v>33</v>
      </c>
      <c r="AL989" s="96">
        <v>19</v>
      </c>
      <c r="AM989" s="96">
        <v>45</v>
      </c>
      <c r="AN989" s="100">
        <v>41700</v>
      </c>
      <c r="AO989" s="100">
        <f t="shared" si="179"/>
        <v>33019</v>
      </c>
      <c r="AP989" t="s">
        <v>2575</v>
      </c>
      <c r="AQ989">
        <f t="shared" si="175"/>
        <v>3341700</v>
      </c>
    </row>
    <row r="990" spans="1:43" hidden="1" outlineLevel="1">
      <c r="A990" s="9" t="s">
        <v>1794</v>
      </c>
      <c r="B990" s="9" t="s">
        <v>2701</v>
      </c>
      <c r="C990" s="1">
        <f t="shared" si="169"/>
        <v>360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 t="shared" si="170"/>
        <v>0</v>
      </c>
      <c r="G990" s="1">
        <f t="shared" si="177"/>
        <v>186</v>
      </c>
      <c r="H990" s="2">
        <f t="shared" si="178"/>
        <v>0.51666666666666672</v>
      </c>
      <c r="I990" s="8"/>
      <c r="J990" s="2">
        <f t="shared" si="171"/>
        <v>0.22500000000000001</v>
      </c>
      <c r="K990" s="2">
        <f t="shared" si="172"/>
        <v>0.7416666666666667</v>
      </c>
      <c r="L990" s="2">
        <f t="shared" si="173"/>
        <v>0</v>
      </c>
      <c r="M990" s="2">
        <f t="shared" si="174"/>
        <v>3.3333333333333326E-2</v>
      </c>
      <c r="N990" s="9">
        <v>81</v>
      </c>
      <c r="O990" s="9">
        <v>267</v>
      </c>
      <c r="Q990" s="9">
        <v>12</v>
      </c>
      <c r="U990" s="55"/>
      <c r="V990" s="55"/>
      <c r="W990" s="55"/>
      <c r="Y990" s="55"/>
      <c r="Z990" s="55"/>
      <c r="AA990" s="55"/>
      <c r="AB990" s="55"/>
      <c r="AG990" t="str">
        <f t="shared" si="176"/>
        <v>Lincoln</v>
      </c>
      <c r="AH990" t="s">
        <v>336</v>
      </c>
      <c r="AI990">
        <v>2</v>
      </c>
      <c r="AK990" s="94">
        <v>33</v>
      </c>
      <c r="AL990" s="96">
        <v>9</v>
      </c>
      <c r="AM990" s="96">
        <v>115</v>
      </c>
      <c r="AN990" s="100">
        <v>41860</v>
      </c>
      <c r="AO990" s="100">
        <f t="shared" si="179"/>
        <v>33009</v>
      </c>
      <c r="AP990" t="s">
        <v>2575</v>
      </c>
      <c r="AQ990">
        <f t="shared" si="175"/>
        <v>3341860</v>
      </c>
    </row>
    <row r="991" spans="1:43" hidden="1" outlineLevel="1">
      <c r="A991" t="s">
        <v>2050</v>
      </c>
      <c r="B991" s="9" t="s">
        <v>2701</v>
      </c>
      <c r="C991" s="1">
        <f t="shared" si="169"/>
        <v>371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 t="shared" si="170"/>
        <v>0</v>
      </c>
      <c r="G991" s="1">
        <f t="shared" si="177"/>
        <v>208</v>
      </c>
      <c r="H991" s="2">
        <f t="shared" si="178"/>
        <v>0.56064690026954178</v>
      </c>
      <c r="I991" s="8"/>
      <c r="J991" s="2">
        <f t="shared" si="171"/>
        <v>0.215633423180593</v>
      </c>
      <c r="K991" s="2">
        <f t="shared" si="172"/>
        <v>0.77628032345013476</v>
      </c>
      <c r="L991" s="2">
        <f t="shared" si="173"/>
        <v>0</v>
      </c>
      <c r="M991" s="2">
        <f t="shared" si="174"/>
        <v>8.0862533692722671E-3</v>
      </c>
      <c r="N991" s="9">
        <v>80</v>
      </c>
      <c r="O991" s="9">
        <v>288</v>
      </c>
      <c r="Q991" s="9">
        <v>3</v>
      </c>
      <c r="U991" s="55"/>
      <c r="V991" s="55"/>
      <c r="W991" s="55"/>
      <c r="Y991" s="55"/>
      <c r="Z991" s="55"/>
      <c r="AA991" s="55"/>
      <c r="AB991" s="55"/>
      <c r="AG991" t="str">
        <f t="shared" si="176"/>
        <v>Lisbon</v>
      </c>
      <c r="AH991" t="s">
        <v>336</v>
      </c>
      <c r="AI991">
        <v>2</v>
      </c>
      <c r="AK991" s="94">
        <v>33</v>
      </c>
      <c r="AL991" s="96">
        <v>9</v>
      </c>
      <c r="AM991" s="96">
        <v>120</v>
      </c>
      <c r="AN991" s="100">
        <v>42020</v>
      </c>
      <c r="AO991" s="100">
        <f t="shared" si="179"/>
        <v>33009</v>
      </c>
      <c r="AP991" t="s">
        <v>2575</v>
      </c>
      <c r="AQ991">
        <f t="shared" si="175"/>
        <v>3342020</v>
      </c>
    </row>
    <row r="992" spans="1:43" hidden="1" outlineLevel="1">
      <c r="A992" t="s">
        <v>2453</v>
      </c>
      <c r="B992" s="9" t="s">
        <v>2701</v>
      </c>
      <c r="C992" s="1">
        <f t="shared" si="169"/>
        <v>1225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 t="shared" si="170"/>
        <v>0</v>
      </c>
      <c r="G992" s="1">
        <f t="shared" si="177"/>
        <v>545</v>
      </c>
      <c r="H992" s="2">
        <f t="shared" si="178"/>
        <v>0.44489795918367347</v>
      </c>
      <c r="I992" s="8"/>
      <c r="J992" s="2">
        <f t="shared" si="171"/>
        <v>0.24816326530612245</v>
      </c>
      <c r="K992" s="2">
        <f t="shared" si="172"/>
        <v>0.6930612244897959</v>
      </c>
      <c r="L992" s="2">
        <f t="shared" si="173"/>
        <v>0</v>
      </c>
      <c r="M992" s="2">
        <f t="shared" si="174"/>
        <v>5.8775510204081671E-2</v>
      </c>
      <c r="N992" s="9">
        <v>304</v>
      </c>
      <c r="O992" s="9">
        <v>849</v>
      </c>
      <c r="Q992" s="9">
        <v>72</v>
      </c>
      <c r="U992" s="55"/>
      <c r="V992" s="55"/>
      <c r="W992" s="55"/>
      <c r="Y992" s="55"/>
      <c r="Z992" s="55"/>
      <c r="AA992" s="55"/>
      <c r="AB992" s="55"/>
      <c r="AG992" t="str">
        <f t="shared" si="176"/>
        <v>Litchfield</v>
      </c>
      <c r="AH992" t="s">
        <v>2438</v>
      </c>
      <c r="AI992">
        <v>2</v>
      </c>
      <c r="AK992" s="94">
        <v>33</v>
      </c>
      <c r="AL992" s="96">
        <v>11</v>
      </c>
      <c r="AM992" s="96">
        <v>75</v>
      </c>
      <c r="AN992" s="100">
        <v>42260</v>
      </c>
      <c r="AO992" s="100">
        <f t="shared" si="179"/>
        <v>33011</v>
      </c>
      <c r="AP992" t="s">
        <v>2575</v>
      </c>
      <c r="AQ992">
        <f t="shared" si="175"/>
        <v>3342260</v>
      </c>
    </row>
    <row r="993" spans="1:43" hidden="1" outlineLevel="1">
      <c r="A993" t="s">
        <v>222</v>
      </c>
      <c r="B993" s="9" t="s">
        <v>2701</v>
      </c>
      <c r="C993" s="1">
        <f t="shared" ref="C993:C1056" si="180">SUM(N993:AE993)</f>
        <v>1375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 t="shared" ref="F993:F1056" si="181">IF(P993&gt;0,RANK(P993,(N993:AE993)),0)</f>
        <v>0</v>
      </c>
      <c r="G993" s="1">
        <f t="shared" si="177"/>
        <v>643</v>
      </c>
      <c r="H993" s="2">
        <f t="shared" si="178"/>
        <v>0.46763636363636363</v>
      </c>
      <c r="I993" s="8"/>
      <c r="J993" s="2">
        <f t="shared" ref="J993:J1056" si="182">IF(C993=0,"-",N993/C993)</f>
        <v>0.25890909090909092</v>
      </c>
      <c r="K993" s="2">
        <f t="shared" ref="K993:K1056" si="183">IF(C993=0,"-",O993/C993)</f>
        <v>0.72654545454545449</v>
      </c>
      <c r="L993" s="2">
        <f t="shared" ref="L993:L1056" si="184">IF(C993=0,"-",P993/C993)</f>
        <v>0</v>
      </c>
      <c r="M993" s="2">
        <f t="shared" ref="M993:M1056" si="185">IF(C993=0,"-",(1-J993-K993-L993))</f>
        <v>1.4545454545454528E-2</v>
      </c>
      <c r="N993" s="9">
        <v>356</v>
      </c>
      <c r="O993" s="9">
        <v>999</v>
      </c>
      <c r="Q993" s="9">
        <v>20</v>
      </c>
      <c r="U993" s="55"/>
      <c r="V993" s="55"/>
      <c r="W993" s="55"/>
      <c r="Y993" s="55"/>
      <c r="Z993" s="55"/>
      <c r="AA993" s="55"/>
      <c r="AB993" s="55"/>
      <c r="AG993" t="str">
        <f t="shared" si="176"/>
        <v>Littleton</v>
      </c>
      <c r="AH993" t="s">
        <v>336</v>
      </c>
      <c r="AI993">
        <v>2</v>
      </c>
      <c r="AK993" s="94">
        <v>33</v>
      </c>
      <c r="AL993" s="96">
        <v>9</v>
      </c>
      <c r="AM993" s="96">
        <v>125</v>
      </c>
      <c r="AN993" s="100">
        <v>42580</v>
      </c>
      <c r="AO993" s="100">
        <f t="shared" si="179"/>
        <v>33009</v>
      </c>
      <c r="AP993" t="s">
        <v>2575</v>
      </c>
      <c r="AQ993">
        <f t="shared" ref="AQ993:AQ1056" si="186">AK993*100000+AN993</f>
        <v>3342580</v>
      </c>
    </row>
    <row r="994" spans="1:43" hidden="1" outlineLevel="1">
      <c r="A994" t="s">
        <v>2083</v>
      </c>
      <c r="B994" s="9" t="s">
        <v>2701</v>
      </c>
      <c r="C994" s="1">
        <f t="shared" si="180"/>
        <v>4654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 t="shared" si="181"/>
        <v>0</v>
      </c>
      <c r="G994" s="1">
        <f t="shared" si="177"/>
        <v>2040</v>
      </c>
      <c r="H994" s="2">
        <f t="shared" si="178"/>
        <v>0.4383326171035668</v>
      </c>
      <c r="I994" s="8"/>
      <c r="J994" s="2">
        <f t="shared" si="182"/>
        <v>0.25827245380318004</v>
      </c>
      <c r="K994" s="2">
        <f t="shared" si="183"/>
        <v>0.69660507090674684</v>
      </c>
      <c r="L994" s="2">
        <f t="shared" si="184"/>
        <v>0</v>
      </c>
      <c r="M994" s="2">
        <f t="shared" si="185"/>
        <v>4.5122475290073183E-2</v>
      </c>
      <c r="N994" s="9">
        <v>1202</v>
      </c>
      <c r="O994" s="9">
        <v>3242</v>
      </c>
      <c r="Q994" s="9">
        <v>210</v>
      </c>
      <c r="U994" s="55"/>
      <c r="V994" s="55"/>
      <c r="W994" s="55"/>
      <c r="Y994" s="55"/>
      <c r="Z994" s="55"/>
      <c r="AA994" s="55"/>
      <c r="AB994" s="55"/>
      <c r="AG994" t="str">
        <f t="shared" si="176"/>
        <v>Londonderry</v>
      </c>
      <c r="AH994" t="s">
        <v>1417</v>
      </c>
      <c r="AI994">
        <v>1</v>
      </c>
      <c r="AK994" s="94">
        <v>33</v>
      </c>
      <c r="AL994" s="96">
        <v>15</v>
      </c>
      <c r="AM994" s="96">
        <v>95</v>
      </c>
      <c r="AN994" s="100">
        <v>43220</v>
      </c>
      <c r="AO994" s="100">
        <f t="shared" si="179"/>
        <v>33015</v>
      </c>
      <c r="AP994" t="s">
        <v>2575</v>
      </c>
      <c r="AQ994">
        <f t="shared" si="186"/>
        <v>3343220</v>
      </c>
    </row>
    <row r="995" spans="1:43" hidden="1" outlineLevel="1">
      <c r="A995" t="s">
        <v>776</v>
      </c>
      <c r="B995" s="9" t="s">
        <v>2701</v>
      </c>
      <c r="C995" s="1">
        <f t="shared" si="180"/>
        <v>941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 t="shared" si="181"/>
        <v>0</v>
      </c>
      <c r="G995" s="1">
        <f t="shared" si="177"/>
        <v>366</v>
      </c>
      <c r="H995" s="2">
        <f t="shared" si="178"/>
        <v>0.38894792773645059</v>
      </c>
      <c r="I995" s="8"/>
      <c r="J995" s="2">
        <f t="shared" si="182"/>
        <v>0.28480340063761955</v>
      </c>
      <c r="K995" s="2">
        <f t="shared" si="183"/>
        <v>0.67375132837407015</v>
      </c>
      <c r="L995" s="2">
        <f t="shared" si="184"/>
        <v>0</v>
      </c>
      <c r="M995" s="2">
        <f t="shared" si="185"/>
        <v>4.1445270988310301E-2</v>
      </c>
      <c r="N995" s="9">
        <v>268</v>
      </c>
      <c r="O995" s="9">
        <v>634</v>
      </c>
      <c r="Q995" s="9">
        <v>39</v>
      </c>
      <c r="U995" s="55"/>
      <c r="V995" s="55"/>
      <c r="W995" s="55"/>
      <c r="Y995" s="55"/>
      <c r="Z995" s="55"/>
      <c r="AA995" s="55"/>
      <c r="AB995" s="55"/>
      <c r="AG995" t="str">
        <f t="shared" si="176"/>
        <v>Loudon</v>
      </c>
      <c r="AH995" t="s">
        <v>391</v>
      </c>
      <c r="AI995">
        <v>2</v>
      </c>
      <c r="AK995" s="94">
        <v>33</v>
      </c>
      <c r="AL995" s="96">
        <v>13</v>
      </c>
      <c r="AM995" s="96">
        <v>85</v>
      </c>
      <c r="AN995" s="100">
        <v>43380</v>
      </c>
      <c r="AO995" s="100">
        <f t="shared" si="179"/>
        <v>33013</v>
      </c>
      <c r="AP995" t="s">
        <v>2575</v>
      </c>
      <c r="AQ995">
        <f t="shared" si="186"/>
        <v>3343380</v>
      </c>
    </row>
    <row r="996" spans="1:43" hidden="1" outlineLevel="1">
      <c r="A996" t="s">
        <v>473</v>
      </c>
      <c r="B996" s="9" t="s">
        <v>2701</v>
      </c>
      <c r="C996" s="1">
        <f t="shared" si="180"/>
        <v>126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 t="shared" si="181"/>
        <v>0</v>
      </c>
      <c r="G996" s="1">
        <f t="shared" si="177"/>
        <v>52</v>
      </c>
      <c r="H996" s="2">
        <f t="shared" si="178"/>
        <v>0.41269841269841268</v>
      </c>
      <c r="I996" s="8"/>
      <c r="J996" s="2">
        <f t="shared" si="182"/>
        <v>0.29365079365079366</v>
      </c>
      <c r="K996" s="2">
        <f t="shared" si="183"/>
        <v>0.70634920634920639</v>
      </c>
      <c r="L996" s="2">
        <f t="shared" si="184"/>
        <v>0</v>
      </c>
      <c r="M996" s="2">
        <f t="shared" si="185"/>
        <v>-1.1102230246251565E-16</v>
      </c>
      <c r="N996" s="9">
        <v>37</v>
      </c>
      <c r="O996" s="9">
        <v>89</v>
      </c>
      <c r="Q996" s="9">
        <v>0</v>
      </c>
      <c r="U996" s="55"/>
      <c r="V996" s="55"/>
      <c r="W996" s="55"/>
      <c r="Y996" s="55"/>
      <c r="Z996" s="55"/>
      <c r="AA996" s="55"/>
      <c r="AB996" s="55"/>
      <c r="AG996" t="str">
        <f t="shared" si="176"/>
        <v>Lyman</v>
      </c>
      <c r="AH996" t="s">
        <v>336</v>
      </c>
      <c r="AI996">
        <v>2</v>
      </c>
      <c r="AK996" s="94">
        <v>33</v>
      </c>
      <c r="AL996" s="96">
        <v>9</v>
      </c>
      <c r="AM996" s="96">
        <v>130</v>
      </c>
      <c r="AN996" s="100">
        <v>44100</v>
      </c>
      <c r="AO996" s="100">
        <f t="shared" si="179"/>
        <v>33009</v>
      </c>
      <c r="AP996" t="s">
        <v>2575</v>
      </c>
      <c r="AQ996">
        <f t="shared" si="186"/>
        <v>3344100</v>
      </c>
    </row>
    <row r="997" spans="1:43" hidden="1" outlineLevel="1">
      <c r="A997" t="s">
        <v>2727</v>
      </c>
      <c r="B997" s="9" t="s">
        <v>2701</v>
      </c>
      <c r="C997" s="1">
        <f t="shared" si="180"/>
        <v>481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 t="shared" si="181"/>
        <v>0</v>
      </c>
      <c r="G997" s="1">
        <f t="shared" si="177"/>
        <v>36</v>
      </c>
      <c r="H997" s="2">
        <f t="shared" si="178"/>
        <v>7.4844074844074848E-2</v>
      </c>
      <c r="I997" s="8"/>
      <c r="J997" s="2">
        <f t="shared" si="182"/>
        <v>0.5280665280665281</v>
      </c>
      <c r="K997" s="2">
        <f t="shared" si="183"/>
        <v>0.45322245322245325</v>
      </c>
      <c r="L997" s="2">
        <f t="shared" si="184"/>
        <v>0</v>
      </c>
      <c r="M997" s="2">
        <f t="shared" si="185"/>
        <v>1.8711018711018657E-2</v>
      </c>
      <c r="N997" s="9">
        <v>254</v>
      </c>
      <c r="O997" s="9">
        <v>218</v>
      </c>
      <c r="Q997" s="9">
        <v>9</v>
      </c>
      <c r="U997" s="55"/>
      <c r="V997" s="55"/>
      <c r="W997" s="55"/>
      <c r="Y997" s="55"/>
      <c r="Z997" s="55"/>
      <c r="AA997" s="55"/>
      <c r="AB997" s="55"/>
      <c r="AG997" t="str">
        <f t="shared" si="176"/>
        <v>Lyme</v>
      </c>
      <c r="AH997" t="s">
        <v>336</v>
      </c>
      <c r="AI997">
        <v>2</v>
      </c>
      <c r="AK997" s="94">
        <v>33</v>
      </c>
      <c r="AL997" s="96">
        <v>9</v>
      </c>
      <c r="AM997" s="96">
        <v>135</v>
      </c>
      <c r="AN997" s="100">
        <v>44260</v>
      </c>
      <c r="AO997" s="100">
        <f t="shared" si="179"/>
        <v>33009</v>
      </c>
      <c r="AP997" t="s">
        <v>2575</v>
      </c>
      <c r="AQ997">
        <f t="shared" si="186"/>
        <v>3344260</v>
      </c>
    </row>
    <row r="998" spans="1:43" hidden="1" outlineLevel="1">
      <c r="A998" t="s">
        <v>2620</v>
      </c>
      <c r="B998" s="9" t="s">
        <v>2701</v>
      </c>
      <c r="C998" s="1">
        <f t="shared" si="180"/>
        <v>374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 t="shared" si="181"/>
        <v>0</v>
      </c>
      <c r="G998" s="1">
        <f t="shared" si="177"/>
        <v>167</v>
      </c>
      <c r="H998" s="2">
        <f t="shared" si="178"/>
        <v>0.446524064171123</v>
      </c>
      <c r="I998" s="8"/>
      <c r="J998" s="2">
        <f t="shared" si="182"/>
        <v>0.23529411764705882</v>
      </c>
      <c r="K998" s="2">
        <f t="shared" si="183"/>
        <v>0.68181818181818177</v>
      </c>
      <c r="L998" s="2">
        <f t="shared" si="184"/>
        <v>0</v>
      </c>
      <c r="M998" s="2">
        <f t="shared" si="185"/>
        <v>8.2887700534759357E-2</v>
      </c>
      <c r="N998" s="9">
        <v>88</v>
      </c>
      <c r="O998" s="9">
        <v>255</v>
      </c>
      <c r="Q998" s="9">
        <v>31</v>
      </c>
      <c r="U998" s="55"/>
      <c r="V998" s="55"/>
      <c r="W998" s="55"/>
      <c r="Y998" s="55"/>
      <c r="Z998" s="55"/>
      <c r="AA998" s="55"/>
      <c r="AB998" s="55"/>
      <c r="AG998" t="str">
        <f t="shared" si="176"/>
        <v>Lyndeborough</v>
      </c>
      <c r="AH998" t="s">
        <v>2438</v>
      </c>
      <c r="AI998">
        <v>2</v>
      </c>
      <c r="AK998" s="94">
        <v>33</v>
      </c>
      <c r="AL998" s="96">
        <v>11</v>
      </c>
      <c r="AM998" s="96">
        <v>80</v>
      </c>
      <c r="AN998" s="100">
        <v>44580</v>
      </c>
      <c r="AO998" s="100">
        <f t="shared" si="179"/>
        <v>33011</v>
      </c>
      <c r="AP998" t="s">
        <v>2575</v>
      </c>
      <c r="AQ998">
        <f t="shared" si="186"/>
        <v>3344580</v>
      </c>
    </row>
    <row r="999" spans="1:43" hidden="1" outlineLevel="1">
      <c r="A999" t="s">
        <v>1459</v>
      </c>
      <c r="B999" s="9" t="s">
        <v>2701</v>
      </c>
      <c r="C999" s="1">
        <f t="shared" si="180"/>
        <v>484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 t="shared" si="181"/>
        <v>0</v>
      </c>
      <c r="G999" s="1">
        <f t="shared" si="177"/>
        <v>155</v>
      </c>
      <c r="H999" s="2">
        <f t="shared" si="178"/>
        <v>0.32024793388429751</v>
      </c>
      <c r="I999" s="8"/>
      <c r="J999" s="2">
        <f t="shared" si="182"/>
        <v>0.30785123966942146</v>
      </c>
      <c r="K999" s="2">
        <f t="shared" si="183"/>
        <v>0.62809917355371903</v>
      </c>
      <c r="L999" s="2">
        <f t="shared" si="184"/>
        <v>0</v>
      </c>
      <c r="M999" s="2">
        <f t="shared" si="185"/>
        <v>6.4049586776859457E-2</v>
      </c>
      <c r="N999" s="9">
        <v>149</v>
      </c>
      <c r="O999" s="9">
        <v>304</v>
      </c>
      <c r="Q999" s="9">
        <v>31</v>
      </c>
      <c r="U999" s="55"/>
      <c r="V999" s="55"/>
      <c r="W999" s="55"/>
      <c r="Y999" s="55"/>
      <c r="Z999" s="55"/>
      <c r="AA999" s="55"/>
      <c r="AB999" s="55"/>
      <c r="AG999" t="str">
        <f t="shared" si="176"/>
        <v>Madbury</v>
      </c>
      <c r="AH999" t="s">
        <v>1638</v>
      </c>
      <c r="AI999">
        <v>1</v>
      </c>
      <c r="AK999" s="94">
        <v>33</v>
      </c>
      <c r="AL999" s="96">
        <v>17</v>
      </c>
      <c r="AM999" s="96">
        <v>30</v>
      </c>
      <c r="AN999" s="100">
        <v>44820</v>
      </c>
      <c r="AO999" s="100">
        <f t="shared" si="179"/>
        <v>33017</v>
      </c>
      <c r="AP999" t="s">
        <v>2575</v>
      </c>
      <c r="AQ999">
        <f t="shared" si="186"/>
        <v>3344820</v>
      </c>
    </row>
    <row r="1000" spans="1:43" hidden="1" outlineLevel="1">
      <c r="A1000" s="9" t="s">
        <v>2395</v>
      </c>
      <c r="B1000" s="9" t="s">
        <v>2701</v>
      </c>
      <c r="C1000" s="1">
        <f t="shared" si="180"/>
        <v>519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 t="shared" si="181"/>
        <v>0</v>
      </c>
      <c r="G1000" s="1">
        <f t="shared" si="177"/>
        <v>243</v>
      </c>
      <c r="H1000" s="2">
        <f t="shared" si="178"/>
        <v>0.46820809248554912</v>
      </c>
      <c r="I1000" s="8"/>
      <c r="J1000" s="2">
        <f t="shared" si="182"/>
        <v>0.24084778420038536</v>
      </c>
      <c r="K1000" s="2">
        <f t="shared" si="183"/>
        <v>0.70905587668593451</v>
      </c>
      <c r="L1000" s="2">
        <f t="shared" si="184"/>
        <v>0</v>
      </c>
      <c r="M1000" s="2">
        <f t="shared" si="185"/>
        <v>5.0096339113680166E-2</v>
      </c>
      <c r="N1000" s="9">
        <v>125</v>
      </c>
      <c r="O1000" s="9">
        <v>368</v>
      </c>
      <c r="Q1000" s="9">
        <v>26</v>
      </c>
      <c r="U1000" s="55"/>
      <c r="V1000" s="55"/>
      <c r="W1000" s="55"/>
      <c r="Y1000" s="55"/>
      <c r="Z1000" s="55"/>
      <c r="AA1000" s="55"/>
      <c r="AB1000" s="55"/>
      <c r="AG1000" t="str">
        <f t="shared" si="176"/>
        <v>Madison</v>
      </c>
      <c r="AH1000" t="s">
        <v>1570</v>
      </c>
      <c r="AI1000">
        <v>1</v>
      </c>
      <c r="AK1000" s="94">
        <v>33</v>
      </c>
      <c r="AL1000" s="96">
        <v>3</v>
      </c>
      <c r="AM1000" s="96">
        <v>60</v>
      </c>
      <c r="AN1000" s="100">
        <v>45060</v>
      </c>
      <c r="AO1000" s="100">
        <f t="shared" si="179"/>
        <v>33003</v>
      </c>
      <c r="AP1000" t="s">
        <v>2575</v>
      </c>
      <c r="AQ1000">
        <f t="shared" si="186"/>
        <v>3345060</v>
      </c>
    </row>
    <row r="1001" spans="1:43" hidden="1" outlineLevel="1">
      <c r="A1001" t="s">
        <v>1002</v>
      </c>
      <c r="B1001" s="9" t="s">
        <v>2701</v>
      </c>
      <c r="C1001" s="1">
        <f t="shared" si="180"/>
        <v>25135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 t="shared" si="181"/>
        <v>0</v>
      </c>
      <c r="G1001" s="1">
        <f t="shared" si="177"/>
        <v>9186</v>
      </c>
      <c r="H1001" s="2">
        <f t="shared" si="178"/>
        <v>0.36546648100258605</v>
      </c>
      <c r="I1001" s="8"/>
      <c r="J1001" s="2">
        <f t="shared" si="182"/>
        <v>0.3051919633976527</v>
      </c>
      <c r="K1001" s="2">
        <f t="shared" si="183"/>
        <v>0.6706584444002387</v>
      </c>
      <c r="L1001" s="2">
        <f t="shared" si="184"/>
        <v>0</v>
      </c>
      <c r="M1001" s="2">
        <f t="shared" si="185"/>
        <v>2.414959220210855E-2</v>
      </c>
      <c r="N1001" s="9">
        <v>7671</v>
      </c>
      <c r="O1001" s="9">
        <v>16857</v>
      </c>
      <c r="Q1001" s="9">
        <v>607</v>
      </c>
      <c r="U1001" s="55"/>
      <c r="V1001" s="55"/>
      <c r="W1001" s="55"/>
      <c r="Y1001" s="55"/>
      <c r="Z1001" s="55"/>
      <c r="AA1001" s="55"/>
      <c r="AB1001" s="55"/>
      <c r="AG1001" t="str">
        <f t="shared" si="176"/>
        <v>Manchester</v>
      </c>
      <c r="AH1001" t="s">
        <v>2438</v>
      </c>
      <c r="AI1001">
        <v>1</v>
      </c>
      <c r="AK1001" s="94">
        <v>33</v>
      </c>
      <c r="AL1001" s="96">
        <v>11</v>
      </c>
      <c r="AM1001" s="96">
        <v>85</v>
      </c>
      <c r="AN1001" s="100">
        <v>45140</v>
      </c>
      <c r="AO1001" s="100">
        <f t="shared" si="179"/>
        <v>33011</v>
      </c>
      <c r="AP1001" t="s">
        <v>527</v>
      </c>
      <c r="AQ1001">
        <f t="shared" si="186"/>
        <v>3345140</v>
      </c>
    </row>
    <row r="1002" spans="1:43" hidden="1" outlineLevel="1">
      <c r="A1002" t="s">
        <v>958</v>
      </c>
      <c r="B1002" s="9" t="s">
        <v>2701</v>
      </c>
      <c r="C1002" s="1">
        <f t="shared" si="180"/>
        <v>546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 t="shared" si="181"/>
        <v>0</v>
      </c>
      <c r="G1002" s="1">
        <f t="shared" si="177"/>
        <v>57</v>
      </c>
      <c r="H1002" s="2">
        <f t="shared" si="178"/>
        <v>0.1043956043956044</v>
      </c>
      <c r="I1002" s="8"/>
      <c r="J1002" s="2">
        <f t="shared" si="182"/>
        <v>0.43040293040293043</v>
      </c>
      <c r="K1002" s="2">
        <f t="shared" si="183"/>
        <v>0.53479853479853479</v>
      </c>
      <c r="L1002" s="2">
        <f t="shared" si="184"/>
        <v>0</v>
      </c>
      <c r="M1002" s="2">
        <f t="shared" si="185"/>
        <v>3.4798534798534786E-2</v>
      </c>
      <c r="N1002" s="9">
        <v>235</v>
      </c>
      <c r="O1002" s="9">
        <v>292</v>
      </c>
      <c r="Q1002" s="9">
        <v>19</v>
      </c>
      <c r="U1002" s="55"/>
      <c r="V1002" s="55"/>
      <c r="W1002" s="55"/>
      <c r="Y1002" s="55"/>
      <c r="Z1002" s="55"/>
      <c r="AA1002" s="55"/>
      <c r="AB1002" s="55"/>
      <c r="AG1002" t="str">
        <f t="shared" si="176"/>
        <v>Marlborough</v>
      </c>
      <c r="AH1002" t="s">
        <v>2819</v>
      </c>
      <c r="AI1002">
        <v>2</v>
      </c>
      <c r="AK1002" s="94">
        <v>33</v>
      </c>
      <c r="AL1002" s="96">
        <v>5</v>
      </c>
      <c r="AM1002" s="96">
        <v>50</v>
      </c>
      <c r="AN1002" s="100">
        <v>45460</v>
      </c>
      <c r="AO1002" s="100">
        <f t="shared" si="179"/>
        <v>33005</v>
      </c>
      <c r="AP1002" t="s">
        <v>2575</v>
      </c>
      <c r="AQ1002">
        <f t="shared" si="186"/>
        <v>3345460</v>
      </c>
    </row>
    <row r="1003" spans="1:43" hidden="1" outlineLevel="1">
      <c r="A1003" t="s">
        <v>1460</v>
      </c>
      <c r="B1003" s="9" t="s">
        <v>2701</v>
      </c>
      <c r="C1003" s="1">
        <f t="shared" si="180"/>
        <v>209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 t="shared" si="181"/>
        <v>0</v>
      </c>
      <c r="G1003" s="1">
        <f t="shared" si="177"/>
        <v>5</v>
      </c>
      <c r="H1003" s="2">
        <f t="shared" si="178"/>
        <v>2.3923444976076555E-2</v>
      </c>
      <c r="I1003" s="8"/>
      <c r="J1003" s="2">
        <f t="shared" si="182"/>
        <v>0.45933014354066987</v>
      </c>
      <c r="K1003" s="2">
        <f t="shared" si="183"/>
        <v>0.48325358851674644</v>
      </c>
      <c r="L1003" s="2">
        <f t="shared" si="184"/>
        <v>0</v>
      </c>
      <c r="M1003" s="2">
        <f t="shared" si="185"/>
        <v>5.7416267942583754E-2</v>
      </c>
      <c r="N1003" s="9">
        <v>96</v>
      </c>
      <c r="O1003" s="9">
        <v>101</v>
      </c>
      <c r="Q1003" s="9">
        <v>12</v>
      </c>
      <c r="U1003" s="55"/>
      <c r="V1003" s="55"/>
      <c r="W1003" s="55"/>
      <c r="Y1003" s="55"/>
      <c r="Z1003" s="55"/>
      <c r="AA1003" s="55"/>
      <c r="AB1003" s="55"/>
      <c r="AG1003" t="str">
        <f t="shared" si="176"/>
        <v>Marlow</v>
      </c>
      <c r="AH1003" t="s">
        <v>2819</v>
      </c>
      <c r="AI1003">
        <v>2</v>
      </c>
      <c r="AK1003" s="94">
        <v>33</v>
      </c>
      <c r="AL1003" s="96">
        <v>5</v>
      </c>
      <c r="AM1003" s="96">
        <v>55</v>
      </c>
      <c r="AN1003" s="100">
        <v>45700</v>
      </c>
      <c r="AO1003" s="100">
        <f t="shared" si="179"/>
        <v>33005</v>
      </c>
      <c r="AP1003" t="s">
        <v>2575</v>
      </c>
      <c r="AQ1003">
        <f t="shared" si="186"/>
        <v>3345700</v>
      </c>
    </row>
    <row r="1004" spans="1:43" hidden="1" outlineLevel="1">
      <c r="A1004" t="s">
        <v>2171</v>
      </c>
      <c r="B1004" s="9" t="s">
        <v>2701</v>
      </c>
      <c r="C1004" s="1">
        <f t="shared" si="180"/>
        <v>348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 t="shared" si="181"/>
        <v>0</v>
      </c>
      <c r="G1004" s="1">
        <f t="shared" si="177"/>
        <v>122</v>
      </c>
      <c r="H1004" s="2">
        <f t="shared" si="178"/>
        <v>0.35057471264367818</v>
      </c>
      <c r="I1004" s="8"/>
      <c r="J1004" s="2">
        <f t="shared" si="182"/>
        <v>0.3045977011494253</v>
      </c>
      <c r="K1004" s="2">
        <f t="shared" si="183"/>
        <v>0.65517241379310343</v>
      </c>
      <c r="L1004" s="2">
        <f t="shared" si="184"/>
        <v>0</v>
      </c>
      <c r="M1004" s="2">
        <f t="shared" si="185"/>
        <v>4.0229885057471271E-2</v>
      </c>
      <c r="N1004" s="9">
        <v>106</v>
      </c>
      <c r="O1004" s="9">
        <v>228</v>
      </c>
      <c r="Q1004" s="9">
        <v>14</v>
      </c>
      <c r="U1004" s="55"/>
      <c r="V1004" s="55"/>
      <c r="W1004" s="55"/>
      <c r="Y1004" s="55"/>
      <c r="Z1004" s="55"/>
      <c r="AA1004" s="55"/>
      <c r="AB1004" s="55"/>
      <c r="AG1004" t="str">
        <f t="shared" si="176"/>
        <v>Mason</v>
      </c>
      <c r="AH1004" t="s">
        <v>2438</v>
      </c>
      <c r="AI1004">
        <v>2</v>
      </c>
      <c r="AK1004" s="94">
        <v>33</v>
      </c>
      <c r="AL1004" s="96">
        <v>11</v>
      </c>
      <c r="AM1004" s="96">
        <v>90</v>
      </c>
      <c r="AN1004" s="100">
        <v>46260</v>
      </c>
      <c r="AO1004" s="100">
        <f t="shared" si="179"/>
        <v>33011</v>
      </c>
      <c r="AP1004" t="s">
        <v>2575</v>
      </c>
      <c r="AQ1004">
        <f t="shared" si="186"/>
        <v>3346260</v>
      </c>
    </row>
    <row r="1005" spans="1:43" hidden="1" outlineLevel="1">
      <c r="A1005" t="s">
        <v>1911</v>
      </c>
      <c r="B1005" s="9" t="s">
        <v>2701</v>
      </c>
      <c r="C1005" s="1">
        <f t="shared" si="180"/>
        <v>1566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 t="shared" si="181"/>
        <v>0</v>
      </c>
      <c r="G1005" s="1">
        <f t="shared" si="177"/>
        <v>824</v>
      </c>
      <c r="H1005" s="2">
        <f t="shared" si="178"/>
        <v>0.5261813537675607</v>
      </c>
      <c r="I1005" s="8"/>
      <c r="J1005" s="2">
        <f t="shared" si="182"/>
        <v>0.227330779054917</v>
      </c>
      <c r="K1005" s="2">
        <f t="shared" si="183"/>
        <v>0.75351213282247764</v>
      </c>
      <c r="L1005" s="2">
        <f t="shared" si="184"/>
        <v>0</v>
      </c>
      <c r="M1005" s="2">
        <f t="shared" si="185"/>
        <v>1.9157088122605304E-2</v>
      </c>
      <c r="N1005" s="9">
        <v>356</v>
      </c>
      <c r="O1005" s="9">
        <v>1180</v>
      </c>
      <c r="Q1005" s="9">
        <v>30</v>
      </c>
      <c r="U1005" s="55"/>
      <c r="V1005" s="55"/>
      <c r="W1005" s="55"/>
      <c r="Y1005" s="55"/>
      <c r="Z1005" s="55"/>
      <c r="AA1005" s="55"/>
      <c r="AB1005" s="55"/>
      <c r="AG1005" t="str">
        <f t="shared" si="176"/>
        <v>Meredith</v>
      </c>
      <c r="AH1005" t="s">
        <v>2259</v>
      </c>
      <c r="AI1005">
        <v>1</v>
      </c>
      <c r="AK1005" s="94">
        <v>33</v>
      </c>
      <c r="AL1005" s="96">
        <v>1</v>
      </c>
      <c r="AM1005" s="96">
        <v>40</v>
      </c>
      <c r="AN1005" s="100">
        <v>47140</v>
      </c>
      <c r="AO1005" s="100">
        <f t="shared" si="179"/>
        <v>33001</v>
      </c>
      <c r="AP1005" t="s">
        <v>2575</v>
      </c>
      <c r="AQ1005">
        <f t="shared" si="186"/>
        <v>3347140</v>
      </c>
    </row>
    <row r="1006" spans="1:43" hidden="1" outlineLevel="1">
      <c r="A1006" t="s">
        <v>391</v>
      </c>
      <c r="B1006" s="9" t="s">
        <v>2701</v>
      </c>
      <c r="C1006" s="1">
        <f t="shared" si="180"/>
        <v>5276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 t="shared" si="181"/>
        <v>0</v>
      </c>
      <c r="G1006" s="1">
        <f t="shared" si="177"/>
        <v>2278</v>
      </c>
      <c r="H1006" s="2">
        <f t="shared" si="178"/>
        <v>0.43176648976497345</v>
      </c>
      <c r="I1006" s="8"/>
      <c r="J1006" s="2">
        <f t="shared" si="182"/>
        <v>0.26383623957543595</v>
      </c>
      <c r="K1006" s="2">
        <f t="shared" si="183"/>
        <v>0.69560272934040945</v>
      </c>
      <c r="L1006" s="2">
        <f t="shared" si="184"/>
        <v>0</v>
      </c>
      <c r="M1006" s="2">
        <f t="shared" si="185"/>
        <v>4.0561031084154653E-2</v>
      </c>
      <c r="N1006" s="9">
        <v>1392</v>
      </c>
      <c r="O1006" s="9">
        <v>3670</v>
      </c>
      <c r="Q1006" s="9">
        <v>214</v>
      </c>
      <c r="U1006" s="55"/>
      <c r="V1006" s="55"/>
      <c r="W1006" s="55"/>
      <c r="Y1006" s="55"/>
      <c r="Z1006" s="55"/>
      <c r="AA1006" s="55"/>
      <c r="AB1006" s="55"/>
      <c r="AG1006" t="str">
        <f t="shared" si="176"/>
        <v>Merrimack</v>
      </c>
      <c r="AH1006" t="s">
        <v>2438</v>
      </c>
      <c r="AI1006">
        <v>1</v>
      </c>
      <c r="AK1006" s="94">
        <v>33</v>
      </c>
      <c r="AL1006" s="96">
        <v>11</v>
      </c>
      <c r="AM1006" s="96">
        <v>95</v>
      </c>
      <c r="AN1006" s="100">
        <v>47540</v>
      </c>
      <c r="AO1006" s="100">
        <f t="shared" si="179"/>
        <v>33011</v>
      </c>
      <c r="AP1006" t="s">
        <v>2575</v>
      </c>
      <c r="AQ1006">
        <f t="shared" si="186"/>
        <v>3347540</v>
      </c>
    </row>
    <row r="1007" spans="1:43" hidden="1" outlineLevel="1">
      <c r="A1007" t="s">
        <v>2123</v>
      </c>
      <c r="B1007" s="9" t="s">
        <v>2701</v>
      </c>
      <c r="C1007" s="1">
        <f t="shared" si="180"/>
        <v>218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 t="shared" si="181"/>
        <v>0</v>
      </c>
      <c r="G1007" s="1">
        <f t="shared" si="177"/>
        <v>91</v>
      </c>
      <c r="H1007" s="2">
        <f t="shared" si="178"/>
        <v>0.41743119266055045</v>
      </c>
      <c r="I1007" s="8"/>
      <c r="J1007" s="2">
        <f t="shared" si="182"/>
        <v>0.27522935779816515</v>
      </c>
      <c r="K1007" s="2">
        <f t="shared" si="183"/>
        <v>0.69266055045871555</v>
      </c>
      <c r="L1007" s="2">
        <f t="shared" si="184"/>
        <v>0</v>
      </c>
      <c r="M1007" s="2">
        <f t="shared" si="185"/>
        <v>3.2110091743119296E-2</v>
      </c>
      <c r="N1007" s="9">
        <v>60</v>
      </c>
      <c r="O1007" s="9">
        <v>151</v>
      </c>
      <c r="Q1007" s="9">
        <v>7</v>
      </c>
      <c r="U1007" s="55"/>
      <c r="V1007" s="55"/>
      <c r="W1007" s="55"/>
      <c r="Y1007" s="55"/>
      <c r="Z1007" s="55"/>
      <c r="AA1007" s="55"/>
      <c r="AB1007" s="55"/>
      <c r="AG1007" t="str">
        <f t="shared" si="176"/>
        <v>Middleton</v>
      </c>
      <c r="AH1007" t="s">
        <v>1638</v>
      </c>
      <c r="AI1007">
        <v>1</v>
      </c>
      <c r="AK1007" s="94">
        <v>33</v>
      </c>
      <c r="AL1007" s="96">
        <v>17</v>
      </c>
      <c r="AM1007" s="96">
        <v>35</v>
      </c>
      <c r="AN1007" s="100">
        <v>47700</v>
      </c>
      <c r="AO1007" s="100">
        <f t="shared" si="179"/>
        <v>33017</v>
      </c>
      <c r="AP1007" t="s">
        <v>2575</v>
      </c>
      <c r="AQ1007">
        <f t="shared" si="186"/>
        <v>3347700</v>
      </c>
    </row>
    <row r="1008" spans="1:43" hidden="1" outlineLevel="1">
      <c r="A1008" t="s">
        <v>87</v>
      </c>
      <c r="B1008" s="9" t="s">
        <v>2701</v>
      </c>
      <c r="C1008" s="1">
        <f t="shared" si="180"/>
        <v>314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 t="shared" si="181"/>
        <v>0</v>
      </c>
      <c r="G1008" s="1">
        <f t="shared" si="177"/>
        <v>119</v>
      </c>
      <c r="H1008" s="2">
        <f t="shared" si="178"/>
        <v>0.37898089171974525</v>
      </c>
      <c r="I1008" s="8"/>
      <c r="J1008" s="2">
        <f t="shared" si="182"/>
        <v>0.29617834394904458</v>
      </c>
      <c r="K1008" s="2">
        <f t="shared" si="183"/>
        <v>0.67515923566878977</v>
      </c>
      <c r="L1008" s="2">
        <f t="shared" si="184"/>
        <v>0</v>
      </c>
      <c r="M1008" s="2">
        <f t="shared" si="185"/>
        <v>2.8662420382165599E-2</v>
      </c>
      <c r="N1008" s="9">
        <v>93</v>
      </c>
      <c r="O1008" s="9">
        <v>212</v>
      </c>
      <c r="Q1008" s="9">
        <v>9</v>
      </c>
      <c r="U1008" s="55"/>
      <c r="V1008" s="55"/>
      <c r="W1008" s="55"/>
      <c r="Y1008" s="55"/>
      <c r="Z1008" s="55"/>
      <c r="AA1008" s="55"/>
      <c r="AB1008" s="55"/>
      <c r="AG1008" t="str">
        <f t="shared" si="176"/>
        <v>Milan</v>
      </c>
      <c r="AH1008" t="s">
        <v>824</v>
      </c>
      <c r="AI1008">
        <v>2</v>
      </c>
      <c r="AK1008" s="94">
        <v>33</v>
      </c>
      <c r="AL1008" s="96">
        <v>7</v>
      </c>
      <c r="AM1008" s="96">
        <v>135</v>
      </c>
      <c r="AN1008" s="100">
        <v>47860</v>
      </c>
      <c r="AO1008" s="100">
        <f t="shared" si="179"/>
        <v>33007</v>
      </c>
      <c r="AP1008" t="s">
        <v>2575</v>
      </c>
      <c r="AQ1008">
        <f t="shared" si="186"/>
        <v>3347860</v>
      </c>
    </row>
    <row r="1009" spans="1:43" hidden="1" outlineLevel="1">
      <c r="A1009" t="s">
        <v>731</v>
      </c>
      <c r="B1009" s="9" t="s">
        <v>2701</v>
      </c>
      <c r="C1009" s="1">
        <f t="shared" si="180"/>
        <v>2701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 t="shared" si="181"/>
        <v>0</v>
      </c>
      <c r="G1009" s="1">
        <f t="shared" si="177"/>
        <v>1371</v>
      </c>
      <c r="H1009" s="2">
        <f t="shared" si="178"/>
        <v>0.50758978156238432</v>
      </c>
      <c r="I1009" s="8"/>
      <c r="J1009" s="2">
        <f t="shared" si="182"/>
        <v>0.23139577934098482</v>
      </c>
      <c r="K1009" s="2">
        <f t="shared" si="183"/>
        <v>0.73898556090336909</v>
      </c>
      <c r="L1009" s="2">
        <f t="shared" si="184"/>
        <v>0</v>
      </c>
      <c r="M1009" s="2">
        <f t="shared" si="185"/>
        <v>2.9618659755646037E-2</v>
      </c>
      <c r="N1009" s="9">
        <v>625</v>
      </c>
      <c r="O1009" s="9">
        <v>1996</v>
      </c>
      <c r="Q1009" s="9">
        <v>80</v>
      </c>
      <c r="U1009" s="55"/>
      <c r="V1009" s="55"/>
      <c r="W1009" s="55"/>
      <c r="Y1009" s="55"/>
      <c r="Z1009" s="55"/>
      <c r="AA1009" s="55"/>
      <c r="AB1009" s="55"/>
      <c r="AG1009" t="str">
        <f t="shared" si="176"/>
        <v>Milford</v>
      </c>
      <c r="AH1009" t="s">
        <v>2438</v>
      </c>
      <c r="AI1009">
        <v>2</v>
      </c>
      <c r="AK1009" s="94">
        <v>33</v>
      </c>
      <c r="AL1009" s="96">
        <v>11</v>
      </c>
      <c r="AM1009" s="96">
        <v>100</v>
      </c>
      <c r="AN1009" s="100">
        <v>48020</v>
      </c>
      <c r="AO1009" s="100">
        <f t="shared" si="179"/>
        <v>33011</v>
      </c>
      <c r="AP1009" t="s">
        <v>2575</v>
      </c>
      <c r="AQ1009">
        <f t="shared" si="186"/>
        <v>3348020</v>
      </c>
    </row>
    <row r="1010" spans="1:43" hidden="1" outlineLevel="1">
      <c r="A1010" t="s">
        <v>1925</v>
      </c>
      <c r="B1010" s="9" t="s">
        <v>2701</v>
      </c>
      <c r="C1010" s="1">
        <f t="shared" si="180"/>
        <v>7</v>
      </c>
      <c r="D1010" s="7">
        <f>IF(N1010&gt;0, RANK(N1010,(N1010:P1010,Q1010:AE1010)),0)</f>
        <v>0</v>
      </c>
      <c r="E1010" s="7">
        <f>IF(O1010&gt;0,RANK(O1010,(N1010:P1010,Q1010:AE1010)),0)</f>
        <v>1</v>
      </c>
      <c r="F1010" s="7">
        <f t="shared" si="181"/>
        <v>0</v>
      </c>
      <c r="G1010" s="1">
        <f t="shared" si="177"/>
        <v>7</v>
      </c>
      <c r="H1010" s="2">
        <f t="shared" si="178"/>
        <v>1</v>
      </c>
      <c r="I1010" s="8"/>
      <c r="J1010" s="2">
        <f t="shared" si="182"/>
        <v>0</v>
      </c>
      <c r="K1010" s="2">
        <f t="shared" si="183"/>
        <v>1</v>
      </c>
      <c r="L1010" s="2">
        <f t="shared" si="184"/>
        <v>0</v>
      </c>
      <c r="M1010" s="2">
        <f t="shared" si="185"/>
        <v>0</v>
      </c>
      <c r="N1010" s="9">
        <v>0</v>
      </c>
      <c r="O1010" s="9">
        <v>7</v>
      </c>
      <c r="Q1010" s="9">
        <v>0</v>
      </c>
      <c r="U1010" s="55"/>
      <c r="V1010" s="55"/>
      <c r="W1010" s="55"/>
      <c r="Y1010" s="55"/>
      <c r="Z1010" s="55"/>
      <c r="AA1010" s="55"/>
      <c r="AB1010" s="55"/>
      <c r="AG1010" t="str">
        <f t="shared" si="176"/>
        <v>Millsfield</v>
      </c>
      <c r="AH1010" t="s">
        <v>824</v>
      </c>
      <c r="AI1010">
        <v>2</v>
      </c>
      <c r="AK1010" s="94">
        <v>33</v>
      </c>
      <c r="AL1010" s="96">
        <v>7</v>
      </c>
      <c r="AM1010" s="96">
        <v>140</v>
      </c>
      <c r="AN1010" s="100">
        <v>48260</v>
      </c>
      <c r="AO1010" s="100">
        <f t="shared" si="179"/>
        <v>33007</v>
      </c>
      <c r="AP1010" t="s">
        <v>1644</v>
      </c>
      <c r="AQ1010">
        <f t="shared" si="186"/>
        <v>3348260</v>
      </c>
    </row>
    <row r="1011" spans="1:43" hidden="1" outlineLevel="1">
      <c r="A1011" t="s">
        <v>778</v>
      </c>
      <c r="B1011" s="9" t="s">
        <v>2701</v>
      </c>
      <c r="C1011" s="1">
        <f t="shared" si="180"/>
        <v>856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 t="shared" si="181"/>
        <v>0</v>
      </c>
      <c r="G1011" s="1">
        <f t="shared" si="177"/>
        <v>329</v>
      </c>
      <c r="H1011" s="2">
        <f t="shared" si="178"/>
        <v>0.38434579439252337</v>
      </c>
      <c r="I1011" s="8"/>
      <c r="J1011" s="2">
        <f t="shared" si="182"/>
        <v>0.28387850467289721</v>
      </c>
      <c r="K1011" s="2">
        <f t="shared" si="183"/>
        <v>0.66822429906542058</v>
      </c>
      <c r="L1011" s="2">
        <f t="shared" si="184"/>
        <v>0</v>
      </c>
      <c r="M1011" s="2">
        <f t="shared" si="185"/>
        <v>4.7897196261682207E-2</v>
      </c>
      <c r="N1011" s="9">
        <v>243</v>
      </c>
      <c r="O1011" s="9">
        <v>572</v>
      </c>
      <c r="Q1011" s="9">
        <v>41</v>
      </c>
      <c r="U1011" s="55"/>
      <c r="V1011" s="55"/>
      <c r="W1011" s="55"/>
      <c r="Y1011" s="55"/>
      <c r="Z1011" s="55"/>
      <c r="AA1011" s="55"/>
      <c r="AB1011" s="55"/>
      <c r="AG1011" t="str">
        <f t="shared" si="176"/>
        <v>Milton</v>
      </c>
      <c r="AH1011" t="s">
        <v>1638</v>
      </c>
      <c r="AI1011">
        <v>1</v>
      </c>
      <c r="AK1011" s="94">
        <v>33</v>
      </c>
      <c r="AL1011" s="96">
        <v>17</v>
      </c>
      <c r="AM1011" s="96">
        <v>40</v>
      </c>
      <c r="AN1011" s="100">
        <v>48660</v>
      </c>
      <c r="AO1011" s="100">
        <f t="shared" si="179"/>
        <v>33017</v>
      </c>
      <c r="AP1011" t="s">
        <v>2575</v>
      </c>
      <c r="AQ1011">
        <f t="shared" si="186"/>
        <v>3348660</v>
      </c>
    </row>
    <row r="1012" spans="1:43" hidden="1" outlineLevel="1">
      <c r="A1012" t="s">
        <v>298</v>
      </c>
      <c r="B1012" s="9" t="s">
        <v>2701</v>
      </c>
      <c r="C1012" s="1">
        <f t="shared" si="180"/>
        <v>358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 t="shared" si="181"/>
        <v>0</v>
      </c>
      <c r="G1012" s="1">
        <f t="shared" si="177"/>
        <v>198</v>
      </c>
      <c r="H1012" s="2">
        <f t="shared" si="178"/>
        <v>0.55307262569832405</v>
      </c>
      <c r="I1012" s="8"/>
      <c r="J1012" s="2">
        <f t="shared" si="182"/>
        <v>0.21787709497206703</v>
      </c>
      <c r="K1012" s="2">
        <f t="shared" si="183"/>
        <v>0.77094972067039103</v>
      </c>
      <c r="L1012" s="2">
        <f t="shared" si="184"/>
        <v>0</v>
      </c>
      <c r="M1012" s="2">
        <f t="shared" si="185"/>
        <v>1.1173184357541999E-2</v>
      </c>
      <c r="N1012" s="9">
        <v>78</v>
      </c>
      <c r="O1012" s="9">
        <v>276</v>
      </c>
      <c r="Q1012" s="9">
        <v>4</v>
      </c>
      <c r="U1012" s="55"/>
      <c r="V1012" s="55"/>
      <c r="W1012" s="55"/>
      <c r="Y1012" s="55"/>
      <c r="Z1012" s="55"/>
      <c r="AA1012" s="55"/>
      <c r="AB1012" s="55"/>
      <c r="AG1012" t="str">
        <f t="shared" si="176"/>
        <v>Monroe</v>
      </c>
      <c r="AH1012" t="s">
        <v>336</v>
      </c>
      <c r="AI1012">
        <v>2</v>
      </c>
      <c r="AK1012" s="94">
        <v>33</v>
      </c>
      <c r="AL1012" s="96">
        <v>9</v>
      </c>
      <c r="AM1012" s="96">
        <v>140</v>
      </c>
      <c r="AN1012" s="100">
        <v>48980</v>
      </c>
      <c r="AO1012" s="100">
        <f t="shared" si="179"/>
        <v>33009</v>
      </c>
      <c r="AP1012" t="s">
        <v>2575</v>
      </c>
      <c r="AQ1012">
        <f t="shared" si="186"/>
        <v>3348980</v>
      </c>
    </row>
    <row r="1013" spans="1:43" hidden="1" outlineLevel="1">
      <c r="A1013" t="s">
        <v>1618</v>
      </c>
      <c r="B1013" s="9" t="s">
        <v>2701</v>
      </c>
      <c r="C1013" s="1">
        <f t="shared" si="180"/>
        <v>539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 t="shared" si="181"/>
        <v>0</v>
      </c>
      <c r="G1013" s="1">
        <f t="shared" si="177"/>
        <v>257</v>
      </c>
      <c r="H1013" s="2">
        <f t="shared" si="178"/>
        <v>0.47680890538033394</v>
      </c>
      <c r="I1013" s="8"/>
      <c r="J1013" s="2">
        <f t="shared" si="182"/>
        <v>0.24489795918367346</v>
      </c>
      <c r="K1013" s="2">
        <f t="shared" si="183"/>
        <v>0.72170686456400746</v>
      </c>
      <c r="L1013" s="2">
        <f t="shared" si="184"/>
        <v>0</v>
      </c>
      <c r="M1013" s="2">
        <f t="shared" si="185"/>
        <v>3.3395176252319025E-2</v>
      </c>
      <c r="N1013" s="9">
        <v>132</v>
      </c>
      <c r="O1013" s="9">
        <v>389</v>
      </c>
      <c r="Q1013" s="9">
        <v>18</v>
      </c>
      <c r="U1013" s="55"/>
      <c r="V1013" s="55"/>
      <c r="W1013" s="55"/>
      <c r="Y1013" s="55"/>
      <c r="Z1013" s="55"/>
      <c r="AA1013" s="55"/>
      <c r="AB1013" s="55"/>
      <c r="AG1013" t="str">
        <f t="shared" si="176"/>
        <v>Mont Vernon</v>
      </c>
      <c r="AH1013" t="s">
        <v>2438</v>
      </c>
      <c r="AI1013">
        <v>2</v>
      </c>
      <c r="AK1013" s="94">
        <v>33</v>
      </c>
      <c r="AL1013" s="96">
        <v>11</v>
      </c>
      <c r="AM1013" s="96">
        <v>105</v>
      </c>
      <c r="AN1013" s="100">
        <v>49140</v>
      </c>
      <c r="AO1013" s="100">
        <f t="shared" si="179"/>
        <v>33011</v>
      </c>
      <c r="AP1013" t="s">
        <v>2575</v>
      </c>
      <c r="AQ1013">
        <f t="shared" si="186"/>
        <v>3349140</v>
      </c>
    </row>
    <row r="1014" spans="1:43" hidden="1" outlineLevel="1">
      <c r="A1014" t="s">
        <v>57</v>
      </c>
      <c r="B1014" s="9" t="s">
        <v>2701</v>
      </c>
      <c r="C1014" s="1">
        <f t="shared" si="180"/>
        <v>1303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 t="shared" si="181"/>
        <v>0</v>
      </c>
      <c r="G1014" s="1">
        <f t="shared" si="177"/>
        <v>741</v>
      </c>
      <c r="H1014" s="2">
        <f t="shared" si="178"/>
        <v>0.56868764389869531</v>
      </c>
      <c r="I1014" s="8"/>
      <c r="J1014" s="2">
        <f t="shared" si="182"/>
        <v>0.20260936300844207</v>
      </c>
      <c r="K1014" s="2">
        <f t="shared" si="183"/>
        <v>0.77129700690713743</v>
      </c>
      <c r="L1014" s="2">
        <f t="shared" si="184"/>
        <v>0</v>
      </c>
      <c r="M1014" s="2">
        <f t="shared" si="185"/>
        <v>2.609363008442056E-2</v>
      </c>
      <c r="N1014" s="9">
        <v>264</v>
      </c>
      <c r="O1014" s="9">
        <v>1005</v>
      </c>
      <c r="Q1014" s="9">
        <v>34</v>
      </c>
      <c r="U1014" s="55"/>
      <c r="V1014" s="55"/>
      <c r="W1014" s="55"/>
      <c r="Y1014" s="55"/>
      <c r="Z1014" s="55"/>
      <c r="AA1014" s="55"/>
      <c r="AB1014" s="55"/>
      <c r="AG1014" t="str">
        <f t="shared" si="176"/>
        <v>Moultonborough</v>
      </c>
      <c r="AH1014" t="s">
        <v>1570</v>
      </c>
      <c r="AI1014">
        <v>1</v>
      </c>
      <c r="AK1014" s="94">
        <v>33</v>
      </c>
      <c r="AL1014" s="96">
        <v>3</v>
      </c>
      <c r="AM1014" s="96">
        <v>65</v>
      </c>
      <c r="AN1014" s="100">
        <v>49380</v>
      </c>
      <c r="AO1014" s="100">
        <f t="shared" si="179"/>
        <v>33003</v>
      </c>
      <c r="AP1014" t="s">
        <v>2575</v>
      </c>
      <c r="AQ1014">
        <f t="shared" si="186"/>
        <v>3349380</v>
      </c>
    </row>
    <row r="1015" spans="1:43" hidden="1" outlineLevel="1">
      <c r="A1015" t="s">
        <v>2804</v>
      </c>
      <c r="B1015" s="9" t="s">
        <v>2701</v>
      </c>
      <c r="C1015" s="1">
        <f t="shared" si="180"/>
        <v>19037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 t="shared" si="181"/>
        <v>0</v>
      </c>
      <c r="G1015" s="1">
        <f t="shared" si="177"/>
        <v>5360</v>
      </c>
      <c r="H1015" s="2">
        <f t="shared" si="178"/>
        <v>0.2815569680096654</v>
      </c>
      <c r="I1015" s="8"/>
      <c r="J1015" s="2">
        <f t="shared" si="182"/>
        <v>0.33818353732205703</v>
      </c>
      <c r="K1015" s="2">
        <f t="shared" si="183"/>
        <v>0.61974050533172242</v>
      </c>
      <c r="L1015" s="2">
        <f t="shared" si="184"/>
        <v>0</v>
      </c>
      <c r="M1015" s="2">
        <f t="shared" si="185"/>
        <v>4.2075957346220605E-2</v>
      </c>
      <c r="N1015" s="9">
        <v>6438</v>
      </c>
      <c r="O1015" s="9">
        <v>11798</v>
      </c>
      <c r="Q1015" s="9">
        <v>801</v>
      </c>
      <c r="U1015" s="55"/>
      <c r="V1015" s="55"/>
      <c r="W1015" s="55"/>
      <c r="Y1015" s="55"/>
      <c r="Z1015" s="55"/>
      <c r="AA1015" s="55"/>
      <c r="AB1015" s="55"/>
      <c r="AG1015" t="str">
        <f t="shared" si="176"/>
        <v>Nashua</v>
      </c>
      <c r="AH1015" t="s">
        <v>2438</v>
      </c>
      <c r="AI1015">
        <v>2</v>
      </c>
      <c r="AK1015" s="94">
        <v>33</v>
      </c>
      <c r="AL1015" s="96">
        <v>11</v>
      </c>
      <c r="AM1015" s="96">
        <v>110</v>
      </c>
      <c r="AN1015" s="100">
        <v>50260</v>
      </c>
      <c r="AO1015" s="100">
        <f t="shared" si="179"/>
        <v>33011</v>
      </c>
      <c r="AP1015" t="s">
        <v>527</v>
      </c>
      <c r="AQ1015">
        <f t="shared" si="186"/>
        <v>3350260</v>
      </c>
    </row>
    <row r="1016" spans="1:43" hidden="1" outlineLevel="1">
      <c r="A1016" t="s">
        <v>1034</v>
      </c>
      <c r="B1016" s="9" t="s">
        <v>2701</v>
      </c>
      <c r="C1016" s="1">
        <f t="shared" si="180"/>
        <v>202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 t="shared" si="181"/>
        <v>0</v>
      </c>
      <c r="G1016" s="1">
        <f t="shared" si="177"/>
        <v>10</v>
      </c>
      <c r="H1016" s="2">
        <f t="shared" si="178"/>
        <v>4.9504950495049507E-2</v>
      </c>
      <c r="I1016" s="8"/>
      <c r="J1016" s="2">
        <f t="shared" si="182"/>
        <v>0.49504950495049505</v>
      </c>
      <c r="K1016" s="2">
        <f t="shared" si="183"/>
        <v>0.44554455445544555</v>
      </c>
      <c r="L1016" s="2">
        <f t="shared" si="184"/>
        <v>0</v>
      </c>
      <c r="M1016" s="2">
        <f t="shared" si="185"/>
        <v>5.9405940594059403E-2</v>
      </c>
      <c r="N1016" s="9">
        <v>100</v>
      </c>
      <c r="O1016" s="9">
        <v>90</v>
      </c>
      <c r="Q1016" s="9">
        <v>12</v>
      </c>
      <c r="U1016" s="55"/>
      <c r="V1016" s="55"/>
      <c r="W1016" s="55"/>
      <c r="Y1016" s="55"/>
      <c r="Z1016" s="55"/>
      <c r="AA1016" s="55"/>
      <c r="AB1016" s="55"/>
      <c r="AG1016" t="str">
        <f t="shared" si="176"/>
        <v>Nelson</v>
      </c>
      <c r="AH1016" t="s">
        <v>2819</v>
      </c>
      <c r="AI1016">
        <v>2</v>
      </c>
      <c r="AK1016" s="94">
        <v>33</v>
      </c>
      <c r="AL1016" s="96">
        <v>5</v>
      </c>
      <c r="AM1016" s="96">
        <v>60</v>
      </c>
      <c r="AN1016" s="100">
        <v>50580</v>
      </c>
      <c r="AO1016" s="100">
        <f t="shared" si="179"/>
        <v>33005</v>
      </c>
      <c r="AP1016" t="s">
        <v>2575</v>
      </c>
      <c r="AQ1016">
        <f t="shared" si="186"/>
        <v>3350580</v>
      </c>
    </row>
    <row r="1017" spans="1:43" hidden="1" outlineLevel="1">
      <c r="A1017" t="s">
        <v>1735</v>
      </c>
      <c r="B1017" s="9" t="s">
        <v>2701</v>
      </c>
      <c r="C1017" s="1">
        <f t="shared" si="180"/>
        <v>993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 t="shared" si="181"/>
        <v>0</v>
      </c>
      <c r="G1017" s="1">
        <f t="shared" si="177"/>
        <v>432</v>
      </c>
      <c r="H1017" s="2">
        <f t="shared" si="178"/>
        <v>0.43504531722054379</v>
      </c>
      <c r="I1017" s="8"/>
      <c r="J1017" s="2">
        <f t="shared" si="182"/>
        <v>0.25780463242698892</v>
      </c>
      <c r="K1017" s="2">
        <f t="shared" si="183"/>
        <v>0.69284994964753277</v>
      </c>
      <c r="L1017" s="2">
        <f t="shared" si="184"/>
        <v>0</v>
      </c>
      <c r="M1017" s="2">
        <f t="shared" si="185"/>
        <v>4.9345417925478308E-2</v>
      </c>
      <c r="N1017" s="9">
        <v>256</v>
      </c>
      <c r="O1017" s="9">
        <v>688</v>
      </c>
      <c r="Q1017" s="9">
        <v>49</v>
      </c>
      <c r="U1017" s="55"/>
      <c r="V1017" s="55"/>
      <c r="W1017" s="55"/>
      <c r="Y1017" s="55"/>
      <c r="Z1017" s="55"/>
      <c r="AA1017" s="55"/>
      <c r="AB1017" s="55"/>
      <c r="AG1017" t="str">
        <f t="shared" si="176"/>
        <v>New Boston</v>
      </c>
      <c r="AH1017" t="s">
        <v>2438</v>
      </c>
      <c r="AI1017">
        <v>2</v>
      </c>
      <c r="AK1017" s="94">
        <v>33</v>
      </c>
      <c r="AL1017" s="96">
        <v>11</v>
      </c>
      <c r="AM1017" s="96">
        <v>115</v>
      </c>
      <c r="AN1017" s="100">
        <v>50740</v>
      </c>
      <c r="AO1017" s="100">
        <f t="shared" si="179"/>
        <v>33011</v>
      </c>
      <c r="AP1017" t="s">
        <v>2575</v>
      </c>
      <c r="AQ1017">
        <f t="shared" si="186"/>
        <v>3350740</v>
      </c>
    </row>
    <row r="1018" spans="1:43" hidden="1" outlineLevel="1">
      <c r="A1018" t="s">
        <v>2129</v>
      </c>
      <c r="B1018" s="9" t="s">
        <v>2701</v>
      </c>
      <c r="C1018" s="1">
        <f t="shared" si="180"/>
        <v>416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 t="shared" si="181"/>
        <v>0</v>
      </c>
      <c r="G1018" s="1">
        <f t="shared" si="177"/>
        <v>139</v>
      </c>
      <c r="H1018" s="2">
        <f t="shared" si="178"/>
        <v>0.33413461538461536</v>
      </c>
      <c r="I1018" s="8"/>
      <c r="J1018" s="2">
        <f t="shared" si="182"/>
        <v>0.31730769230769229</v>
      </c>
      <c r="K1018" s="2">
        <f t="shared" si="183"/>
        <v>0.65144230769230771</v>
      </c>
      <c r="L1018" s="2">
        <f t="shared" si="184"/>
        <v>0</v>
      </c>
      <c r="M1018" s="2">
        <f t="shared" si="185"/>
        <v>3.125E-2</v>
      </c>
      <c r="N1018" s="9">
        <v>132</v>
      </c>
      <c r="O1018" s="9">
        <v>271</v>
      </c>
      <c r="Q1018" s="9">
        <v>13</v>
      </c>
      <c r="U1018" s="55"/>
      <c r="V1018" s="55"/>
      <c r="W1018" s="55"/>
      <c r="Y1018" s="55"/>
      <c r="Z1018" s="55"/>
      <c r="AA1018" s="55"/>
      <c r="AB1018" s="55"/>
      <c r="AG1018" t="str">
        <f t="shared" si="176"/>
        <v>New Castle</v>
      </c>
      <c r="AH1018" t="s">
        <v>1417</v>
      </c>
      <c r="AI1018">
        <v>1</v>
      </c>
      <c r="AK1018" s="94">
        <v>33</v>
      </c>
      <c r="AL1018" s="96">
        <v>15</v>
      </c>
      <c r="AM1018" s="96">
        <v>100</v>
      </c>
      <c r="AN1018" s="100">
        <v>50980</v>
      </c>
      <c r="AO1018" s="100">
        <f t="shared" si="179"/>
        <v>33015</v>
      </c>
      <c r="AP1018" t="s">
        <v>2575</v>
      </c>
      <c r="AQ1018">
        <f t="shared" si="186"/>
        <v>3350980</v>
      </c>
    </row>
    <row r="1019" spans="1:43" hidden="1" outlineLevel="1">
      <c r="A1019" t="s">
        <v>479</v>
      </c>
      <c r="B1019" s="9" t="s">
        <v>2701</v>
      </c>
      <c r="C1019" s="1">
        <f t="shared" si="180"/>
        <v>494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 t="shared" si="181"/>
        <v>0</v>
      </c>
      <c r="G1019" s="1">
        <f t="shared" si="177"/>
        <v>238</v>
      </c>
      <c r="H1019" s="2">
        <f t="shared" si="178"/>
        <v>0.48178137651821862</v>
      </c>
      <c r="I1019" s="8"/>
      <c r="J1019" s="2">
        <f t="shared" si="182"/>
        <v>0.24089068825910931</v>
      </c>
      <c r="K1019" s="2">
        <f t="shared" si="183"/>
        <v>0.72267206477732793</v>
      </c>
      <c r="L1019" s="2">
        <f t="shared" si="184"/>
        <v>0</v>
      </c>
      <c r="M1019" s="2">
        <f t="shared" si="185"/>
        <v>3.6437246963562764E-2</v>
      </c>
      <c r="N1019" s="9">
        <v>119</v>
      </c>
      <c r="O1019" s="9">
        <v>357</v>
      </c>
      <c r="Q1019" s="9">
        <v>18</v>
      </c>
      <c r="U1019" s="55"/>
      <c r="V1019" s="55"/>
      <c r="W1019" s="55"/>
      <c r="Y1019" s="55"/>
      <c r="Z1019" s="55"/>
      <c r="AA1019" s="55"/>
      <c r="AB1019" s="55"/>
      <c r="AG1019" t="str">
        <f t="shared" si="176"/>
        <v>New Durham</v>
      </c>
      <c r="AH1019" t="s">
        <v>1638</v>
      </c>
      <c r="AI1019">
        <v>1</v>
      </c>
      <c r="AK1019" s="94">
        <v>33</v>
      </c>
      <c r="AL1019" s="96">
        <v>17</v>
      </c>
      <c r="AM1019" s="96">
        <v>45</v>
      </c>
      <c r="AN1019" s="100">
        <v>51220</v>
      </c>
      <c r="AO1019" s="100">
        <f t="shared" si="179"/>
        <v>33017</v>
      </c>
      <c r="AP1019" t="s">
        <v>2575</v>
      </c>
      <c r="AQ1019">
        <f t="shared" si="186"/>
        <v>3351220</v>
      </c>
    </row>
    <row r="1020" spans="1:43" hidden="1" outlineLevel="1">
      <c r="A1020" t="s">
        <v>772</v>
      </c>
      <c r="B1020" s="9" t="s">
        <v>2701</v>
      </c>
      <c r="C1020" s="1">
        <f t="shared" si="180"/>
        <v>538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 t="shared" si="181"/>
        <v>0</v>
      </c>
      <c r="G1020" s="1">
        <f t="shared" si="177"/>
        <v>195</v>
      </c>
      <c r="H1020" s="2">
        <f t="shared" si="178"/>
        <v>0.36245353159851301</v>
      </c>
      <c r="I1020" s="8"/>
      <c r="J1020" s="2">
        <f t="shared" si="182"/>
        <v>0.30855018587360594</v>
      </c>
      <c r="K1020" s="2">
        <f t="shared" si="183"/>
        <v>0.67100371747211895</v>
      </c>
      <c r="L1020" s="2">
        <f t="shared" si="184"/>
        <v>0</v>
      </c>
      <c r="M1020" s="2">
        <f t="shared" si="185"/>
        <v>2.0446096654275103E-2</v>
      </c>
      <c r="N1020" s="9">
        <v>166</v>
      </c>
      <c r="O1020" s="9">
        <v>361</v>
      </c>
      <c r="Q1020" s="9">
        <v>11</v>
      </c>
      <c r="U1020" s="55"/>
      <c r="V1020" s="55"/>
      <c r="W1020" s="55"/>
      <c r="Y1020" s="55"/>
      <c r="Z1020" s="55"/>
      <c r="AA1020" s="55"/>
      <c r="AB1020" s="55"/>
      <c r="AG1020" t="str">
        <f t="shared" si="176"/>
        <v>New Hampton</v>
      </c>
      <c r="AH1020" t="s">
        <v>2259</v>
      </c>
      <c r="AI1020">
        <v>1</v>
      </c>
      <c r="AK1020" s="94">
        <v>33</v>
      </c>
      <c r="AL1020" s="96">
        <v>1</v>
      </c>
      <c r="AM1020" s="96">
        <v>45</v>
      </c>
      <c r="AN1020" s="100">
        <v>51540</v>
      </c>
      <c r="AO1020" s="100">
        <f t="shared" si="179"/>
        <v>33001</v>
      </c>
      <c r="AP1020" t="s">
        <v>2575</v>
      </c>
      <c r="AQ1020">
        <f t="shared" si="186"/>
        <v>3351540</v>
      </c>
    </row>
    <row r="1021" spans="1:43" hidden="1" outlineLevel="1">
      <c r="A1021" t="s">
        <v>2794</v>
      </c>
      <c r="B1021" s="9" t="s">
        <v>2701</v>
      </c>
      <c r="C1021" s="1">
        <f t="shared" si="180"/>
        <v>897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 t="shared" si="181"/>
        <v>0</v>
      </c>
      <c r="G1021" s="1">
        <f t="shared" si="177"/>
        <v>446</v>
      </c>
      <c r="H1021" s="2">
        <f t="shared" si="178"/>
        <v>0.49721293199554067</v>
      </c>
      <c r="I1021" s="8"/>
      <c r="J1021" s="2">
        <f t="shared" si="182"/>
        <v>0.23522853957636566</v>
      </c>
      <c r="K1021" s="2">
        <f t="shared" si="183"/>
        <v>0.73244147157190631</v>
      </c>
      <c r="L1021" s="2">
        <f t="shared" si="184"/>
        <v>0</v>
      </c>
      <c r="M1021" s="2">
        <f t="shared" si="185"/>
        <v>3.2329988851727998E-2</v>
      </c>
      <c r="N1021" s="9">
        <v>211</v>
      </c>
      <c r="O1021" s="9">
        <v>657</v>
      </c>
      <c r="Q1021" s="9">
        <v>29</v>
      </c>
      <c r="U1021" s="55"/>
      <c r="V1021" s="55"/>
      <c r="W1021" s="55"/>
      <c r="Y1021" s="55"/>
      <c r="Z1021" s="55"/>
      <c r="AA1021" s="55"/>
      <c r="AB1021" s="55"/>
      <c r="AG1021" t="str">
        <f t="shared" si="176"/>
        <v>New Ipswich</v>
      </c>
      <c r="AH1021" t="s">
        <v>2438</v>
      </c>
      <c r="AI1021">
        <v>2</v>
      </c>
      <c r="AK1021" s="94">
        <v>33</v>
      </c>
      <c r="AL1021" s="96">
        <v>11</v>
      </c>
      <c r="AM1021" s="96">
        <v>120</v>
      </c>
      <c r="AN1021" s="100">
        <v>51940</v>
      </c>
      <c r="AO1021" s="100">
        <f t="shared" si="179"/>
        <v>33011</v>
      </c>
      <c r="AP1021" t="s">
        <v>2575</v>
      </c>
      <c r="AQ1021">
        <f t="shared" si="186"/>
        <v>3351940</v>
      </c>
    </row>
    <row r="1022" spans="1:43" hidden="1" outlineLevel="1">
      <c r="A1022" t="s">
        <v>121</v>
      </c>
      <c r="B1022" s="9" t="s">
        <v>2701</v>
      </c>
      <c r="C1022" s="1">
        <f t="shared" si="180"/>
        <v>1433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 t="shared" si="181"/>
        <v>0</v>
      </c>
      <c r="G1022" s="1">
        <f t="shared" si="177"/>
        <v>700</v>
      </c>
      <c r="H1022" s="2">
        <f t="shared" si="178"/>
        <v>0.4884856943475227</v>
      </c>
      <c r="I1022" s="8"/>
      <c r="J1022" s="2">
        <f t="shared" si="182"/>
        <v>0.24424284717376135</v>
      </c>
      <c r="K1022" s="2">
        <f t="shared" si="183"/>
        <v>0.73272854152128397</v>
      </c>
      <c r="L1022" s="2">
        <f t="shared" si="184"/>
        <v>0</v>
      </c>
      <c r="M1022" s="2">
        <f t="shared" si="185"/>
        <v>2.3028611304954705E-2</v>
      </c>
      <c r="N1022" s="9">
        <v>350</v>
      </c>
      <c r="O1022" s="9">
        <v>1050</v>
      </c>
      <c r="Q1022" s="9">
        <v>33</v>
      </c>
      <c r="U1022" s="55"/>
      <c r="V1022" s="55"/>
      <c r="W1022" s="55"/>
      <c r="Y1022" s="55"/>
      <c r="Z1022" s="55"/>
      <c r="AA1022" s="55"/>
      <c r="AB1022" s="55"/>
      <c r="AG1022" t="str">
        <f t="shared" si="176"/>
        <v>New London</v>
      </c>
      <c r="AH1022" t="s">
        <v>391</v>
      </c>
      <c r="AI1022">
        <v>2</v>
      </c>
      <c r="AK1022" s="94">
        <v>33</v>
      </c>
      <c r="AL1022" s="96">
        <v>13</v>
      </c>
      <c r="AM1022" s="96">
        <v>95</v>
      </c>
      <c r="AN1022" s="100">
        <v>52100</v>
      </c>
      <c r="AO1022" s="100">
        <f t="shared" si="179"/>
        <v>33013</v>
      </c>
      <c r="AP1022" t="s">
        <v>2575</v>
      </c>
      <c r="AQ1022">
        <f t="shared" si="186"/>
        <v>3352100</v>
      </c>
    </row>
    <row r="1023" spans="1:43" hidden="1" outlineLevel="1">
      <c r="A1023" t="s">
        <v>1577</v>
      </c>
      <c r="B1023" s="9" t="s">
        <v>2701</v>
      </c>
      <c r="C1023" s="1">
        <f t="shared" si="180"/>
        <v>499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 t="shared" si="181"/>
        <v>0</v>
      </c>
      <c r="G1023" s="1">
        <f t="shared" si="177"/>
        <v>213</v>
      </c>
      <c r="H1023" s="2">
        <f t="shared" si="178"/>
        <v>0.42685370741482964</v>
      </c>
      <c r="I1023" s="8"/>
      <c r="J1023" s="2">
        <f t="shared" si="182"/>
        <v>0.26452905811623245</v>
      </c>
      <c r="K1023" s="2">
        <f t="shared" si="183"/>
        <v>0.69138276553106215</v>
      </c>
      <c r="L1023" s="2">
        <f t="shared" si="184"/>
        <v>0</v>
      </c>
      <c r="M1023" s="2">
        <f t="shared" si="185"/>
        <v>4.4088176352705344E-2</v>
      </c>
      <c r="N1023" s="9">
        <v>132</v>
      </c>
      <c r="O1023" s="9">
        <v>345</v>
      </c>
      <c r="Q1023" s="9">
        <v>22</v>
      </c>
      <c r="U1023" s="55"/>
      <c r="V1023" s="55"/>
      <c r="W1023" s="55"/>
      <c r="Y1023" s="55"/>
      <c r="Z1023" s="55"/>
      <c r="AA1023" s="55"/>
      <c r="AB1023" s="55"/>
      <c r="AG1023" t="str">
        <f t="shared" ref="AG1023:AG1081" si="187">A1023</f>
        <v>Newbury</v>
      </c>
      <c r="AH1023" t="s">
        <v>391</v>
      </c>
      <c r="AI1023">
        <v>2</v>
      </c>
      <c r="AK1023" s="94">
        <v>33</v>
      </c>
      <c r="AL1023" s="96">
        <v>13</v>
      </c>
      <c r="AM1023" s="96">
        <v>90</v>
      </c>
      <c r="AN1023" s="100">
        <v>50900</v>
      </c>
      <c r="AO1023" s="100">
        <f t="shared" si="179"/>
        <v>33013</v>
      </c>
      <c r="AP1023" t="s">
        <v>2575</v>
      </c>
      <c r="AQ1023">
        <f t="shared" si="186"/>
        <v>3350900</v>
      </c>
    </row>
    <row r="1024" spans="1:43" hidden="1" outlineLevel="1">
      <c r="A1024" t="s">
        <v>2636</v>
      </c>
      <c r="B1024" s="9" t="s">
        <v>2701</v>
      </c>
      <c r="C1024" s="1">
        <f t="shared" si="180"/>
        <v>297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 t="shared" si="181"/>
        <v>0</v>
      </c>
      <c r="G1024" s="1">
        <f t="shared" si="177"/>
        <v>94</v>
      </c>
      <c r="H1024" s="2">
        <f t="shared" si="178"/>
        <v>0.3164983164983165</v>
      </c>
      <c r="I1024" s="8"/>
      <c r="J1024" s="2">
        <f t="shared" si="182"/>
        <v>0.31986531986531985</v>
      </c>
      <c r="K1024" s="2">
        <f t="shared" si="183"/>
        <v>0.63636363636363635</v>
      </c>
      <c r="L1024" s="2">
        <f t="shared" si="184"/>
        <v>0</v>
      </c>
      <c r="M1024" s="2">
        <f t="shared" si="185"/>
        <v>4.3771043771043794E-2</v>
      </c>
      <c r="N1024" s="9">
        <v>95</v>
      </c>
      <c r="O1024" s="9">
        <v>189</v>
      </c>
      <c r="Q1024" s="9">
        <v>13</v>
      </c>
      <c r="U1024" s="55"/>
      <c r="V1024" s="55"/>
      <c r="W1024" s="55"/>
      <c r="Y1024" s="55"/>
      <c r="Z1024" s="55"/>
      <c r="AA1024" s="55"/>
      <c r="AB1024" s="55"/>
      <c r="AG1024" t="str">
        <f t="shared" si="187"/>
        <v>Newfields</v>
      </c>
      <c r="AH1024" t="s">
        <v>1417</v>
      </c>
      <c r="AI1024">
        <v>1</v>
      </c>
      <c r="AK1024" s="94">
        <v>33</v>
      </c>
      <c r="AL1024" s="96">
        <v>15</v>
      </c>
      <c r="AM1024" s="96">
        <v>105</v>
      </c>
      <c r="AN1024" s="100">
        <v>51380</v>
      </c>
      <c r="AO1024" s="100">
        <f t="shared" si="179"/>
        <v>33015</v>
      </c>
      <c r="AP1024" t="s">
        <v>2575</v>
      </c>
      <c r="AQ1024">
        <f t="shared" si="186"/>
        <v>3351380</v>
      </c>
    </row>
    <row r="1025" spans="1:43" hidden="1" outlineLevel="1">
      <c r="A1025" t="s">
        <v>1274</v>
      </c>
      <c r="B1025" s="9" t="s">
        <v>2701</v>
      </c>
      <c r="C1025" s="1">
        <f t="shared" si="180"/>
        <v>218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 t="shared" si="181"/>
        <v>0</v>
      </c>
      <c r="G1025" s="1">
        <f t="shared" si="177"/>
        <v>97</v>
      </c>
      <c r="H1025" s="2">
        <f t="shared" si="178"/>
        <v>0.44495412844036697</v>
      </c>
      <c r="I1025" s="8"/>
      <c r="J1025" s="2">
        <f t="shared" si="182"/>
        <v>0.26146788990825687</v>
      </c>
      <c r="K1025" s="2">
        <f t="shared" si="183"/>
        <v>0.70642201834862384</v>
      </c>
      <c r="L1025" s="2">
        <f t="shared" si="184"/>
        <v>0</v>
      </c>
      <c r="M1025" s="2">
        <f t="shared" si="185"/>
        <v>3.2110091743119296E-2</v>
      </c>
      <c r="N1025" s="9">
        <v>57</v>
      </c>
      <c r="O1025" s="9">
        <v>154</v>
      </c>
      <c r="Q1025" s="9">
        <v>7</v>
      </c>
      <c r="U1025" s="55"/>
      <c r="V1025" s="55"/>
      <c r="W1025" s="55"/>
      <c r="Y1025" s="55"/>
      <c r="Z1025" s="55"/>
      <c r="AA1025" s="55"/>
      <c r="AB1025" s="55"/>
      <c r="AG1025" t="str">
        <f t="shared" si="187"/>
        <v>Newington</v>
      </c>
      <c r="AH1025" t="s">
        <v>1417</v>
      </c>
      <c r="AI1025">
        <v>1</v>
      </c>
      <c r="AK1025" s="94">
        <v>33</v>
      </c>
      <c r="AL1025" s="96">
        <v>15</v>
      </c>
      <c r="AM1025" s="96">
        <v>110</v>
      </c>
      <c r="AN1025" s="100">
        <v>51620</v>
      </c>
      <c r="AO1025" s="100">
        <f t="shared" si="179"/>
        <v>33015</v>
      </c>
      <c r="AP1025" t="s">
        <v>2575</v>
      </c>
      <c r="AQ1025">
        <f t="shared" si="186"/>
        <v>3351620</v>
      </c>
    </row>
    <row r="1026" spans="1:43" hidden="1" outlineLevel="1">
      <c r="A1026" t="s">
        <v>1484</v>
      </c>
      <c r="B1026" s="9" t="s">
        <v>2701</v>
      </c>
      <c r="C1026" s="1">
        <f t="shared" si="180"/>
        <v>1731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 t="shared" si="181"/>
        <v>0</v>
      </c>
      <c r="G1026" s="1">
        <f t="shared" si="177"/>
        <v>380</v>
      </c>
      <c r="H1026" s="2">
        <f t="shared" si="178"/>
        <v>0.21952628538417099</v>
      </c>
      <c r="I1026" s="8"/>
      <c r="J1026" s="2">
        <f t="shared" si="182"/>
        <v>0.37030618139803584</v>
      </c>
      <c r="K1026" s="2">
        <f t="shared" si="183"/>
        <v>0.5898324667822068</v>
      </c>
      <c r="L1026" s="2">
        <f t="shared" si="184"/>
        <v>0</v>
      </c>
      <c r="M1026" s="2">
        <f t="shared" si="185"/>
        <v>3.9861351819757362E-2</v>
      </c>
      <c r="N1026" s="9">
        <v>641</v>
      </c>
      <c r="O1026" s="9">
        <v>1021</v>
      </c>
      <c r="Q1026" s="9">
        <v>69</v>
      </c>
      <c r="U1026" s="55"/>
      <c r="V1026" s="55"/>
      <c r="W1026" s="55"/>
      <c r="Y1026" s="55"/>
      <c r="Z1026" s="55"/>
      <c r="AA1026" s="55"/>
      <c r="AB1026" s="55"/>
      <c r="AG1026" t="str">
        <f t="shared" si="187"/>
        <v>Newmarket</v>
      </c>
      <c r="AH1026" t="s">
        <v>1417</v>
      </c>
      <c r="AI1026">
        <v>1</v>
      </c>
      <c r="AK1026" s="94">
        <v>33</v>
      </c>
      <c r="AL1026" s="96">
        <v>15</v>
      </c>
      <c r="AM1026" s="96">
        <v>115</v>
      </c>
      <c r="AN1026" s="100">
        <v>52340</v>
      </c>
      <c r="AO1026" s="100">
        <f t="shared" si="179"/>
        <v>33015</v>
      </c>
      <c r="AP1026" t="s">
        <v>2575</v>
      </c>
      <c r="AQ1026">
        <f t="shared" si="186"/>
        <v>3352340</v>
      </c>
    </row>
    <row r="1027" spans="1:43" hidden="1" outlineLevel="1">
      <c r="A1027" t="s">
        <v>2239</v>
      </c>
      <c r="B1027" s="9" t="s">
        <v>2701</v>
      </c>
      <c r="C1027" s="1">
        <f t="shared" si="180"/>
        <v>1466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 t="shared" si="181"/>
        <v>0</v>
      </c>
      <c r="G1027" s="1">
        <f t="shared" si="177"/>
        <v>421</v>
      </c>
      <c r="H1027" s="2">
        <f t="shared" si="178"/>
        <v>0.28717598908594816</v>
      </c>
      <c r="I1027" s="8"/>
      <c r="J1027" s="2">
        <f t="shared" si="182"/>
        <v>0.34379263301500684</v>
      </c>
      <c r="K1027" s="2">
        <f t="shared" si="183"/>
        <v>0.63096862210095495</v>
      </c>
      <c r="L1027" s="2">
        <f t="shared" si="184"/>
        <v>0</v>
      </c>
      <c r="M1027" s="2">
        <f t="shared" si="185"/>
        <v>2.5238744884038211E-2</v>
      </c>
      <c r="N1027" s="9">
        <v>504</v>
      </c>
      <c r="O1027" s="9">
        <v>925</v>
      </c>
      <c r="Q1027" s="9">
        <v>37</v>
      </c>
      <c r="U1027" s="55"/>
      <c r="V1027" s="55"/>
      <c r="W1027" s="55"/>
      <c r="Y1027" s="55"/>
      <c r="Z1027" s="55"/>
      <c r="AA1027" s="55"/>
      <c r="AB1027" s="55"/>
      <c r="AG1027" t="str">
        <f t="shared" si="187"/>
        <v>Newport</v>
      </c>
      <c r="AH1027" t="s">
        <v>2272</v>
      </c>
      <c r="AI1027">
        <v>2</v>
      </c>
      <c r="AK1027" s="94">
        <v>33</v>
      </c>
      <c r="AL1027" s="96">
        <v>19</v>
      </c>
      <c r="AM1027" s="96">
        <v>50</v>
      </c>
      <c r="AN1027" s="100">
        <v>52580</v>
      </c>
      <c r="AO1027" s="100">
        <f t="shared" si="179"/>
        <v>33019</v>
      </c>
      <c r="AP1027" t="s">
        <v>2575</v>
      </c>
      <c r="AQ1027">
        <f t="shared" si="186"/>
        <v>3352580</v>
      </c>
    </row>
    <row r="1028" spans="1:43" hidden="1" outlineLevel="1">
      <c r="A1028" t="s">
        <v>1089</v>
      </c>
      <c r="B1028" s="9" t="s">
        <v>2701</v>
      </c>
      <c r="C1028" s="1">
        <f t="shared" si="180"/>
        <v>841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 t="shared" si="181"/>
        <v>0</v>
      </c>
      <c r="G1028" s="1">
        <f t="shared" si="177"/>
        <v>344</v>
      </c>
      <c r="H1028" s="2">
        <f t="shared" si="178"/>
        <v>0.40903686087990487</v>
      </c>
      <c r="I1028" s="8"/>
      <c r="J1028" s="2">
        <f t="shared" si="182"/>
        <v>0.28061831153388822</v>
      </c>
      <c r="K1028" s="2">
        <f t="shared" si="183"/>
        <v>0.68965517241379315</v>
      </c>
      <c r="L1028" s="2">
        <f t="shared" si="184"/>
        <v>0</v>
      </c>
      <c r="M1028" s="2">
        <f t="shared" si="185"/>
        <v>2.9726516052318575E-2</v>
      </c>
      <c r="N1028" s="9">
        <v>236</v>
      </c>
      <c r="O1028" s="9">
        <v>580</v>
      </c>
      <c r="Q1028" s="9">
        <v>25</v>
      </c>
      <c r="U1028" s="55"/>
      <c r="V1028" s="55"/>
      <c r="W1028" s="55"/>
      <c r="Y1028" s="55"/>
      <c r="Z1028" s="55"/>
      <c r="AA1028" s="55"/>
      <c r="AB1028" s="55"/>
      <c r="AG1028" t="str">
        <f t="shared" si="187"/>
        <v>Newton</v>
      </c>
      <c r="AH1028" t="s">
        <v>1417</v>
      </c>
      <c r="AI1028">
        <v>1</v>
      </c>
      <c r="AK1028" s="94">
        <v>33</v>
      </c>
      <c r="AL1028" s="96">
        <v>15</v>
      </c>
      <c r="AM1028" s="96">
        <v>120</v>
      </c>
      <c r="AN1028" s="100">
        <v>52900</v>
      </c>
      <c r="AO1028" s="100">
        <f t="shared" si="179"/>
        <v>33015</v>
      </c>
      <c r="AP1028" t="s">
        <v>2575</v>
      </c>
      <c r="AQ1028">
        <f t="shared" si="186"/>
        <v>3352900</v>
      </c>
    </row>
    <row r="1029" spans="1:43" hidden="1" outlineLevel="1">
      <c r="A1029" t="s">
        <v>713</v>
      </c>
      <c r="B1029" s="9" t="s">
        <v>2701</v>
      </c>
      <c r="C1029" s="1">
        <f t="shared" si="180"/>
        <v>1431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 t="shared" si="181"/>
        <v>0</v>
      </c>
      <c r="G1029" s="1">
        <f t="shared" si="177"/>
        <v>469</v>
      </c>
      <c r="H1029" s="2">
        <f t="shared" si="178"/>
        <v>0.32774283717679942</v>
      </c>
      <c r="I1029" s="8"/>
      <c r="J1029" s="2">
        <f t="shared" si="182"/>
        <v>0.32354996505939904</v>
      </c>
      <c r="K1029" s="2">
        <f t="shared" si="183"/>
        <v>0.65129280223619845</v>
      </c>
      <c r="L1029" s="2">
        <f t="shared" si="184"/>
        <v>0</v>
      </c>
      <c r="M1029" s="2">
        <f t="shared" si="185"/>
        <v>2.515723270440251E-2</v>
      </c>
      <c r="N1029" s="9">
        <v>463</v>
      </c>
      <c r="O1029" s="9">
        <v>932</v>
      </c>
      <c r="Q1029" s="9">
        <v>36</v>
      </c>
      <c r="U1029" s="55"/>
      <c r="V1029" s="55"/>
      <c r="W1029" s="55"/>
      <c r="Y1029" s="55"/>
      <c r="Z1029" s="55"/>
      <c r="AA1029" s="55"/>
      <c r="AB1029" s="55"/>
      <c r="AG1029" t="str">
        <f t="shared" si="187"/>
        <v>North Hampton</v>
      </c>
      <c r="AH1029" t="s">
        <v>1417</v>
      </c>
      <c r="AI1029">
        <v>1</v>
      </c>
      <c r="AK1029" s="94">
        <v>33</v>
      </c>
      <c r="AL1029" s="96">
        <v>15</v>
      </c>
      <c r="AM1029" s="96">
        <v>125</v>
      </c>
      <c r="AN1029" s="100">
        <v>54580</v>
      </c>
      <c r="AO1029" s="100">
        <f t="shared" si="179"/>
        <v>33015</v>
      </c>
      <c r="AP1029" t="s">
        <v>2575</v>
      </c>
      <c r="AQ1029">
        <f t="shared" si="186"/>
        <v>3354580</v>
      </c>
    </row>
    <row r="1030" spans="1:43" hidden="1" outlineLevel="1">
      <c r="A1030" t="s">
        <v>1669</v>
      </c>
      <c r="B1030" s="9" t="s">
        <v>2701</v>
      </c>
      <c r="C1030" s="1">
        <f t="shared" si="180"/>
        <v>872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 t="shared" si="181"/>
        <v>0</v>
      </c>
      <c r="G1030" s="1">
        <f t="shared" si="177"/>
        <v>315</v>
      </c>
      <c r="H1030" s="2">
        <f t="shared" si="178"/>
        <v>0.36123853211009177</v>
      </c>
      <c r="I1030" s="8"/>
      <c r="J1030" s="2">
        <f t="shared" si="182"/>
        <v>0.3084862385321101</v>
      </c>
      <c r="K1030" s="2">
        <f t="shared" si="183"/>
        <v>0.66972477064220182</v>
      </c>
      <c r="L1030" s="2">
        <f t="shared" si="184"/>
        <v>0</v>
      </c>
      <c r="M1030" s="2">
        <f t="shared" si="185"/>
        <v>2.1788990825688082E-2</v>
      </c>
      <c r="N1030" s="9">
        <v>269</v>
      </c>
      <c r="O1030" s="9">
        <v>584</v>
      </c>
      <c r="Q1030" s="9">
        <v>19</v>
      </c>
      <c r="U1030" s="55"/>
      <c r="V1030" s="55"/>
      <c r="W1030" s="55"/>
      <c r="Y1030" s="55"/>
      <c r="Z1030" s="55"/>
      <c r="AA1030" s="55"/>
      <c r="AB1030" s="55"/>
      <c r="AG1030" t="str">
        <f t="shared" si="187"/>
        <v>Northfield</v>
      </c>
      <c r="AH1030" t="s">
        <v>391</v>
      </c>
      <c r="AI1030">
        <v>2</v>
      </c>
      <c r="AK1030" s="94">
        <v>33</v>
      </c>
      <c r="AL1030" s="96">
        <v>13</v>
      </c>
      <c r="AM1030" s="96">
        <v>100</v>
      </c>
      <c r="AN1030" s="100">
        <v>54260</v>
      </c>
      <c r="AO1030" s="100">
        <f t="shared" si="179"/>
        <v>33013</v>
      </c>
      <c r="AP1030" t="s">
        <v>2575</v>
      </c>
      <c r="AQ1030">
        <f t="shared" si="186"/>
        <v>3354260</v>
      </c>
    </row>
    <row r="1031" spans="1:43" hidden="1" outlineLevel="1">
      <c r="A1031" t="s">
        <v>1441</v>
      </c>
      <c r="B1031" s="9" t="s">
        <v>2701</v>
      </c>
      <c r="C1031" s="1">
        <f t="shared" si="180"/>
        <v>613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 t="shared" si="181"/>
        <v>0</v>
      </c>
      <c r="G1031" s="1">
        <f t="shared" si="177"/>
        <v>48</v>
      </c>
      <c r="H1031" s="2">
        <f t="shared" si="178"/>
        <v>7.8303425774877644E-2</v>
      </c>
      <c r="I1031" s="8"/>
      <c r="J1031" s="2">
        <f t="shared" si="182"/>
        <v>0.4535073409461664</v>
      </c>
      <c r="K1031" s="2">
        <f t="shared" si="183"/>
        <v>0.53181076672104399</v>
      </c>
      <c r="L1031" s="2">
        <f t="shared" si="184"/>
        <v>0</v>
      </c>
      <c r="M1031" s="2">
        <f t="shared" si="185"/>
        <v>1.4681892332789603E-2</v>
      </c>
      <c r="N1031" s="9">
        <v>278</v>
      </c>
      <c r="O1031" s="9">
        <v>326</v>
      </c>
      <c r="Q1031" s="9">
        <v>9</v>
      </c>
      <c r="U1031" s="55"/>
      <c r="V1031" s="55"/>
      <c r="W1031" s="55"/>
      <c r="Y1031" s="55"/>
      <c r="Z1031" s="55"/>
      <c r="AA1031" s="55"/>
      <c r="AB1031" s="55"/>
      <c r="AG1031" t="str">
        <f t="shared" si="187"/>
        <v>Northumberland</v>
      </c>
      <c r="AH1031" t="s">
        <v>824</v>
      </c>
      <c r="AI1031">
        <v>2</v>
      </c>
      <c r="AK1031" s="94">
        <v>33</v>
      </c>
      <c r="AL1031" s="96">
        <v>7</v>
      </c>
      <c r="AM1031" s="96">
        <v>145</v>
      </c>
      <c r="AN1031" s="100">
        <v>56100</v>
      </c>
      <c r="AO1031" s="100">
        <f t="shared" si="179"/>
        <v>33007</v>
      </c>
      <c r="AP1031" t="s">
        <v>2575</v>
      </c>
      <c r="AQ1031">
        <f t="shared" si="186"/>
        <v>3356100</v>
      </c>
    </row>
    <row r="1032" spans="1:43" hidden="1" outlineLevel="1">
      <c r="A1032" t="s">
        <v>997</v>
      </c>
      <c r="B1032" s="9" t="s">
        <v>2701</v>
      </c>
      <c r="C1032" s="1">
        <f t="shared" si="180"/>
        <v>860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 t="shared" si="181"/>
        <v>0</v>
      </c>
      <c r="G1032" s="1">
        <f t="shared" si="177"/>
        <v>399</v>
      </c>
      <c r="H1032" s="2">
        <f t="shared" si="178"/>
        <v>0.46395348837209305</v>
      </c>
      <c r="I1032" s="8"/>
      <c r="J1032" s="2">
        <f t="shared" si="182"/>
        <v>0.24767441860465117</v>
      </c>
      <c r="K1032" s="2">
        <f t="shared" si="183"/>
        <v>0.71162790697674416</v>
      </c>
      <c r="L1032" s="2">
        <f t="shared" si="184"/>
        <v>0</v>
      </c>
      <c r="M1032" s="2">
        <f t="shared" si="185"/>
        <v>4.0697674418604723E-2</v>
      </c>
      <c r="N1032" s="9">
        <v>213</v>
      </c>
      <c r="O1032" s="9">
        <v>612</v>
      </c>
      <c r="Q1032" s="9">
        <v>35</v>
      </c>
      <c r="U1032" s="55"/>
      <c r="V1032" s="55"/>
      <c r="W1032" s="55"/>
      <c r="Y1032" s="55"/>
      <c r="Z1032" s="55"/>
      <c r="AA1032" s="55"/>
      <c r="AB1032" s="55"/>
      <c r="AG1032" t="str">
        <f t="shared" si="187"/>
        <v>Northwood</v>
      </c>
      <c r="AH1032" t="s">
        <v>1417</v>
      </c>
      <c r="AI1032">
        <v>1</v>
      </c>
      <c r="AK1032" s="94">
        <v>33</v>
      </c>
      <c r="AL1032" s="96">
        <v>15</v>
      </c>
      <c r="AM1032" s="96">
        <v>130</v>
      </c>
      <c r="AN1032" s="100">
        <v>56820</v>
      </c>
      <c r="AO1032" s="100">
        <f t="shared" si="179"/>
        <v>33015</v>
      </c>
      <c r="AP1032" t="s">
        <v>2575</v>
      </c>
      <c r="AQ1032">
        <f t="shared" si="186"/>
        <v>3356820</v>
      </c>
    </row>
    <row r="1033" spans="1:43" hidden="1" outlineLevel="1">
      <c r="A1033" t="s">
        <v>747</v>
      </c>
      <c r="B1033" s="9" t="s">
        <v>2701</v>
      </c>
      <c r="C1033" s="1">
        <f t="shared" si="180"/>
        <v>850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 t="shared" si="181"/>
        <v>0</v>
      </c>
      <c r="G1033" s="1">
        <f t="shared" si="177"/>
        <v>305</v>
      </c>
      <c r="H1033" s="2">
        <f t="shared" si="178"/>
        <v>0.35882352941176471</v>
      </c>
      <c r="I1033" s="8"/>
      <c r="J1033" s="2">
        <f t="shared" si="182"/>
        <v>0.29882352941176471</v>
      </c>
      <c r="K1033" s="2">
        <f t="shared" si="183"/>
        <v>0.65764705882352936</v>
      </c>
      <c r="L1033" s="2">
        <f t="shared" si="184"/>
        <v>0</v>
      </c>
      <c r="M1033" s="2">
        <f t="shared" si="185"/>
        <v>4.3529411764705928E-2</v>
      </c>
      <c r="N1033" s="9">
        <v>254</v>
      </c>
      <c r="O1033" s="9">
        <v>559</v>
      </c>
      <c r="Q1033" s="9">
        <v>37</v>
      </c>
      <c r="U1033" s="55"/>
      <c r="V1033" s="55"/>
      <c r="W1033" s="55"/>
      <c r="Y1033" s="55"/>
      <c r="Z1033" s="55"/>
      <c r="AA1033" s="55"/>
      <c r="AB1033" s="55"/>
      <c r="AG1033" t="str">
        <f t="shared" si="187"/>
        <v>Nottingham</v>
      </c>
      <c r="AH1033" t="s">
        <v>1417</v>
      </c>
      <c r="AI1033">
        <v>1</v>
      </c>
      <c r="AK1033" s="94">
        <v>33</v>
      </c>
      <c r="AL1033" s="96">
        <v>15</v>
      </c>
      <c r="AM1033" s="96">
        <v>135</v>
      </c>
      <c r="AN1033" s="100">
        <v>57460</v>
      </c>
      <c r="AO1033" s="100">
        <f t="shared" si="179"/>
        <v>33015</v>
      </c>
      <c r="AP1033" t="s">
        <v>2575</v>
      </c>
      <c r="AQ1033">
        <f t="shared" si="186"/>
        <v>3357460</v>
      </c>
    </row>
    <row r="1034" spans="1:43" hidden="1" outlineLevel="1">
      <c r="A1034" t="s">
        <v>466</v>
      </c>
      <c r="B1034" s="9" t="s">
        <v>2701</v>
      </c>
      <c r="C1034" s="1">
        <f t="shared" si="180"/>
        <v>78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 t="shared" si="181"/>
        <v>0</v>
      </c>
      <c r="G1034" s="1">
        <f t="shared" si="177"/>
        <v>7</v>
      </c>
      <c r="H1034" s="2">
        <f t="shared" si="178"/>
        <v>8.9743589743589744E-2</v>
      </c>
      <c r="I1034" s="8"/>
      <c r="J1034" s="2">
        <f t="shared" si="182"/>
        <v>0.44871794871794873</v>
      </c>
      <c r="K1034" s="2">
        <f t="shared" si="183"/>
        <v>0.53846153846153844</v>
      </c>
      <c r="L1034" s="2">
        <f t="shared" si="184"/>
        <v>0</v>
      </c>
      <c r="M1034" s="2">
        <f t="shared" si="185"/>
        <v>1.2820512820512886E-2</v>
      </c>
      <c r="N1034" s="9">
        <v>35</v>
      </c>
      <c r="O1034" s="9">
        <v>42</v>
      </c>
      <c r="Q1034" s="9">
        <v>1</v>
      </c>
      <c r="U1034" s="55"/>
      <c r="V1034" s="55"/>
      <c r="W1034" s="55"/>
      <c r="Y1034" s="55"/>
      <c r="Z1034" s="55"/>
      <c r="AA1034" s="55"/>
      <c r="AB1034" s="55"/>
      <c r="AG1034" t="str">
        <f t="shared" si="187"/>
        <v>Orange</v>
      </c>
      <c r="AH1034" t="s">
        <v>336</v>
      </c>
      <c r="AI1034">
        <v>2</v>
      </c>
      <c r="AK1034" s="94">
        <v>33</v>
      </c>
      <c r="AL1034" s="96">
        <v>9</v>
      </c>
      <c r="AM1034" s="96">
        <v>145</v>
      </c>
      <c r="AN1034" s="100">
        <v>58340</v>
      </c>
      <c r="AO1034" s="100">
        <f t="shared" si="179"/>
        <v>33009</v>
      </c>
      <c r="AP1034" t="s">
        <v>2575</v>
      </c>
      <c r="AQ1034">
        <f t="shared" si="186"/>
        <v>3358340</v>
      </c>
    </row>
    <row r="1035" spans="1:43" hidden="1" outlineLevel="1">
      <c r="A1035" t="s">
        <v>1320</v>
      </c>
      <c r="B1035" s="9" t="s">
        <v>2701</v>
      </c>
      <c r="C1035" s="1">
        <f t="shared" si="180"/>
        <v>303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 t="shared" si="181"/>
        <v>0</v>
      </c>
      <c r="G1035" s="1">
        <f t="shared" si="177"/>
        <v>38</v>
      </c>
      <c r="H1035" s="2">
        <f t="shared" si="178"/>
        <v>0.1254125412541254</v>
      </c>
      <c r="I1035" s="8"/>
      <c r="J1035" s="2">
        <f t="shared" si="182"/>
        <v>0.42904290429042902</v>
      </c>
      <c r="K1035" s="2">
        <f t="shared" si="183"/>
        <v>0.5544554455445545</v>
      </c>
      <c r="L1035" s="2">
        <f t="shared" si="184"/>
        <v>0</v>
      </c>
      <c r="M1035" s="2">
        <f t="shared" si="185"/>
        <v>1.6501650165016479E-2</v>
      </c>
      <c r="N1035" s="9">
        <v>130</v>
      </c>
      <c r="O1035" s="9">
        <v>168</v>
      </c>
      <c r="Q1035" s="9">
        <v>5</v>
      </c>
      <c r="U1035" s="55"/>
      <c r="V1035" s="55"/>
      <c r="W1035" s="55"/>
      <c r="Y1035" s="55"/>
      <c r="Z1035" s="55"/>
      <c r="AA1035" s="55"/>
      <c r="AB1035" s="55"/>
      <c r="AG1035" t="str">
        <f t="shared" si="187"/>
        <v>Orford</v>
      </c>
      <c r="AH1035" t="s">
        <v>336</v>
      </c>
      <c r="AI1035">
        <v>2</v>
      </c>
      <c r="AK1035" s="94">
        <v>33</v>
      </c>
      <c r="AL1035" s="96">
        <v>9</v>
      </c>
      <c r="AM1035" s="96">
        <v>150</v>
      </c>
      <c r="AN1035" s="100">
        <v>58500</v>
      </c>
      <c r="AO1035" s="100">
        <f t="shared" si="179"/>
        <v>33009</v>
      </c>
      <c r="AP1035" t="s">
        <v>2575</v>
      </c>
      <c r="AQ1035">
        <f t="shared" si="186"/>
        <v>3358500</v>
      </c>
    </row>
    <row r="1036" spans="1:43" hidden="1" outlineLevel="1">
      <c r="A1036" t="s">
        <v>2124</v>
      </c>
      <c r="B1036" s="9" t="s">
        <v>2701</v>
      </c>
      <c r="C1036" s="1">
        <f t="shared" si="180"/>
        <v>876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 t="shared" si="181"/>
        <v>0</v>
      </c>
      <c r="G1036" s="1">
        <f t="shared" ref="G1036:G1099" si="188">IF(C1036&gt;0,MAX(N1036:P1036)-LARGE(N1036:P1036,2),0)</f>
        <v>444</v>
      </c>
      <c r="H1036" s="2">
        <f t="shared" ref="H1036:H1099" si="189">IF(C1036&gt;0,G1036/C1036,0)</f>
        <v>0.50684931506849318</v>
      </c>
      <c r="I1036" s="8"/>
      <c r="J1036" s="2">
        <f t="shared" si="182"/>
        <v>0.22831050228310501</v>
      </c>
      <c r="K1036" s="2">
        <f t="shared" si="183"/>
        <v>0.73515981735159819</v>
      </c>
      <c r="L1036" s="2">
        <f t="shared" si="184"/>
        <v>0</v>
      </c>
      <c r="M1036" s="2">
        <f t="shared" si="185"/>
        <v>3.6529680365296802E-2</v>
      </c>
      <c r="N1036" s="9">
        <v>200</v>
      </c>
      <c r="O1036" s="9">
        <v>644</v>
      </c>
      <c r="Q1036" s="9">
        <v>32</v>
      </c>
      <c r="U1036" s="55"/>
      <c r="V1036" s="55"/>
      <c r="W1036" s="55"/>
      <c r="Y1036" s="55"/>
      <c r="Z1036" s="55"/>
      <c r="AA1036" s="55"/>
      <c r="AB1036" s="55"/>
      <c r="AG1036" t="str">
        <f t="shared" si="187"/>
        <v>Ossipee</v>
      </c>
      <c r="AH1036" t="s">
        <v>1570</v>
      </c>
      <c r="AI1036">
        <v>1</v>
      </c>
      <c r="AK1036" s="94">
        <v>33</v>
      </c>
      <c r="AL1036" s="96">
        <v>3</v>
      </c>
      <c r="AM1036" s="96">
        <v>70</v>
      </c>
      <c r="AN1036" s="100">
        <v>58740</v>
      </c>
      <c r="AO1036" s="100">
        <f t="shared" si="179"/>
        <v>33003</v>
      </c>
      <c r="AP1036" t="s">
        <v>2575</v>
      </c>
      <c r="AQ1036">
        <f t="shared" si="186"/>
        <v>3358740</v>
      </c>
    </row>
    <row r="1037" spans="1:43" hidden="1" outlineLevel="1">
      <c r="A1037" t="s">
        <v>2783</v>
      </c>
      <c r="B1037" s="9" t="s">
        <v>2701</v>
      </c>
      <c r="C1037" s="1">
        <f t="shared" si="180"/>
        <v>2227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 t="shared" si="181"/>
        <v>0</v>
      </c>
      <c r="G1037" s="1">
        <f t="shared" si="188"/>
        <v>971</v>
      </c>
      <c r="H1037" s="2">
        <f t="shared" si="189"/>
        <v>0.43601257296811857</v>
      </c>
      <c r="I1037" s="8"/>
      <c r="J1037" s="2">
        <f t="shared" si="182"/>
        <v>0.26223619218679839</v>
      </c>
      <c r="K1037" s="2">
        <f t="shared" si="183"/>
        <v>0.69824876515491696</v>
      </c>
      <c r="L1037" s="2">
        <f t="shared" si="184"/>
        <v>0</v>
      </c>
      <c r="M1037" s="2">
        <f t="shared" si="185"/>
        <v>3.9515042658284649E-2</v>
      </c>
      <c r="N1037" s="9">
        <v>584</v>
      </c>
      <c r="O1037" s="9">
        <v>1555</v>
      </c>
      <c r="Q1037" s="9">
        <v>88</v>
      </c>
      <c r="U1037" s="55"/>
      <c r="V1037" s="55"/>
      <c r="W1037" s="55"/>
      <c r="Y1037" s="55"/>
      <c r="Z1037" s="55"/>
      <c r="AA1037" s="55"/>
      <c r="AB1037" s="55"/>
      <c r="AG1037" t="str">
        <f t="shared" si="187"/>
        <v>Pelham</v>
      </c>
      <c r="AH1037" t="s">
        <v>2438</v>
      </c>
      <c r="AI1037">
        <v>2</v>
      </c>
      <c r="AK1037" s="94">
        <v>33</v>
      </c>
      <c r="AL1037" s="96">
        <v>11</v>
      </c>
      <c r="AM1037" s="96">
        <v>125</v>
      </c>
      <c r="AN1037" s="100">
        <v>59940</v>
      </c>
      <c r="AO1037" s="100">
        <f t="shared" si="179"/>
        <v>33011</v>
      </c>
      <c r="AP1037" t="s">
        <v>2575</v>
      </c>
      <c r="AQ1037">
        <f t="shared" si="186"/>
        <v>3359940</v>
      </c>
    </row>
    <row r="1038" spans="1:43" hidden="1" outlineLevel="1">
      <c r="A1038" t="s">
        <v>2517</v>
      </c>
      <c r="B1038" s="9" t="s">
        <v>2701</v>
      </c>
      <c r="C1038" s="1">
        <f t="shared" si="180"/>
        <v>1716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 t="shared" si="181"/>
        <v>0</v>
      </c>
      <c r="G1038" s="1">
        <f t="shared" si="188"/>
        <v>520</v>
      </c>
      <c r="H1038" s="2">
        <f t="shared" si="189"/>
        <v>0.30303030303030304</v>
      </c>
      <c r="I1038" s="8"/>
      <c r="J1038" s="2">
        <f t="shared" si="182"/>
        <v>0.33333333333333331</v>
      </c>
      <c r="K1038" s="2">
        <f t="shared" si="183"/>
        <v>0.63636363636363635</v>
      </c>
      <c r="L1038" s="2">
        <f t="shared" si="184"/>
        <v>0</v>
      </c>
      <c r="M1038" s="2">
        <f t="shared" si="185"/>
        <v>3.0303030303030387E-2</v>
      </c>
      <c r="N1038" s="9">
        <v>572</v>
      </c>
      <c r="O1038" s="9">
        <v>1092</v>
      </c>
      <c r="Q1038" s="9">
        <v>52</v>
      </c>
      <c r="U1038" s="55"/>
      <c r="V1038" s="55"/>
      <c r="W1038" s="55"/>
      <c r="Y1038" s="55"/>
      <c r="Z1038" s="55"/>
      <c r="AA1038" s="55"/>
      <c r="AB1038" s="55"/>
      <c r="AG1038" t="str">
        <f t="shared" si="187"/>
        <v>Pembroke</v>
      </c>
      <c r="AH1038" t="s">
        <v>391</v>
      </c>
      <c r="AI1038">
        <v>2</v>
      </c>
      <c r="AK1038" s="94">
        <v>33</v>
      </c>
      <c r="AL1038" s="96">
        <v>13</v>
      </c>
      <c r="AM1038" s="96">
        <v>105</v>
      </c>
      <c r="AN1038" s="100">
        <v>60020</v>
      </c>
      <c r="AO1038" s="100">
        <f t="shared" si="179"/>
        <v>33013</v>
      </c>
      <c r="AP1038" t="s">
        <v>2575</v>
      </c>
      <c r="AQ1038">
        <f t="shared" si="186"/>
        <v>3360020</v>
      </c>
    </row>
    <row r="1039" spans="1:43" hidden="1" outlineLevel="1">
      <c r="A1039" t="s">
        <v>1958</v>
      </c>
      <c r="B1039" s="9" t="s">
        <v>2701</v>
      </c>
      <c r="C1039" s="1">
        <f t="shared" si="180"/>
        <v>1741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 t="shared" si="181"/>
        <v>0</v>
      </c>
      <c r="G1039" s="1">
        <f t="shared" si="188"/>
        <v>449</v>
      </c>
      <c r="H1039" s="2">
        <f t="shared" si="189"/>
        <v>0.25789775990809877</v>
      </c>
      <c r="I1039" s="8"/>
      <c r="J1039" s="2">
        <f t="shared" si="182"/>
        <v>0.35496840896036763</v>
      </c>
      <c r="K1039" s="2">
        <f t="shared" si="183"/>
        <v>0.61286616886846634</v>
      </c>
      <c r="L1039" s="2">
        <f t="shared" si="184"/>
        <v>0</v>
      </c>
      <c r="M1039" s="2">
        <f t="shared" si="185"/>
        <v>3.2165422171166025E-2</v>
      </c>
      <c r="N1039" s="9">
        <v>618</v>
      </c>
      <c r="O1039" s="9">
        <v>1067</v>
      </c>
      <c r="Q1039" s="9">
        <v>56</v>
      </c>
      <c r="U1039" s="55"/>
      <c r="V1039" s="55"/>
      <c r="W1039" s="55"/>
      <c r="Y1039" s="55"/>
      <c r="Z1039" s="55"/>
      <c r="AA1039" s="55"/>
      <c r="AB1039" s="55"/>
      <c r="AG1039" t="str">
        <f t="shared" si="187"/>
        <v>Peterborough</v>
      </c>
      <c r="AH1039" t="s">
        <v>2438</v>
      </c>
      <c r="AI1039">
        <v>2</v>
      </c>
      <c r="AK1039" s="94">
        <v>33</v>
      </c>
      <c r="AL1039" s="96">
        <v>11</v>
      </c>
      <c r="AM1039" s="96">
        <v>130</v>
      </c>
      <c r="AN1039" s="100">
        <v>60580</v>
      </c>
      <c r="AO1039" s="100">
        <f t="shared" ref="AO1039:AO1102" si="190">AK1039*1000+AL1039</f>
        <v>33011</v>
      </c>
      <c r="AP1039" t="s">
        <v>2575</v>
      </c>
      <c r="AQ1039">
        <f t="shared" si="186"/>
        <v>3360580</v>
      </c>
    </row>
    <row r="1040" spans="1:43" hidden="1" outlineLevel="1">
      <c r="A1040" t="s">
        <v>1472</v>
      </c>
      <c r="B1040" s="9" t="s">
        <v>2701</v>
      </c>
      <c r="C1040" s="1">
        <f t="shared" si="180"/>
        <v>191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 t="shared" si="181"/>
        <v>0</v>
      </c>
      <c r="G1040" s="1">
        <f t="shared" si="188"/>
        <v>49</v>
      </c>
      <c r="H1040" s="2">
        <f t="shared" si="189"/>
        <v>0.25654450261780104</v>
      </c>
      <c r="I1040" s="8"/>
      <c r="J1040" s="2">
        <f t="shared" si="182"/>
        <v>0.36125654450261779</v>
      </c>
      <c r="K1040" s="2">
        <f t="shared" si="183"/>
        <v>0.61780104712041883</v>
      </c>
      <c r="L1040" s="2">
        <f t="shared" si="184"/>
        <v>0</v>
      </c>
      <c r="M1040" s="2">
        <f t="shared" si="185"/>
        <v>2.0942408376963373E-2</v>
      </c>
      <c r="N1040" s="9">
        <v>69</v>
      </c>
      <c r="O1040" s="9">
        <v>118</v>
      </c>
      <c r="Q1040" s="9">
        <v>4</v>
      </c>
      <c r="U1040" s="55"/>
      <c r="V1040" s="55"/>
      <c r="W1040" s="55"/>
      <c r="Y1040" s="55"/>
      <c r="Z1040" s="55"/>
      <c r="AA1040" s="55"/>
      <c r="AB1040" s="55"/>
      <c r="AG1040" t="str">
        <f t="shared" si="187"/>
        <v>Piermont</v>
      </c>
      <c r="AH1040" t="s">
        <v>336</v>
      </c>
      <c r="AI1040">
        <v>2</v>
      </c>
      <c r="AK1040" s="94">
        <v>33</v>
      </c>
      <c r="AL1040" s="96">
        <v>9</v>
      </c>
      <c r="AM1040" s="96">
        <v>155</v>
      </c>
      <c r="AN1040" s="100">
        <v>61060</v>
      </c>
      <c r="AO1040" s="100">
        <f t="shared" si="190"/>
        <v>33009</v>
      </c>
      <c r="AP1040" t="s">
        <v>2575</v>
      </c>
      <c r="AQ1040">
        <f t="shared" si="186"/>
        <v>3361060</v>
      </c>
    </row>
    <row r="1041" spans="1:43" hidden="1" outlineLevel="1">
      <c r="A1041" t="s">
        <v>990</v>
      </c>
      <c r="B1041" s="9" t="s">
        <v>2701</v>
      </c>
      <c r="C1041" s="1">
        <f t="shared" si="180"/>
        <v>4</v>
      </c>
      <c r="D1041" s="7">
        <f>IF(N1041&gt;0, RANK(N1041,(N1041:P1041,Q1041:AE1041)),0)</f>
        <v>1</v>
      </c>
      <c r="E1041" s="7">
        <f>IF(O1041&gt;0,RANK(O1041,(N1041:P1041,Q1041:AE1041)),0)</f>
        <v>0</v>
      </c>
      <c r="F1041" s="7">
        <f t="shared" si="181"/>
        <v>0</v>
      </c>
      <c r="G1041" s="1">
        <f t="shared" si="188"/>
        <v>4</v>
      </c>
      <c r="H1041" s="2">
        <f t="shared" si="189"/>
        <v>1</v>
      </c>
      <c r="I1041" s="8"/>
      <c r="J1041" s="2">
        <f t="shared" si="182"/>
        <v>1</v>
      </c>
      <c r="K1041" s="2">
        <f t="shared" si="183"/>
        <v>0</v>
      </c>
      <c r="L1041" s="2">
        <f t="shared" si="184"/>
        <v>0</v>
      </c>
      <c r="M1041" s="2">
        <f t="shared" si="185"/>
        <v>0</v>
      </c>
      <c r="N1041" s="9">
        <v>4</v>
      </c>
      <c r="O1041" s="9">
        <v>0</v>
      </c>
      <c r="Q1041" s="9">
        <v>0</v>
      </c>
      <c r="U1041" s="55"/>
      <c r="V1041" s="55"/>
      <c r="W1041" s="55"/>
      <c r="Y1041" s="55"/>
      <c r="Z1041" s="55"/>
      <c r="AA1041" s="55"/>
      <c r="AB1041" s="55"/>
      <c r="AG1041" t="str">
        <f t="shared" si="187"/>
        <v>Pinkham's Grant</v>
      </c>
      <c r="AH1041" t="s">
        <v>824</v>
      </c>
      <c r="AI1041">
        <v>2</v>
      </c>
      <c r="AK1041" s="94">
        <v>33</v>
      </c>
      <c r="AL1041" s="96">
        <v>7</v>
      </c>
      <c r="AM1041" s="96">
        <v>155</v>
      </c>
      <c r="AN1041" s="100">
        <v>61620</v>
      </c>
      <c r="AO1041" s="100">
        <f t="shared" si="190"/>
        <v>33007</v>
      </c>
      <c r="AP1041" t="s">
        <v>562</v>
      </c>
      <c r="AQ1041">
        <f t="shared" si="186"/>
        <v>3361620</v>
      </c>
    </row>
    <row r="1042" spans="1:43" hidden="1" outlineLevel="1">
      <c r="A1042" t="s">
        <v>651</v>
      </c>
      <c r="B1042" s="9" t="s">
        <v>2701</v>
      </c>
      <c r="C1042" s="1">
        <f t="shared" si="180"/>
        <v>210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 t="shared" si="181"/>
        <v>0</v>
      </c>
      <c r="G1042" s="1">
        <f t="shared" si="188"/>
        <v>117</v>
      </c>
      <c r="H1042" s="2">
        <f t="shared" si="189"/>
        <v>0.55714285714285716</v>
      </c>
      <c r="I1042" s="8"/>
      <c r="J1042" s="2">
        <f t="shared" si="182"/>
        <v>0.21428571428571427</v>
      </c>
      <c r="K1042" s="2">
        <f t="shared" si="183"/>
        <v>0.77142857142857146</v>
      </c>
      <c r="L1042" s="2">
        <f t="shared" si="184"/>
        <v>0</v>
      </c>
      <c r="M1042" s="2">
        <f t="shared" si="185"/>
        <v>1.4285714285714235E-2</v>
      </c>
      <c r="N1042" s="9">
        <v>45</v>
      </c>
      <c r="O1042" s="9">
        <v>162</v>
      </c>
      <c r="Q1042" s="9">
        <v>3</v>
      </c>
      <c r="U1042" s="55"/>
      <c r="V1042" s="55"/>
      <c r="W1042" s="55"/>
      <c r="Y1042" s="55"/>
      <c r="Z1042" s="55"/>
      <c r="AA1042" s="55"/>
      <c r="AB1042" s="55"/>
      <c r="AG1042" t="str">
        <f t="shared" si="187"/>
        <v>Pittsburg</v>
      </c>
      <c r="AH1042" t="s">
        <v>824</v>
      </c>
      <c r="AI1042">
        <v>2</v>
      </c>
      <c r="AK1042" s="94">
        <v>33</v>
      </c>
      <c r="AL1042" s="96">
        <v>7</v>
      </c>
      <c r="AM1042" s="96">
        <v>160</v>
      </c>
      <c r="AN1042" s="100">
        <v>61780</v>
      </c>
      <c r="AO1042" s="100">
        <f t="shared" si="190"/>
        <v>33007</v>
      </c>
      <c r="AP1042" t="s">
        <v>2575</v>
      </c>
      <c r="AQ1042">
        <f t="shared" si="186"/>
        <v>3361780</v>
      </c>
    </row>
    <row r="1043" spans="1:43" hidden="1" outlineLevel="1">
      <c r="A1043" t="s">
        <v>1603</v>
      </c>
      <c r="B1043" s="9" t="s">
        <v>2701</v>
      </c>
      <c r="C1043" s="1">
        <f t="shared" si="180"/>
        <v>799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 t="shared" si="181"/>
        <v>0</v>
      </c>
      <c r="G1043" s="1">
        <f t="shared" si="188"/>
        <v>280</v>
      </c>
      <c r="H1043" s="2">
        <f t="shared" si="189"/>
        <v>0.35043804755944929</v>
      </c>
      <c r="I1043" s="8"/>
      <c r="J1043" s="2">
        <f t="shared" si="182"/>
        <v>0.30788485607008759</v>
      </c>
      <c r="K1043" s="2">
        <f t="shared" si="183"/>
        <v>0.65832290362953694</v>
      </c>
      <c r="L1043" s="2">
        <f t="shared" si="184"/>
        <v>0</v>
      </c>
      <c r="M1043" s="2">
        <f t="shared" si="185"/>
        <v>3.3792240300375531E-2</v>
      </c>
      <c r="N1043" s="9">
        <v>246</v>
      </c>
      <c r="O1043" s="9">
        <v>526</v>
      </c>
      <c r="Q1043" s="9">
        <v>27</v>
      </c>
      <c r="U1043" s="55"/>
      <c r="V1043" s="55"/>
      <c r="W1043" s="55"/>
      <c r="Y1043" s="55"/>
      <c r="Z1043" s="55"/>
      <c r="AA1043" s="55"/>
      <c r="AB1043" s="55"/>
      <c r="AG1043" t="str">
        <f t="shared" si="187"/>
        <v>Pittsfield</v>
      </c>
      <c r="AH1043" t="s">
        <v>391</v>
      </c>
      <c r="AI1043">
        <v>2</v>
      </c>
      <c r="AK1043" s="94">
        <v>33</v>
      </c>
      <c r="AL1043" s="96">
        <v>13</v>
      </c>
      <c r="AM1043" s="96">
        <v>110</v>
      </c>
      <c r="AN1043" s="100">
        <v>61940</v>
      </c>
      <c r="AO1043" s="100">
        <f t="shared" si="190"/>
        <v>33013</v>
      </c>
      <c r="AP1043" t="s">
        <v>2575</v>
      </c>
      <c r="AQ1043">
        <f t="shared" si="186"/>
        <v>3361940</v>
      </c>
    </row>
    <row r="1044" spans="1:43" hidden="1" outlineLevel="1">
      <c r="A1044" t="s">
        <v>812</v>
      </c>
      <c r="B1044" s="9" t="s">
        <v>2701</v>
      </c>
      <c r="C1044" s="1">
        <f t="shared" si="180"/>
        <v>628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 t="shared" si="181"/>
        <v>0</v>
      </c>
      <c r="G1044" s="1">
        <f t="shared" si="188"/>
        <v>2</v>
      </c>
      <c r="H1044" s="2">
        <f t="shared" si="189"/>
        <v>3.1847133757961785E-3</v>
      </c>
      <c r="I1044" s="8"/>
      <c r="J1044" s="2">
        <f t="shared" si="182"/>
        <v>0.4856687898089172</v>
      </c>
      <c r="K1044" s="2">
        <f t="shared" si="183"/>
        <v>0.48885350318471338</v>
      </c>
      <c r="L1044" s="2">
        <f t="shared" si="184"/>
        <v>0</v>
      </c>
      <c r="M1044" s="2">
        <f t="shared" si="185"/>
        <v>2.5477707006369477E-2</v>
      </c>
      <c r="N1044" s="9">
        <v>305</v>
      </c>
      <c r="O1044" s="9">
        <v>307</v>
      </c>
      <c r="Q1044" s="9">
        <v>16</v>
      </c>
      <c r="U1044" s="55"/>
      <c r="V1044" s="55"/>
      <c r="W1044" s="55"/>
      <c r="Y1044" s="55"/>
      <c r="Z1044" s="55"/>
      <c r="AA1044" s="55"/>
      <c r="AB1044" s="55"/>
      <c r="AG1044" t="str">
        <f t="shared" si="187"/>
        <v>Plainfield</v>
      </c>
      <c r="AH1044" t="s">
        <v>2272</v>
      </c>
      <c r="AI1044">
        <v>2</v>
      </c>
      <c r="AK1044" s="94">
        <v>33</v>
      </c>
      <c r="AL1044" s="96">
        <v>19</v>
      </c>
      <c r="AM1044" s="96">
        <v>55</v>
      </c>
      <c r="AN1044" s="100">
        <v>62340</v>
      </c>
      <c r="AO1044" s="100">
        <f t="shared" si="190"/>
        <v>33019</v>
      </c>
      <c r="AP1044" t="s">
        <v>2575</v>
      </c>
      <c r="AQ1044">
        <f t="shared" si="186"/>
        <v>3362340</v>
      </c>
    </row>
    <row r="1045" spans="1:43" hidden="1" outlineLevel="1">
      <c r="A1045" t="s">
        <v>2130</v>
      </c>
      <c r="B1045" s="9" t="s">
        <v>2701</v>
      </c>
      <c r="C1045" s="1">
        <f t="shared" si="180"/>
        <v>1438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 t="shared" si="181"/>
        <v>0</v>
      </c>
      <c r="G1045" s="1">
        <f t="shared" si="188"/>
        <v>655</v>
      </c>
      <c r="H1045" s="2">
        <f t="shared" si="189"/>
        <v>0.45549374130737136</v>
      </c>
      <c r="I1045" s="8"/>
      <c r="J1045" s="2">
        <f t="shared" si="182"/>
        <v>0.25660639777468708</v>
      </c>
      <c r="K1045" s="2">
        <f t="shared" si="183"/>
        <v>0.71210013908205838</v>
      </c>
      <c r="L1045" s="2">
        <f t="shared" si="184"/>
        <v>0</v>
      </c>
      <c r="M1045" s="2">
        <f t="shared" si="185"/>
        <v>3.1293463143254541E-2</v>
      </c>
      <c r="N1045" s="9">
        <v>369</v>
      </c>
      <c r="O1045" s="9">
        <v>1024</v>
      </c>
      <c r="Q1045" s="9">
        <v>45</v>
      </c>
      <c r="U1045" s="55"/>
      <c r="V1045" s="55"/>
      <c r="W1045" s="55"/>
      <c r="Y1045" s="55"/>
      <c r="Z1045" s="55"/>
      <c r="AA1045" s="55"/>
      <c r="AB1045" s="55"/>
      <c r="AG1045" t="str">
        <f t="shared" si="187"/>
        <v>Plaistow</v>
      </c>
      <c r="AH1045" t="s">
        <v>1417</v>
      </c>
      <c r="AI1045">
        <v>1</v>
      </c>
      <c r="AK1045" s="94">
        <v>33</v>
      </c>
      <c r="AL1045" s="96">
        <v>15</v>
      </c>
      <c r="AM1045" s="96">
        <v>140</v>
      </c>
      <c r="AN1045" s="100">
        <v>62500</v>
      </c>
      <c r="AO1045" s="100">
        <f t="shared" si="190"/>
        <v>33015</v>
      </c>
      <c r="AP1045" t="s">
        <v>2575</v>
      </c>
      <c r="AQ1045">
        <f t="shared" si="186"/>
        <v>3362500</v>
      </c>
    </row>
    <row r="1046" spans="1:43" hidden="1" outlineLevel="1">
      <c r="A1046" t="s">
        <v>2261</v>
      </c>
      <c r="B1046" s="9" t="s">
        <v>2701</v>
      </c>
      <c r="C1046" s="1">
        <f t="shared" si="180"/>
        <v>1171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 t="shared" si="181"/>
        <v>0</v>
      </c>
      <c r="G1046" s="1">
        <f t="shared" si="188"/>
        <v>384</v>
      </c>
      <c r="H1046" s="2">
        <f t="shared" si="189"/>
        <v>0.32792485055508114</v>
      </c>
      <c r="I1046" s="8"/>
      <c r="J1046" s="2">
        <f t="shared" si="182"/>
        <v>0.3219470538001708</v>
      </c>
      <c r="K1046" s="2">
        <f t="shared" si="183"/>
        <v>0.64987190435525188</v>
      </c>
      <c r="L1046" s="2">
        <f t="shared" si="184"/>
        <v>0</v>
      </c>
      <c r="M1046" s="2">
        <f t="shared" si="185"/>
        <v>2.818104184457737E-2</v>
      </c>
      <c r="N1046" s="9">
        <v>377</v>
      </c>
      <c r="O1046" s="9">
        <v>761</v>
      </c>
      <c r="Q1046" s="9">
        <v>33</v>
      </c>
      <c r="U1046" s="55"/>
      <c r="V1046" s="55"/>
      <c r="W1046" s="55"/>
      <c r="Y1046" s="55"/>
      <c r="Z1046" s="55"/>
      <c r="AA1046" s="55"/>
      <c r="AB1046" s="55"/>
      <c r="AG1046" t="str">
        <f t="shared" si="187"/>
        <v>Plymouth</v>
      </c>
      <c r="AH1046" t="s">
        <v>336</v>
      </c>
      <c r="AI1046">
        <v>2</v>
      </c>
      <c r="AK1046" s="94">
        <v>33</v>
      </c>
      <c r="AL1046" s="96">
        <v>9</v>
      </c>
      <c r="AM1046" s="96">
        <v>160</v>
      </c>
      <c r="AN1046" s="100">
        <v>62660</v>
      </c>
      <c r="AO1046" s="100">
        <f t="shared" si="190"/>
        <v>33009</v>
      </c>
      <c r="AP1046" t="s">
        <v>2575</v>
      </c>
      <c r="AQ1046">
        <f t="shared" si="186"/>
        <v>3362660</v>
      </c>
    </row>
    <row r="1047" spans="1:43" hidden="1" outlineLevel="1">
      <c r="A1047" t="s">
        <v>304</v>
      </c>
      <c r="B1047" s="9" t="s">
        <v>2701</v>
      </c>
      <c r="C1047" s="1">
        <f t="shared" si="180"/>
        <v>6043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 t="shared" si="181"/>
        <v>0</v>
      </c>
      <c r="G1047" s="1">
        <f t="shared" si="188"/>
        <v>281</v>
      </c>
      <c r="H1047" s="2">
        <f t="shared" si="189"/>
        <v>4.650008274036075E-2</v>
      </c>
      <c r="I1047" s="8"/>
      <c r="J1047" s="2">
        <f t="shared" si="182"/>
        <v>0.45821611782227373</v>
      </c>
      <c r="K1047" s="2">
        <f t="shared" si="183"/>
        <v>0.50471620056263444</v>
      </c>
      <c r="L1047" s="2">
        <f t="shared" si="184"/>
        <v>0</v>
      </c>
      <c r="M1047" s="2">
        <f t="shared" si="185"/>
        <v>3.7067681615091885E-2</v>
      </c>
      <c r="N1047" s="9">
        <v>2769</v>
      </c>
      <c r="O1047" s="9">
        <v>3050</v>
      </c>
      <c r="Q1047" s="9">
        <v>224</v>
      </c>
      <c r="U1047" s="55"/>
      <c r="V1047" s="55"/>
      <c r="W1047" s="55"/>
      <c r="Y1047" s="55"/>
      <c r="Z1047" s="55"/>
      <c r="AA1047" s="55"/>
      <c r="AB1047" s="55"/>
      <c r="AG1047" t="str">
        <f t="shared" si="187"/>
        <v>Portsmouth</v>
      </c>
      <c r="AH1047" t="s">
        <v>1417</v>
      </c>
      <c r="AI1047">
        <v>1</v>
      </c>
      <c r="AK1047" s="94">
        <v>33</v>
      </c>
      <c r="AL1047" s="96">
        <v>15</v>
      </c>
      <c r="AM1047" s="96">
        <v>145</v>
      </c>
      <c r="AN1047" s="100">
        <v>62900</v>
      </c>
      <c r="AO1047" s="100">
        <f t="shared" si="190"/>
        <v>33015</v>
      </c>
      <c r="AP1047" t="s">
        <v>527</v>
      </c>
      <c r="AQ1047">
        <f t="shared" si="186"/>
        <v>3362900</v>
      </c>
    </row>
    <row r="1048" spans="1:43" hidden="1" outlineLevel="1">
      <c r="A1048" t="s">
        <v>1809</v>
      </c>
      <c r="B1048" s="9" t="s">
        <v>2701</v>
      </c>
      <c r="C1048" s="1">
        <f t="shared" si="180"/>
        <v>177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 t="shared" si="181"/>
        <v>0</v>
      </c>
      <c r="G1048" s="1">
        <f t="shared" si="188"/>
        <v>31</v>
      </c>
      <c r="H1048" s="2">
        <f t="shared" si="189"/>
        <v>0.1751412429378531</v>
      </c>
      <c r="I1048" s="8"/>
      <c r="J1048" s="2">
        <f t="shared" si="182"/>
        <v>0.41242937853107342</v>
      </c>
      <c r="K1048" s="2">
        <f t="shared" si="183"/>
        <v>0.58757062146892658</v>
      </c>
      <c r="L1048" s="2">
        <f t="shared" si="184"/>
        <v>0</v>
      </c>
      <c r="M1048" s="2">
        <f t="shared" si="185"/>
        <v>0</v>
      </c>
      <c r="N1048" s="9">
        <v>73</v>
      </c>
      <c r="O1048" s="9">
        <v>104</v>
      </c>
      <c r="Q1048" s="9">
        <v>0</v>
      </c>
      <c r="U1048" s="55"/>
      <c r="V1048" s="55"/>
      <c r="W1048" s="55"/>
      <c r="Y1048" s="55"/>
      <c r="Z1048" s="55"/>
      <c r="AA1048" s="55"/>
      <c r="AB1048" s="55"/>
      <c r="AG1048" t="str">
        <f t="shared" si="187"/>
        <v>Randolph</v>
      </c>
      <c r="AH1048" t="s">
        <v>824</v>
      </c>
      <c r="AI1048">
        <v>2</v>
      </c>
      <c r="AK1048" s="94">
        <v>33</v>
      </c>
      <c r="AL1048" s="96">
        <v>7</v>
      </c>
      <c r="AM1048" s="96">
        <v>165</v>
      </c>
      <c r="AN1048" s="100">
        <v>63860</v>
      </c>
      <c r="AO1048" s="100">
        <f t="shared" si="190"/>
        <v>33007</v>
      </c>
      <c r="AP1048" t="s">
        <v>2575</v>
      </c>
      <c r="AQ1048">
        <f t="shared" si="186"/>
        <v>3363860</v>
      </c>
    </row>
    <row r="1049" spans="1:43" hidden="1" outlineLevel="1">
      <c r="A1049" t="s">
        <v>2132</v>
      </c>
      <c r="B1049" s="9" t="s">
        <v>2701</v>
      </c>
      <c r="C1049" s="1">
        <f t="shared" si="180"/>
        <v>1759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 t="shared" si="181"/>
        <v>0</v>
      </c>
      <c r="G1049" s="1">
        <f t="shared" si="188"/>
        <v>818</v>
      </c>
      <c r="H1049" s="2">
        <f t="shared" si="189"/>
        <v>0.4650369528140989</v>
      </c>
      <c r="I1049" s="8"/>
      <c r="J1049" s="2">
        <f t="shared" si="182"/>
        <v>0.24616259238203525</v>
      </c>
      <c r="K1049" s="2">
        <f t="shared" si="183"/>
        <v>0.71119954519613415</v>
      </c>
      <c r="L1049" s="2">
        <f t="shared" si="184"/>
        <v>0</v>
      </c>
      <c r="M1049" s="2">
        <f t="shared" si="185"/>
        <v>4.2637862421830652E-2</v>
      </c>
      <c r="N1049" s="9">
        <v>433</v>
      </c>
      <c r="O1049" s="9">
        <v>1251</v>
      </c>
      <c r="Q1049" s="9">
        <v>75</v>
      </c>
      <c r="U1049" s="55"/>
      <c r="V1049" s="55"/>
      <c r="W1049" s="55"/>
      <c r="Y1049" s="55"/>
      <c r="Z1049" s="55"/>
      <c r="AA1049" s="55"/>
      <c r="AB1049" s="55"/>
      <c r="AG1049" t="str">
        <f t="shared" si="187"/>
        <v>Raymond</v>
      </c>
      <c r="AH1049" t="s">
        <v>1417</v>
      </c>
      <c r="AI1049">
        <v>1</v>
      </c>
      <c r="AK1049" s="94">
        <v>33</v>
      </c>
      <c r="AL1049" s="96">
        <v>15</v>
      </c>
      <c r="AM1049" s="96">
        <v>150</v>
      </c>
      <c r="AN1049" s="100">
        <v>64020</v>
      </c>
      <c r="AO1049" s="100">
        <f t="shared" si="190"/>
        <v>33015</v>
      </c>
      <c r="AP1049" t="s">
        <v>2575</v>
      </c>
      <c r="AQ1049">
        <f t="shared" si="186"/>
        <v>3364020</v>
      </c>
    </row>
    <row r="1050" spans="1:43" hidden="1" outlineLevel="1">
      <c r="A1050" t="s">
        <v>1619</v>
      </c>
      <c r="B1050" s="9" t="s">
        <v>2701</v>
      </c>
      <c r="C1050" s="1">
        <f t="shared" si="180"/>
        <v>250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 t="shared" si="181"/>
        <v>0</v>
      </c>
      <c r="G1050" s="1">
        <f t="shared" si="188"/>
        <v>81</v>
      </c>
      <c r="H1050" s="2">
        <f t="shared" si="189"/>
        <v>0.32400000000000001</v>
      </c>
      <c r="I1050" s="8"/>
      <c r="J1050" s="2">
        <f t="shared" si="182"/>
        <v>0.312</v>
      </c>
      <c r="K1050" s="2">
        <f t="shared" si="183"/>
        <v>0.63600000000000001</v>
      </c>
      <c r="L1050" s="2">
        <f t="shared" si="184"/>
        <v>0</v>
      </c>
      <c r="M1050" s="2">
        <f t="shared" si="185"/>
        <v>5.1999999999999935E-2</v>
      </c>
      <c r="N1050" s="9">
        <v>78</v>
      </c>
      <c r="O1050" s="9">
        <v>159</v>
      </c>
      <c r="Q1050" s="9">
        <v>13</v>
      </c>
      <c r="U1050" s="55"/>
      <c r="V1050" s="55"/>
      <c r="W1050" s="55"/>
      <c r="Y1050" s="55"/>
      <c r="Z1050" s="55"/>
      <c r="AA1050" s="55"/>
      <c r="AB1050" s="55"/>
      <c r="AG1050" t="str">
        <f t="shared" si="187"/>
        <v>Richmond</v>
      </c>
      <c r="AH1050" t="s">
        <v>2819</v>
      </c>
      <c r="AI1050">
        <v>2</v>
      </c>
      <c r="AK1050" s="94">
        <v>33</v>
      </c>
      <c r="AL1050" s="96">
        <v>5</v>
      </c>
      <c r="AM1050" s="96">
        <v>65</v>
      </c>
      <c r="AN1050" s="100">
        <v>64420</v>
      </c>
      <c r="AO1050" s="100">
        <f t="shared" si="190"/>
        <v>33005</v>
      </c>
      <c r="AP1050" t="s">
        <v>2575</v>
      </c>
      <c r="AQ1050">
        <f t="shared" si="186"/>
        <v>3364420</v>
      </c>
    </row>
    <row r="1051" spans="1:43" hidden="1" outlineLevel="1">
      <c r="A1051" t="s">
        <v>2133</v>
      </c>
      <c r="B1051" s="9" t="s">
        <v>2701</v>
      </c>
      <c r="C1051" s="1">
        <f t="shared" si="180"/>
        <v>884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 t="shared" si="181"/>
        <v>0</v>
      </c>
      <c r="G1051" s="1">
        <f t="shared" si="188"/>
        <v>358</v>
      </c>
      <c r="H1051" s="2">
        <f t="shared" si="189"/>
        <v>0.40497737556561086</v>
      </c>
      <c r="I1051" s="8"/>
      <c r="J1051" s="2">
        <f t="shared" si="182"/>
        <v>0.27488687782805432</v>
      </c>
      <c r="K1051" s="2">
        <f t="shared" si="183"/>
        <v>0.67986425339366519</v>
      </c>
      <c r="L1051" s="2">
        <f t="shared" si="184"/>
        <v>0</v>
      </c>
      <c r="M1051" s="2">
        <f t="shared" si="185"/>
        <v>4.5248868778280493E-2</v>
      </c>
      <c r="N1051" s="9">
        <v>243</v>
      </c>
      <c r="O1051" s="9">
        <v>601</v>
      </c>
      <c r="Q1051" s="9">
        <v>40</v>
      </c>
      <c r="U1051" s="55"/>
      <c r="V1051" s="55"/>
      <c r="W1051" s="55"/>
      <c r="Y1051" s="55"/>
      <c r="Z1051" s="55"/>
      <c r="AA1051" s="55"/>
      <c r="AB1051" s="55"/>
      <c r="AG1051" t="str">
        <f t="shared" si="187"/>
        <v>Rindge</v>
      </c>
      <c r="AH1051" t="s">
        <v>2819</v>
      </c>
      <c r="AI1051">
        <v>2</v>
      </c>
      <c r="AK1051" s="94">
        <v>33</v>
      </c>
      <c r="AL1051" s="96">
        <v>5</v>
      </c>
      <c r="AM1051" s="96">
        <v>70</v>
      </c>
      <c r="AN1051" s="100">
        <v>64580</v>
      </c>
      <c r="AO1051" s="100">
        <f t="shared" si="190"/>
        <v>33005</v>
      </c>
      <c r="AP1051" t="s">
        <v>2575</v>
      </c>
      <c r="AQ1051">
        <f t="shared" si="186"/>
        <v>3364580</v>
      </c>
    </row>
    <row r="1052" spans="1:43" hidden="1" outlineLevel="1">
      <c r="A1052" t="s">
        <v>1329</v>
      </c>
      <c r="B1052" s="9" t="s">
        <v>2701</v>
      </c>
      <c r="C1052" s="1">
        <f t="shared" si="180"/>
        <v>5905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 t="shared" si="181"/>
        <v>0</v>
      </c>
      <c r="G1052" s="1">
        <f t="shared" si="188"/>
        <v>2122</v>
      </c>
      <c r="H1052" s="2">
        <f t="shared" si="189"/>
        <v>0.35935647756138867</v>
      </c>
      <c r="I1052" s="8"/>
      <c r="J1052" s="2">
        <f t="shared" si="182"/>
        <v>0.30821337849280273</v>
      </c>
      <c r="K1052" s="2">
        <f t="shared" si="183"/>
        <v>0.66756985605419139</v>
      </c>
      <c r="L1052" s="2">
        <f t="shared" si="184"/>
        <v>0</v>
      </c>
      <c r="M1052" s="2">
        <f t="shared" si="185"/>
        <v>2.4216765453005884E-2</v>
      </c>
      <c r="N1052" s="9">
        <v>1820</v>
      </c>
      <c r="O1052" s="9">
        <v>3942</v>
      </c>
      <c r="Q1052" s="9">
        <v>143</v>
      </c>
      <c r="U1052" s="55"/>
      <c r="V1052" s="55"/>
      <c r="W1052" s="55"/>
      <c r="Y1052" s="55"/>
      <c r="Z1052" s="55"/>
      <c r="AA1052" s="55"/>
      <c r="AB1052" s="55"/>
      <c r="AG1052" t="str">
        <f t="shared" si="187"/>
        <v>Rochester</v>
      </c>
      <c r="AH1052" t="s">
        <v>1638</v>
      </c>
      <c r="AI1052">
        <v>1</v>
      </c>
      <c r="AK1052" s="94">
        <v>33</v>
      </c>
      <c r="AL1052" s="96">
        <v>17</v>
      </c>
      <c r="AM1052" s="96">
        <v>50</v>
      </c>
      <c r="AN1052" s="100">
        <v>65140</v>
      </c>
      <c r="AO1052" s="100">
        <f t="shared" si="190"/>
        <v>33017</v>
      </c>
      <c r="AP1052" t="s">
        <v>527</v>
      </c>
      <c r="AQ1052">
        <f t="shared" si="186"/>
        <v>3365140</v>
      </c>
    </row>
    <row r="1053" spans="1:43" hidden="1" outlineLevel="1">
      <c r="A1053" t="s">
        <v>2420</v>
      </c>
      <c r="B1053" s="9" t="s">
        <v>2701</v>
      </c>
      <c r="C1053" s="1">
        <f t="shared" si="180"/>
        <v>716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 t="shared" si="181"/>
        <v>0</v>
      </c>
      <c r="G1053" s="1">
        <f t="shared" si="188"/>
        <v>203</v>
      </c>
      <c r="H1053" s="2">
        <f t="shared" si="189"/>
        <v>0.28351955307262572</v>
      </c>
      <c r="I1053" s="8"/>
      <c r="J1053" s="2">
        <f t="shared" si="182"/>
        <v>0.33938547486033521</v>
      </c>
      <c r="K1053" s="2">
        <f t="shared" si="183"/>
        <v>0.62290502793296088</v>
      </c>
      <c r="L1053" s="2">
        <f t="shared" si="184"/>
        <v>0</v>
      </c>
      <c r="M1053" s="2">
        <f t="shared" si="185"/>
        <v>3.7709497206703912E-2</v>
      </c>
      <c r="N1053" s="9">
        <v>243</v>
      </c>
      <c r="O1053" s="9">
        <v>446</v>
      </c>
      <c r="Q1053" s="9">
        <v>27</v>
      </c>
      <c r="U1053" s="55"/>
      <c r="V1053" s="55"/>
      <c r="W1053" s="55"/>
      <c r="Y1053" s="55"/>
      <c r="Z1053" s="55"/>
      <c r="AA1053" s="55"/>
      <c r="AB1053" s="55"/>
      <c r="AG1053" t="str">
        <f t="shared" si="187"/>
        <v>Rollinsford</v>
      </c>
      <c r="AH1053" t="s">
        <v>1638</v>
      </c>
      <c r="AI1053">
        <v>1</v>
      </c>
      <c r="AK1053" s="94">
        <v>33</v>
      </c>
      <c r="AL1053" s="96">
        <v>17</v>
      </c>
      <c r="AM1053" s="96">
        <v>55</v>
      </c>
      <c r="AN1053" s="100">
        <v>65540</v>
      </c>
      <c r="AO1053" s="100">
        <f t="shared" si="190"/>
        <v>33017</v>
      </c>
      <c r="AP1053" t="s">
        <v>2575</v>
      </c>
      <c r="AQ1053">
        <f t="shared" si="186"/>
        <v>3365540</v>
      </c>
    </row>
    <row r="1054" spans="1:43" hidden="1" outlineLevel="1">
      <c r="A1054" t="s">
        <v>2134</v>
      </c>
      <c r="B1054" s="9" t="s">
        <v>2701</v>
      </c>
      <c r="C1054" s="1">
        <f t="shared" si="180"/>
        <v>52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 t="shared" si="181"/>
        <v>0</v>
      </c>
      <c r="G1054" s="1">
        <f t="shared" si="188"/>
        <v>6</v>
      </c>
      <c r="H1054" s="2">
        <f t="shared" si="189"/>
        <v>0.11538461538461539</v>
      </c>
      <c r="I1054" s="8"/>
      <c r="J1054" s="2">
        <f t="shared" si="182"/>
        <v>0.42307692307692307</v>
      </c>
      <c r="K1054" s="2">
        <f t="shared" si="183"/>
        <v>0.53846153846153844</v>
      </c>
      <c r="L1054" s="2">
        <f t="shared" si="184"/>
        <v>0</v>
      </c>
      <c r="M1054" s="2">
        <f t="shared" si="185"/>
        <v>3.8461538461538436E-2</v>
      </c>
      <c r="N1054" s="9">
        <v>22</v>
      </c>
      <c r="O1054" s="9">
        <v>28</v>
      </c>
      <c r="Q1054" s="9">
        <v>2</v>
      </c>
      <c r="U1054" s="55"/>
      <c r="V1054" s="55"/>
      <c r="W1054" s="55"/>
      <c r="Y1054" s="55"/>
      <c r="Z1054" s="55"/>
      <c r="AA1054" s="55"/>
      <c r="AB1054" s="55"/>
      <c r="AG1054" t="str">
        <f t="shared" si="187"/>
        <v>Roxbury</v>
      </c>
      <c r="AH1054" t="s">
        <v>2819</v>
      </c>
      <c r="AI1054">
        <v>2</v>
      </c>
      <c r="AK1054" s="94">
        <v>33</v>
      </c>
      <c r="AL1054" s="96">
        <v>5</v>
      </c>
      <c r="AM1054" s="96">
        <v>75</v>
      </c>
      <c r="AN1054" s="100">
        <v>65700</v>
      </c>
      <c r="AO1054" s="100">
        <f t="shared" si="190"/>
        <v>33005</v>
      </c>
      <c r="AP1054" t="s">
        <v>2575</v>
      </c>
      <c r="AQ1054">
        <f t="shared" si="186"/>
        <v>3365700</v>
      </c>
    </row>
    <row r="1055" spans="1:43" hidden="1" outlineLevel="1">
      <c r="A1055" t="s">
        <v>2717</v>
      </c>
      <c r="B1055" s="9" t="s">
        <v>2701</v>
      </c>
      <c r="C1055" s="1">
        <f t="shared" si="180"/>
        <v>535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 t="shared" si="181"/>
        <v>0</v>
      </c>
      <c r="G1055" s="1">
        <f t="shared" si="188"/>
        <v>224</v>
      </c>
      <c r="H1055" s="2">
        <f t="shared" si="189"/>
        <v>0.41869158878504675</v>
      </c>
      <c r="I1055" s="8"/>
      <c r="J1055" s="2">
        <f t="shared" si="182"/>
        <v>0.26542056074766357</v>
      </c>
      <c r="K1055" s="2">
        <f t="shared" si="183"/>
        <v>0.68411214953271027</v>
      </c>
      <c r="L1055" s="2">
        <f t="shared" si="184"/>
        <v>0</v>
      </c>
      <c r="M1055" s="2">
        <f t="shared" si="185"/>
        <v>5.0467289719626107E-2</v>
      </c>
      <c r="N1055" s="9">
        <v>142</v>
      </c>
      <c r="O1055" s="9">
        <v>366</v>
      </c>
      <c r="Q1055" s="9">
        <v>27</v>
      </c>
      <c r="U1055" s="55"/>
      <c r="V1055" s="55"/>
      <c r="W1055" s="55"/>
      <c r="Y1055" s="55"/>
      <c r="Z1055" s="55"/>
      <c r="AA1055" s="55"/>
      <c r="AB1055" s="55"/>
      <c r="AG1055" t="str">
        <f t="shared" si="187"/>
        <v>Rumney</v>
      </c>
      <c r="AH1055" t="s">
        <v>336</v>
      </c>
      <c r="AI1055">
        <v>2</v>
      </c>
      <c r="AK1055" s="94">
        <v>33</v>
      </c>
      <c r="AL1055" s="96">
        <v>9</v>
      </c>
      <c r="AM1055" s="96">
        <v>165</v>
      </c>
      <c r="AN1055" s="100">
        <v>65940</v>
      </c>
      <c r="AO1055" s="100">
        <f t="shared" si="190"/>
        <v>33009</v>
      </c>
      <c r="AP1055" t="s">
        <v>2575</v>
      </c>
      <c r="AQ1055">
        <f t="shared" si="186"/>
        <v>3365940</v>
      </c>
    </row>
    <row r="1056" spans="1:43" hidden="1" outlineLevel="1">
      <c r="A1056" t="s">
        <v>2718</v>
      </c>
      <c r="B1056" s="9" t="s">
        <v>2701</v>
      </c>
      <c r="C1056" s="1">
        <f t="shared" si="180"/>
        <v>1966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 t="shared" si="181"/>
        <v>0</v>
      </c>
      <c r="G1056" s="1">
        <f t="shared" si="188"/>
        <v>607</v>
      </c>
      <c r="H1056" s="2">
        <f t="shared" si="189"/>
        <v>0.30874872838250256</v>
      </c>
      <c r="I1056" s="8"/>
      <c r="J1056" s="2">
        <f t="shared" si="182"/>
        <v>0.32807731434384535</v>
      </c>
      <c r="K1056" s="2">
        <f t="shared" si="183"/>
        <v>0.63682604272634791</v>
      </c>
      <c r="L1056" s="2">
        <f t="shared" si="184"/>
        <v>0</v>
      </c>
      <c r="M1056" s="2">
        <f t="shared" si="185"/>
        <v>3.5096642929806743E-2</v>
      </c>
      <c r="N1056" s="9">
        <v>645</v>
      </c>
      <c r="O1056" s="9">
        <v>1252</v>
      </c>
      <c r="Q1056" s="9">
        <v>69</v>
      </c>
      <c r="U1056" s="55"/>
      <c r="V1056" s="55"/>
      <c r="W1056" s="55"/>
      <c r="Y1056" s="55"/>
      <c r="Z1056" s="55"/>
      <c r="AA1056" s="55"/>
      <c r="AB1056" s="55"/>
      <c r="AG1056" t="str">
        <f t="shared" si="187"/>
        <v>Rye</v>
      </c>
      <c r="AH1056" t="s">
        <v>1417</v>
      </c>
      <c r="AI1056">
        <v>1</v>
      </c>
      <c r="AK1056" s="94">
        <v>33</v>
      </c>
      <c r="AL1056" s="96">
        <v>15</v>
      </c>
      <c r="AM1056" s="96">
        <v>155</v>
      </c>
      <c r="AN1056" s="100">
        <v>66180</v>
      </c>
      <c r="AO1056" s="100">
        <f t="shared" si="190"/>
        <v>33015</v>
      </c>
      <c r="AP1056" t="s">
        <v>2575</v>
      </c>
      <c r="AQ1056">
        <f t="shared" si="186"/>
        <v>3366180</v>
      </c>
    </row>
    <row r="1057" spans="1:43" hidden="1" outlineLevel="1">
      <c r="A1057" t="s">
        <v>1717</v>
      </c>
      <c r="B1057" s="9" t="s">
        <v>2701</v>
      </c>
      <c r="C1057" s="1">
        <f t="shared" ref="C1057:C1106" si="191">SUM(N1057:AE1057)</f>
        <v>6752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 t="shared" ref="F1057:F1106" si="192">IF(P1057&gt;0,RANK(P1057,(N1057:AE1057)),0)</f>
        <v>0</v>
      </c>
      <c r="G1057" s="1">
        <f t="shared" si="188"/>
        <v>2435</v>
      </c>
      <c r="H1057" s="2">
        <f t="shared" si="189"/>
        <v>0.36063388625592419</v>
      </c>
      <c r="I1057" s="8"/>
      <c r="J1057" s="2">
        <f t="shared" ref="J1057:J1106" si="193">IF(C1057=0,"-",N1057/C1057)</f>
        <v>0.30079976303317535</v>
      </c>
      <c r="K1057" s="2">
        <f t="shared" ref="K1057:K1106" si="194">IF(C1057=0,"-",O1057/C1057)</f>
        <v>0.66143364928909953</v>
      </c>
      <c r="L1057" s="2">
        <f t="shared" ref="L1057:L1106" si="195">IF(C1057=0,"-",P1057/C1057)</f>
        <v>0</v>
      </c>
      <c r="M1057" s="2">
        <f t="shared" ref="M1057:M1106" si="196">IF(C1057=0,"-",(1-J1057-K1057-L1057))</f>
        <v>3.7766587677725116E-2</v>
      </c>
      <c r="N1057" s="9">
        <v>2031</v>
      </c>
      <c r="O1057" s="9">
        <v>4466</v>
      </c>
      <c r="Q1057" s="9">
        <v>255</v>
      </c>
      <c r="U1057" s="55"/>
      <c r="V1057" s="55"/>
      <c r="W1057" s="55"/>
      <c r="Y1057" s="55"/>
      <c r="Z1057" s="55"/>
      <c r="AA1057" s="55"/>
      <c r="AB1057" s="55"/>
      <c r="AG1057" t="str">
        <f t="shared" si="187"/>
        <v>Salem</v>
      </c>
      <c r="AH1057" t="s">
        <v>1417</v>
      </c>
      <c r="AI1057">
        <v>2</v>
      </c>
      <c r="AK1057" s="94">
        <v>33</v>
      </c>
      <c r="AL1057" s="96">
        <v>15</v>
      </c>
      <c r="AM1057" s="96">
        <v>160</v>
      </c>
      <c r="AN1057" s="100">
        <v>66660</v>
      </c>
      <c r="AO1057" s="100">
        <f t="shared" si="190"/>
        <v>33015</v>
      </c>
      <c r="AP1057" t="s">
        <v>2575</v>
      </c>
      <c r="AQ1057">
        <f t="shared" ref="AQ1057:AQ1105" si="197">AK1057*100000+AN1057</f>
        <v>3366660</v>
      </c>
    </row>
    <row r="1058" spans="1:43" hidden="1" outlineLevel="1">
      <c r="A1058" t="s">
        <v>665</v>
      </c>
      <c r="B1058" s="9" t="s">
        <v>2701</v>
      </c>
      <c r="C1058" s="1">
        <f t="shared" si="191"/>
        <v>366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 t="shared" si="192"/>
        <v>0</v>
      </c>
      <c r="G1058" s="1">
        <f t="shared" si="188"/>
        <v>102</v>
      </c>
      <c r="H1058" s="2">
        <f t="shared" si="189"/>
        <v>0.27868852459016391</v>
      </c>
      <c r="I1058" s="8"/>
      <c r="J1058" s="2">
        <f t="shared" si="193"/>
        <v>0.34153005464480873</v>
      </c>
      <c r="K1058" s="2">
        <f t="shared" si="194"/>
        <v>0.6202185792349727</v>
      </c>
      <c r="L1058" s="2">
        <f t="shared" si="195"/>
        <v>0</v>
      </c>
      <c r="M1058" s="2">
        <f t="shared" si="196"/>
        <v>3.8251366120218511E-2</v>
      </c>
      <c r="N1058" s="9">
        <v>125</v>
      </c>
      <c r="O1058" s="9">
        <v>227</v>
      </c>
      <c r="Q1058" s="9">
        <v>14</v>
      </c>
      <c r="U1058" s="55"/>
      <c r="V1058" s="55"/>
      <c r="W1058" s="55"/>
      <c r="Y1058" s="55"/>
      <c r="Z1058" s="55"/>
      <c r="AA1058" s="55"/>
      <c r="AB1058" s="55"/>
      <c r="AG1058" t="str">
        <f t="shared" si="187"/>
        <v>Salisbury</v>
      </c>
      <c r="AH1058" t="s">
        <v>391</v>
      </c>
      <c r="AI1058">
        <v>2</v>
      </c>
      <c r="AK1058" s="94">
        <v>33</v>
      </c>
      <c r="AL1058" s="96">
        <v>13</v>
      </c>
      <c r="AM1058" s="96">
        <v>115</v>
      </c>
      <c r="AN1058" s="100">
        <v>66980</v>
      </c>
      <c r="AO1058" s="100">
        <f t="shared" si="190"/>
        <v>33013</v>
      </c>
      <c r="AP1058" t="s">
        <v>2575</v>
      </c>
      <c r="AQ1058">
        <f t="shared" si="197"/>
        <v>3366980</v>
      </c>
    </row>
    <row r="1059" spans="1:43" hidden="1" outlineLevel="1">
      <c r="A1059" t="s">
        <v>2170</v>
      </c>
      <c r="B1059" s="9" t="s">
        <v>2701</v>
      </c>
      <c r="C1059" s="1">
        <f t="shared" si="191"/>
        <v>833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 t="shared" si="192"/>
        <v>0</v>
      </c>
      <c r="G1059" s="1">
        <f t="shared" si="188"/>
        <v>297</v>
      </c>
      <c r="H1059" s="2">
        <f t="shared" si="189"/>
        <v>0.35654261704681872</v>
      </c>
      <c r="I1059" s="8"/>
      <c r="J1059" s="2">
        <f t="shared" si="193"/>
        <v>0.30372148859543818</v>
      </c>
      <c r="K1059" s="2">
        <f t="shared" si="194"/>
        <v>0.6602641056422569</v>
      </c>
      <c r="L1059" s="2">
        <f t="shared" si="195"/>
        <v>0</v>
      </c>
      <c r="M1059" s="2">
        <f t="shared" si="196"/>
        <v>3.6014405762304857E-2</v>
      </c>
      <c r="N1059" s="9">
        <v>253</v>
      </c>
      <c r="O1059" s="9">
        <v>550</v>
      </c>
      <c r="Q1059" s="9">
        <v>30</v>
      </c>
      <c r="U1059" s="55"/>
      <c r="V1059" s="55"/>
      <c r="W1059" s="55"/>
      <c r="Y1059" s="55"/>
      <c r="Z1059" s="55"/>
      <c r="AA1059" s="55"/>
      <c r="AB1059" s="55"/>
      <c r="AG1059" t="str">
        <f t="shared" si="187"/>
        <v>Sanbornton</v>
      </c>
      <c r="AH1059" t="s">
        <v>2259</v>
      </c>
      <c r="AI1059">
        <v>2</v>
      </c>
      <c r="AK1059" s="94">
        <v>33</v>
      </c>
      <c r="AL1059" s="96">
        <v>1</v>
      </c>
      <c r="AM1059" s="96">
        <v>50</v>
      </c>
      <c r="AN1059" s="100">
        <v>67300</v>
      </c>
      <c r="AO1059" s="100">
        <f t="shared" si="190"/>
        <v>33001</v>
      </c>
      <c r="AP1059" t="s">
        <v>2575</v>
      </c>
      <c r="AQ1059">
        <f t="shared" si="197"/>
        <v>3367300</v>
      </c>
    </row>
    <row r="1060" spans="1:43" hidden="1" outlineLevel="1">
      <c r="A1060" t="s">
        <v>1560</v>
      </c>
      <c r="B1060" s="9" t="s">
        <v>2701</v>
      </c>
      <c r="C1060" s="1">
        <f t="shared" si="191"/>
        <v>913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 t="shared" si="192"/>
        <v>0</v>
      </c>
      <c r="G1060" s="1">
        <f t="shared" si="188"/>
        <v>433</v>
      </c>
      <c r="H1060" s="2">
        <f t="shared" si="189"/>
        <v>0.47426067907995617</v>
      </c>
      <c r="I1060" s="8"/>
      <c r="J1060" s="2">
        <f t="shared" si="193"/>
        <v>0.24424972617743701</v>
      </c>
      <c r="K1060" s="2">
        <f t="shared" si="194"/>
        <v>0.71851040525739318</v>
      </c>
      <c r="L1060" s="2">
        <f t="shared" si="195"/>
        <v>0</v>
      </c>
      <c r="M1060" s="2">
        <f t="shared" si="196"/>
        <v>3.7239868565169809E-2</v>
      </c>
      <c r="N1060" s="9">
        <v>223</v>
      </c>
      <c r="O1060" s="9">
        <v>656</v>
      </c>
      <c r="Q1060" s="9">
        <v>34</v>
      </c>
      <c r="U1060" s="55"/>
      <c r="V1060" s="55"/>
      <c r="W1060" s="55"/>
      <c r="Y1060" s="55"/>
      <c r="Z1060" s="55"/>
      <c r="AA1060" s="55"/>
      <c r="AB1060" s="55"/>
      <c r="AG1060" t="str">
        <f t="shared" si="187"/>
        <v>Sandown</v>
      </c>
      <c r="AH1060" t="s">
        <v>1417</v>
      </c>
      <c r="AI1060">
        <v>1</v>
      </c>
      <c r="AK1060" s="94">
        <v>33</v>
      </c>
      <c r="AL1060" s="96">
        <v>15</v>
      </c>
      <c r="AM1060" s="96">
        <v>165</v>
      </c>
      <c r="AN1060" s="100">
        <v>67620</v>
      </c>
      <c r="AO1060" s="100">
        <f t="shared" si="190"/>
        <v>33015</v>
      </c>
      <c r="AP1060" t="s">
        <v>2575</v>
      </c>
      <c r="AQ1060">
        <f t="shared" si="197"/>
        <v>3367620</v>
      </c>
    </row>
    <row r="1061" spans="1:43" hidden="1" outlineLevel="1">
      <c r="A1061" t="s">
        <v>2580</v>
      </c>
      <c r="B1061" s="9" t="s">
        <v>2701</v>
      </c>
      <c r="C1061" s="1">
        <f t="shared" si="191"/>
        <v>624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 t="shared" si="192"/>
        <v>0</v>
      </c>
      <c r="G1061" s="1">
        <f t="shared" si="188"/>
        <v>109</v>
      </c>
      <c r="H1061" s="2">
        <f t="shared" si="189"/>
        <v>0.17467948717948717</v>
      </c>
      <c r="I1061" s="8"/>
      <c r="J1061" s="2">
        <f t="shared" si="193"/>
        <v>0.39903846153846156</v>
      </c>
      <c r="K1061" s="2">
        <f t="shared" si="194"/>
        <v>0.57371794871794868</v>
      </c>
      <c r="L1061" s="2">
        <f t="shared" si="195"/>
        <v>0</v>
      </c>
      <c r="M1061" s="2">
        <f t="shared" si="196"/>
        <v>2.7243589743589758E-2</v>
      </c>
      <c r="N1061" s="9">
        <v>249</v>
      </c>
      <c r="O1061" s="9">
        <v>358</v>
      </c>
      <c r="Q1061" s="9">
        <v>17</v>
      </c>
      <c r="U1061" s="55"/>
      <c r="V1061" s="55"/>
      <c r="W1061" s="55"/>
      <c r="Y1061" s="55"/>
      <c r="Z1061" s="55"/>
      <c r="AA1061" s="55"/>
      <c r="AB1061" s="55"/>
      <c r="AG1061" t="str">
        <f t="shared" si="187"/>
        <v>Sandwich</v>
      </c>
      <c r="AH1061" t="s">
        <v>1570</v>
      </c>
      <c r="AI1061">
        <v>1</v>
      </c>
      <c r="AK1061" s="94">
        <v>33</v>
      </c>
      <c r="AL1061" s="96">
        <v>3</v>
      </c>
      <c r="AM1061" s="96">
        <v>75</v>
      </c>
      <c r="AN1061" s="100">
        <v>67780</v>
      </c>
      <c r="AO1061" s="100">
        <f t="shared" si="190"/>
        <v>33003</v>
      </c>
      <c r="AP1061" t="s">
        <v>2575</v>
      </c>
      <c r="AQ1061">
        <f t="shared" si="197"/>
        <v>3367780</v>
      </c>
    </row>
    <row r="1062" spans="1:43" hidden="1" outlineLevel="1">
      <c r="A1062" t="s">
        <v>484</v>
      </c>
      <c r="B1062" s="9" t="s">
        <v>2701</v>
      </c>
      <c r="C1062" s="1">
        <f t="shared" si="191"/>
        <v>1763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 t="shared" si="192"/>
        <v>0</v>
      </c>
      <c r="G1062" s="1">
        <f t="shared" si="188"/>
        <v>764</v>
      </c>
      <c r="H1062" s="2">
        <f t="shared" si="189"/>
        <v>0.43335224049914917</v>
      </c>
      <c r="I1062" s="8"/>
      <c r="J1062" s="2">
        <f t="shared" si="193"/>
        <v>0.27056154282473055</v>
      </c>
      <c r="K1062" s="2">
        <f t="shared" si="194"/>
        <v>0.70391378332387977</v>
      </c>
      <c r="L1062" s="2">
        <f t="shared" si="195"/>
        <v>0</v>
      </c>
      <c r="M1062" s="2">
        <f t="shared" si="196"/>
        <v>2.5524673851389679E-2</v>
      </c>
      <c r="N1062" s="9">
        <v>477</v>
      </c>
      <c r="O1062" s="9">
        <v>1241</v>
      </c>
      <c r="Q1062" s="9">
        <v>45</v>
      </c>
      <c r="U1062" s="55"/>
      <c r="V1062" s="55"/>
      <c r="W1062" s="55"/>
      <c r="Y1062" s="55"/>
      <c r="Z1062" s="55"/>
      <c r="AA1062" s="55"/>
      <c r="AB1062" s="55"/>
      <c r="AG1062" t="str">
        <f t="shared" si="187"/>
        <v>Seabrook</v>
      </c>
      <c r="AH1062" t="s">
        <v>1417</v>
      </c>
      <c r="AI1062">
        <v>1</v>
      </c>
      <c r="AK1062" s="94">
        <v>33</v>
      </c>
      <c r="AL1062" s="96">
        <v>15</v>
      </c>
      <c r="AM1062" s="96">
        <v>170</v>
      </c>
      <c r="AN1062" s="100">
        <v>68260</v>
      </c>
      <c r="AO1062" s="100">
        <f t="shared" si="190"/>
        <v>33015</v>
      </c>
      <c r="AP1062" t="s">
        <v>2575</v>
      </c>
      <c r="AQ1062">
        <f t="shared" si="197"/>
        <v>3368260</v>
      </c>
    </row>
    <row r="1063" spans="1:43" hidden="1" outlineLevel="1">
      <c r="A1063" t="s">
        <v>1068</v>
      </c>
      <c r="B1063" s="9" t="s">
        <v>2701</v>
      </c>
      <c r="C1063" s="1">
        <f t="shared" si="191"/>
        <v>109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 t="shared" si="192"/>
        <v>0</v>
      </c>
      <c r="G1063" s="1">
        <f t="shared" si="188"/>
        <v>37</v>
      </c>
      <c r="H1063" s="2">
        <f t="shared" si="189"/>
        <v>0.33944954128440369</v>
      </c>
      <c r="I1063" s="8"/>
      <c r="J1063" s="2">
        <f t="shared" si="193"/>
        <v>0.32110091743119268</v>
      </c>
      <c r="K1063" s="2">
        <f t="shared" si="194"/>
        <v>0.66055045871559637</v>
      </c>
      <c r="L1063" s="2">
        <f t="shared" si="195"/>
        <v>0</v>
      </c>
      <c r="M1063" s="2">
        <f t="shared" si="196"/>
        <v>1.8348623853210899E-2</v>
      </c>
      <c r="N1063" s="9">
        <v>35</v>
      </c>
      <c r="O1063" s="9">
        <v>72</v>
      </c>
      <c r="Q1063" s="9">
        <v>2</v>
      </c>
      <c r="U1063" s="55"/>
      <c r="V1063" s="55"/>
      <c r="W1063" s="55"/>
      <c r="Y1063" s="55"/>
      <c r="Z1063" s="55"/>
      <c r="AA1063" s="55"/>
      <c r="AB1063" s="55"/>
      <c r="AG1063" t="str">
        <f t="shared" si="187"/>
        <v>Sharon</v>
      </c>
      <c r="AH1063" t="s">
        <v>2438</v>
      </c>
      <c r="AI1063">
        <v>2</v>
      </c>
      <c r="AK1063" s="94">
        <v>33</v>
      </c>
      <c r="AL1063" s="96">
        <v>11</v>
      </c>
      <c r="AM1063" s="96">
        <v>135</v>
      </c>
      <c r="AN1063" s="100">
        <v>68820</v>
      </c>
      <c r="AO1063" s="100">
        <f t="shared" si="190"/>
        <v>33011</v>
      </c>
      <c r="AP1063" t="s">
        <v>2575</v>
      </c>
      <c r="AQ1063">
        <f t="shared" si="197"/>
        <v>3368820</v>
      </c>
    </row>
    <row r="1064" spans="1:43" hidden="1" outlineLevel="1">
      <c r="A1064" t="s">
        <v>2445</v>
      </c>
      <c r="B1064" s="9" t="s">
        <v>2701</v>
      </c>
      <c r="C1064" s="1">
        <f t="shared" si="191"/>
        <v>128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 t="shared" si="192"/>
        <v>0</v>
      </c>
      <c r="G1064" s="1">
        <f t="shared" si="188"/>
        <v>60</v>
      </c>
      <c r="H1064" s="2">
        <f t="shared" si="189"/>
        <v>0.46875</v>
      </c>
      <c r="I1064" s="8"/>
      <c r="J1064" s="2">
        <f t="shared" si="193"/>
        <v>0.265625</v>
      </c>
      <c r="K1064" s="2">
        <f t="shared" si="194"/>
        <v>0.734375</v>
      </c>
      <c r="L1064" s="2">
        <f t="shared" si="195"/>
        <v>0</v>
      </c>
      <c r="M1064" s="2">
        <f t="shared" si="196"/>
        <v>0</v>
      </c>
      <c r="N1064" s="9">
        <v>34</v>
      </c>
      <c r="O1064" s="9">
        <v>94</v>
      </c>
      <c r="Q1064" s="9">
        <v>0</v>
      </c>
      <c r="U1064" s="55"/>
      <c r="V1064" s="55"/>
      <c r="W1064" s="55"/>
      <c r="Y1064" s="55"/>
      <c r="Z1064" s="55"/>
      <c r="AA1064" s="55"/>
      <c r="AB1064" s="55"/>
      <c r="AG1064" t="str">
        <f t="shared" si="187"/>
        <v>Shelburne</v>
      </c>
      <c r="AH1064" t="s">
        <v>824</v>
      </c>
      <c r="AI1064">
        <v>2</v>
      </c>
      <c r="AK1064" s="94">
        <v>33</v>
      </c>
      <c r="AL1064" s="96">
        <v>7</v>
      </c>
      <c r="AM1064" s="96">
        <v>180</v>
      </c>
      <c r="AN1064" s="100">
        <v>68980</v>
      </c>
      <c r="AO1064" s="100">
        <f t="shared" si="190"/>
        <v>33007</v>
      </c>
      <c r="AP1064" t="s">
        <v>2575</v>
      </c>
      <c r="AQ1064">
        <f t="shared" si="197"/>
        <v>3368980</v>
      </c>
    </row>
    <row r="1065" spans="1:43" hidden="1" outlineLevel="1">
      <c r="A1065" t="s">
        <v>1740</v>
      </c>
      <c r="B1065" s="9" t="s">
        <v>2701</v>
      </c>
      <c r="C1065" s="1">
        <f t="shared" si="191"/>
        <v>2634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 t="shared" si="192"/>
        <v>0</v>
      </c>
      <c r="G1065" s="1">
        <f t="shared" si="188"/>
        <v>653</v>
      </c>
      <c r="H1065" s="2">
        <f t="shared" si="189"/>
        <v>0.24791192103264997</v>
      </c>
      <c r="I1065" s="8"/>
      <c r="J1065" s="2">
        <f t="shared" si="193"/>
        <v>0.36560364464692485</v>
      </c>
      <c r="K1065" s="2">
        <f t="shared" si="194"/>
        <v>0.61351556567957477</v>
      </c>
      <c r="L1065" s="2">
        <f t="shared" si="195"/>
        <v>0</v>
      </c>
      <c r="M1065" s="2">
        <f t="shared" si="196"/>
        <v>2.0880789673500377E-2</v>
      </c>
      <c r="N1065" s="9">
        <v>963</v>
      </c>
      <c r="O1065" s="9">
        <v>1616</v>
      </c>
      <c r="Q1065" s="9">
        <v>55</v>
      </c>
      <c r="U1065" s="55"/>
      <c r="V1065" s="55"/>
      <c r="W1065" s="55"/>
      <c r="Y1065" s="55"/>
      <c r="Z1065" s="55"/>
      <c r="AA1065" s="55"/>
      <c r="AB1065" s="55"/>
      <c r="AG1065" t="str">
        <f t="shared" si="187"/>
        <v>Somersworth</v>
      </c>
      <c r="AH1065" t="s">
        <v>1638</v>
      </c>
      <c r="AI1065">
        <v>1</v>
      </c>
      <c r="AK1065" s="94">
        <v>33</v>
      </c>
      <c r="AL1065" s="96">
        <v>17</v>
      </c>
      <c r="AM1065" s="96">
        <v>60</v>
      </c>
      <c r="AN1065" s="100">
        <v>69940</v>
      </c>
      <c r="AO1065" s="100">
        <f t="shared" si="190"/>
        <v>33017</v>
      </c>
      <c r="AP1065" t="s">
        <v>527</v>
      </c>
      <c r="AQ1065">
        <f t="shared" si="197"/>
        <v>3369940</v>
      </c>
    </row>
    <row r="1066" spans="1:43" hidden="1" outlineLevel="1">
      <c r="A1066" t="s">
        <v>1307</v>
      </c>
      <c r="B1066" s="9" t="s">
        <v>2701</v>
      </c>
      <c r="C1066" s="1">
        <f t="shared" si="191"/>
        <v>323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 t="shared" si="192"/>
        <v>0</v>
      </c>
      <c r="G1066" s="1">
        <f t="shared" si="188"/>
        <v>135</v>
      </c>
      <c r="H1066" s="2">
        <f t="shared" si="189"/>
        <v>0.41795665634674922</v>
      </c>
      <c r="I1066" s="8"/>
      <c r="J1066" s="2">
        <f t="shared" si="193"/>
        <v>0.27554179566563469</v>
      </c>
      <c r="K1066" s="2">
        <f t="shared" si="194"/>
        <v>0.69349845201238391</v>
      </c>
      <c r="L1066" s="2">
        <f t="shared" si="195"/>
        <v>0</v>
      </c>
      <c r="M1066" s="2">
        <f t="shared" si="196"/>
        <v>3.0959752321981338E-2</v>
      </c>
      <c r="N1066" s="9">
        <v>89</v>
      </c>
      <c r="O1066" s="9">
        <v>224</v>
      </c>
      <c r="Q1066" s="9">
        <v>10</v>
      </c>
      <c r="U1066" s="55"/>
      <c r="V1066" s="55"/>
      <c r="W1066" s="55"/>
      <c r="Y1066" s="55"/>
      <c r="Z1066" s="55"/>
      <c r="AA1066" s="55"/>
      <c r="AB1066" s="55"/>
      <c r="AG1066" t="str">
        <f t="shared" si="187"/>
        <v>South Hampton</v>
      </c>
      <c r="AH1066" t="s">
        <v>1417</v>
      </c>
      <c r="AI1066">
        <v>1</v>
      </c>
      <c r="AK1066" s="94">
        <v>33</v>
      </c>
      <c r="AL1066" s="96">
        <v>15</v>
      </c>
      <c r="AM1066" s="96">
        <v>175</v>
      </c>
      <c r="AN1066" s="100">
        <v>71140</v>
      </c>
      <c r="AO1066" s="100">
        <f t="shared" si="190"/>
        <v>33015</v>
      </c>
      <c r="AP1066" t="s">
        <v>2575</v>
      </c>
      <c r="AQ1066">
        <f t="shared" si="197"/>
        <v>3371140</v>
      </c>
    </row>
    <row r="1067" spans="1:43" hidden="1" outlineLevel="1">
      <c r="A1067" t="s">
        <v>1098</v>
      </c>
      <c r="B1067" s="9" t="s">
        <v>2701</v>
      </c>
      <c r="C1067" s="1">
        <f t="shared" si="191"/>
        <v>259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 t="shared" si="192"/>
        <v>0</v>
      </c>
      <c r="G1067" s="1">
        <f t="shared" si="188"/>
        <v>75</v>
      </c>
      <c r="H1067" s="2">
        <f t="shared" si="189"/>
        <v>0.28957528957528955</v>
      </c>
      <c r="I1067" s="8"/>
      <c r="J1067" s="2">
        <f t="shared" si="193"/>
        <v>0.34362934362934361</v>
      </c>
      <c r="K1067" s="2">
        <f t="shared" si="194"/>
        <v>0.63320463320463316</v>
      </c>
      <c r="L1067" s="2">
        <f t="shared" si="195"/>
        <v>0</v>
      </c>
      <c r="M1067" s="2">
        <f t="shared" si="196"/>
        <v>2.3166023166023231E-2</v>
      </c>
      <c r="N1067" s="9">
        <v>89</v>
      </c>
      <c r="O1067" s="9">
        <v>164</v>
      </c>
      <c r="Q1067" s="9">
        <v>6</v>
      </c>
      <c r="U1067" s="55"/>
      <c r="V1067" s="55"/>
      <c r="W1067" s="55"/>
      <c r="Y1067" s="55"/>
      <c r="Z1067" s="55"/>
      <c r="AA1067" s="55"/>
      <c r="AB1067" s="55"/>
      <c r="AG1067" t="str">
        <f t="shared" si="187"/>
        <v>Springfield</v>
      </c>
      <c r="AH1067" t="s">
        <v>2272</v>
      </c>
      <c r="AI1067">
        <v>2</v>
      </c>
      <c r="AK1067" s="94">
        <v>33</v>
      </c>
      <c r="AL1067" s="96">
        <v>19</v>
      </c>
      <c r="AM1067" s="96">
        <v>60</v>
      </c>
      <c r="AN1067" s="100">
        <v>72740</v>
      </c>
      <c r="AO1067" s="100">
        <f t="shared" si="190"/>
        <v>33019</v>
      </c>
      <c r="AP1067" t="s">
        <v>2575</v>
      </c>
      <c r="AQ1067">
        <f t="shared" si="197"/>
        <v>3372740</v>
      </c>
    </row>
    <row r="1068" spans="1:43" hidden="1" outlineLevel="1">
      <c r="A1068" t="s">
        <v>650</v>
      </c>
      <c r="B1068" s="9" t="s">
        <v>2701</v>
      </c>
      <c r="C1068" s="1">
        <f t="shared" si="191"/>
        <v>99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 t="shared" si="192"/>
        <v>0</v>
      </c>
      <c r="G1068" s="1">
        <f t="shared" si="188"/>
        <v>33</v>
      </c>
      <c r="H1068" s="2">
        <f t="shared" si="189"/>
        <v>0.33333333333333331</v>
      </c>
      <c r="I1068" s="8"/>
      <c r="J1068" s="2">
        <f t="shared" si="193"/>
        <v>0.32323232323232326</v>
      </c>
      <c r="K1068" s="2">
        <f t="shared" si="194"/>
        <v>0.65656565656565657</v>
      </c>
      <c r="L1068" s="2">
        <f t="shared" si="195"/>
        <v>0</v>
      </c>
      <c r="M1068" s="2">
        <f t="shared" si="196"/>
        <v>2.020202020202011E-2</v>
      </c>
      <c r="N1068" s="9">
        <v>32</v>
      </c>
      <c r="O1068" s="9">
        <v>65</v>
      </c>
      <c r="Q1068" s="9">
        <v>2</v>
      </c>
      <c r="U1068" s="55"/>
      <c r="V1068" s="55"/>
      <c r="W1068" s="55"/>
      <c r="Y1068" s="55"/>
      <c r="Z1068" s="55"/>
      <c r="AA1068" s="55"/>
      <c r="AB1068" s="55"/>
      <c r="AG1068" t="str">
        <f t="shared" si="187"/>
        <v>Stark</v>
      </c>
      <c r="AH1068" t="s">
        <v>824</v>
      </c>
      <c r="AI1068">
        <v>2</v>
      </c>
      <c r="AK1068" s="94">
        <v>33</v>
      </c>
      <c r="AL1068" s="96">
        <v>7</v>
      </c>
      <c r="AM1068" s="96">
        <v>185</v>
      </c>
      <c r="AN1068" s="100">
        <v>73060</v>
      </c>
      <c r="AO1068" s="100">
        <f t="shared" si="190"/>
        <v>33007</v>
      </c>
      <c r="AP1068" t="s">
        <v>2575</v>
      </c>
      <c r="AQ1068">
        <f t="shared" si="197"/>
        <v>3373060</v>
      </c>
    </row>
    <row r="1069" spans="1:43" hidden="1" outlineLevel="1">
      <c r="A1069" t="s">
        <v>638</v>
      </c>
      <c r="B1069" s="9" t="s">
        <v>2701</v>
      </c>
      <c r="C1069" s="1">
        <f t="shared" si="191"/>
        <v>114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 t="shared" si="192"/>
        <v>0</v>
      </c>
      <c r="G1069" s="1">
        <f t="shared" si="188"/>
        <v>74</v>
      </c>
      <c r="H1069" s="2">
        <f t="shared" si="189"/>
        <v>0.64912280701754388</v>
      </c>
      <c r="I1069" s="8"/>
      <c r="J1069" s="2">
        <f t="shared" si="193"/>
        <v>0.17543859649122806</v>
      </c>
      <c r="K1069" s="2">
        <f t="shared" si="194"/>
        <v>0.82456140350877194</v>
      </c>
      <c r="L1069" s="2">
        <f t="shared" si="195"/>
        <v>0</v>
      </c>
      <c r="M1069" s="2">
        <f t="shared" si="196"/>
        <v>0</v>
      </c>
      <c r="N1069" s="9">
        <v>20</v>
      </c>
      <c r="O1069" s="9">
        <v>94</v>
      </c>
      <c r="Q1069" s="9">
        <v>0</v>
      </c>
      <c r="U1069" s="55"/>
      <c r="V1069" s="55"/>
      <c r="W1069" s="55"/>
      <c r="Y1069" s="55"/>
      <c r="Z1069" s="55"/>
      <c r="AA1069" s="55"/>
      <c r="AB1069" s="55"/>
      <c r="AG1069" t="str">
        <f t="shared" si="187"/>
        <v>Stewartstown</v>
      </c>
      <c r="AH1069" t="s">
        <v>824</v>
      </c>
      <c r="AI1069">
        <v>2</v>
      </c>
      <c r="AK1069" s="94">
        <v>33</v>
      </c>
      <c r="AL1069" s="96">
        <v>7</v>
      </c>
      <c r="AM1069" s="96">
        <v>190</v>
      </c>
      <c r="AN1069" s="100">
        <v>73380</v>
      </c>
      <c r="AO1069" s="100">
        <f t="shared" si="190"/>
        <v>33007</v>
      </c>
      <c r="AP1069" t="s">
        <v>2575</v>
      </c>
      <c r="AQ1069">
        <f t="shared" si="197"/>
        <v>3373380</v>
      </c>
    </row>
    <row r="1070" spans="1:43" hidden="1" outlineLevel="1">
      <c r="A1070" t="s">
        <v>709</v>
      </c>
      <c r="B1070" s="9" t="s">
        <v>2701</v>
      </c>
      <c r="C1070" s="1">
        <f t="shared" si="191"/>
        <v>222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 t="shared" si="192"/>
        <v>0</v>
      </c>
      <c r="G1070" s="1">
        <f t="shared" si="188"/>
        <v>10</v>
      </c>
      <c r="H1070" s="2">
        <f t="shared" si="189"/>
        <v>4.5045045045045043E-2</v>
      </c>
      <c r="I1070" s="8"/>
      <c r="J1070" s="2">
        <f t="shared" si="193"/>
        <v>0.46396396396396394</v>
      </c>
      <c r="K1070" s="2">
        <f t="shared" si="194"/>
        <v>0.50900900900900903</v>
      </c>
      <c r="L1070" s="2">
        <f t="shared" si="195"/>
        <v>0</v>
      </c>
      <c r="M1070" s="2">
        <f t="shared" si="196"/>
        <v>2.7027027027027084E-2</v>
      </c>
      <c r="N1070" s="9">
        <v>103</v>
      </c>
      <c r="O1070" s="9">
        <v>113</v>
      </c>
      <c r="Q1070" s="9">
        <v>6</v>
      </c>
      <c r="U1070" s="55"/>
      <c r="V1070" s="55"/>
      <c r="W1070" s="55"/>
      <c r="Y1070" s="55"/>
      <c r="Z1070" s="55"/>
      <c r="AA1070" s="55"/>
      <c r="AB1070" s="55"/>
      <c r="AG1070" t="str">
        <f t="shared" si="187"/>
        <v>Stoddard</v>
      </c>
      <c r="AH1070" t="s">
        <v>2819</v>
      </c>
      <c r="AI1070">
        <v>2</v>
      </c>
      <c r="AK1070" s="94">
        <v>33</v>
      </c>
      <c r="AL1070" s="96">
        <v>5</v>
      </c>
      <c r="AM1070" s="96">
        <v>80</v>
      </c>
      <c r="AN1070" s="100">
        <v>73700</v>
      </c>
      <c r="AO1070" s="100">
        <f t="shared" si="190"/>
        <v>33005</v>
      </c>
      <c r="AP1070" t="s">
        <v>2575</v>
      </c>
      <c r="AQ1070">
        <f t="shared" si="197"/>
        <v>3373700</v>
      </c>
    </row>
    <row r="1071" spans="1:43" hidden="1" outlineLevel="1">
      <c r="A1071" t="s">
        <v>1638</v>
      </c>
      <c r="B1071" s="9" t="s">
        <v>2701</v>
      </c>
      <c r="C1071" s="1">
        <f t="shared" si="191"/>
        <v>814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 t="shared" si="192"/>
        <v>0</v>
      </c>
      <c r="G1071" s="1">
        <f t="shared" si="188"/>
        <v>238</v>
      </c>
      <c r="H1071" s="2">
        <f t="shared" si="189"/>
        <v>0.29238329238329236</v>
      </c>
      <c r="I1071" s="8"/>
      <c r="J1071" s="2">
        <f t="shared" si="193"/>
        <v>0.33538083538083541</v>
      </c>
      <c r="K1071" s="2">
        <f t="shared" si="194"/>
        <v>0.62776412776412771</v>
      </c>
      <c r="L1071" s="2">
        <f t="shared" si="195"/>
        <v>0</v>
      </c>
      <c r="M1071" s="2">
        <f t="shared" si="196"/>
        <v>3.6855036855036882E-2</v>
      </c>
      <c r="N1071" s="9">
        <v>273</v>
      </c>
      <c r="O1071" s="9">
        <v>511</v>
      </c>
      <c r="Q1071" s="9">
        <v>30</v>
      </c>
      <c r="U1071" s="55"/>
      <c r="V1071" s="55"/>
      <c r="W1071" s="55"/>
      <c r="Y1071" s="55"/>
      <c r="Z1071" s="55"/>
      <c r="AA1071" s="55"/>
      <c r="AB1071" s="55"/>
      <c r="AG1071" t="str">
        <f t="shared" si="187"/>
        <v>Strafford</v>
      </c>
      <c r="AH1071" t="s">
        <v>1638</v>
      </c>
      <c r="AI1071">
        <v>1</v>
      </c>
      <c r="AK1071" s="94">
        <v>33</v>
      </c>
      <c r="AL1071" s="96">
        <v>17</v>
      </c>
      <c r="AM1071" s="96">
        <v>65</v>
      </c>
      <c r="AN1071" s="100">
        <v>73860</v>
      </c>
      <c r="AO1071" s="100">
        <f t="shared" si="190"/>
        <v>33017</v>
      </c>
      <c r="AP1071" t="s">
        <v>2575</v>
      </c>
      <c r="AQ1071">
        <f t="shared" si="197"/>
        <v>3373860</v>
      </c>
    </row>
    <row r="1072" spans="1:43" hidden="1" outlineLevel="1">
      <c r="A1072" t="s">
        <v>1069</v>
      </c>
      <c r="B1072" s="9" t="s">
        <v>2701</v>
      </c>
      <c r="C1072" s="1">
        <f t="shared" si="191"/>
        <v>118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 t="shared" si="192"/>
        <v>0</v>
      </c>
      <c r="G1072" s="1">
        <f t="shared" si="188"/>
        <v>32</v>
      </c>
      <c r="H1072" s="2">
        <f t="shared" si="189"/>
        <v>0.2711864406779661</v>
      </c>
      <c r="I1072" s="8"/>
      <c r="J1072" s="2">
        <f t="shared" si="193"/>
        <v>0.36440677966101692</v>
      </c>
      <c r="K1072" s="2">
        <f t="shared" si="194"/>
        <v>0.63559322033898302</v>
      </c>
      <c r="L1072" s="2">
        <f t="shared" si="195"/>
        <v>0</v>
      </c>
      <c r="M1072" s="2">
        <f t="shared" si="196"/>
        <v>1.1102230246251565E-16</v>
      </c>
      <c r="N1072" s="9">
        <v>43</v>
      </c>
      <c r="O1072" s="9">
        <v>75</v>
      </c>
      <c r="Q1072" s="9">
        <v>0</v>
      </c>
      <c r="U1072" s="55"/>
      <c r="V1072" s="55"/>
      <c r="W1072" s="55"/>
      <c r="Y1072" s="55"/>
      <c r="Z1072" s="55"/>
      <c r="AA1072" s="55"/>
      <c r="AB1072" s="55"/>
      <c r="AG1072" t="str">
        <f t="shared" si="187"/>
        <v>Stratford</v>
      </c>
      <c r="AH1072" t="s">
        <v>824</v>
      </c>
      <c r="AI1072">
        <v>2</v>
      </c>
      <c r="AK1072" s="94">
        <v>33</v>
      </c>
      <c r="AL1072" s="96">
        <v>7</v>
      </c>
      <c r="AM1072" s="96">
        <v>195</v>
      </c>
      <c r="AN1072" s="100">
        <v>74180</v>
      </c>
      <c r="AO1072" s="100">
        <f t="shared" si="190"/>
        <v>33007</v>
      </c>
      <c r="AP1072" t="s">
        <v>2575</v>
      </c>
      <c r="AQ1072">
        <f t="shared" si="197"/>
        <v>3374180</v>
      </c>
    </row>
    <row r="1073" spans="1:43" hidden="1" outlineLevel="1">
      <c r="A1073" t="s">
        <v>896</v>
      </c>
      <c r="B1073" s="9" t="s">
        <v>2701</v>
      </c>
      <c r="C1073" s="1">
        <f t="shared" si="191"/>
        <v>1531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 t="shared" si="192"/>
        <v>0</v>
      </c>
      <c r="G1073" s="1">
        <f t="shared" si="188"/>
        <v>655</v>
      </c>
      <c r="H1073" s="2">
        <f t="shared" si="189"/>
        <v>0.42782495101241019</v>
      </c>
      <c r="I1073" s="8"/>
      <c r="J1073" s="2">
        <f t="shared" si="193"/>
        <v>0.27106466361854997</v>
      </c>
      <c r="K1073" s="2">
        <f t="shared" si="194"/>
        <v>0.69888961463096011</v>
      </c>
      <c r="L1073" s="2">
        <f t="shared" si="195"/>
        <v>0</v>
      </c>
      <c r="M1073" s="2">
        <f t="shared" si="196"/>
        <v>3.0045721750489918E-2</v>
      </c>
      <c r="N1073" s="9">
        <v>415</v>
      </c>
      <c r="O1073" s="9">
        <v>1070</v>
      </c>
      <c r="Q1073" s="9">
        <v>46</v>
      </c>
      <c r="U1073" s="55"/>
      <c r="V1073" s="55"/>
      <c r="W1073" s="55"/>
      <c r="Y1073" s="55"/>
      <c r="Z1073" s="55"/>
      <c r="AA1073" s="55"/>
      <c r="AB1073" s="55"/>
      <c r="AG1073" t="str">
        <f t="shared" si="187"/>
        <v>Stratham</v>
      </c>
      <c r="AH1073" t="s">
        <v>1417</v>
      </c>
      <c r="AI1073">
        <v>1</v>
      </c>
      <c r="AK1073" s="94">
        <v>33</v>
      </c>
      <c r="AL1073" s="96">
        <v>15</v>
      </c>
      <c r="AM1073" s="96">
        <v>180</v>
      </c>
      <c r="AN1073" s="100">
        <v>74340</v>
      </c>
      <c r="AO1073" s="100">
        <f t="shared" si="190"/>
        <v>33015</v>
      </c>
      <c r="AP1073" t="s">
        <v>2575</v>
      </c>
      <c r="AQ1073">
        <f t="shared" si="197"/>
        <v>3374340</v>
      </c>
    </row>
    <row r="1074" spans="1:43" hidden="1" outlineLevel="1">
      <c r="A1074" t="s">
        <v>1607</v>
      </c>
      <c r="B1074" s="9" t="s">
        <v>2701</v>
      </c>
      <c r="C1074" s="1">
        <f t="shared" si="191"/>
        <v>239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 t="shared" si="192"/>
        <v>0</v>
      </c>
      <c r="G1074" s="1">
        <f t="shared" si="188"/>
        <v>69</v>
      </c>
      <c r="H1074" s="2">
        <f t="shared" si="189"/>
        <v>0.28870292887029286</v>
      </c>
      <c r="I1074" s="8"/>
      <c r="J1074" s="2">
        <f t="shared" si="193"/>
        <v>0.34728033472803349</v>
      </c>
      <c r="K1074" s="2">
        <f t="shared" si="194"/>
        <v>0.63598326359832635</v>
      </c>
      <c r="L1074" s="2">
        <f t="shared" si="195"/>
        <v>0</v>
      </c>
      <c r="M1074" s="2">
        <f t="shared" si="196"/>
        <v>1.67364016736401E-2</v>
      </c>
      <c r="N1074" s="9">
        <v>83</v>
      </c>
      <c r="O1074" s="9">
        <v>152</v>
      </c>
      <c r="Q1074" s="9">
        <v>4</v>
      </c>
      <c r="U1074" s="55"/>
      <c r="V1074" s="55"/>
      <c r="W1074" s="55"/>
      <c r="Y1074" s="55"/>
      <c r="Z1074" s="55"/>
      <c r="AA1074" s="55"/>
      <c r="AB1074" s="55"/>
      <c r="AG1074" t="str">
        <f t="shared" si="187"/>
        <v>Sugar Hill</v>
      </c>
      <c r="AH1074" t="s">
        <v>336</v>
      </c>
      <c r="AI1074">
        <v>2</v>
      </c>
      <c r="AK1074" s="94">
        <v>33</v>
      </c>
      <c r="AL1074" s="96">
        <v>9</v>
      </c>
      <c r="AM1074" s="96">
        <v>167</v>
      </c>
      <c r="AN1074" s="100">
        <v>74740</v>
      </c>
      <c r="AO1074" s="100">
        <f t="shared" si="190"/>
        <v>33009</v>
      </c>
      <c r="AP1074" t="s">
        <v>2575</v>
      </c>
      <c r="AQ1074">
        <f t="shared" si="197"/>
        <v>3374740</v>
      </c>
    </row>
    <row r="1075" spans="1:43" hidden="1" outlineLevel="1">
      <c r="A1075" t="s">
        <v>2272</v>
      </c>
      <c r="B1075" s="9" t="s">
        <v>2701</v>
      </c>
      <c r="C1075" s="1">
        <f t="shared" si="191"/>
        <v>170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 t="shared" si="192"/>
        <v>0</v>
      </c>
      <c r="G1075" s="1">
        <f t="shared" si="188"/>
        <v>46</v>
      </c>
      <c r="H1075" s="2">
        <f t="shared" si="189"/>
        <v>0.27058823529411763</v>
      </c>
      <c r="I1075" s="8"/>
      <c r="J1075" s="2">
        <f t="shared" si="193"/>
        <v>0.36470588235294116</v>
      </c>
      <c r="K1075" s="2">
        <f t="shared" si="194"/>
        <v>0.63529411764705879</v>
      </c>
      <c r="L1075" s="2">
        <f t="shared" si="195"/>
        <v>0</v>
      </c>
      <c r="M1075" s="2">
        <f t="shared" si="196"/>
        <v>0</v>
      </c>
      <c r="N1075" s="9">
        <v>62</v>
      </c>
      <c r="O1075" s="9">
        <v>108</v>
      </c>
      <c r="Q1075" s="9">
        <v>0</v>
      </c>
      <c r="U1075" s="55"/>
      <c r="V1075" s="55"/>
      <c r="W1075" s="55"/>
      <c r="Y1075" s="55"/>
      <c r="Z1075" s="55"/>
      <c r="AA1075" s="55"/>
      <c r="AB1075" s="55"/>
      <c r="AG1075" t="str">
        <f t="shared" si="187"/>
        <v>Sullivan</v>
      </c>
      <c r="AH1075" t="s">
        <v>2819</v>
      </c>
      <c r="AI1075">
        <v>2</v>
      </c>
      <c r="AK1075" s="94">
        <v>33</v>
      </c>
      <c r="AL1075" s="96">
        <v>5</v>
      </c>
      <c r="AM1075" s="96">
        <v>85</v>
      </c>
      <c r="AN1075" s="100">
        <v>74900</v>
      </c>
      <c r="AO1075" s="100">
        <f t="shared" si="190"/>
        <v>33005</v>
      </c>
      <c r="AP1075" t="s">
        <v>2575</v>
      </c>
      <c r="AQ1075">
        <f t="shared" si="197"/>
        <v>3374900</v>
      </c>
    </row>
    <row r="1076" spans="1:43" hidden="1" outlineLevel="1">
      <c r="A1076" t="s">
        <v>2793</v>
      </c>
      <c r="B1076" s="9" t="s">
        <v>2701</v>
      </c>
      <c r="C1076" s="1">
        <f t="shared" si="191"/>
        <v>1020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 t="shared" si="192"/>
        <v>0</v>
      </c>
      <c r="G1076" s="1">
        <f t="shared" si="188"/>
        <v>422</v>
      </c>
      <c r="H1076" s="2">
        <f t="shared" si="189"/>
        <v>0.4137254901960784</v>
      </c>
      <c r="I1076" s="8"/>
      <c r="J1076" s="2">
        <f t="shared" si="193"/>
        <v>0.27941176470588236</v>
      </c>
      <c r="K1076" s="2">
        <f t="shared" si="194"/>
        <v>0.69313725490196076</v>
      </c>
      <c r="L1076" s="2">
        <f t="shared" si="195"/>
        <v>0</v>
      </c>
      <c r="M1076" s="2">
        <f t="shared" si="196"/>
        <v>2.7450980392156876E-2</v>
      </c>
      <c r="N1076" s="9">
        <v>285</v>
      </c>
      <c r="O1076" s="9">
        <v>707</v>
      </c>
      <c r="Q1076" s="9">
        <v>28</v>
      </c>
      <c r="U1076" s="55"/>
      <c r="V1076" s="55"/>
      <c r="W1076" s="55"/>
      <c r="Y1076" s="55"/>
      <c r="Z1076" s="55"/>
      <c r="AA1076" s="55"/>
      <c r="AB1076" s="55"/>
      <c r="AG1076" t="str">
        <f t="shared" si="187"/>
        <v>Sunapee</v>
      </c>
      <c r="AH1076" t="s">
        <v>2272</v>
      </c>
      <c r="AI1076">
        <v>2</v>
      </c>
      <c r="AK1076" s="94">
        <v>33</v>
      </c>
      <c r="AL1076" s="96">
        <v>19</v>
      </c>
      <c r="AM1076" s="96">
        <v>65</v>
      </c>
      <c r="AN1076" s="100">
        <v>75060</v>
      </c>
      <c r="AO1076" s="100">
        <f t="shared" si="190"/>
        <v>33019</v>
      </c>
      <c r="AP1076" t="s">
        <v>2575</v>
      </c>
      <c r="AQ1076">
        <f t="shared" si="197"/>
        <v>3375060</v>
      </c>
    </row>
    <row r="1077" spans="1:43" hidden="1" outlineLevel="1">
      <c r="A1077" t="s">
        <v>1324</v>
      </c>
      <c r="B1077" s="9" t="s">
        <v>2701</v>
      </c>
      <c r="C1077" s="1">
        <f t="shared" si="191"/>
        <v>210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 t="shared" si="192"/>
        <v>0</v>
      </c>
      <c r="G1077" s="1">
        <f t="shared" si="188"/>
        <v>42</v>
      </c>
      <c r="H1077" s="2">
        <f t="shared" si="189"/>
        <v>0.2</v>
      </c>
      <c r="I1077" s="8"/>
      <c r="J1077" s="2">
        <f t="shared" si="193"/>
        <v>0.4</v>
      </c>
      <c r="K1077" s="2">
        <f t="shared" si="194"/>
        <v>0.6</v>
      </c>
      <c r="L1077" s="2">
        <f t="shared" si="195"/>
        <v>0</v>
      </c>
      <c r="M1077" s="2">
        <f t="shared" si="196"/>
        <v>0</v>
      </c>
      <c r="N1077" s="9">
        <v>84</v>
      </c>
      <c r="O1077" s="9">
        <v>126</v>
      </c>
      <c r="Q1077" s="9">
        <v>0</v>
      </c>
      <c r="U1077" s="55"/>
      <c r="V1077" s="55"/>
      <c r="W1077" s="55"/>
      <c r="Y1077" s="55"/>
      <c r="Z1077" s="55"/>
      <c r="AA1077" s="55"/>
      <c r="AB1077" s="55"/>
      <c r="AG1077" t="str">
        <f t="shared" si="187"/>
        <v>Surry</v>
      </c>
      <c r="AH1077" t="s">
        <v>2819</v>
      </c>
      <c r="AI1077">
        <v>2</v>
      </c>
      <c r="AK1077" s="94">
        <v>33</v>
      </c>
      <c r="AL1077" s="96">
        <v>5</v>
      </c>
      <c r="AM1077" s="96">
        <v>90</v>
      </c>
      <c r="AN1077" s="100">
        <v>75300</v>
      </c>
      <c r="AO1077" s="100">
        <f t="shared" si="190"/>
        <v>33005</v>
      </c>
      <c r="AP1077" t="s">
        <v>2575</v>
      </c>
      <c r="AQ1077">
        <f t="shared" si="197"/>
        <v>3375300</v>
      </c>
    </row>
    <row r="1078" spans="1:43" hidden="1" outlineLevel="1">
      <c r="A1078" t="s">
        <v>426</v>
      </c>
      <c r="B1078" s="9" t="s">
        <v>2701</v>
      </c>
      <c r="C1078" s="1">
        <f t="shared" si="191"/>
        <v>505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 t="shared" si="192"/>
        <v>0</v>
      </c>
      <c r="G1078" s="1">
        <f t="shared" si="188"/>
        <v>98</v>
      </c>
      <c r="H1078" s="2">
        <f t="shared" si="189"/>
        <v>0.19405940594059407</v>
      </c>
      <c r="I1078" s="8"/>
      <c r="J1078" s="2">
        <f t="shared" si="193"/>
        <v>0.37821782178217822</v>
      </c>
      <c r="K1078" s="2">
        <f t="shared" si="194"/>
        <v>0.57227722772277223</v>
      </c>
      <c r="L1078" s="2">
        <f t="shared" si="195"/>
        <v>0</v>
      </c>
      <c r="M1078" s="2">
        <f t="shared" si="196"/>
        <v>4.9504950495049549E-2</v>
      </c>
      <c r="N1078" s="9">
        <v>191</v>
      </c>
      <c r="O1078" s="9">
        <v>289</v>
      </c>
      <c r="Q1078" s="9">
        <v>25</v>
      </c>
      <c r="U1078" s="55"/>
      <c r="V1078" s="55"/>
      <c r="W1078" s="55"/>
      <c r="Y1078" s="55"/>
      <c r="Z1078" s="55"/>
      <c r="AA1078" s="55"/>
      <c r="AB1078" s="55"/>
      <c r="AG1078" t="str">
        <f t="shared" si="187"/>
        <v>Sutton</v>
      </c>
      <c r="AH1078" t="s">
        <v>391</v>
      </c>
      <c r="AI1078">
        <v>2</v>
      </c>
      <c r="AK1078" s="94">
        <v>33</v>
      </c>
      <c r="AL1078" s="96">
        <v>13</v>
      </c>
      <c r="AM1078" s="96">
        <v>120</v>
      </c>
      <c r="AN1078" s="100">
        <v>75460</v>
      </c>
      <c r="AO1078" s="100">
        <f t="shared" si="190"/>
        <v>33013</v>
      </c>
      <c r="AP1078" t="s">
        <v>2575</v>
      </c>
      <c r="AQ1078">
        <f t="shared" si="197"/>
        <v>3375460</v>
      </c>
    </row>
    <row r="1079" spans="1:43" hidden="1" outlineLevel="1">
      <c r="A1079" t="s">
        <v>1365</v>
      </c>
      <c r="B1079" s="9" t="s">
        <v>2701</v>
      </c>
      <c r="C1079" s="1">
        <f t="shared" si="191"/>
        <v>1433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 t="shared" si="192"/>
        <v>0</v>
      </c>
      <c r="G1079" s="1">
        <f t="shared" si="188"/>
        <v>385</v>
      </c>
      <c r="H1079" s="2">
        <f t="shared" si="189"/>
        <v>0.2686671318911375</v>
      </c>
      <c r="I1079" s="8"/>
      <c r="J1079" s="2">
        <f t="shared" si="193"/>
        <v>0.34333565945568739</v>
      </c>
      <c r="K1079" s="2">
        <f t="shared" si="194"/>
        <v>0.61200279134682489</v>
      </c>
      <c r="L1079" s="2">
        <f t="shared" si="195"/>
        <v>0</v>
      </c>
      <c r="M1079" s="2">
        <f t="shared" si="196"/>
        <v>4.4661549197487771E-2</v>
      </c>
      <c r="N1079" s="9">
        <v>492</v>
      </c>
      <c r="O1079" s="9">
        <v>877</v>
      </c>
      <c r="Q1079" s="9">
        <v>64</v>
      </c>
      <c r="U1079" s="55"/>
      <c r="V1079" s="55"/>
      <c r="W1079" s="55"/>
      <c r="Y1079" s="55"/>
      <c r="Z1079" s="55"/>
      <c r="AA1079" s="55"/>
      <c r="AB1079" s="55"/>
      <c r="AG1079" t="str">
        <f t="shared" si="187"/>
        <v>Swanzey</v>
      </c>
      <c r="AH1079" t="s">
        <v>2819</v>
      </c>
      <c r="AI1079">
        <v>2</v>
      </c>
      <c r="AK1079" s="94">
        <v>33</v>
      </c>
      <c r="AL1079" s="96">
        <v>5</v>
      </c>
      <c r="AM1079" s="96">
        <v>95</v>
      </c>
      <c r="AN1079" s="100">
        <v>75700</v>
      </c>
      <c r="AO1079" s="100">
        <f t="shared" si="190"/>
        <v>33005</v>
      </c>
      <c r="AP1079" t="s">
        <v>2575</v>
      </c>
      <c r="AQ1079">
        <f t="shared" si="197"/>
        <v>3375700</v>
      </c>
    </row>
    <row r="1080" spans="1:43" hidden="1" outlineLevel="1">
      <c r="A1080" t="s">
        <v>1673</v>
      </c>
      <c r="B1080" s="9" t="s">
        <v>2701</v>
      </c>
      <c r="C1080" s="1">
        <f t="shared" si="191"/>
        <v>709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 t="shared" si="192"/>
        <v>0</v>
      </c>
      <c r="G1080" s="1">
        <f t="shared" si="188"/>
        <v>183</v>
      </c>
      <c r="H1080" s="2">
        <f t="shared" si="189"/>
        <v>0.25811001410437234</v>
      </c>
      <c r="I1080" s="8"/>
      <c r="J1080" s="2">
        <f t="shared" si="193"/>
        <v>0.34837799717912554</v>
      </c>
      <c r="K1080" s="2">
        <f t="shared" si="194"/>
        <v>0.60648801128349783</v>
      </c>
      <c r="L1080" s="2">
        <f t="shared" si="195"/>
        <v>0</v>
      </c>
      <c r="M1080" s="2">
        <f t="shared" si="196"/>
        <v>4.5133991537376628E-2</v>
      </c>
      <c r="N1080" s="9">
        <v>247</v>
      </c>
      <c r="O1080" s="9">
        <v>430</v>
      </c>
      <c r="Q1080" s="9">
        <v>32</v>
      </c>
      <c r="U1080" s="55"/>
      <c r="V1080" s="55"/>
      <c r="W1080" s="55"/>
      <c r="Y1080" s="55"/>
      <c r="Z1080" s="55"/>
      <c r="AA1080" s="55"/>
      <c r="AB1080" s="55"/>
      <c r="AG1080" t="str">
        <f t="shared" si="187"/>
        <v>Tamworth</v>
      </c>
      <c r="AH1080" t="s">
        <v>1570</v>
      </c>
      <c r="AI1080">
        <v>1</v>
      </c>
      <c r="AK1080" s="94">
        <v>33</v>
      </c>
      <c r="AL1080" s="96">
        <v>3</v>
      </c>
      <c r="AM1080" s="96">
        <v>80</v>
      </c>
      <c r="AN1080" s="100">
        <v>76100</v>
      </c>
      <c r="AO1080" s="100">
        <f t="shared" si="190"/>
        <v>33003</v>
      </c>
      <c r="AP1080" t="s">
        <v>2575</v>
      </c>
      <c r="AQ1080">
        <f t="shared" si="197"/>
        <v>3376100</v>
      </c>
    </row>
    <row r="1081" spans="1:43" hidden="1" outlineLevel="1">
      <c r="A1081" t="s">
        <v>1572</v>
      </c>
      <c r="B1081" s="9" t="s">
        <v>2701</v>
      </c>
      <c r="C1081" s="1">
        <f t="shared" si="191"/>
        <v>347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 t="shared" si="192"/>
        <v>0</v>
      </c>
      <c r="G1081" s="1">
        <f t="shared" si="188"/>
        <v>129</v>
      </c>
      <c r="H1081" s="2">
        <f t="shared" si="189"/>
        <v>0.37175792507204614</v>
      </c>
      <c r="I1081" s="8"/>
      <c r="J1081" s="2">
        <f t="shared" si="193"/>
        <v>0.29394812680115273</v>
      </c>
      <c r="K1081" s="2">
        <f t="shared" si="194"/>
        <v>0.66570605187319887</v>
      </c>
      <c r="L1081" s="2">
        <f t="shared" si="195"/>
        <v>0</v>
      </c>
      <c r="M1081" s="2">
        <f t="shared" si="196"/>
        <v>4.0345821325648346E-2</v>
      </c>
      <c r="N1081" s="9">
        <v>102</v>
      </c>
      <c r="O1081" s="9">
        <v>231</v>
      </c>
      <c r="Q1081" s="9">
        <v>14</v>
      </c>
      <c r="U1081" s="55"/>
      <c r="V1081" s="55"/>
      <c r="W1081" s="55"/>
      <c r="Y1081" s="55"/>
      <c r="Z1081" s="55"/>
      <c r="AA1081" s="55"/>
      <c r="AB1081" s="55"/>
      <c r="AG1081" t="str">
        <f t="shared" si="187"/>
        <v>Temple</v>
      </c>
      <c r="AH1081" t="s">
        <v>2438</v>
      </c>
      <c r="AI1081">
        <v>2</v>
      </c>
      <c r="AK1081" s="94">
        <v>33</v>
      </c>
      <c r="AL1081" s="96">
        <v>11</v>
      </c>
      <c r="AM1081" s="96">
        <v>140</v>
      </c>
      <c r="AN1081" s="100">
        <v>76260</v>
      </c>
      <c r="AO1081" s="100">
        <f t="shared" si="190"/>
        <v>33011</v>
      </c>
      <c r="AP1081" t="s">
        <v>2575</v>
      </c>
      <c r="AQ1081">
        <f t="shared" si="197"/>
        <v>3376260</v>
      </c>
    </row>
    <row r="1082" spans="1:43" hidden="1" outlineLevel="1">
      <c r="A1082" t="s">
        <v>1503</v>
      </c>
      <c r="B1082" s="9" t="s">
        <v>2701</v>
      </c>
      <c r="C1082" s="1">
        <f t="shared" si="191"/>
        <v>523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 t="shared" si="192"/>
        <v>0</v>
      </c>
      <c r="G1082" s="1">
        <f t="shared" si="188"/>
        <v>231</v>
      </c>
      <c r="H1082" s="2">
        <f t="shared" si="189"/>
        <v>0.4416826003824092</v>
      </c>
      <c r="I1082" s="8"/>
      <c r="J1082" s="2">
        <f t="shared" si="193"/>
        <v>0.26959847036328871</v>
      </c>
      <c r="K1082" s="2">
        <f t="shared" si="194"/>
        <v>0.71128107074569791</v>
      </c>
      <c r="L1082" s="2">
        <f t="shared" si="195"/>
        <v>0</v>
      </c>
      <c r="M1082" s="2">
        <f t="shared" si="196"/>
        <v>1.9120458891013326E-2</v>
      </c>
      <c r="N1082" s="9">
        <v>141</v>
      </c>
      <c r="O1082" s="9">
        <v>372</v>
      </c>
      <c r="Q1082" s="9">
        <v>10</v>
      </c>
      <c r="U1082" s="55"/>
      <c r="V1082" s="55"/>
      <c r="W1082" s="55"/>
      <c r="Y1082" s="55"/>
      <c r="Z1082" s="55"/>
      <c r="AA1082" s="55"/>
      <c r="AB1082" s="55"/>
      <c r="AG1082" t="str">
        <f t="shared" ref="AG1082:AG1145" si="198">A1082</f>
        <v>Thornton</v>
      </c>
      <c r="AH1082" t="s">
        <v>336</v>
      </c>
      <c r="AI1082">
        <v>2</v>
      </c>
      <c r="AK1082" s="94">
        <v>33</v>
      </c>
      <c r="AL1082" s="96">
        <v>9</v>
      </c>
      <c r="AM1082" s="96">
        <v>170</v>
      </c>
      <c r="AN1082" s="100">
        <v>76740</v>
      </c>
      <c r="AO1082" s="100">
        <f t="shared" si="190"/>
        <v>33009</v>
      </c>
      <c r="AP1082" t="s">
        <v>2575</v>
      </c>
      <c r="AQ1082">
        <f t="shared" si="197"/>
        <v>3376740</v>
      </c>
    </row>
    <row r="1083" spans="1:43" hidden="1" outlineLevel="1">
      <c r="A1083" t="s">
        <v>2845</v>
      </c>
      <c r="B1083" s="9" t="s">
        <v>2701</v>
      </c>
      <c r="C1083" s="1">
        <f t="shared" si="191"/>
        <v>871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 t="shared" si="192"/>
        <v>0</v>
      </c>
      <c r="G1083" s="1">
        <f t="shared" si="188"/>
        <v>302</v>
      </c>
      <c r="H1083" s="2">
        <f t="shared" si="189"/>
        <v>0.34672789896670492</v>
      </c>
      <c r="I1083" s="8"/>
      <c r="J1083" s="2">
        <f t="shared" si="193"/>
        <v>0.30884041331802525</v>
      </c>
      <c r="K1083" s="2">
        <f t="shared" si="194"/>
        <v>0.65556831228473023</v>
      </c>
      <c r="L1083" s="2">
        <f t="shared" si="195"/>
        <v>0</v>
      </c>
      <c r="M1083" s="2">
        <f t="shared" si="196"/>
        <v>3.5591274397244521E-2</v>
      </c>
      <c r="N1083" s="9">
        <v>269</v>
      </c>
      <c r="O1083" s="9">
        <v>571</v>
      </c>
      <c r="Q1083" s="9">
        <v>31</v>
      </c>
      <c r="U1083" s="55"/>
      <c r="V1083" s="55"/>
      <c r="W1083" s="55"/>
      <c r="Y1083" s="55"/>
      <c r="Z1083" s="55"/>
      <c r="AA1083" s="55"/>
      <c r="AB1083" s="55"/>
      <c r="AG1083" t="str">
        <f t="shared" si="198"/>
        <v>Tilton</v>
      </c>
      <c r="AH1083" t="s">
        <v>2259</v>
      </c>
      <c r="AI1083">
        <v>2</v>
      </c>
      <c r="AK1083" s="94">
        <v>33</v>
      </c>
      <c r="AL1083" s="96">
        <v>1</v>
      </c>
      <c r="AM1083" s="96">
        <v>55</v>
      </c>
      <c r="AN1083" s="100">
        <v>77060</v>
      </c>
      <c r="AO1083" s="100">
        <f t="shared" si="190"/>
        <v>33001</v>
      </c>
      <c r="AP1083" t="s">
        <v>2575</v>
      </c>
      <c r="AQ1083">
        <f t="shared" si="197"/>
        <v>3377060</v>
      </c>
    </row>
    <row r="1084" spans="1:43" hidden="1" outlineLevel="1">
      <c r="A1084" t="s">
        <v>2179</v>
      </c>
      <c r="B1084" s="9" t="s">
        <v>2701</v>
      </c>
      <c r="C1084" s="1">
        <f t="shared" si="191"/>
        <v>428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 t="shared" si="192"/>
        <v>0</v>
      </c>
      <c r="G1084" s="1">
        <f t="shared" si="188"/>
        <v>90</v>
      </c>
      <c r="H1084" s="2">
        <f t="shared" si="189"/>
        <v>0.2102803738317757</v>
      </c>
      <c r="I1084" s="8"/>
      <c r="J1084" s="2">
        <f t="shared" si="193"/>
        <v>0.37383177570093457</v>
      </c>
      <c r="K1084" s="2">
        <f t="shared" si="194"/>
        <v>0.58411214953271029</v>
      </c>
      <c r="L1084" s="2">
        <f t="shared" si="195"/>
        <v>0</v>
      </c>
      <c r="M1084" s="2">
        <f t="shared" si="196"/>
        <v>4.2056074766355089E-2</v>
      </c>
      <c r="N1084" s="9">
        <v>160</v>
      </c>
      <c r="O1084" s="9">
        <v>250</v>
      </c>
      <c r="Q1084" s="9">
        <v>18</v>
      </c>
      <c r="U1084" s="55"/>
      <c r="V1084" s="55"/>
      <c r="W1084" s="55"/>
      <c r="Y1084" s="55"/>
      <c r="Z1084" s="55"/>
      <c r="AA1084" s="55"/>
      <c r="AB1084" s="55"/>
      <c r="AG1084" t="str">
        <f t="shared" si="198"/>
        <v>Troy</v>
      </c>
      <c r="AH1084" t="s">
        <v>2819</v>
      </c>
      <c r="AI1084">
        <v>2</v>
      </c>
      <c r="AK1084" s="94">
        <v>33</v>
      </c>
      <c r="AL1084" s="96">
        <v>5</v>
      </c>
      <c r="AM1084" s="96">
        <v>100</v>
      </c>
      <c r="AN1084" s="100">
        <v>77380</v>
      </c>
      <c r="AO1084" s="100">
        <f t="shared" si="190"/>
        <v>33005</v>
      </c>
      <c r="AP1084" t="s">
        <v>2575</v>
      </c>
      <c r="AQ1084">
        <f t="shared" si="197"/>
        <v>3377380</v>
      </c>
    </row>
    <row r="1085" spans="1:43" hidden="1" outlineLevel="1">
      <c r="A1085" t="s">
        <v>890</v>
      </c>
      <c r="B1085" s="9" t="s">
        <v>2701</v>
      </c>
      <c r="C1085" s="1">
        <f t="shared" si="191"/>
        <v>841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 t="shared" si="192"/>
        <v>0</v>
      </c>
      <c r="G1085" s="1">
        <f t="shared" si="188"/>
        <v>525</v>
      </c>
      <c r="H1085" s="2">
        <f t="shared" si="189"/>
        <v>0.62425683709869206</v>
      </c>
      <c r="I1085" s="8"/>
      <c r="J1085" s="2">
        <f t="shared" si="193"/>
        <v>0.1700356718192628</v>
      </c>
      <c r="K1085" s="2">
        <f t="shared" si="194"/>
        <v>0.79429250891795478</v>
      </c>
      <c r="L1085" s="2">
        <f t="shared" si="195"/>
        <v>0</v>
      </c>
      <c r="M1085" s="2">
        <f t="shared" si="196"/>
        <v>3.56718192627824E-2</v>
      </c>
      <c r="N1085" s="9">
        <v>143</v>
      </c>
      <c r="O1085" s="9">
        <v>668</v>
      </c>
      <c r="Q1085" s="9">
        <v>30</v>
      </c>
      <c r="U1085" s="55"/>
      <c r="V1085" s="55"/>
      <c r="W1085" s="55"/>
      <c r="Y1085" s="55"/>
      <c r="Z1085" s="55"/>
      <c r="AA1085" s="55"/>
      <c r="AB1085" s="55"/>
      <c r="AG1085" t="str">
        <f t="shared" si="198"/>
        <v>Tuftonboro</v>
      </c>
      <c r="AH1085" t="s">
        <v>1570</v>
      </c>
      <c r="AI1085">
        <v>1</v>
      </c>
      <c r="AK1085" s="94">
        <v>33</v>
      </c>
      <c r="AL1085" s="96">
        <v>3</v>
      </c>
      <c r="AM1085" s="96">
        <v>85</v>
      </c>
      <c r="AN1085" s="100">
        <v>77620</v>
      </c>
      <c r="AO1085" s="100">
        <f t="shared" si="190"/>
        <v>33003</v>
      </c>
      <c r="AP1085" t="s">
        <v>2575</v>
      </c>
      <c r="AQ1085">
        <f t="shared" si="197"/>
        <v>3377620</v>
      </c>
    </row>
    <row r="1086" spans="1:43" hidden="1" outlineLevel="1">
      <c r="A1086" t="s">
        <v>1866</v>
      </c>
      <c r="B1086" s="9" t="s">
        <v>2701</v>
      </c>
      <c r="C1086" s="1">
        <f t="shared" si="191"/>
        <v>290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 t="shared" si="192"/>
        <v>0</v>
      </c>
      <c r="G1086" s="1">
        <f t="shared" si="188"/>
        <v>36</v>
      </c>
      <c r="H1086" s="2">
        <f t="shared" si="189"/>
        <v>0.12413793103448276</v>
      </c>
      <c r="I1086" s="8"/>
      <c r="J1086" s="2">
        <f t="shared" si="193"/>
        <v>0.42413793103448277</v>
      </c>
      <c r="K1086" s="2">
        <f t="shared" si="194"/>
        <v>0.5482758620689655</v>
      </c>
      <c r="L1086" s="2">
        <f t="shared" si="195"/>
        <v>0</v>
      </c>
      <c r="M1086" s="2">
        <f t="shared" si="196"/>
        <v>2.7586206896551668E-2</v>
      </c>
      <c r="N1086" s="9">
        <v>123</v>
      </c>
      <c r="O1086" s="9">
        <v>159</v>
      </c>
      <c r="Q1086" s="9">
        <v>8</v>
      </c>
      <c r="U1086" s="55"/>
      <c r="V1086" s="55"/>
      <c r="W1086" s="55"/>
      <c r="Y1086" s="55"/>
      <c r="Z1086" s="55"/>
      <c r="AA1086" s="55"/>
      <c r="AB1086" s="55"/>
      <c r="AG1086" t="str">
        <f t="shared" si="198"/>
        <v>Unity</v>
      </c>
      <c r="AH1086" t="s">
        <v>2272</v>
      </c>
      <c r="AI1086">
        <v>2</v>
      </c>
      <c r="AK1086" s="94">
        <v>33</v>
      </c>
      <c r="AL1086" s="96">
        <v>19</v>
      </c>
      <c r="AM1086" s="96">
        <v>70</v>
      </c>
      <c r="AN1086" s="100">
        <v>77940</v>
      </c>
      <c r="AO1086" s="100">
        <f t="shared" si="190"/>
        <v>33019</v>
      </c>
      <c r="AP1086" t="s">
        <v>2575</v>
      </c>
      <c r="AQ1086">
        <f t="shared" si="197"/>
        <v>3377940</v>
      </c>
    </row>
    <row r="1087" spans="1:43" hidden="1" outlineLevel="1">
      <c r="A1087" t="s">
        <v>1443</v>
      </c>
      <c r="B1087" s="9" t="s">
        <v>2701</v>
      </c>
      <c r="C1087" s="1">
        <f t="shared" si="191"/>
        <v>1053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 t="shared" si="192"/>
        <v>0</v>
      </c>
      <c r="G1087" s="1">
        <f t="shared" si="188"/>
        <v>554</v>
      </c>
      <c r="H1087" s="2">
        <f t="shared" si="189"/>
        <v>0.52611585944919281</v>
      </c>
      <c r="I1087" s="8"/>
      <c r="J1087" s="2">
        <f t="shared" si="193"/>
        <v>0.22222222222222221</v>
      </c>
      <c r="K1087" s="2">
        <f t="shared" si="194"/>
        <v>0.74833808167141502</v>
      </c>
      <c r="L1087" s="2">
        <f t="shared" si="195"/>
        <v>0</v>
      </c>
      <c r="M1087" s="2">
        <f t="shared" si="196"/>
        <v>2.9439696106362767E-2</v>
      </c>
      <c r="N1087" s="9">
        <v>234</v>
      </c>
      <c r="O1087" s="9">
        <v>788</v>
      </c>
      <c r="Q1087" s="9">
        <v>31</v>
      </c>
      <c r="U1087" s="55"/>
      <c r="V1087" s="55"/>
      <c r="W1087" s="55"/>
      <c r="Y1087" s="55"/>
      <c r="Z1087" s="55"/>
      <c r="AA1087" s="55"/>
      <c r="AB1087" s="55"/>
      <c r="AG1087" t="str">
        <f t="shared" si="198"/>
        <v>Wakefield</v>
      </c>
      <c r="AH1087" t="s">
        <v>1570</v>
      </c>
      <c r="AI1087">
        <v>1</v>
      </c>
      <c r="AK1087" s="94">
        <v>33</v>
      </c>
      <c r="AL1087" s="96">
        <v>3</v>
      </c>
      <c r="AM1087" s="96">
        <v>90</v>
      </c>
      <c r="AN1087" s="100">
        <v>78180</v>
      </c>
      <c r="AO1087" s="100">
        <f t="shared" si="190"/>
        <v>33003</v>
      </c>
      <c r="AP1087" t="s">
        <v>2575</v>
      </c>
      <c r="AQ1087">
        <f t="shared" si="197"/>
        <v>3378180</v>
      </c>
    </row>
    <row r="1088" spans="1:43" hidden="1" outlineLevel="1">
      <c r="A1088" t="s">
        <v>1561</v>
      </c>
      <c r="B1088" s="9" t="s">
        <v>2701</v>
      </c>
      <c r="C1088" s="1">
        <f t="shared" si="191"/>
        <v>1005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 t="shared" si="192"/>
        <v>0</v>
      </c>
      <c r="G1088" s="1">
        <f t="shared" si="188"/>
        <v>263</v>
      </c>
      <c r="H1088" s="2">
        <f t="shared" si="189"/>
        <v>0.26169154228855723</v>
      </c>
      <c r="I1088" s="8"/>
      <c r="J1088" s="2">
        <f t="shared" si="193"/>
        <v>0.35422885572139301</v>
      </c>
      <c r="K1088" s="2">
        <f t="shared" si="194"/>
        <v>0.61592039800995024</v>
      </c>
      <c r="L1088" s="2">
        <f t="shared" si="195"/>
        <v>0</v>
      </c>
      <c r="M1088" s="2">
        <f t="shared" si="196"/>
        <v>2.9850746268656692E-2</v>
      </c>
      <c r="N1088" s="9">
        <v>356</v>
      </c>
      <c r="O1088" s="9">
        <v>619</v>
      </c>
      <c r="Q1088" s="9">
        <v>30</v>
      </c>
      <c r="U1088" s="55"/>
      <c r="V1088" s="55"/>
      <c r="W1088" s="55"/>
      <c r="Y1088" s="55"/>
      <c r="Z1088" s="55"/>
      <c r="AA1088" s="55"/>
      <c r="AB1088" s="55"/>
      <c r="AG1088" t="str">
        <f t="shared" si="198"/>
        <v>Walpole</v>
      </c>
      <c r="AH1088" t="s">
        <v>2819</v>
      </c>
      <c r="AI1088">
        <v>2</v>
      </c>
      <c r="AK1088" s="94">
        <v>33</v>
      </c>
      <c r="AL1088" s="96">
        <v>5</v>
      </c>
      <c r="AM1088" s="96">
        <v>105</v>
      </c>
      <c r="AN1088" s="100">
        <v>78420</v>
      </c>
      <c r="AO1088" s="100">
        <f t="shared" si="190"/>
        <v>33005</v>
      </c>
      <c r="AP1088" t="s">
        <v>2575</v>
      </c>
      <c r="AQ1088">
        <f t="shared" si="197"/>
        <v>3378420</v>
      </c>
    </row>
    <row r="1089" spans="1:43" hidden="1" outlineLevel="1">
      <c r="A1089" t="s">
        <v>681</v>
      </c>
      <c r="B1089" s="9" t="s">
        <v>2701</v>
      </c>
      <c r="C1089" s="1">
        <f t="shared" si="191"/>
        <v>819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 t="shared" si="192"/>
        <v>0</v>
      </c>
      <c r="G1089" s="1">
        <f t="shared" si="188"/>
        <v>127</v>
      </c>
      <c r="H1089" s="2">
        <f t="shared" si="189"/>
        <v>0.15506715506715507</v>
      </c>
      <c r="I1089" s="8"/>
      <c r="J1089" s="2">
        <f t="shared" si="193"/>
        <v>0.41025641025641024</v>
      </c>
      <c r="K1089" s="2">
        <f t="shared" si="194"/>
        <v>0.56532356532356531</v>
      </c>
      <c r="L1089" s="2">
        <f t="shared" si="195"/>
        <v>0</v>
      </c>
      <c r="M1089" s="2">
        <f t="shared" si="196"/>
        <v>2.4420024420024444E-2</v>
      </c>
      <c r="N1089" s="9">
        <v>336</v>
      </c>
      <c r="O1089" s="9">
        <v>463</v>
      </c>
      <c r="Q1089" s="9">
        <v>20</v>
      </c>
      <c r="U1089" s="55"/>
      <c r="V1089" s="55"/>
      <c r="W1089" s="55"/>
      <c r="Y1089" s="55"/>
      <c r="Z1089" s="55"/>
      <c r="AA1089" s="55"/>
      <c r="AB1089" s="55"/>
      <c r="AG1089" t="str">
        <f t="shared" si="198"/>
        <v>Warner</v>
      </c>
      <c r="AH1089" t="s">
        <v>391</v>
      </c>
      <c r="AI1089">
        <v>2</v>
      </c>
      <c r="AK1089" s="94">
        <v>33</v>
      </c>
      <c r="AL1089" s="96">
        <v>13</v>
      </c>
      <c r="AM1089" s="96">
        <v>125</v>
      </c>
      <c r="AN1089" s="100">
        <v>78580</v>
      </c>
      <c r="AO1089" s="100">
        <f t="shared" si="190"/>
        <v>33013</v>
      </c>
      <c r="AP1089" t="s">
        <v>2575</v>
      </c>
      <c r="AQ1089">
        <f t="shared" si="197"/>
        <v>3378580</v>
      </c>
    </row>
    <row r="1090" spans="1:43" hidden="1" outlineLevel="1">
      <c r="A1090" t="s">
        <v>1037</v>
      </c>
      <c r="B1090" s="9" t="s">
        <v>2701</v>
      </c>
      <c r="C1090" s="1">
        <f t="shared" si="191"/>
        <v>222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 t="shared" si="192"/>
        <v>0</v>
      </c>
      <c r="G1090" s="1">
        <f t="shared" si="188"/>
        <v>109</v>
      </c>
      <c r="H1090" s="2">
        <f t="shared" si="189"/>
        <v>0.49099099099099097</v>
      </c>
      <c r="I1090" s="8"/>
      <c r="J1090" s="2">
        <f t="shared" si="193"/>
        <v>0.23423423423423423</v>
      </c>
      <c r="K1090" s="2">
        <f t="shared" si="194"/>
        <v>0.72522522522522526</v>
      </c>
      <c r="L1090" s="2">
        <f t="shared" si="195"/>
        <v>0</v>
      </c>
      <c r="M1090" s="2">
        <f t="shared" si="196"/>
        <v>4.054054054054046E-2</v>
      </c>
      <c r="N1090" s="9">
        <v>52</v>
      </c>
      <c r="O1090" s="9">
        <v>161</v>
      </c>
      <c r="Q1090" s="9">
        <v>9</v>
      </c>
      <c r="U1090" s="55"/>
      <c r="V1090" s="55"/>
      <c r="W1090" s="55"/>
      <c r="Y1090" s="55"/>
      <c r="Z1090" s="55"/>
      <c r="AA1090" s="55"/>
      <c r="AB1090" s="55"/>
      <c r="AG1090" t="str">
        <f t="shared" si="198"/>
        <v>Warren</v>
      </c>
      <c r="AH1090" t="s">
        <v>336</v>
      </c>
      <c r="AI1090">
        <v>2</v>
      </c>
      <c r="AK1090" s="94">
        <v>33</v>
      </c>
      <c r="AL1090" s="96">
        <v>9</v>
      </c>
      <c r="AM1090" s="96">
        <v>175</v>
      </c>
      <c r="AN1090" s="100">
        <v>78740</v>
      </c>
      <c r="AO1090" s="100">
        <f t="shared" si="190"/>
        <v>33009</v>
      </c>
      <c r="AP1090" t="s">
        <v>2575</v>
      </c>
      <c r="AQ1090">
        <f t="shared" si="197"/>
        <v>3378740</v>
      </c>
    </row>
    <row r="1091" spans="1:43" hidden="1" outlineLevel="1">
      <c r="A1091" t="s">
        <v>1242</v>
      </c>
      <c r="B1091" s="9" t="s">
        <v>2701</v>
      </c>
      <c r="C1091" s="1">
        <f t="shared" si="191"/>
        <v>249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 t="shared" si="192"/>
        <v>0</v>
      </c>
      <c r="G1091" s="1">
        <f t="shared" si="188"/>
        <v>86</v>
      </c>
      <c r="H1091" s="2">
        <f t="shared" si="189"/>
        <v>0.34538152610441769</v>
      </c>
      <c r="I1091" s="8"/>
      <c r="J1091" s="2">
        <f t="shared" si="193"/>
        <v>0.30120481927710846</v>
      </c>
      <c r="K1091" s="2">
        <f t="shared" si="194"/>
        <v>0.64658634538152615</v>
      </c>
      <c r="L1091" s="2">
        <f t="shared" si="195"/>
        <v>0</v>
      </c>
      <c r="M1091" s="2">
        <f t="shared" si="196"/>
        <v>5.2208835341365445E-2</v>
      </c>
      <c r="N1091" s="9">
        <v>75</v>
      </c>
      <c r="O1091" s="9">
        <v>161</v>
      </c>
      <c r="Q1091" s="9">
        <v>13</v>
      </c>
      <c r="U1091" s="55"/>
      <c r="V1091" s="55"/>
      <c r="W1091" s="55"/>
      <c r="Y1091" s="55"/>
      <c r="Z1091" s="55"/>
      <c r="AA1091" s="55"/>
      <c r="AB1091" s="55"/>
      <c r="AG1091" t="str">
        <f t="shared" si="198"/>
        <v>Washington</v>
      </c>
      <c r="AH1091" t="s">
        <v>2272</v>
      </c>
      <c r="AI1091">
        <v>2</v>
      </c>
      <c r="AK1091" s="94">
        <v>33</v>
      </c>
      <c r="AL1091" s="96">
        <v>19</v>
      </c>
      <c r="AM1091" s="96">
        <v>75</v>
      </c>
      <c r="AN1091" s="100">
        <v>78980</v>
      </c>
      <c r="AO1091" s="100">
        <f t="shared" si="190"/>
        <v>33019</v>
      </c>
      <c r="AP1091" t="s">
        <v>2575</v>
      </c>
      <c r="AQ1091">
        <f t="shared" si="197"/>
        <v>3378980</v>
      </c>
    </row>
    <row r="1092" spans="1:43" hidden="1" outlineLevel="1">
      <c r="A1092" t="s">
        <v>1702</v>
      </c>
      <c r="B1092" s="9" t="s">
        <v>2701</v>
      </c>
      <c r="C1092" s="1">
        <f t="shared" si="191"/>
        <v>73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 t="shared" si="192"/>
        <v>0</v>
      </c>
      <c r="G1092" s="1">
        <f t="shared" si="188"/>
        <v>39</v>
      </c>
      <c r="H1092" s="2">
        <f t="shared" si="189"/>
        <v>0.53424657534246578</v>
      </c>
      <c r="I1092" s="8"/>
      <c r="J1092" s="2">
        <f t="shared" si="193"/>
        <v>0.23287671232876711</v>
      </c>
      <c r="K1092" s="2">
        <f t="shared" si="194"/>
        <v>0.76712328767123283</v>
      </c>
      <c r="L1092" s="2">
        <f t="shared" si="195"/>
        <v>0</v>
      </c>
      <c r="M1092" s="2">
        <f t="shared" si="196"/>
        <v>0</v>
      </c>
      <c r="N1092" s="9">
        <v>17</v>
      </c>
      <c r="O1092" s="9">
        <v>56</v>
      </c>
      <c r="Q1092" s="9">
        <v>0</v>
      </c>
      <c r="U1092" s="55"/>
      <c r="V1092" s="55"/>
      <c r="W1092" s="55"/>
      <c r="Y1092" s="55"/>
      <c r="Z1092" s="55"/>
      <c r="AA1092" s="55"/>
      <c r="AB1092" s="55"/>
      <c r="AG1092" t="str">
        <f t="shared" si="198"/>
        <v>Waterville Valley</v>
      </c>
      <c r="AH1092" t="s">
        <v>336</v>
      </c>
      <c r="AI1092">
        <v>2</v>
      </c>
      <c r="AK1092" s="94">
        <v>33</v>
      </c>
      <c r="AL1092" s="96">
        <v>9</v>
      </c>
      <c r="AM1092" s="96">
        <v>181</v>
      </c>
      <c r="AN1092" s="100">
        <v>79380</v>
      </c>
      <c r="AO1092" s="100">
        <f t="shared" si="190"/>
        <v>33009</v>
      </c>
      <c r="AP1092" t="s">
        <v>2575</v>
      </c>
      <c r="AQ1092">
        <f t="shared" si="197"/>
        <v>3379380</v>
      </c>
    </row>
    <row r="1093" spans="1:43" hidden="1" outlineLevel="1">
      <c r="A1093" t="s">
        <v>1703</v>
      </c>
      <c r="B1093" s="9" t="s">
        <v>2701</v>
      </c>
      <c r="C1093" s="1">
        <f t="shared" si="191"/>
        <v>1522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 t="shared" si="192"/>
        <v>0</v>
      </c>
      <c r="G1093" s="1">
        <f t="shared" si="188"/>
        <v>689</v>
      </c>
      <c r="H1093" s="2">
        <f t="shared" si="189"/>
        <v>0.45269382391590013</v>
      </c>
      <c r="I1093" s="8"/>
      <c r="J1093" s="2">
        <f t="shared" si="193"/>
        <v>0.24901445466491459</v>
      </c>
      <c r="K1093" s="2">
        <f t="shared" si="194"/>
        <v>0.70170827858081475</v>
      </c>
      <c r="L1093" s="2">
        <f t="shared" si="195"/>
        <v>0</v>
      </c>
      <c r="M1093" s="2">
        <f t="shared" si="196"/>
        <v>4.9277266754270688E-2</v>
      </c>
      <c r="N1093" s="9">
        <v>379</v>
      </c>
      <c r="O1093" s="9">
        <v>1068</v>
      </c>
      <c r="Q1093" s="9">
        <v>75</v>
      </c>
      <c r="U1093" s="55"/>
      <c r="V1093" s="55"/>
      <c r="W1093" s="55"/>
      <c r="Y1093" s="55"/>
      <c r="Z1093" s="55"/>
      <c r="AA1093" s="55"/>
      <c r="AB1093" s="55"/>
      <c r="AG1093" t="str">
        <f t="shared" si="198"/>
        <v>Weare</v>
      </c>
      <c r="AH1093" t="s">
        <v>2438</v>
      </c>
      <c r="AI1093">
        <v>2</v>
      </c>
      <c r="AK1093" s="94">
        <v>33</v>
      </c>
      <c r="AL1093" s="96">
        <v>11</v>
      </c>
      <c r="AM1093" s="96">
        <v>145</v>
      </c>
      <c r="AN1093" s="100">
        <v>79780</v>
      </c>
      <c r="AO1093" s="100">
        <f t="shared" si="190"/>
        <v>33011</v>
      </c>
      <c r="AP1093" t="s">
        <v>2575</v>
      </c>
      <c r="AQ1093">
        <f t="shared" si="197"/>
        <v>3379780</v>
      </c>
    </row>
    <row r="1094" spans="1:43" hidden="1" outlineLevel="1">
      <c r="A1094" t="s">
        <v>42</v>
      </c>
      <c r="B1094" s="9" t="s">
        <v>2701</v>
      </c>
      <c r="C1094" s="1">
        <f t="shared" si="191"/>
        <v>413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 t="shared" si="192"/>
        <v>0</v>
      </c>
      <c r="G1094" s="1">
        <f t="shared" si="188"/>
        <v>95</v>
      </c>
      <c r="H1094" s="2">
        <f t="shared" si="189"/>
        <v>0.23002421307506055</v>
      </c>
      <c r="I1094" s="8"/>
      <c r="J1094" s="2">
        <f t="shared" si="193"/>
        <v>0.3583535108958838</v>
      </c>
      <c r="K1094" s="2">
        <f t="shared" si="194"/>
        <v>0.58837772397094434</v>
      </c>
      <c r="L1094" s="2">
        <f t="shared" si="195"/>
        <v>0</v>
      </c>
      <c r="M1094" s="2">
        <f t="shared" si="196"/>
        <v>5.3268765133171914E-2</v>
      </c>
      <c r="N1094" s="9">
        <v>148</v>
      </c>
      <c r="O1094" s="9">
        <v>243</v>
      </c>
      <c r="Q1094" s="9">
        <v>22</v>
      </c>
      <c r="U1094" s="55"/>
      <c r="V1094" s="55"/>
      <c r="W1094" s="55"/>
      <c r="Y1094" s="55"/>
      <c r="Z1094" s="55"/>
      <c r="AA1094" s="55"/>
      <c r="AB1094" s="55"/>
      <c r="AG1094" t="str">
        <f t="shared" si="198"/>
        <v>Webster</v>
      </c>
      <c r="AH1094" t="s">
        <v>391</v>
      </c>
      <c r="AI1094">
        <v>2</v>
      </c>
      <c r="AK1094" s="94">
        <v>33</v>
      </c>
      <c r="AL1094" s="96">
        <v>13</v>
      </c>
      <c r="AM1094" s="96">
        <v>130</v>
      </c>
      <c r="AN1094" s="100">
        <v>80020</v>
      </c>
      <c r="AO1094" s="100">
        <f t="shared" si="190"/>
        <v>33013</v>
      </c>
      <c r="AP1094" t="s">
        <v>2575</v>
      </c>
      <c r="AQ1094">
        <f t="shared" si="197"/>
        <v>3380020</v>
      </c>
    </row>
    <row r="1095" spans="1:43" hidden="1" outlineLevel="1">
      <c r="A1095" t="s">
        <v>2683</v>
      </c>
      <c r="B1095" s="9" t="s">
        <v>2701</v>
      </c>
      <c r="C1095" s="1">
        <f t="shared" si="191"/>
        <v>213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 t="shared" si="192"/>
        <v>0</v>
      </c>
      <c r="G1095" s="1">
        <f t="shared" si="188"/>
        <v>121</v>
      </c>
      <c r="H1095" s="2">
        <f t="shared" si="189"/>
        <v>0.568075117370892</v>
      </c>
      <c r="I1095" s="8"/>
      <c r="J1095" s="2">
        <f t="shared" si="193"/>
        <v>0.18779342723004694</v>
      </c>
      <c r="K1095" s="2">
        <f t="shared" si="194"/>
        <v>0.755868544600939</v>
      </c>
      <c r="L1095" s="2">
        <f t="shared" si="195"/>
        <v>0</v>
      </c>
      <c r="M1095" s="2">
        <f t="shared" si="196"/>
        <v>5.6338028169014009E-2</v>
      </c>
      <c r="N1095" s="9">
        <v>40</v>
      </c>
      <c r="O1095" s="9">
        <v>161</v>
      </c>
      <c r="Q1095" s="9">
        <v>12</v>
      </c>
      <c r="U1095" s="55"/>
      <c r="V1095" s="55"/>
      <c r="W1095" s="55"/>
      <c r="Y1095" s="55"/>
      <c r="Z1095" s="55"/>
      <c r="AA1095" s="55"/>
      <c r="AB1095" s="55"/>
      <c r="AG1095" t="str">
        <f t="shared" si="198"/>
        <v>Wentworth</v>
      </c>
      <c r="AH1095" t="s">
        <v>336</v>
      </c>
      <c r="AI1095">
        <v>2</v>
      </c>
      <c r="AK1095" s="94">
        <v>33</v>
      </c>
      <c r="AL1095" s="96">
        <v>9</v>
      </c>
      <c r="AM1095" s="96">
        <v>185</v>
      </c>
      <c r="AN1095" s="100">
        <v>80500</v>
      </c>
      <c r="AO1095" s="100">
        <f t="shared" si="190"/>
        <v>33009</v>
      </c>
      <c r="AP1095" t="s">
        <v>2575</v>
      </c>
      <c r="AQ1095">
        <f t="shared" si="197"/>
        <v>3380500</v>
      </c>
    </row>
    <row r="1096" spans="1:43" hidden="1" outlineLevel="1">
      <c r="A1096" t="s">
        <v>1594</v>
      </c>
      <c r="B1096" s="9" t="s">
        <v>2701</v>
      </c>
      <c r="C1096" s="1">
        <f t="shared" si="191"/>
        <v>13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 t="shared" si="192"/>
        <v>0</v>
      </c>
      <c r="G1096" s="1">
        <f t="shared" si="188"/>
        <v>9</v>
      </c>
      <c r="H1096" s="2">
        <f t="shared" si="189"/>
        <v>0.69230769230769229</v>
      </c>
      <c r="I1096" s="8"/>
      <c r="J1096" s="2">
        <f t="shared" si="193"/>
        <v>0.15384615384615385</v>
      </c>
      <c r="K1096" s="2">
        <f t="shared" si="194"/>
        <v>0.84615384615384615</v>
      </c>
      <c r="L1096" s="2">
        <f t="shared" si="195"/>
        <v>0</v>
      </c>
      <c r="M1096" s="2">
        <f t="shared" si="196"/>
        <v>0</v>
      </c>
      <c r="N1096" s="9">
        <v>2</v>
      </c>
      <c r="O1096" s="9">
        <v>11</v>
      </c>
      <c r="Q1096" s="9">
        <v>0</v>
      </c>
      <c r="U1096" s="55"/>
      <c r="V1096" s="55"/>
      <c r="W1096" s="55"/>
      <c r="Y1096" s="55"/>
      <c r="Z1096" s="55"/>
      <c r="AA1096" s="55"/>
      <c r="AB1096" s="55"/>
      <c r="AG1096" t="str">
        <f t="shared" si="198"/>
        <v>Wentworth's</v>
      </c>
      <c r="AH1096" t="s">
        <v>824</v>
      </c>
      <c r="AI1096">
        <v>2</v>
      </c>
      <c r="AK1096" s="94">
        <v>33</v>
      </c>
      <c r="AL1096" s="96">
        <v>7</v>
      </c>
      <c r="AM1096" s="96">
        <v>210</v>
      </c>
      <c r="AN1096" s="100">
        <v>80740</v>
      </c>
      <c r="AO1096" s="100">
        <f t="shared" si="190"/>
        <v>33007</v>
      </c>
      <c r="AP1096" t="s">
        <v>1170</v>
      </c>
      <c r="AQ1096">
        <f t="shared" si="197"/>
        <v>3380740</v>
      </c>
    </row>
    <row r="1097" spans="1:43" hidden="1" outlineLevel="1">
      <c r="A1097" t="s">
        <v>2017</v>
      </c>
      <c r="B1097" s="9" t="s">
        <v>2701</v>
      </c>
      <c r="C1097" s="1">
        <f t="shared" si="191"/>
        <v>435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 t="shared" si="192"/>
        <v>0</v>
      </c>
      <c r="G1097" s="1">
        <f t="shared" si="188"/>
        <v>81</v>
      </c>
      <c r="H1097" s="2">
        <f t="shared" si="189"/>
        <v>0.18620689655172415</v>
      </c>
      <c r="I1097" s="8"/>
      <c r="J1097" s="2">
        <f t="shared" si="193"/>
        <v>0.3839080459770115</v>
      </c>
      <c r="K1097" s="2">
        <f t="shared" si="194"/>
        <v>0.57011494252873562</v>
      </c>
      <c r="L1097" s="2">
        <f t="shared" si="195"/>
        <v>0</v>
      </c>
      <c r="M1097" s="2">
        <f t="shared" si="196"/>
        <v>4.5977011494252928E-2</v>
      </c>
      <c r="N1097" s="9">
        <v>167</v>
      </c>
      <c r="O1097" s="9">
        <v>248</v>
      </c>
      <c r="Q1097" s="9">
        <v>20</v>
      </c>
      <c r="U1097" s="55"/>
      <c r="V1097" s="55"/>
      <c r="W1097" s="55"/>
      <c r="Y1097" s="55"/>
      <c r="Z1097" s="55"/>
      <c r="AA1097" s="55"/>
      <c r="AB1097" s="55"/>
      <c r="AG1097" t="str">
        <f t="shared" si="198"/>
        <v>Westmoreland</v>
      </c>
      <c r="AH1097" t="s">
        <v>2819</v>
      </c>
      <c r="AI1097">
        <v>2</v>
      </c>
      <c r="AK1097" s="94">
        <v>33</v>
      </c>
      <c r="AL1097" s="96">
        <v>5</v>
      </c>
      <c r="AM1097" s="96">
        <v>110</v>
      </c>
      <c r="AN1097" s="100">
        <v>82660</v>
      </c>
      <c r="AO1097" s="100">
        <f t="shared" si="190"/>
        <v>33005</v>
      </c>
      <c r="AP1097" t="s">
        <v>2575</v>
      </c>
      <c r="AQ1097">
        <f t="shared" si="197"/>
        <v>3382660</v>
      </c>
    </row>
    <row r="1098" spans="1:43" hidden="1" outlineLevel="1">
      <c r="A1098" t="s">
        <v>2725</v>
      </c>
      <c r="B1098" s="9" t="s">
        <v>2701</v>
      </c>
      <c r="C1098" s="1">
        <f t="shared" si="191"/>
        <v>506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 t="shared" si="192"/>
        <v>0</v>
      </c>
      <c r="G1098" s="1">
        <f t="shared" si="188"/>
        <v>213</v>
      </c>
      <c r="H1098" s="2">
        <f t="shared" si="189"/>
        <v>0.42094861660079053</v>
      </c>
      <c r="I1098" s="8"/>
      <c r="J1098" s="2">
        <f t="shared" si="193"/>
        <v>0.27865612648221344</v>
      </c>
      <c r="K1098" s="2">
        <f t="shared" si="194"/>
        <v>0.69960474308300391</v>
      </c>
      <c r="L1098" s="2">
        <f t="shared" si="195"/>
        <v>0</v>
      </c>
      <c r="M1098" s="2">
        <f t="shared" si="196"/>
        <v>2.1739130434782705E-2</v>
      </c>
      <c r="N1098" s="9">
        <v>141</v>
      </c>
      <c r="O1098" s="9">
        <v>354</v>
      </c>
      <c r="Q1098" s="9">
        <v>11</v>
      </c>
      <c r="U1098" s="55"/>
      <c r="V1098" s="55"/>
      <c r="W1098" s="55"/>
      <c r="Y1098" s="55"/>
      <c r="Z1098" s="55"/>
      <c r="AA1098" s="55"/>
      <c r="AB1098" s="55"/>
      <c r="AG1098" t="str">
        <f t="shared" si="198"/>
        <v>Whitefield</v>
      </c>
      <c r="AH1098" t="s">
        <v>824</v>
      </c>
      <c r="AI1098">
        <v>2</v>
      </c>
      <c r="AK1098" s="94">
        <v>33</v>
      </c>
      <c r="AL1098" s="96">
        <v>7</v>
      </c>
      <c r="AM1098" s="96">
        <v>215</v>
      </c>
      <c r="AN1098" s="100">
        <v>84420</v>
      </c>
      <c r="AO1098" s="100">
        <f t="shared" si="190"/>
        <v>33007</v>
      </c>
      <c r="AP1098" t="s">
        <v>2575</v>
      </c>
      <c r="AQ1098">
        <f t="shared" si="197"/>
        <v>3384420</v>
      </c>
    </row>
    <row r="1099" spans="1:43" hidden="1" outlineLevel="1">
      <c r="A1099" t="s">
        <v>1863</v>
      </c>
      <c r="B1099" s="9" t="s">
        <v>2701</v>
      </c>
      <c r="C1099" s="1">
        <f t="shared" si="191"/>
        <v>339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 t="shared" si="192"/>
        <v>0</v>
      </c>
      <c r="G1099" s="1">
        <f t="shared" si="188"/>
        <v>93</v>
      </c>
      <c r="H1099" s="2">
        <f t="shared" si="189"/>
        <v>0.27433628318584069</v>
      </c>
      <c r="I1099" s="8"/>
      <c r="J1099" s="2">
        <f t="shared" si="193"/>
        <v>0.33628318584070799</v>
      </c>
      <c r="K1099" s="2">
        <f t="shared" si="194"/>
        <v>0.61061946902654862</v>
      </c>
      <c r="L1099" s="2">
        <f t="shared" si="195"/>
        <v>0</v>
      </c>
      <c r="M1099" s="2">
        <f t="shared" si="196"/>
        <v>5.3097345132743334E-2</v>
      </c>
      <c r="N1099" s="9">
        <v>114</v>
      </c>
      <c r="O1099" s="9">
        <v>207</v>
      </c>
      <c r="Q1099" s="9">
        <v>18</v>
      </c>
      <c r="U1099" s="55"/>
      <c r="V1099" s="55"/>
      <c r="W1099" s="55"/>
      <c r="Y1099" s="55"/>
      <c r="Z1099" s="55"/>
      <c r="AA1099" s="55"/>
      <c r="AB1099" s="55"/>
      <c r="AG1099" t="str">
        <f t="shared" si="198"/>
        <v>Wilmot</v>
      </c>
      <c r="AH1099" t="s">
        <v>391</v>
      </c>
      <c r="AI1099">
        <v>2</v>
      </c>
      <c r="AK1099" s="94">
        <v>33</v>
      </c>
      <c r="AL1099" s="96">
        <v>13</v>
      </c>
      <c r="AM1099" s="96">
        <v>135</v>
      </c>
      <c r="AN1099" s="100">
        <v>84900</v>
      </c>
      <c r="AO1099" s="100">
        <f t="shared" si="190"/>
        <v>33013</v>
      </c>
      <c r="AP1099" t="s">
        <v>2575</v>
      </c>
      <c r="AQ1099">
        <f t="shared" si="197"/>
        <v>3384900</v>
      </c>
    </row>
    <row r="1100" spans="1:43" hidden="1" outlineLevel="1">
      <c r="A1100" t="s">
        <v>1292</v>
      </c>
      <c r="B1100" s="9" t="s">
        <v>2701</v>
      </c>
      <c r="C1100" s="1">
        <f t="shared" si="191"/>
        <v>882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 t="shared" si="192"/>
        <v>0</v>
      </c>
      <c r="G1100" s="1">
        <f t="shared" ref="G1100:G1147" si="199">IF(C1100&gt;0,MAX(N1100:P1100)-LARGE(N1100:P1100,2),0)</f>
        <v>266</v>
      </c>
      <c r="H1100" s="2">
        <f t="shared" ref="H1100:H1147" si="200">IF(C1100&gt;0,G1100/C1100,0)</f>
        <v>0.30158730158730157</v>
      </c>
      <c r="I1100" s="8"/>
      <c r="J1100" s="2">
        <f t="shared" si="193"/>
        <v>0.32086167800453513</v>
      </c>
      <c r="K1100" s="2">
        <f t="shared" si="194"/>
        <v>0.62244897959183676</v>
      </c>
      <c r="L1100" s="2">
        <f t="shared" si="195"/>
        <v>0</v>
      </c>
      <c r="M1100" s="2">
        <f t="shared" si="196"/>
        <v>5.6689342403628107E-2</v>
      </c>
      <c r="N1100" s="9">
        <v>283</v>
      </c>
      <c r="O1100" s="9">
        <v>549</v>
      </c>
      <c r="Q1100" s="9">
        <v>50</v>
      </c>
      <c r="U1100" s="55"/>
      <c r="V1100" s="55"/>
      <c r="W1100" s="55"/>
      <c r="Y1100" s="55"/>
      <c r="Z1100" s="55"/>
      <c r="AA1100" s="55"/>
      <c r="AB1100" s="55"/>
      <c r="AG1100" t="str">
        <f t="shared" si="198"/>
        <v>Wilton</v>
      </c>
      <c r="AH1100" t="s">
        <v>2438</v>
      </c>
      <c r="AI1100">
        <v>2</v>
      </c>
      <c r="AK1100" s="94">
        <v>33</v>
      </c>
      <c r="AL1100" s="96">
        <v>11</v>
      </c>
      <c r="AM1100" s="96">
        <v>150</v>
      </c>
      <c r="AN1100" s="100">
        <v>85220</v>
      </c>
      <c r="AO1100" s="100">
        <f t="shared" si="190"/>
        <v>33011</v>
      </c>
      <c r="AP1100" t="s">
        <v>2575</v>
      </c>
      <c r="AQ1100">
        <f t="shared" si="197"/>
        <v>3385220</v>
      </c>
    </row>
    <row r="1101" spans="1:43" hidden="1" outlineLevel="1">
      <c r="A1101" t="s">
        <v>963</v>
      </c>
      <c r="B1101" s="9" t="s">
        <v>2701</v>
      </c>
      <c r="C1101" s="1">
        <f t="shared" si="191"/>
        <v>672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192"/>
        <v>0</v>
      </c>
      <c r="G1101" s="1">
        <f t="shared" si="199"/>
        <v>73</v>
      </c>
      <c r="H1101" s="2">
        <f t="shared" si="200"/>
        <v>0.10863095238095238</v>
      </c>
      <c r="I1101" s="8"/>
      <c r="J1101" s="2">
        <f t="shared" si="193"/>
        <v>0.43452380952380953</v>
      </c>
      <c r="K1101" s="2">
        <f t="shared" si="194"/>
        <v>0.54315476190476186</v>
      </c>
      <c r="L1101" s="2">
        <f t="shared" si="195"/>
        <v>0</v>
      </c>
      <c r="M1101" s="2">
        <f t="shared" si="196"/>
        <v>2.2321428571428603E-2</v>
      </c>
      <c r="N1101" s="9">
        <v>292</v>
      </c>
      <c r="O1101" s="9">
        <v>365</v>
      </c>
      <c r="Q1101" s="9">
        <v>15</v>
      </c>
      <c r="U1101" s="55"/>
      <c r="V1101" s="55"/>
      <c r="W1101" s="55"/>
      <c r="Y1101" s="55"/>
      <c r="Z1101" s="55"/>
      <c r="AA1101" s="55"/>
      <c r="AB1101" s="55"/>
      <c r="AG1101" t="str">
        <f t="shared" si="198"/>
        <v>Winchester</v>
      </c>
      <c r="AH1101" t="s">
        <v>2819</v>
      </c>
      <c r="AI1101">
        <v>2</v>
      </c>
      <c r="AK1101" s="94">
        <v>33</v>
      </c>
      <c r="AL1101" s="96">
        <v>5</v>
      </c>
      <c r="AM1101" s="96">
        <v>115</v>
      </c>
      <c r="AN1101" s="100">
        <v>85540</v>
      </c>
      <c r="AO1101" s="100">
        <f t="shared" si="190"/>
        <v>33005</v>
      </c>
      <c r="AP1101" t="s">
        <v>2575</v>
      </c>
      <c r="AQ1101">
        <f t="shared" si="197"/>
        <v>3385540</v>
      </c>
    </row>
    <row r="1102" spans="1:43" hidden="1" outlineLevel="1">
      <c r="A1102" t="s">
        <v>1336</v>
      </c>
      <c r="B1102" s="9" t="s">
        <v>2701</v>
      </c>
      <c r="C1102" s="1">
        <f t="shared" si="191"/>
        <v>2198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 t="shared" si="192"/>
        <v>0</v>
      </c>
      <c r="G1102" s="1">
        <f t="shared" si="199"/>
        <v>1054</v>
      </c>
      <c r="H1102" s="2">
        <f t="shared" si="200"/>
        <v>0.47952684258416745</v>
      </c>
      <c r="I1102" s="8"/>
      <c r="J1102" s="2">
        <f t="shared" si="193"/>
        <v>0.23657870791628755</v>
      </c>
      <c r="K1102" s="2">
        <f t="shared" si="194"/>
        <v>0.71610555050045499</v>
      </c>
      <c r="L1102" s="2">
        <f t="shared" si="195"/>
        <v>0</v>
      </c>
      <c r="M1102" s="2">
        <f t="shared" si="196"/>
        <v>4.7315741583257465E-2</v>
      </c>
      <c r="N1102" s="9">
        <v>520</v>
      </c>
      <c r="O1102" s="9">
        <v>1574</v>
      </c>
      <c r="Q1102" s="9">
        <v>104</v>
      </c>
      <c r="U1102" s="55"/>
      <c r="V1102" s="55"/>
      <c r="W1102" s="55"/>
      <c r="Y1102" s="55"/>
      <c r="Z1102" s="55"/>
      <c r="AA1102" s="55"/>
      <c r="AB1102" s="55"/>
      <c r="AG1102" t="str">
        <f t="shared" si="198"/>
        <v>Windham</v>
      </c>
      <c r="AH1102" t="s">
        <v>1417</v>
      </c>
      <c r="AI1102">
        <v>2</v>
      </c>
      <c r="AK1102" s="94">
        <v>33</v>
      </c>
      <c r="AL1102" s="96">
        <v>15</v>
      </c>
      <c r="AM1102" s="96">
        <v>185</v>
      </c>
      <c r="AN1102" s="100">
        <v>85780</v>
      </c>
      <c r="AO1102" s="100">
        <f t="shared" si="190"/>
        <v>33015</v>
      </c>
      <c r="AP1102" t="s">
        <v>2575</v>
      </c>
      <c r="AQ1102">
        <f t="shared" si="197"/>
        <v>3385780</v>
      </c>
    </row>
    <row r="1103" spans="1:43" hidden="1" outlineLevel="1">
      <c r="A1103" t="s">
        <v>2236</v>
      </c>
      <c r="B1103" s="9" t="s">
        <v>2701</v>
      </c>
      <c r="C1103" s="1">
        <f t="shared" si="191"/>
        <v>30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 t="shared" si="192"/>
        <v>0</v>
      </c>
      <c r="G1103" s="1">
        <f t="shared" si="199"/>
        <v>10</v>
      </c>
      <c r="H1103" s="2">
        <f t="shared" si="200"/>
        <v>0.33333333333333331</v>
      </c>
      <c r="I1103" s="8"/>
      <c r="J1103" s="2">
        <f t="shared" si="193"/>
        <v>0.33333333333333331</v>
      </c>
      <c r="K1103" s="2">
        <f t="shared" si="194"/>
        <v>0.66666666666666663</v>
      </c>
      <c r="L1103" s="2">
        <f t="shared" si="195"/>
        <v>0</v>
      </c>
      <c r="M1103" s="2">
        <f t="shared" si="196"/>
        <v>1.1102230246251565E-16</v>
      </c>
      <c r="N1103" s="9">
        <v>10</v>
      </c>
      <c r="O1103" s="9">
        <v>20</v>
      </c>
      <c r="Q1103" s="9">
        <v>0</v>
      </c>
      <c r="U1103" s="55"/>
      <c r="V1103" s="55"/>
      <c r="W1103" s="55"/>
      <c r="Y1103" s="55"/>
      <c r="Z1103" s="55"/>
      <c r="AA1103" s="55"/>
      <c r="AB1103" s="55"/>
      <c r="AG1103" t="str">
        <f t="shared" si="198"/>
        <v>Windsor</v>
      </c>
      <c r="AH1103" t="s">
        <v>2438</v>
      </c>
      <c r="AI1103">
        <v>2</v>
      </c>
      <c r="AK1103" s="94">
        <v>33</v>
      </c>
      <c r="AL1103" s="96">
        <v>11</v>
      </c>
      <c r="AM1103" s="96">
        <v>155</v>
      </c>
      <c r="AN1103" s="100">
        <v>85940</v>
      </c>
      <c r="AO1103" s="100">
        <f t="shared" ref="AO1103:AO1146" si="201">AK1103*1000+AL1103</f>
        <v>33011</v>
      </c>
      <c r="AP1103" t="s">
        <v>2575</v>
      </c>
      <c r="AQ1103">
        <f t="shared" si="197"/>
        <v>3385940</v>
      </c>
    </row>
    <row r="1104" spans="1:43" hidden="1" outlineLevel="1">
      <c r="A1104" t="s">
        <v>883</v>
      </c>
      <c r="B1104" s="9" t="s">
        <v>2701</v>
      </c>
      <c r="C1104" s="1">
        <f t="shared" si="191"/>
        <v>1995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 t="shared" si="192"/>
        <v>0</v>
      </c>
      <c r="G1104" s="1">
        <f t="shared" si="199"/>
        <v>989</v>
      </c>
      <c r="H1104" s="2">
        <f t="shared" si="200"/>
        <v>0.49573934837092731</v>
      </c>
      <c r="I1104" s="8"/>
      <c r="J1104" s="2">
        <f t="shared" si="193"/>
        <v>0.23609022556390977</v>
      </c>
      <c r="K1104" s="2">
        <f t="shared" si="194"/>
        <v>0.73182957393483705</v>
      </c>
      <c r="L1104" s="2">
        <f t="shared" si="195"/>
        <v>0</v>
      </c>
      <c r="M1104" s="2">
        <f t="shared" si="196"/>
        <v>3.2080200501253153E-2</v>
      </c>
      <c r="N1104" s="9">
        <v>471</v>
      </c>
      <c r="O1104" s="9">
        <v>1460</v>
      </c>
      <c r="Q1104" s="9">
        <v>64</v>
      </c>
      <c r="U1104" s="55"/>
      <c r="V1104" s="55"/>
      <c r="W1104" s="55"/>
      <c r="Y1104" s="55"/>
      <c r="Z1104" s="55"/>
      <c r="AA1104" s="55"/>
      <c r="AB1104" s="55"/>
      <c r="AG1104" t="str">
        <f t="shared" si="198"/>
        <v>Wolfeboro</v>
      </c>
      <c r="AH1104" t="s">
        <v>1570</v>
      </c>
      <c r="AI1104">
        <v>1</v>
      </c>
      <c r="AK1104" s="94">
        <v>33</v>
      </c>
      <c r="AL1104" s="96">
        <v>3</v>
      </c>
      <c r="AM1104" s="96">
        <v>95</v>
      </c>
      <c r="AN1104" s="100">
        <v>86420</v>
      </c>
      <c r="AO1104" s="100">
        <f t="shared" si="201"/>
        <v>33003</v>
      </c>
      <c r="AP1104" t="s">
        <v>2575</v>
      </c>
      <c r="AQ1104">
        <f t="shared" si="197"/>
        <v>3386420</v>
      </c>
    </row>
    <row r="1105" spans="1:43" hidden="1" outlineLevel="1">
      <c r="A1105" t="s">
        <v>2280</v>
      </c>
      <c r="B1105" s="9" t="s">
        <v>2701</v>
      </c>
      <c r="C1105" s="1">
        <f t="shared" si="191"/>
        <v>304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 t="shared" si="192"/>
        <v>0</v>
      </c>
      <c r="G1105" s="1">
        <f t="shared" si="199"/>
        <v>114</v>
      </c>
      <c r="H1105" s="2">
        <f t="shared" si="200"/>
        <v>0.375</v>
      </c>
      <c r="I1105" s="8"/>
      <c r="J1105" s="2">
        <f t="shared" si="193"/>
        <v>0.29934210526315791</v>
      </c>
      <c r="K1105" s="2">
        <f t="shared" si="194"/>
        <v>0.67434210526315785</v>
      </c>
      <c r="L1105" s="2">
        <f t="shared" si="195"/>
        <v>0</v>
      </c>
      <c r="M1105" s="2">
        <f t="shared" si="196"/>
        <v>2.6315789473684181E-2</v>
      </c>
      <c r="N1105" s="9">
        <v>91</v>
      </c>
      <c r="O1105" s="9">
        <v>205</v>
      </c>
      <c r="Q1105" s="9">
        <v>8</v>
      </c>
      <c r="U1105" s="55"/>
      <c r="V1105" s="55"/>
      <c r="W1105" s="55"/>
      <c r="Y1105" s="55"/>
      <c r="Z1105" s="55"/>
      <c r="AA1105" s="55"/>
      <c r="AB1105" s="55"/>
      <c r="AG1105" t="str">
        <f t="shared" si="198"/>
        <v>Woodstock</v>
      </c>
      <c r="AH1105" t="s">
        <v>336</v>
      </c>
      <c r="AI1105">
        <v>2</v>
      </c>
      <c r="AK1105" s="94">
        <v>33</v>
      </c>
      <c r="AL1105" s="96">
        <v>9</v>
      </c>
      <c r="AM1105" s="96">
        <v>190</v>
      </c>
      <c r="AN1105" s="100">
        <v>87060</v>
      </c>
      <c r="AO1105" s="100">
        <f t="shared" si="201"/>
        <v>33009</v>
      </c>
      <c r="AP1105" t="s">
        <v>2575</v>
      </c>
      <c r="AQ1105">
        <f t="shared" si="197"/>
        <v>3387060</v>
      </c>
    </row>
    <row r="1106" spans="1:43" collapsed="1">
      <c r="A1106" s="9" t="s">
        <v>1442</v>
      </c>
      <c r="B1106" s="9" t="s">
        <v>15</v>
      </c>
      <c r="C1106" s="1">
        <f t="shared" si="191"/>
        <v>290818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 t="shared" si="192"/>
        <v>0</v>
      </c>
      <c r="G1106" s="1">
        <f t="shared" si="199"/>
        <v>98483</v>
      </c>
      <c r="H1106" s="2">
        <f t="shared" si="200"/>
        <v>0.3386413495725849</v>
      </c>
      <c r="I1106" s="8"/>
      <c r="J1106" s="2">
        <f t="shared" si="193"/>
        <v>0.31397300029571762</v>
      </c>
      <c r="K1106" s="2">
        <f t="shared" si="194"/>
        <v>0.65261434986830247</v>
      </c>
      <c r="L1106" s="2">
        <f t="shared" si="195"/>
        <v>0</v>
      </c>
      <c r="M1106" s="2">
        <f t="shared" si="196"/>
        <v>3.3412649835979913E-2</v>
      </c>
      <c r="N1106" s="55">
        <f>SUM(N865:N1105)</f>
        <v>91309</v>
      </c>
      <c r="O1106" s="55">
        <f>SUM(O865:O1105)</f>
        <v>189792</v>
      </c>
      <c r="P1106" s="55"/>
      <c r="Q1106" s="55">
        <f>SUM(Q865:Q1105)</f>
        <v>9717</v>
      </c>
      <c r="R1106" s="55"/>
      <c r="S1106" s="55"/>
      <c r="T1106" s="55"/>
      <c r="U1106" s="55"/>
      <c r="V1106" s="55"/>
      <c r="W1106" s="55"/>
      <c r="X1106" s="55"/>
      <c r="Y1106" s="55"/>
      <c r="Z1106" s="55"/>
      <c r="AA1106" s="55"/>
      <c r="AB1106" s="55"/>
      <c r="AG1106" t="str">
        <f t="shared" si="198"/>
        <v>New Hapmshire</v>
      </c>
      <c r="AK1106" s="94">
        <v>33</v>
      </c>
      <c r="AO1106" s="94">
        <v>33</v>
      </c>
      <c r="AP1106" t="s">
        <v>775</v>
      </c>
      <c r="AQ1106" s="94">
        <v>33</v>
      </c>
    </row>
    <row r="1107" spans="1:43">
      <c r="B1107" s="9"/>
      <c r="C1107" s="1"/>
      <c r="D1107" s="7"/>
      <c r="E1107" s="7"/>
      <c r="F1107" s="7"/>
      <c r="G1107" s="1"/>
      <c r="J1107" s="2"/>
      <c r="K1107" s="2"/>
      <c r="L1107" s="2"/>
      <c r="M1107" s="2"/>
      <c r="N1107" s="55"/>
      <c r="O1107" s="55"/>
      <c r="P1107" s="55"/>
      <c r="Q1107" s="55"/>
      <c r="R1107" s="55"/>
      <c r="S1107" s="55"/>
      <c r="T1107" s="55"/>
      <c r="U1107" s="55"/>
      <c r="V1107" s="55"/>
      <c r="W1107" s="55"/>
      <c r="X1107" s="55"/>
      <c r="Y1107" s="55"/>
      <c r="Z1107" s="55"/>
      <c r="AA1107" s="55"/>
      <c r="AB1107" s="55"/>
    </row>
    <row r="1108" spans="1:43" ht="12.75" hidden="1" customHeight="1" outlineLevel="1">
      <c r="A1108" t="s">
        <v>40</v>
      </c>
      <c r="B1108" s="9" t="s">
        <v>1946</v>
      </c>
      <c r="C1108" s="1">
        <f t="shared" ref="C1108:C1147" si="202">SUM(N1108:AE1108)</f>
        <v>7717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 t="shared" ref="F1108:F1147" si="203">IF(P1108&gt;0,RANK(P1108,(N1108:AE1108)),0)</f>
        <v>0</v>
      </c>
      <c r="G1108" s="1">
        <f t="shared" si="199"/>
        <v>455</v>
      </c>
      <c r="H1108" s="2">
        <f t="shared" si="200"/>
        <v>5.8960736037320202E-2</v>
      </c>
      <c r="I1108" s="8"/>
      <c r="J1108" s="2">
        <f t="shared" ref="J1108:J1147" si="204">IF(C1108=0,"-",N1108/C1108)</f>
        <v>0.52948036801866005</v>
      </c>
      <c r="K1108" s="2">
        <f t="shared" ref="K1108:K1147" si="205">IF(C1108=0,"-",O1108/C1108)</f>
        <v>0.47051963198133989</v>
      </c>
      <c r="L1108" s="2">
        <f t="shared" ref="L1108:L1147" si="206">IF(C1108=0,"-",P1108/C1108)</f>
        <v>0</v>
      </c>
      <c r="M1108" s="2">
        <f t="shared" ref="M1108:M1147" si="207">IF(C1108=0,"-",(1-J1108-K1108-L1108))</f>
        <v>5.5511151231257827E-17</v>
      </c>
      <c r="N1108" s="55">
        <v>4086</v>
      </c>
      <c r="O1108" s="55">
        <v>3631</v>
      </c>
      <c r="P1108" s="55"/>
      <c r="Q1108" s="55"/>
      <c r="R1108" s="55"/>
      <c r="S1108" s="55"/>
      <c r="T1108" s="55"/>
      <c r="U1108" s="55"/>
      <c r="V1108" s="55"/>
      <c r="W1108" s="55"/>
      <c r="X1108" s="55"/>
      <c r="Y1108" s="55"/>
      <c r="Z1108" s="55"/>
      <c r="AA1108" s="55"/>
      <c r="AB1108" s="55"/>
      <c r="AG1108" t="str">
        <f t="shared" si="198"/>
        <v>Barrington</v>
      </c>
      <c r="AH1108" t="s">
        <v>1482</v>
      </c>
      <c r="AI1108">
        <v>1</v>
      </c>
      <c r="AK1108" s="94">
        <v>44</v>
      </c>
      <c r="AL1108" s="96">
        <v>1</v>
      </c>
      <c r="AM1108" s="96">
        <v>5</v>
      </c>
      <c r="AN1108" s="100">
        <v>5140</v>
      </c>
      <c r="AO1108" s="100">
        <f t="shared" si="201"/>
        <v>44001</v>
      </c>
      <c r="AP1108" t="s">
        <v>2575</v>
      </c>
      <c r="AQ1108">
        <f t="shared" ref="AQ1108:AQ1146" si="208">AK1108*100000+AN1108</f>
        <v>4405140</v>
      </c>
    </row>
    <row r="1109" spans="1:43" ht="12.75" hidden="1" customHeight="1" outlineLevel="1">
      <c r="A1109" t="s">
        <v>1482</v>
      </c>
      <c r="B1109" s="9" t="s">
        <v>1946</v>
      </c>
      <c r="C1109" s="1">
        <f t="shared" si="202"/>
        <v>7956</v>
      </c>
      <c r="D1109" s="7">
        <f>IF(N1109&gt;0, RANK(N1109,(N1109:P1109,Q1109:AE1109)),0)</f>
        <v>1</v>
      </c>
      <c r="E1109" s="7">
        <f>IF(O1109&gt;0,RANK(O1109,(N1109:P1109,Q1109:AE1109)),0)</f>
        <v>2</v>
      </c>
      <c r="F1109" s="7">
        <f t="shared" si="203"/>
        <v>0</v>
      </c>
      <c r="G1109" s="1">
        <f t="shared" si="199"/>
        <v>2188</v>
      </c>
      <c r="H1109" s="2">
        <f t="shared" si="200"/>
        <v>0.27501256913021621</v>
      </c>
      <c r="I1109" s="8"/>
      <c r="J1109" s="2">
        <f t="shared" si="204"/>
        <v>0.63750628456510805</v>
      </c>
      <c r="K1109" s="2">
        <f t="shared" si="205"/>
        <v>0.36249371543489189</v>
      </c>
      <c r="L1109" s="2">
        <f t="shared" si="206"/>
        <v>0</v>
      </c>
      <c r="M1109" s="2">
        <f t="shared" si="207"/>
        <v>5.5511151231257827E-17</v>
      </c>
      <c r="N1109" s="55">
        <v>5072</v>
      </c>
      <c r="O1109" s="55">
        <v>2884</v>
      </c>
      <c r="P1109" s="55"/>
      <c r="Q1109" s="55"/>
      <c r="R1109" s="55"/>
      <c r="S1109" s="55"/>
      <c r="T1109" s="55"/>
      <c r="U1109" s="55"/>
      <c r="V1109" s="55"/>
      <c r="W1109" s="55"/>
      <c r="X1109" s="55"/>
      <c r="Y1109" s="55"/>
      <c r="Z1109" s="55"/>
      <c r="AA1109" s="55"/>
      <c r="AB1109" s="55"/>
      <c r="AG1109" t="str">
        <f t="shared" si="198"/>
        <v>Bristol</v>
      </c>
      <c r="AH1109" t="s">
        <v>1482</v>
      </c>
      <c r="AI1109">
        <v>1</v>
      </c>
      <c r="AK1109" s="94">
        <v>44</v>
      </c>
      <c r="AL1109" s="96">
        <v>1</v>
      </c>
      <c r="AM1109" s="96">
        <v>10</v>
      </c>
      <c r="AN1109" s="100">
        <v>9280</v>
      </c>
      <c r="AO1109" s="100">
        <f t="shared" si="201"/>
        <v>44001</v>
      </c>
      <c r="AP1109" t="s">
        <v>2575</v>
      </c>
      <c r="AQ1109">
        <f t="shared" si="208"/>
        <v>4409280</v>
      </c>
    </row>
    <row r="1110" spans="1:43" ht="12.75" hidden="1" customHeight="1" outlineLevel="1">
      <c r="A1110" t="s">
        <v>2434</v>
      </c>
      <c r="B1110" s="9" t="s">
        <v>1946</v>
      </c>
      <c r="C1110" s="1">
        <f t="shared" si="202"/>
        <v>5054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si="203"/>
        <v>0</v>
      </c>
      <c r="G1110" s="1">
        <f t="shared" si="199"/>
        <v>636</v>
      </c>
      <c r="H1110" s="2">
        <f t="shared" si="200"/>
        <v>0.12584091808468539</v>
      </c>
      <c r="I1110" s="8"/>
      <c r="J1110" s="2">
        <f t="shared" si="204"/>
        <v>0.56292045904234267</v>
      </c>
      <c r="K1110" s="2">
        <f t="shared" si="205"/>
        <v>0.43707954095765728</v>
      </c>
      <c r="L1110" s="2">
        <f t="shared" si="206"/>
        <v>0</v>
      </c>
      <c r="M1110" s="2">
        <f t="shared" si="207"/>
        <v>5.5511151231257827E-17</v>
      </c>
      <c r="N1110" s="55">
        <v>2845</v>
      </c>
      <c r="O1110" s="55">
        <v>2209</v>
      </c>
      <c r="P1110" s="55"/>
      <c r="Q1110" s="55"/>
      <c r="R1110" s="55"/>
      <c r="S1110" s="55"/>
      <c r="T1110" s="55"/>
      <c r="U1110" s="55"/>
      <c r="V1110" s="55"/>
      <c r="W1110" s="55"/>
      <c r="X1110" s="55"/>
      <c r="Y1110" s="55"/>
      <c r="Z1110" s="55"/>
      <c r="AA1110" s="55"/>
      <c r="AB1110" s="55"/>
      <c r="AG1110" t="str">
        <f t="shared" si="198"/>
        <v>Burrillville</v>
      </c>
      <c r="AH1110" t="s">
        <v>548</v>
      </c>
      <c r="AI1110">
        <v>1</v>
      </c>
      <c r="AK1110" s="94">
        <v>44</v>
      </c>
      <c r="AL1110" s="96">
        <v>7</v>
      </c>
      <c r="AM1110" s="96">
        <v>5</v>
      </c>
      <c r="AN1110" s="100">
        <v>11800</v>
      </c>
      <c r="AO1110" s="100">
        <f t="shared" si="201"/>
        <v>44007</v>
      </c>
      <c r="AP1110" t="s">
        <v>2575</v>
      </c>
      <c r="AQ1110">
        <f t="shared" si="208"/>
        <v>4411800</v>
      </c>
    </row>
    <row r="1111" spans="1:43" ht="12.75" hidden="1" customHeight="1" outlineLevel="1">
      <c r="A1111" t="s">
        <v>787</v>
      </c>
      <c r="B1111" s="9" t="s">
        <v>1946</v>
      </c>
      <c r="C1111" s="1">
        <f t="shared" si="202"/>
        <v>3477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 t="shared" si="203"/>
        <v>0</v>
      </c>
      <c r="G1111" s="1">
        <f t="shared" si="199"/>
        <v>1489</v>
      </c>
      <c r="H1111" s="2">
        <f t="shared" si="200"/>
        <v>0.42824273799252227</v>
      </c>
      <c r="I1111" s="8"/>
      <c r="J1111" s="2">
        <f t="shared" si="204"/>
        <v>0.71412136899626111</v>
      </c>
      <c r="K1111" s="2">
        <f t="shared" si="205"/>
        <v>0.28587863100373884</v>
      </c>
      <c r="L1111" s="2">
        <f t="shared" si="206"/>
        <v>0</v>
      </c>
      <c r="M1111" s="2">
        <f t="shared" si="207"/>
        <v>5.5511151231257827E-17</v>
      </c>
      <c r="N1111" s="55">
        <v>2483</v>
      </c>
      <c r="O1111" s="55">
        <v>994</v>
      </c>
      <c r="P1111" s="55"/>
      <c r="Q1111" s="55"/>
      <c r="R1111" s="55"/>
      <c r="S1111" s="55"/>
      <c r="T1111" s="55"/>
      <c r="U1111" s="55"/>
      <c r="V1111" s="55"/>
      <c r="W1111" s="55"/>
      <c r="X1111" s="55"/>
      <c r="Y1111" s="55"/>
      <c r="Z1111" s="55"/>
      <c r="AA1111" s="55"/>
      <c r="AB1111" s="55"/>
      <c r="AG1111" t="str">
        <f t="shared" si="198"/>
        <v>Central Falls</v>
      </c>
      <c r="AH1111" t="s">
        <v>548</v>
      </c>
      <c r="AI1111">
        <v>1</v>
      </c>
      <c r="AK1111" s="94">
        <v>44</v>
      </c>
      <c r="AL1111" s="96">
        <v>7</v>
      </c>
      <c r="AM1111" s="96">
        <v>10</v>
      </c>
      <c r="AN1111" s="100">
        <v>14140</v>
      </c>
      <c r="AO1111" s="100">
        <f t="shared" si="201"/>
        <v>44007</v>
      </c>
      <c r="AP1111" t="s">
        <v>527</v>
      </c>
      <c r="AQ1111">
        <f t="shared" si="208"/>
        <v>4414140</v>
      </c>
    </row>
    <row r="1112" spans="1:43" ht="12.75" hidden="1" customHeight="1" outlineLevel="1">
      <c r="A1112" t="s">
        <v>2237</v>
      </c>
      <c r="B1112" s="9" t="s">
        <v>1946</v>
      </c>
      <c r="C1112" s="1">
        <f t="shared" si="202"/>
        <v>2371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 t="shared" si="203"/>
        <v>0</v>
      </c>
      <c r="G1112" s="1">
        <f t="shared" si="199"/>
        <v>169</v>
      </c>
      <c r="H1112" s="2">
        <f t="shared" si="200"/>
        <v>7.1277941796710251E-2</v>
      </c>
      <c r="I1112" s="8"/>
      <c r="J1112" s="2">
        <f t="shared" si="204"/>
        <v>0.4643610291016449</v>
      </c>
      <c r="K1112" s="2">
        <f t="shared" si="205"/>
        <v>0.5356389708983551</v>
      </c>
      <c r="L1112" s="2">
        <f t="shared" si="206"/>
        <v>0</v>
      </c>
      <c r="M1112" s="2">
        <f t="shared" si="207"/>
        <v>0</v>
      </c>
      <c r="N1112" s="55">
        <v>1101</v>
      </c>
      <c r="O1112" s="55">
        <v>1270</v>
      </c>
      <c r="P1112" s="55"/>
      <c r="Q1112" s="55"/>
      <c r="R1112" s="55"/>
      <c r="S1112" s="55"/>
      <c r="T1112" s="55"/>
      <c r="U1112" s="55"/>
      <c r="V1112" s="55"/>
      <c r="W1112" s="55"/>
      <c r="X1112" s="55"/>
      <c r="Y1112" s="55"/>
      <c r="Z1112" s="55"/>
      <c r="AA1112" s="55"/>
      <c r="AB1112" s="55"/>
      <c r="AG1112" t="str">
        <f t="shared" si="198"/>
        <v>Charlestown</v>
      </c>
      <c r="AH1112" t="s">
        <v>1242</v>
      </c>
      <c r="AI1112">
        <v>2</v>
      </c>
      <c r="AK1112" s="94">
        <v>44</v>
      </c>
      <c r="AL1112" s="96">
        <v>9</v>
      </c>
      <c r="AM1112" s="96">
        <v>5</v>
      </c>
      <c r="AN1112" s="100">
        <v>14500</v>
      </c>
      <c r="AO1112" s="100">
        <f t="shared" si="201"/>
        <v>44009</v>
      </c>
      <c r="AP1112" t="s">
        <v>2575</v>
      </c>
      <c r="AQ1112">
        <f t="shared" si="208"/>
        <v>4414500</v>
      </c>
    </row>
    <row r="1113" spans="1:43" ht="12.75" hidden="1" customHeight="1" outlineLevel="1">
      <c r="A1113" t="s">
        <v>2451</v>
      </c>
      <c r="B1113" s="9" t="s">
        <v>1946</v>
      </c>
      <c r="C1113" s="1">
        <f t="shared" si="202"/>
        <v>11572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 t="shared" si="203"/>
        <v>0</v>
      </c>
      <c r="G1113" s="1">
        <f t="shared" si="199"/>
        <v>538</v>
      </c>
      <c r="H1113" s="2">
        <f t="shared" si="200"/>
        <v>4.649153128240581E-2</v>
      </c>
      <c r="I1113" s="8"/>
      <c r="J1113" s="2">
        <f t="shared" si="204"/>
        <v>0.52324576564120295</v>
      </c>
      <c r="K1113" s="2">
        <f t="shared" si="205"/>
        <v>0.4767542343587971</v>
      </c>
      <c r="L1113" s="2">
        <f t="shared" si="206"/>
        <v>0</v>
      </c>
      <c r="M1113" s="2">
        <f t="shared" si="207"/>
        <v>-5.5511151231257827E-17</v>
      </c>
      <c r="N1113" s="55">
        <v>6055</v>
      </c>
      <c r="O1113" s="55">
        <v>5517</v>
      </c>
      <c r="P1113" s="55"/>
      <c r="Q1113" s="55"/>
      <c r="R1113" s="55"/>
      <c r="S1113" s="55"/>
      <c r="T1113" s="55"/>
      <c r="U1113" s="55"/>
      <c r="V1113" s="55"/>
      <c r="W1113" s="55"/>
      <c r="X1113" s="55"/>
      <c r="Y1113" s="55"/>
      <c r="Z1113" s="55"/>
      <c r="AA1113" s="55"/>
      <c r="AB1113" s="55"/>
      <c r="AG1113" t="str">
        <f t="shared" si="198"/>
        <v>Coventry</v>
      </c>
      <c r="AH1113" t="s">
        <v>1092</v>
      </c>
      <c r="AI1113">
        <v>2</v>
      </c>
      <c r="AK1113" s="94">
        <v>44</v>
      </c>
      <c r="AL1113" s="96">
        <v>3</v>
      </c>
      <c r="AM1113" s="96">
        <v>5</v>
      </c>
      <c r="AN1113" s="100">
        <v>18640</v>
      </c>
      <c r="AO1113" s="100">
        <f t="shared" si="201"/>
        <v>44003</v>
      </c>
      <c r="AP1113" t="s">
        <v>2575</v>
      </c>
      <c r="AQ1113">
        <f t="shared" si="208"/>
        <v>4418640</v>
      </c>
    </row>
    <row r="1114" spans="1:43" ht="12.75" hidden="1" customHeight="1" outlineLevel="1">
      <c r="A1114" t="s">
        <v>1078</v>
      </c>
      <c r="B1114" s="9" t="s">
        <v>1946</v>
      </c>
      <c r="C1114" s="1">
        <f t="shared" si="202"/>
        <v>33953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 t="shared" si="203"/>
        <v>0</v>
      </c>
      <c r="G1114" s="1">
        <f t="shared" si="199"/>
        <v>7643</v>
      </c>
      <c r="H1114" s="2">
        <f t="shared" si="200"/>
        <v>0.22510529261037315</v>
      </c>
      <c r="I1114" s="8"/>
      <c r="J1114" s="2">
        <f t="shared" si="204"/>
        <v>0.61255264630518658</v>
      </c>
      <c r="K1114" s="2">
        <f t="shared" si="205"/>
        <v>0.38744735369481342</v>
      </c>
      <c r="L1114" s="2">
        <f t="shared" si="206"/>
        <v>0</v>
      </c>
      <c r="M1114" s="2">
        <f t="shared" si="207"/>
        <v>0</v>
      </c>
      <c r="N1114" s="55">
        <v>20798</v>
      </c>
      <c r="O1114" s="55">
        <v>13155</v>
      </c>
      <c r="P1114" s="55"/>
      <c r="Q1114" s="55"/>
      <c r="R1114" s="55"/>
      <c r="S1114" s="55"/>
      <c r="T1114" s="55"/>
      <c r="U1114" s="55"/>
      <c r="V1114" s="55"/>
      <c r="W1114" s="55"/>
      <c r="X1114" s="55"/>
      <c r="Y1114" s="55"/>
      <c r="Z1114" s="55"/>
      <c r="AA1114" s="55"/>
      <c r="AB1114" s="55"/>
      <c r="AG1114" t="str">
        <f t="shared" si="198"/>
        <v>Cranston</v>
      </c>
      <c r="AH1114" t="s">
        <v>548</v>
      </c>
      <c r="AI1114">
        <v>2</v>
      </c>
      <c r="AK1114" s="94">
        <v>44</v>
      </c>
      <c r="AL1114" s="96">
        <v>7</v>
      </c>
      <c r="AM1114" s="96">
        <v>15</v>
      </c>
      <c r="AN1114" s="100">
        <v>19180</v>
      </c>
      <c r="AO1114" s="100">
        <f t="shared" si="201"/>
        <v>44007</v>
      </c>
      <c r="AP1114" t="s">
        <v>527</v>
      </c>
      <c r="AQ1114">
        <f t="shared" si="208"/>
        <v>4419180</v>
      </c>
    </row>
    <row r="1115" spans="1:43" ht="12.75" hidden="1" customHeight="1" outlineLevel="1">
      <c r="A1115" t="s">
        <v>2570</v>
      </c>
      <c r="B1115" s="9" t="s">
        <v>1946</v>
      </c>
      <c r="C1115" s="1">
        <f t="shared" si="202"/>
        <v>12699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 t="shared" si="203"/>
        <v>0</v>
      </c>
      <c r="G1115" s="1">
        <f t="shared" si="199"/>
        <v>3199</v>
      </c>
      <c r="H1115" s="2">
        <f t="shared" si="200"/>
        <v>0.25190959918103789</v>
      </c>
      <c r="I1115" s="8"/>
      <c r="J1115" s="2">
        <f t="shared" si="204"/>
        <v>0.62595479959051892</v>
      </c>
      <c r="K1115" s="2">
        <f t="shared" si="205"/>
        <v>0.37404520040948108</v>
      </c>
      <c r="L1115" s="2">
        <f t="shared" si="206"/>
        <v>0</v>
      </c>
      <c r="M1115" s="2">
        <f t="shared" si="207"/>
        <v>0</v>
      </c>
      <c r="N1115" s="55">
        <v>7949</v>
      </c>
      <c r="O1115" s="55">
        <v>4750</v>
      </c>
      <c r="P1115" s="55"/>
      <c r="Q1115" s="55"/>
      <c r="R1115" s="55"/>
      <c r="S1115" s="55"/>
      <c r="T1115" s="55"/>
      <c r="U1115" s="55"/>
      <c r="V1115" s="55"/>
      <c r="W1115" s="55"/>
      <c r="X1115" s="55"/>
      <c r="Y1115" s="55"/>
      <c r="Z1115" s="55"/>
      <c r="AA1115" s="55"/>
      <c r="AB1115" s="55"/>
      <c r="AG1115" t="str">
        <f t="shared" si="198"/>
        <v>Cumberland</v>
      </c>
      <c r="AH1115" t="s">
        <v>548</v>
      </c>
      <c r="AI1115">
        <v>1</v>
      </c>
      <c r="AK1115" s="94">
        <v>44</v>
      </c>
      <c r="AL1115" s="96">
        <v>7</v>
      </c>
      <c r="AM1115" s="96">
        <v>20</v>
      </c>
      <c r="AN1115" s="100">
        <v>20080</v>
      </c>
      <c r="AO1115" s="100">
        <f t="shared" si="201"/>
        <v>44007</v>
      </c>
      <c r="AP1115" t="s">
        <v>2575</v>
      </c>
      <c r="AQ1115">
        <f t="shared" si="208"/>
        <v>4420080</v>
      </c>
    </row>
    <row r="1116" spans="1:43" ht="12.75" hidden="1" customHeight="1" outlineLevel="1">
      <c r="A1116" t="s">
        <v>1440</v>
      </c>
      <c r="B1116" s="9" t="s">
        <v>1946</v>
      </c>
      <c r="C1116" s="1">
        <f t="shared" si="202"/>
        <v>5396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 t="shared" si="203"/>
        <v>0</v>
      </c>
      <c r="G1116" s="1">
        <f t="shared" si="199"/>
        <v>514</v>
      </c>
      <c r="H1116" s="2">
        <f t="shared" si="200"/>
        <v>9.5255744996293551E-2</v>
      </c>
      <c r="I1116" s="8"/>
      <c r="J1116" s="2">
        <f t="shared" si="204"/>
        <v>0.45237212750185324</v>
      </c>
      <c r="K1116" s="2">
        <f t="shared" si="205"/>
        <v>0.54762787249814682</v>
      </c>
      <c r="L1116" s="2">
        <f t="shared" si="206"/>
        <v>0</v>
      </c>
      <c r="M1116" s="2">
        <f t="shared" si="207"/>
        <v>-1.1102230246251565E-16</v>
      </c>
      <c r="N1116" s="55">
        <v>2441</v>
      </c>
      <c r="O1116" s="55">
        <v>2955</v>
      </c>
      <c r="P1116" s="55"/>
      <c r="Q1116" s="55"/>
      <c r="R1116" s="55"/>
      <c r="S1116" s="55"/>
      <c r="T1116" s="55"/>
      <c r="U1116" s="55"/>
      <c r="V1116" s="55"/>
      <c r="W1116" s="55"/>
      <c r="X1116" s="55"/>
      <c r="Y1116" s="55"/>
      <c r="Z1116" s="55"/>
      <c r="AA1116" s="55"/>
      <c r="AB1116" s="55"/>
      <c r="AG1116" t="str">
        <f t="shared" si="198"/>
        <v>East Greenwich</v>
      </c>
      <c r="AH1116" t="s">
        <v>1092</v>
      </c>
      <c r="AI1116">
        <v>2</v>
      </c>
      <c r="AK1116" s="94">
        <v>44</v>
      </c>
      <c r="AL1116" s="96">
        <v>3</v>
      </c>
      <c r="AM1116" s="96">
        <v>10</v>
      </c>
      <c r="AN1116" s="100">
        <v>22240</v>
      </c>
      <c r="AO1116" s="100">
        <f t="shared" si="201"/>
        <v>44003</v>
      </c>
      <c r="AP1116" t="s">
        <v>2575</v>
      </c>
      <c r="AQ1116">
        <f t="shared" si="208"/>
        <v>4422240</v>
      </c>
    </row>
    <row r="1117" spans="1:43" ht="12.75" hidden="1" customHeight="1" outlineLevel="1">
      <c r="A1117" t="s">
        <v>216</v>
      </c>
      <c r="B1117" s="9" t="s">
        <v>1946</v>
      </c>
      <c r="C1117" s="1">
        <f t="shared" si="202"/>
        <v>17215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 t="shared" si="203"/>
        <v>0</v>
      </c>
      <c r="G1117" s="1">
        <f t="shared" si="199"/>
        <v>5601</v>
      </c>
      <c r="H1117" s="2">
        <f t="shared" si="200"/>
        <v>0.32535579436537904</v>
      </c>
      <c r="I1117" s="8"/>
      <c r="J1117" s="2">
        <f t="shared" si="204"/>
        <v>0.66267789718268955</v>
      </c>
      <c r="K1117" s="2">
        <f t="shared" si="205"/>
        <v>0.33732210281731051</v>
      </c>
      <c r="L1117" s="2">
        <f t="shared" si="206"/>
        <v>0</v>
      </c>
      <c r="M1117" s="2">
        <f t="shared" si="207"/>
        <v>-5.5511151231257827E-17</v>
      </c>
      <c r="N1117" s="55">
        <v>11408</v>
      </c>
      <c r="O1117" s="55">
        <v>5807</v>
      </c>
      <c r="P1117" s="55"/>
      <c r="Q1117" s="55"/>
      <c r="R1117" s="55"/>
      <c r="S1117" s="55"/>
      <c r="T1117" s="55"/>
      <c r="U1117" s="55"/>
      <c r="V1117" s="55"/>
      <c r="W1117" s="55"/>
      <c r="X1117" s="55"/>
      <c r="Y1117" s="55"/>
      <c r="Z1117" s="55"/>
      <c r="AA1117" s="55"/>
      <c r="AB1117" s="55"/>
      <c r="AG1117" t="str">
        <f t="shared" si="198"/>
        <v>East Providence</v>
      </c>
      <c r="AH1117" t="s">
        <v>548</v>
      </c>
      <c r="AI1117">
        <v>1</v>
      </c>
      <c r="AK1117" s="94">
        <v>44</v>
      </c>
      <c r="AL1117" s="96">
        <v>7</v>
      </c>
      <c r="AM1117" s="96">
        <v>25</v>
      </c>
      <c r="AN1117" s="100">
        <v>22960</v>
      </c>
      <c r="AO1117" s="100">
        <f t="shared" si="201"/>
        <v>44007</v>
      </c>
      <c r="AP1117" t="s">
        <v>527</v>
      </c>
      <c r="AQ1117">
        <f t="shared" si="208"/>
        <v>4422960</v>
      </c>
    </row>
    <row r="1118" spans="1:43" ht="12.75" hidden="1" customHeight="1" outlineLevel="1">
      <c r="A1118" t="s">
        <v>217</v>
      </c>
      <c r="B1118" s="9" t="s">
        <v>1946</v>
      </c>
      <c r="C1118" s="1">
        <f t="shared" si="202"/>
        <v>1971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 t="shared" si="203"/>
        <v>0</v>
      </c>
      <c r="G1118" s="1">
        <f t="shared" si="199"/>
        <v>95</v>
      </c>
      <c r="H1118" s="2">
        <f t="shared" si="200"/>
        <v>4.8198883815322169E-2</v>
      </c>
      <c r="I1118" s="8"/>
      <c r="J1118" s="2">
        <f t="shared" si="204"/>
        <v>0.47590055809233889</v>
      </c>
      <c r="K1118" s="2">
        <f t="shared" si="205"/>
        <v>0.52409944190766111</v>
      </c>
      <c r="L1118" s="2">
        <f t="shared" si="206"/>
        <v>0</v>
      </c>
      <c r="M1118" s="2">
        <f t="shared" si="207"/>
        <v>0</v>
      </c>
      <c r="N1118" s="55">
        <v>938</v>
      </c>
      <c r="O1118" s="55">
        <v>1033</v>
      </c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G1118" t="str">
        <f t="shared" si="198"/>
        <v>Exeter</v>
      </c>
      <c r="AH1118" t="s">
        <v>1242</v>
      </c>
      <c r="AI1118">
        <v>2</v>
      </c>
      <c r="AK1118" s="94">
        <v>44</v>
      </c>
      <c r="AL1118" s="96">
        <v>9</v>
      </c>
      <c r="AM1118" s="96">
        <v>10</v>
      </c>
      <c r="AN1118" s="100">
        <v>25300</v>
      </c>
      <c r="AO1118" s="100">
        <f t="shared" si="201"/>
        <v>44009</v>
      </c>
      <c r="AP1118" t="s">
        <v>2575</v>
      </c>
      <c r="AQ1118">
        <f t="shared" si="208"/>
        <v>4425300</v>
      </c>
    </row>
    <row r="1119" spans="1:43" ht="12.75" hidden="1" customHeight="1" outlineLevel="1">
      <c r="A1119" t="s">
        <v>166</v>
      </c>
      <c r="B1119" s="9" t="s">
        <v>1946</v>
      </c>
      <c r="C1119" s="1">
        <f t="shared" si="202"/>
        <v>1748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 t="shared" si="203"/>
        <v>0</v>
      </c>
      <c r="G1119" s="1">
        <f t="shared" si="199"/>
        <v>14</v>
      </c>
      <c r="H1119" s="2">
        <f t="shared" si="200"/>
        <v>8.0091533180778034E-3</v>
      </c>
      <c r="I1119" s="8"/>
      <c r="J1119" s="2">
        <f t="shared" si="204"/>
        <v>0.50400457665903886</v>
      </c>
      <c r="K1119" s="2">
        <f t="shared" si="205"/>
        <v>0.49599542334096108</v>
      </c>
      <c r="L1119" s="2">
        <f t="shared" si="206"/>
        <v>0</v>
      </c>
      <c r="M1119" s="2">
        <f t="shared" si="207"/>
        <v>5.5511151231257827E-17</v>
      </c>
      <c r="N1119" s="55">
        <v>881</v>
      </c>
      <c r="O1119" s="55">
        <v>867</v>
      </c>
      <c r="P1119" s="55"/>
      <c r="Q1119" s="55"/>
      <c r="R1119" s="55"/>
      <c r="S1119" s="55"/>
      <c r="T1119" s="55"/>
      <c r="U1119" s="55"/>
      <c r="V1119" s="55"/>
      <c r="W1119" s="55"/>
      <c r="X1119" s="55"/>
      <c r="Y1119" s="55"/>
      <c r="Z1119" s="55"/>
      <c r="AA1119" s="55"/>
      <c r="AB1119" s="55"/>
      <c r="AG1119" t="str">
        <f t="shared" si="198"/>
        <v>Foster</v>
      </c>
      <c r="AH1119" t="s">
        <v>548</v>
      </c>
      <c r="AI1119">
        <v>2</v>
      </c>
      <c r="AK1119" s="94">
        <v>44</v>
      </c>
      <c r="AL1119" s="96">
        <v>7</v>
      </c>
      <c r="AM1119" s="96">
        <v>30</v>
      </c>
      <c r="AN1119" s="100">
        <v>27460</v>
      </c>
      <c r="AO1119" s="100">
        <f t="shared" si="201"/>
        <v>44007</v>
      </c>
      <c r="AP1119" t="s">
        <v>2575</v>
      </c>
      <c r="AQ1119">
        <f t="shared" si="208"/>
        <v>4427460</v>
      </c>
    </row>
    <row r="1120" spans="1:43" ht="12.75" hidden="1" customHeight="1" outlineLevel="1">
      <c r="A1120" t="s">
        <v>1924</v>
      </c>
      <c r="B1120" s="9" t="s">
        <v>1946</v>
      </c>
      <c r="C1120" s="1">
        <f t="shared" si="202"/>
        <v>3375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 t="shared" si="203"/>
        <v>0</v>
      </c>
      <c r="G1120" s="1">
        <f t="shared" si="199"/>
        <v>75</v>
      </c>
      <c r="H1120" s="2">
        <f t="shared" si="200"/>
        <v>2.2222222222222223E-2</v>
      </c>
      <c r="I1120" s="8"/>
      <c r="J1120" s="2">
        <f t="shared" si="204"/>
        <v>0.51111111111111107</v>
      </c>
      <c r="K1120" s="2">
        <f t="shared" si="205"/>
        <v>0.48888888888888887</v>
      </c>
      <c r="L1120" s="2">
        <f t="shared" si="206"/>
        <v>0</v>
      </c>
      <c r="M1120" s="2">
        <f t="shared" si="207"/>
        <v>5.5511151231257827E-17</v>
      </c>
      <c r="N1120" s="55">
        <v>1725</v>
      </c>
      <c r="O1120" s="55">
        <v>1650</v>
      </c>
      <c r="P1120" s="55"/>
      <c r="Q1120" s="55"/>
      <c r="R1120" s="55"/>
      <c r="S1120" s="55"/>
      <c r="T1120" s="55"/>
      <c r="U1120" s="55"/>
      <c r="V1120" s="55"/>
      <c r="W1120" s="55"/>
      <c r="X1120" s="55"/>
      <c r="Y1120" s="55"/>
      <c r="Z1120" s="55"/>
      <c r="AA1120" s="55"/>
      <c r="AB1120" s="55"/>
      <c r="AG1120" t="str">
        <f t="shared" si="198"/>
        <v>Glocester</v>
      </c>
      <c r="AH1120" t="s">
        <v>548</v>
      </c>
      <c r="AI1120">
        <v>2</v>
      </c>
      <c r="AK1120" s="94">
        <v>44</v>
      </c>
      <c r="AL1120" s="96">
        <v>7</v>
      </c>
      <c r="AM1120" s="96">
        <v>35</v>
      </c>
      <c r="AN1120" s="100">
        <v>30340</v>
      </c>
      <c r="AO1120" s="100">
        <f t="shared" si="201"/>
        <v>44007</v>
      </c>
      <c r="AP1120" t="s">
        <v>2575</v>
      </c>
      <c r="AQ1120">
        <f t="shared" si="208"/>
        <v>4430340</v>
      </c>
    </row>
    <row r="1121" spans="1:43" ht="12.75" hidden="1" customHeight="1" outlineLevel="1">
      <c r="A1121" t="s">
        <v>2202</v>
      </c>
      <c r="B1121" s="9" t="s">
        <v>1946</v>
      </c>
      <c r="C1121" s="1">
        <f t="shared" si="202"/>
        <v>2369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 t="shared" si="203"/>
        <v>0</v>
      </c>
      <c r="G1121" s="1">
        <f t="shared" si="199"/>
        <v>105</v>
      </c>
      <c r="H1121" s="2">
        <f t="shared" si="200"/>
        <v>4.4322498944702408E-2</v>
      </c>
      <c r="I1121" s="8"/>
      <c r="J1121" s="2">
        <f t="shared" si="204"/>
        <v>0.47783875052764879</v>
      </c>
      <c r="K1121" s="2">
        <f t="shared" si="205"/>
        <v>0.52216124947235121</v>
      </c>
      <c r="L1121" s="2">
        <f t="shared" si="206"/>
        <v>0</v>
      </c>
      <c r="M1121" s="2">
        <f t="shared" si="207"/>
        <v>0</v>
      </c>
      <c r="N1121" s="55">
        <v>1132</v>
      </c>
      <c r="O1121" s="55">
        <v>1237</v>
      </c>
      <c r="P1121" s="55"/>
      <c r="Q1121" s="55"/>
      <c r="R1121" s="55"/>
      <c r="S1121" s="55"/>
      <c r="T1121" s="55"/>
      <c r="U1121" s="55"/>
      <c r="V1121" s="55"/>
      <c r="W1121" s="55"/>
      <c r="X1121" s="55"/>
      <c r="Y1121" s="55"/>
      <c r="Z1121" s="55"/>
      <c r="AA1121" s="55"/>
      <c r="AB1121" s="55"/>
      <c r="AG1121" t="str">
        <f t="shared" si="198"/>
        <v>Hopkinton</v>
      </c>
      <c r="AH1121" t="s">
        <v>1242</v>
      </c>
      <c r="AI1121">
        <v>2</v>
      </c>
      <c r="AK1121" s="94">
        <v>44</v>
      </c>
      <c r="AL1121" s="96">
        <v>9</v>
      </c>
      <c r="AM1121" s="96">
        <v>15</v>
      </c>
      <c r="AN1121" s="100">
        <v>35380</v>
      </c>
      <c r="AO1121" s="100">
        <f t="shared" si="201"/>
        <v>44009</v>
      </c>
      <c r="AP1121" t="s">
        <v>2575</v>
      </c>
      <c r="AQ1121">
        <f t="shared" si="208"/>
        <v>4435380</v>
      </c>
    </row>
    <row r="1122" spans="1:43" ht="12.75" hidden="1" customHeight="1" outlineLevel="1">
      <c r="A1122" t="s">
        <v>2091</v>
      </c>
      <c r="B1122" s="9" t="s">
        <v>1946</v>
      </c>
      <c r="C1122" s="1">
        <f t="shared" si="202"/>
        <v>2542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03"/>
        <v>0</v>
      </c>
      <c r="G1122" s="1">
        <f t="shared" si="199"/>
        <v>482</v>
      </c>
      <c r="H1122" s="2">
        <f t="shared" si="200"/>
        <v>0.18961447678992918</v>
      </c>
      <c r="I1122" s="8"/>
      <c r="J1122" s="2">
        <f t="shared" si="204"/>
        <v>0.59480723839496463</v>
      </c>
      <c r="K1122" s="2">
        <f t="shared" si="205"/>
        <v>0.40519276160503542</v>
      </c>
      <c r="L1122" s="2">
        <f t="shared" si="206"/>
        <v>0</v>
      </c>
      <c r="M1122" s="2">
        <f t="shared" si="207"/>
        <v>-5.5511151231257827E-17</v>
      </c>
      <c r="N1122" s="55">
        <v>1512</v>
      </c>
      <c r="O1122" s="55">
        <v>1030</v>
      </c>
      <c r="P1122" s="55"/>
      <c r="Q1122" s="55"/>
      <c r="R1122" s="55"/>
      <c r="S1122" s="55"/>
      <c r="T1122" s="55"/>
      <c r="U1122" s="55"/>
      <c r="V1122" s="55"/>
      <c r="W1122" s="55"/>
      <c r="X1122" s="55"/>
      <c r="Y1122" s="55"/>
      <c r="Z1122" s="55"/>
      <c r="AA1122" s="55"/>
      <c r="AB1122" s="55"/>
      <c r="AG1122" t="str">
        <f t="shared" si="198"/>
        <v>Jamestown</v>
      </c>
      <c r="AH1122" t="s">
        <v>2239</v>
      </c>
      <c r="AI1122">
        <v>1</v>
      </c>
      <c r="AK1122" s="94">
        <v>44</v>
      </c>
      <c r="AL1122" s="96">
        <v>5</v>
      </c>
      <c r="AM1122" s="96">
        <v>5</v>
      </c>
      <c r="AN1122" s="100">
        <v>36820</v>
      </c>
      <c r="AO1122" s="100">
        <f t="shared" si="201"/>
        <v>44005</v>
      </c>
      <c r="AP1122" t="s">
        <v>2575</v>
      </c>
      <c r="AQ1122">
        <f t="shared" si="208"/>
        <v>4436820</v>
      </c>
    </row>
    <row r="1123" spans="1:43" ht="12.75" hidden="1" customHeight="1" outlineLevel="1">
      <c r="A1123" t="s">
        <v>1948</v>
      </c>
      <c r="B1123" s="9" t="s">
        <v>1946</v>
      </c>
      <c r="C1123" s="1">
        <f t="shared" si="202"/>
        <v>11690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03"/>
        <v>0</v>
      </c>
      <c r="G1123" s="1">
        <f t="shared" si="199"/>
        <v>3492</v>
      </c>
      <c r="H1123" s="2">
        <f t="shared" si="200"/>
        <v>0.29871685201026521</v>
      </c>
      <c r="I1123" s="8"/>
      <c r="J1123" s="2">
        <f t="shared" si="204"/>
        <v>0.64935842600513261</v>
      </c>
      <c r="K1123" s="2">
        <f t="shared" si="205"/>
        <v>0.35064157399486739</v>
      </c>
      <c r="L1123" s="2">
        <f t="shared" si="206"/>
        <v>0</v>
      </c>
      <c r="M1123" s="2">
        <f t="shared" si="207"/>
        <v>0</v>
      </c>
      <c r="N1123" s="55">
        <v>7591</v>
      </c>
      <c r="O1123" s="55">
        <v>4099</v>
      </c>
      <c r="P1123" s="55"/>
      <c r="Q1123" s="55"/>
      <c r="R1123" s="55"/>
      <c r="S1123" s="55"/>
      <c r="T1123" s="55"/>
      <c r="U1123" s="55"/>
      <c r="V1123" s="55"/>
      <c r="W1123" s="55"/>
      <c r="X1123" s="55"/>
      <c r="Y1123" s="55"/>
      <c r="Z1123" s="55"/>
      <c r="AA1123" s="55"/>
      <c r="AB1123" s="55"/>
      <c r="AG1123" t="str">
        <f t="shared" si="198"/>
        <v>Johnston</v>
      </c>
      <c r="AH1123" t="s">
        <v>548</v>
      </c>
      <c r="AI1123">
        <v>2</v>
      </c>
      <c r="AK1123" s="94">
        <v>44</v>
      </c>
      <c r="AL1123" s="96">
        <v>7</v>
      </c>
      <c r="AM1123" s="96">
        <v>40</v>
      </c>
      <c r="AN1123" s="100">
        <v>37720</v>
      </c>
      <c r="AO1123" s="100">
        <f t="shared" si="201"/>
        <v>44007</v>
      </c>
      <c r="AP1123" t="s">
        <v>2575</v>
      </c>
      <c r="AQ1123">
        <f t="shared" si="208"/>
        <v>4437720</v>
      </c>
    </row>
    <row r="1124" spans="1:43" ht="12.75" hidden="1" customHeight="1" outlineLevel="1">
      <c r="A1124" t="s">
        <v>1794</v>
      </c>
      <c r="B1124" s="9" t="s">
        <v>1946</v>
      </c>
      <c r="C1124" s="1">
        <f t="shared" si="202"/>
        <v>8162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 t="shared" si="203"/>
        <v>0</v>
      </c>
      <c r="G1124" s="1">
        <f t="shared" si="199"/>
        <v>1310</v>
      </c>
      <c r="H1124" s="2">
        <f t="shared" si="200"/>
        <v>0.16049987748100955</v>
      </c>
      <c r="I1124" s="8"/>
      <c r="J1124" s="2">
        <f t="shared" si="204"/>
        <v>0.58024993874050479</v>
      </c>
      <c r="K1124" s="2">
        <f t="shared" si="205"/>
        <v>0.41975006125949521</v>
      </c>
      <c r="L1124" s="2">
        <f t="shared" si="206"/>
        <v>0</v>
      </c>
      <c r="M1124" s="2">
        <f t="shared" si="207"/>
        <v>0</v>
      </c>
      <c r="N1124" s="55">
        <v>4736</v>
      </c>
      <c r="O1124" s="55">
        <v>3426</v>
      </c>
      <c r="P1124" s="55"/>
      <c r="Q1124" s="55"/>
      <c r="R1124" s="55"/>
      <c r="S1124" s="55"/>
      <c r="T1124" s="55"/>
      <c r="U1124" s="55"/>
      <c r="V1124" s="55"/>
      <c r="W1124" s="55"/>
      <c r="X1124" s="55"/>
      <c r="Y1124" s="55"/>
      <c r="Z1124" s="55"/>
      <c r="AA1124" s="55"/>
      <c r="AB1124" s="55"/>
      <c r="AG1124" t="str">
        <f t="shared" si="198"/>
        <v>Lincoln</v>
      </c>
      <c r="AH1124" t="s">
        <v>548</v>
      </c>
      <c r="AI1124">
        <v>1</v>
      </c>
      <c r="AK1124" s="94">
        <v>44</v>
      </c>
      <c r="AL1124" s="96">
        <v>7</v>
      </c>
      <c r="AM1124" s="96">
        <v>45</v>
      </c>
      <c r="AN1124" s="100">
        <v>41500</v>
      </c>
      <c r="AO1124" s="100">
        <f t="shared" si="201"/>
        <v>44007</v>
      </c>
      <c r="AP1124" t="s">
        <v>2575</v>
      </c>
      <c r="AQ1124">
        <f t="shared" si="208"/>
        <v>4441500</v>
      </c>
    </row>
    <row r="1125" spans="1:43" ht="12.75" hidden="1" customHeight="1" outlineLevel="1">
      <c r="A1125" t="s">
        <v>2665</v>
      </c>
      <c r="B1125" s="9" t="s">
        <v>1946</v>
      </c>
      <c r="C1125" s="1">
        <f t="shared" si="202"/>
        <v>1690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 t="shared" si="203"/>
        <v>0</v>
      </c>
      <c r="G1125" s="1">
        <f t="shared" si="199"/>
        <v>190</v>
      </c>
      <c r="H1125" s="2">
        <f t="shared" si="200"/>
        <v>0.11242603550295859</v>
      </c>
      <c r="I1125" s="8"/>
      <c r="J1125" s="2">
        <f t="shared" si="204"/>
        <v>0.55621301775147924</v>
      </c>
      <c r="K1125" s="2">
        <f t="shared" si="205"/>
        <v>0.4437869822485207</v>
      </c>
      <c r="L1125" s="2">
        <f t="shared" si="206"/>
        <v>0</v>
      </c>
      <c r="M1125" s="2">
        <f t="shared" si="207"/>
        <v>5.5511151231257827E-17</v>
      </c>
      <c r="N1125" s="55">
        <v>940</v>
      </c>
      <c r="O1125" s="55">
        <v>750</v>
      </c>
      <c r="P1125" s="55"/>
      <c r="Q1125" s="55"/>
      <c r="R1125" s="55"/>
      <c r="S1125" s="55"/>
      <c r="T1125" s="55"/>
      <c r="U1125" s="55"/>
      <c r="V1125" s="55"/>
      <c r="W1125" s="55"/>
      <c r="X1125" s="55"/>
      <c r="Y1125" s="55"/>
      <c r="Z1125" s="55"/>
      <c r="AA1125" s="55"/>
      <c r="AB1125" s="55"/>
      <c r="AG1125" t="str">
        <f t="shared" si="198"/>
        <v>Little Compton</v>
      </c>
      <c r="AH1125" t="s">
        <v>2239</v>
      </c>
      <c r="AI1125">
        <v>1</v>
      </c>
      <c r="AK1125" s="94">
        <v>44</v>
      </c>
      <c r="AL1125" s="96">
        <v>5</v>
      </c>
      <c r="AM1125" s="96">
        <v>10</v>
      </c>
      <c r="AN1125" s="100">
        <v>42400</v>
      </c>
      <c r="AO1125" s="100">
        <f t="shared" si="201"/>
        <v>44005</v>
      </c>
      <c r="AP1125" t="s">
        <v>2575</v>
      </c>
      <c r="AQ1125">
        <f t="shared" si="208"/>
        <v>4442400</v>
      </c>
    </row>
    <row r="1126" spans="1:43" ht="12.75" hidden="1" customHeight="1" outlineLevel="1">
      <c r="A1126" t="s">
        <v>2544</v>
      </c>
      <c r="B1126" s="9" t="s">
        <v>1946</v>
      </c>
      <c r="C1126" s="1">
        <f t="shared" si="202"/>
        <v>5452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 t="shared" si="203"/>
        <v>0</v>
      </c>
      <c r="G1126" s="1">
        <f t="shared" si="199"/>
        <v>1368</v>
      </c>
      <c r="H1126" s="2">
        <f t="shared" si="200"/>
        <v>0.25091709464416728</v>
      </c>
      <c r="I1126" s="8"/>
      <c r="J1126" s="2">
        <f t="shared" si="204"/>
        <v>0.62545854732208361</v>
      </c>
      <c r="K1126" s="2">
        <f t="shared" si="205"/>
        <v>0.37454145267791639</v>
      </c>
      <c r="L1126" s="2">
        <f t="shared" si="206"/>
        <v>0</v>
      </c>
      <c r="M1126" s="2">
        <f t="shared" si="207"/>
        <v>0</v>
      </c>
      <c r="N1126" s="55">
        <v>3410</v>
      </c>
      <c r="O1126" s="55">
        <v>2042</v>
      </c>
      <c r="P1126" s="55"/>
      <c r="Q1126" s="55"/>
      <c r="R1126" s="55"/>
      <c r="S1126" s="55"/>
      <c r="T1126" s="55"/>
      <c r="U1126" s="55"/>
      <c r="V1126" s="55"/>
      <c r="W1126" s="55"/>
      <c r="X1126" s="55"/>
      <c r="Y1126" s="55"/>
      <c r="Z1126" s="55"/>
      <c r="AA1126" s="55"/>
      <c r="AB1126" s="55"/>
      <c r="AG1126" t="str">
        <f t="shared" si="198"/>
        <v>Middletown</v>
      </c>
      <c r="AH1126" t="s">
        <v>2239</v>
      </c>
      <c r="AI1126">
        <v>1</v>
      </c>
      <c r="AK1126" s="94">
        <v>44</v>
      </c>
      <c r="AL1126" s="96">
        <v>5</v>
      </c>
      <c r="AM1126" s="96">
        <v>15</v>
      </c>
      <c r="AN1126" s="100">
        <v>45460</v>
      </c>
      <c r="AO1126" s="100">
        <f t="shared" si="201"/>
        <v>44005</v>
      </c>
      <c r="AP1126" t="s">
        <v>2575</v>
      </c>
      <c r="AQ1126">
        <f t="shared" si="208"/>
        <v>4445460</v>
      </c>
    </row>
    <row r="1127" spans="1:43" ht="12.75" hidden="1" customHeight="1" outlineLevel="1">
      <c r="A1127" t="s">
        <v>2753</v>
      </c>
      <c r="B1127" s="9" t="s">
        <v>1946</v>
      </c>
      <c r="C1127" s="1">
        <f t="shared" si="202"/>
        <v>5781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 t="shared" si="203"/>
        <v>0</v>
      </c>
      <c r="G1127" s="1">
        <f t="shared" si="199"/>
        <v>967</v>
      </c>
      <c r="H1127" s="2">
        <f t="shared" si="200"/>
        <v>0.16727209825289743</v>
      </c>
      <c r="I1127" s="8"/>
      <c r="J1127" s="2">
        <f t="shared" si="204"/>
        <v>0.58363604912644873</v>
      </c>
      <c r="K1127" s="2">
        <f t="shared" si="205"/>
        <v>0.41636395087355127</v>
      </c>
      <c r="L1127" s="2">
        <f t="shared" si="206"/>
        <v>0</v>
      </c>
      <c r="M1127" s="2">
        <f t="shared" si="207"/>
        <v>0</v>
      </c>
      <c r="N1127" s="55">
        <v>3374</v>
      </c>
      <c r="O1127" s="55">
        <v>2407</v>
      </c>
      <c r="P1127" s="55"/>
      <c r="Q1127" s="55"/>
      <c r="R1127" s="55"/>
      <c r="S1127" s="55"/>
      <c r="T1127" s="55"/>
      <c r="U1127" s="55"/>
      <c r="V1127" s="55"/>
      <c r="W1127" s="55"/>
      <c r="X1127" s="55"/>
      <c r="Y1127" s="55"/>
      <c r="Z1127" s="55"/>
      <c r="AA1127" s="55"/>
      <c r="AB1127" s="55"/>
      <c r="AG1127" t="str">
        <f t="shared" si="198"/>
        <v>Narragansett</v>
      </c>
      <c r="AH1127" t="s">
        <v>1242</v>
      </c>
      <c r="AI1127">
        <v>2</v>
      </c>
      <c r="AK1127" s="94">
        <v>44</v>
      </c>
      <c r="AL1127" s="96">
        <v>9</v>
      </c>
      <c r="AM1127" s="96">
        <v>20</v>
      </c>
      <c r="AN1127" s="100">
        <v>48340</v>
      </c>
      <c r="AO1127" s="100">
        <f t="shared" si="201"/>
        <v>44009</v>
      </c>
      <c r="AP1127" t="s">
        <v>2575</v>
      </c>
      <c r="AQ1127">
        <f t="shared" si="208"/>
        <v>4448340</v>
      </c>
    </row>
    <row r="1128" spans="1:43" ht="12.75" hidden="1" customHeight="1" outlineLevel="1">
      <c r="A1128" t="s">
        <v>472</v>
      </c>
      <c r="B1128" s="9" t="s">
        <v>1946</v>
      </c>
      <c r="C1128" s="1">
        <f t="shared" si="202"/>
        <v>8109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 t="shared" si="203"/>
        <v>0</v>
      </c>
      <c r="G1128" s="1">
        <f t="shared" si="199"/>
        <v>3295</v>
      </c>
      <c r="H1128" s="2">
        <f t="shared" si="200"/>
        <v>0.40633863608336418</v>
      </c>
      <c r="I1128" s="8"/>
      <c r="J1128" s="2">
        <f t="shared" si="204"/>
        <v>0.70316931804168203</v>
      </c>
      <c r="K1128" s="2">
        <f t="shared" si="205"/>
        <v>0.29683068195831791</v>
      </c>
      <c r="L1128" s="2">
        <f t="shared" si="206"/>
        <v>0</v>
      </c>
      <c r="M1128" s="2">
        <f t="shared" si="207"/>
        <v>5.5511151231257827E-17</v>
      </c>
      <c r="N1128" s="55">
        <v>5702</v>
      </c>
      <c r="O1128" s="55">
        <v>2407</v>
      </c>
      <c r="P1128" s="55"/>
      <c r="Q1128" s="55"/>
      <c r="R1128" s="55"/>
      <c r="S1128" s="55"/>
      <c r="T1128" s="55"/>
      <c r="U1128" s="55"/>
      <c r="V1128" s="55"/>
      <c r="W1128" s="55"/>
      <c r="X1128" s="55"/>
      <c r="Y1128" s="55"/>
      <c r="Z1128" s="55"/>
      <c r="AA1128" s="55"/>
      <c r="AB1128" s="55"/>
      <c r="AG1128" t="str">
        <f t="shared" si="198"/>
        <v>New Shoreham</v>
      </c>
      <c r="AH1128" t="s">
        <v>1242</v>
      </c>
      <c r="AI1128">
        <v>2</v>
      </c>
      <c r="AK1128" s="94">
        <v>44</v>
      </c>
      <c r="AL1128" s="96">
        <v>9</v>
      </c>
      <c r="AM1128" s="96">
        <v>22</v>
      </c>
      <c r="AN1128" s="100">
        <v>50500</v>
      </c>
      <c r="AO1128" s="100">
        <f t="shared" si="201"/>
        <v>44009</v>
      </c>
      <c r="AP1128" t="s">
        <v>2575</v>
      </c>
      <c r="AQ1128">
        <f t="shared" si="208"/>
        <v>4450500</v>
      </c>
    </row>
    <row r="1129" spans="1:43" ht="12.75" hidden="1" customHeight="1" outlineLevel="1">
      <c r="A1129" t="s">
        <v>2239</v>
      </c>
      <c r="B1129" s="9" t="s">
        <v>1946</v>
      </c>
      <c r="C1129" s="1">
        <f t="shared" si="202"/>
        <v>751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 t="shared" si="203"/>
        <v>0</v>
      </c>
      <c r="G1129" s="1">
        <f t="shared" si="199"/>
        <v>61</v>
      </c>
      <c r="H1129" s="2">
        <f t="shared" si="200"/>
        <v>8.1225033288948076E-2</v>
      </c>
      <c r="I1129" s="8"/>
      <c r="J1129" s="2">
        <f t="shared" si="204"/>
        <v>0.54061251664447407</v>
      </c>
      <c r="K1129" s="2">
        <f t="shared" si="205"/>
        <v>0.45938748335552598</v>
      </c>
      <c r="L1129" s="2">
        <f t="shared" si="206"/>
        <v>0</v>
      </c>
      <c r="M1129" s="2">
        <f t="shared" si="207"/>
        <v>-5.5511151231257827E-17</v>
      </c>
      <c r="N1129" s="55">
        <v>406</v>
      </c>
      <c r="O1129" s="55">
        <v>345</v>
      </c>
      <c r="P1129" s="55"/>
      <c r="Q1129" s="55"/>
      <c r="R1129" s="55"/>
      <c r="S1129" s="55"/>
      <c r="T1129" s="55"/>
      <c r="U1129" s="55"/>
      <c r="V1129" s="55"/>
      <c r="W1129" s="55"/>
      <c r="X1129" s="55"/>
      <c r="Y1129" s="55"/>
      <c r="Z1129" s="55"/>
      <c r="AA1129" s="55"/>
      <c r="AB1129" s="55"/>
      <c r="AG1129" t="str">
        <f t="shared" si="198"/>
        <v>Newport</v>
      </c>
      <c r="AH1129" t="s">
        <v>2239</v>
      </c>
      <c r="AI1129">
        <v>1</v>
      </c>
      <c r="AK1129" s="94">
        <v>44</v>
      </c>
      <c r="AL1129" s="96">
        <v>5</v>
      </c>
      <c r="AM1129" s="96">
        <v>20</v>
      </c>
      <c r="AN1129" s="100">
        <v>49960</v>
      </c>
      <c r="AO1129" s="100">
        <f t="shared" si="201"/>
        <v>44005</v>
      </c>
      <c r="AP1129" t="s">
        <v>527</v>
      </c>
      <c r="AQ1129">
        <f t="shared" si="208"/>
        <v>4449960</v>
      </c>
    </row>
    <row r="1130" spans="1:43" ht="12.75" hidden="1" customHeight="1" outlineLevel="1">
      <c r="A1130" t="s">
        <v>502</v>
      </c>
      <c r="B1130" s="9" t="s">
        <v>1946</v>
      </c>
      <c r="C1130" s="1">
        <f t="shared" si="202"/>
        <v>9837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03"/>
        <v>0</v>
      </c>
      <c r="G1130" s="1">
        <f t="shared" si="199"/>
        <v>273</v>
      </c>
      <c r="H1130" s="2">
        <f t="shared" si="200"/>
        <v>2.775236352546508E-2</v>
      </c>
      <c r="I1130" s="8"/>
      <c r="J1130" s="2">
        <f t="shared" si="204"/>
        <v>0.51387618176273253</v>
      </c>
      <c r="K1130" s="2">
        <f t="shared" si="205"/>
        <v>0.48612381823726747</v>
      </c>
      <c r="L1130" s="2">
        <f t="shared" si="206"/>
        <v>0</v>
      </c>
      <c r="M1130" s="2">
        <f t="shared" si="207"/>
        <v>0</v>
      </c>
      <c r="N1130" s="55">
        <v>5055</v>
      </c>
      <c r="O1130" s="55">
        <v>4782</v>
      </c>
      <c r="P1130" s="55"/>
      <c r="Q1130" s="55"/>
      <c r="R1130" s="55"/>
      <c r="S1130" s="55"/>
      <c r="T1130" s="55"/>
      <c r="U1130" s="55"/>
      <c r="V1130" s="55"/>
      <c r="W1130" s="55"/>
      <c r="X1130" s="55"/>
      <c r="Y1130" s="55"/>
      <c r="Z1130" s="55"/>
      <c r="AA1130" s="55"/>
      <c r="AB1130" s="55"/>
      <c r="AG1130" t="str">
        <f t="shared" si="198"/>
        <v>North Kingstown</v>
      </c>
      <c r="AH1130" t="s">
        <v>1242</v>
      </c>
      <c r="AI1130">
        <v>2</v>
      </c>
      <c r="AK1130" s="94">
        <v>44</v>
      </c>
      <c r="AL1130" s="96">
        <v>9</v>
      </c>
      <c r="AM1130" s="96">
        <v>25</v>
      </c>
      <c r="AN1130" s="100">
        <v>51580</v>
      </c>
      <c r="AO1130" s="100">
        <f t="shared" si="201"/>
        <v>44009</v>
      </c>
      <c r="AP1130" t="s">
        <v>2575</v>
      </c>
      <c r="AQ1130">
        <f t="shared" si="208"/>
        <v>4451580</v>
      </c>
    </row>
    <row r="1131" spans="1:43" ht="12.75" hidden="1" customHeight="1" outlineLevel="1">
      <c r="A1131" t="s">
        <v>816</v>
      </c>
      <c r="B1131" s="9" t="s">
        <v>1946</v>
      </c>
      <c r="C1131" s="1">
        <f t="shared" si="202"/>
        <v>14375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 t="shared" si="203"/>
        <v>0</v>
      </c>
      <c r="G1131" s="1">
        <f t="shared" si="199"/>
        <v>5559</v>
      </c>
      <c r="H1131" s="2">
        <f t="shared" si="200"/>
        <v>0.38671304347826085</v>
      </c>
      <c r="I1131" s="8"/>
      <c r="J1131" s="2">
        <f t="shared" si="204"/>
        <v>0.69335652173913043</v>
      </c>
      <c r="K1131" s="2">
        <f t="shared" si="205"/>
        <v>0.30664347826086957</v>
      </c>
      <c r="L1131" s="2">
        <f t="shared" si="206"/>
        <v>0</v>
      </c>
      <c r="M1131" s="2">
        <f t="shared" si="207"/>
        <v>0</v>
      </c>
      <c r="N1131" s="55">
        <v>9967</v>
      </c>
      <c r="O1131" s="55">
        <v>4408</v>
      </c>
      <c r="P1131" s="55"/>
      <c r="Q1131" s="55"/>
      <c r="R1131" s="55"/>
      <c r="S1131" s="55"/>
      <c r="T1131" s="55"/>
      <c r="U1131" s="55"/>
      <c r="V1131" s="55"/>
      <c r="W1131" s="55"/>
      <c r="X1131" s="55"/>
      <c r="Y1131" s="55"/>
      <c r="Z1131" s="55"/>
      <c r="AA1131" s="55"/>
      <c r="AB1131" s="55"/>
      <c r="AG1131" t="str">
        <f t="shared" si="198"/>
        <v>North Providence</v>
      </c>
      <c r="AH1131" t="s">
        <v>548</v>
      </c>
      <c r="AI1131">
        <v>1</v>
      </c>
      <c r="AK1131" s="94">
        <v>44</v>
      </c>
      <c r="AL1131" s="96">
        <v>7</v>
      </c>
      <c r="AM1131" s="96">
        <v>50</v>
      </c>
      <c r="AN1131" s="100">
        <v>51760</v>
      </c>
      <c r="AO1131" s="100">
        <f t="shared" si="201"/>
        <v>44007</v>
      </c>
      <c r="AP1131" t="s">
        <v>2575</v>
      </c>
      <c r="AQ1131">
        <f t="shared" si="208"/>
        <v>4451760</v>
      </c>
    </row>
    <row r="1132" spans="1:43" ht="12.75" hidden="1" customHeight="1" outlineLevel="1">
      <c r="A1132" t="s">
        <v>1697</v>
      </c>
      <c r="B1132" s="9" t="s">
        <v>1946</v>
      </c>
      <c r="C1132" s="1">
        <f t="shared" si="202"/>
        <v>4641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 t="shared" si="203"/>
        <v>0</v>
      </c>
      <c r="G1132" s="1">
        <f t="shared" si="199"/>
        <v>937</v>
      </c>
      <c r="H1132" s="2">
        <f t="shared" si="200"/>
        <v>0.20189614307261367</v>
      </c>
      <c r="I1132" s="8"/>
      <c r="J1132" s="2">
        <f t="shared" si="204"/>
        <v>0.6009480715363068</v>
      </c>
      <c r="K1132" s="2">
        <f t="shared" si="205"/>
        <v>0.3990519284636932</v>
      </c>
      <c r="L1132" s="2">
        <f t="shared" si="206"/>
        <v>0</v>
      </c>
      <c r="M1132" s="2">
        <f t="shared" si="207"/>
        <v>0</v>
      </c>
      <c r="N1132" s="55">
        <v>2789</v>
      </c>
      <c r="O1132" s="55">
        <v>1852</v>
      </c>
      <c r="P1132" s="55"/>
      <c r="Q1132" s="55"/>
      <c r="R1132" s="55"/>
      <c r="S1132" s="55"/>
      <c r="T1132" s="55"/>
      <c r="U1132" s="55"/>
      <c r="V1132" s="55"/>
      <c r="W1132" s="55"/>
      <c r="X1132" s="55"/>
      <c r="Y1132" s="55"/>
      <c r="Z1132" s="55"/>
      <c r="AA1132" s="55"/>
      <c r="AB1132" s="55"/>
      <c r="AG1132" t="str">
        <f t="shared" si="198"/>
        <v>North Smithfield</v>
      </c>
      <c r="AH1132" t="s">
        <v>548</v>
      </c>
      <c r="AI1132">
        <v>1</v>
      </c>
      <c r="AK1132" s="94">
        <v>44</v>
      </c>
      <c r="AL1132" s="96">
        <v>7</v>
      </c>
      <c r="AM1132" s="96">
        <v>55</v>
      </c>
      <c r="AN1132" s="100">
        <v>52480</v>
      </c>
      <c r="AO1132" s="100">
        <f t="shared" si="201"/>
        <v>44007</v>
      </c>
      <c r="AP1132" t="s">
        <v>2575</v>
      </c>
      <c r="AQ1132">
        <f t="shared" si="208"/>
        <v>4452480</v>
      </c>
    </row>
    <row r="1133" spans="1:43" ht="12.75" hidden="1" customHeight="1" outlineLevel="1">
      <c r="A1133" t="s">
        <v>1530</v>
      </c>
      <c r="B1133" s="9" t="s">
        <v>1946</v>
      </c>
      <c r="C1133" s="1">
        <f t="shared" si="202"/>
        <v>21886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03"/>
        <v>0</v>
      </c>
      <c r="G1133" s="1">
        <f t="shared" si="199"/>
        <v>8132</v>
      </c>
      <c r="H1133" s="2">
        <f t="shared" si="200"/>
        <v>0.37156172895915196</v>
      </c>
      <c r="I1133" s="8"/>
      <c r="J1133" s="2">
        <f t="shared" si="204"/>
        <v>0.68578086447957598</v>
      </c>
      <c r="K1133" s="2">
        <f t="shared" si="205"/>
        <v>0.31421913552042402</v>
      </c>
      <c r="L1133" s="2">
        <f t="shared" si="206"/>
        <v>0</v>
      </c>
      <c r="M1133" s="2">
        <f t="shared" si="207"/>
        <v>0</v>
      </c>
      <c r="N1133" s="55">
        <v>15009</v>
      </c>
      <c r="O1133" s="55">
        <v>6877</v>
      </c>
      <c r="P1133" s="55"/>
      <c r="Q1133" s="55"/>
      <c r="R1133" s="55"/>
      <c r="S1133" s="55"/>
      <c r="T1133" s="55"/>
      <c r="U1133" s="55"/>
      <c r="V1133" s="55"/>
      <c r="W1133" s="55"/>
      <c r="X1133" s="55"/>
      <c r="Y1133" s="55"/>
      <c r="Z1133" s="55"/>
      <c r="AA1133" s="55"/>
      <c r="AB1133" s="55"/>
      <c r="AG1133" t="str">
        <f t="shared" si="198"/>
        <v>Pawtucket</v>
      </c>
      <c r="AH1133" t="s">
        <v>548</v>
      </c>
      <c r="AI1133">
        <v>1</v>
      </c>
      <c r="AK1133" s="94">
        <v>44</v>
      </c>
      <c r="AL1133" s="96">
        <v>7</v>
      </c>
      <c r="AM1133" s="96">
        <v>60</v>
      </c>
      <c r="AN1133" s="100">
        <v>54640</v>
      </c>
      <c r="AO1133" s="100">
        <f t="shared" si="201"/>
        <v>44007</v>
      </c>
      <c r="AP1133" t="s">
        <v>527</v>
      </c>
      <c r="AQ1133">
        <f t="shared" si="208"/>
        <v>4454640</v>
      </c>
    </row>
    <row r="1134" spans="1:43" ht="12.75" hidden="1" customHeight="1" outlineLevel="1">
      <c r="A1134" t="s">
        <v>304</v>
      </c>
      <c r="B1134" s="9" t="s">
        <v>1946</v>
      </c>
      <c r="C1134" s="1">
        <f t="shared" si="202"/>
        <v>6460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03"/>
        <v>0</v>
      </c>
      <c r="G1134" s="1">
        <f t="shared" si="199"/>
        <v>1132</v>
      </c>
      <c r="H1134" s="2">
        <f t="shared" si="200"/>
        <v>0.17523219814241486</v>
      </c>
      <c r="I1134" s="8"/>
      <c r="J1134" s="2">
        <f t="shared" si="204"/>
        <v>0.58761609907120738</v>
      </c>
      <c r="K1134" s="2">
        <f t="shared" si="205"/>
        <v>0.41238390092879257</v>
      </c>
      <c r="L1134" s="2">
        <f t="shared" si="206"/>
        <v>0</v>
      </c>
      <c r="M1134" s="2">
        <f t="shared" si="207"/>
        <v>5.5511151231257827E-17</v>
      </c>
      <c r="N1134" s="55">
        <v>3796</v>
      </c>
      <c r="O1134" s="55">
        <v>2664</v>
      </c>
      <c r="P1134" s="55"/>
      <c r="Q1134" s="55"/>
      <c r="R1134" s="55"/>
      <c r="S1134" s="55"/>
      <c r="T1134" s="55"/>
      <c r="U1134" s="55"/>
      <c r="V1134" s="55"/>
      <c r="W1134" s="55"/>
      <c r="X1134" s="55"/>
      <c r="Y1134" s="55"/>
      <c r="Z1134" s="55"/>
      <c r="AA1134" s="55"/>
      <c r="AB1134" s="55"/>
      <c r="AG1134" t="str">
        <f t="shared" si="198"/>
        <v>Portsmouth</v>
      </c>
      <c r="AH1134" t="s">
        <v>2239</v>
      </c>
      <c r="AI1134">
        <v>1</v>
      </c>
      <c r="AK1134" s="94">
        <v>44</v>
      </c>
      <c r="AL1134" s="96">
        <v>5</v>
      </c>
      <c r="AM1134" s="96">
        <v>30</v>
      </c>
      <c r="AN1134" s="100">
        <v>57880</v>
      </c>
      <c r="AO1134" s="100">
        <f t="shared" si="201"/>
        <v>44005</v>
      </c>
      <c r="AP1134" t="s">
        <v>2575</v>
      </c>
      <c r="AQ1134">
        <f t="shared" si="208"/>
        <v>4457880</v>
      </c>
    </row>
    <row r="1135" spans="1:43" ht="12.75" hidden="1" customHeight="1" outlineLevel="1">
      <c r="A1135" t="s">
        <v>548</v>
      </c>
      <c r="B1135" s="9" t="s">
        <v>1946</v>
      </c>
      <c r="C1135" s="1">
        <f t="shared" si="202"/>
        <v>45796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 t="shared" si="203"/>
        <v>0</v>
      </c>
      <c r="G1135" s="1">
        <f t="shared" si="199"/>
        <v>21286</v>
      </c>
      <c r="H1135" s="2">
        <f t="shared" si="200"/>
        <v>0.46480041925058957</v>
      </c>
      <c r="I1135" s="8"/>
      <c r="J1135" s="2">
        <f t="shared" si="204"/>
        <v>0.73240020962529484</v>
      </c>
      <c r="K1135" s="2">
        <f t="shared" si="205"/>
        <v>0.26759979037470522</v>
      </c>
      <c r="L1135" s="2">
        <f t="shared" si="206"/>
        <v>0</v>
      </c>
      <c r="M1135" s="2">
        <f t="shared" si="207"/>
        <v>-5.5511151231257827E-17</v>
      </c>
      <c r="N1135" s="55">
        <v>33541</v>
      </c>
      <c r="O1135" s="55">
        <v>12255</v>
      </c>
      <c r="P1135" s="55"/>
      <c r="Q1135" s="55"/>
      <c r="R1135" s="55"/>
      <c r="S1135" s="55"/>
      <c r="T1135" s="55"/>
      <c r="U1135" s="55"/>
      <c r="V1135" s="55"/>
      <c r="W1135" s="55"/>
      <c r="X1135" s="55"/>
      <c r="Y1135" s="55"/>
      <c r="Z1135" s="55"/>
      <c r="AA1135" s="55"/>
      <c r="AB1135" s="55"/>
      <c r="AG1135" t="str">
        <f t="shared" si="198"/>
        <v>Providence</v>
      </c>
      <c r="AH1135" t="s">
        <v>548</v>
      </c>
      <c r="AI1135" s="63">
        <v>0</v>
      </c>
      <c r="AK1135" s="94">
        <v>44</v>
      </c>
      <c r="AL1135" s="96">
        <v>7</v>
      </c>
      <c r="AM1135" s="96">
        <v>65</v>
      </c>
      <c r="AN1135" s="100">
        <v>59000</v>
      </c>
      <c r="AO1135" s="100">
        <f t="shared" si="201"/>
        <v>44007</v>
      </c>
      <c r="AP1135" t="s">
        <v>527</v>
      </c>
      <c r="AQ1135">
        <f t="shared" si="208"/>
        <v>4459000</v>
      </c>
    </row>
    <row r="1136" spans="1:43" ht="12.75" hidden="1" customHeight="1" outlineLevel="1">
      <c r="A1136" t="s">
        <v>1619</v>
      </c>
      <c r="B1136" s="9" t="s">
        <v>1946</v>
      </c>
      <c r="C1136" s="1">
        <f t="shared" si="202"/>
        <v>2005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 t="shared" si="203"/>
        <v>0</v>
      </c>
      <c r="G1136" s="1">
        <f t="shared" si="199"/>
        <v>29</v>
      </c>
      <c r="H1136" s="2">
        <f t="shared" si="200"/>
        <v>1.4463840399002495E-2</v>
      </c>
      <c r="I1136" s="8"/>
      <c r="J1136" s="2">
        <f t="shared" si="204"/>
        <v>0.49276807980049875</v>
      </c>
      <c r="K1136" s="2">
        <f t="shared" si="205"/>
        <v>0.50723192019950125</v>
      </c>
      <c r="L1136" s="2">
        <f t="shared" si="206"/>
        <v>0</v>
      </c>
      <c r="M1136" s="2">
        <f t="shared" si="207"/>
        <v>0</v>
      </c>
      <c r="N1136" s="55">
        <v>988</v>
      </c>
      <c r="O1136" s="55">
        <v>1017</v>
      </c>
      <c r="P1136" s="55"/>
      <c r="Q1136" s="55"/>
      <c r="R1136" s="55"/>
      <c r="S1136" s="55"/>
      <c r="T1136" s="55"/>
      <c r="U1136" s="55"/>
      <c r="V1136" s="55"/>
      <c r="W1136" s="55"/>
      <c r="X1136" s="55"/>
      <c r="Y1136" s="55"/>
      <c r="Z1136" s="55"/>
      <c r="AA1136" s="55"/>
      <c r="AB1136" s="55"/>
      <c r="AG1136" t="str">
        <f t="shared" si="198"/>
        <v>Richmond</v>
      </c>
      <c r="AH1136" t="s">
        <v>1242</v>
      </c>
      <c r="AI1136">
        <v>2</v>
      </c>
      <c r="AK1136" s="94">
        <v>44</v>
      </c>
      <c r="AL1136" s="96">
        <v>9</v>
      </c>
      <c r="AM1136" s="96">
        <v>30</v>
      </c>
      <c r="AN1136" s="100">
        <v>61160</v>
      </c>
      <c r="AO1136" s="100">
        <f t="shared" si="201"/>
        <v>44009</v>
      </c>
      <c r="AP1136" t="s">
        <v>2575</v>
      </c>
      <c r="AQ1136">
        <f t="shared" si="208"/>
        <v>4461160</v>
      </c>
    </row>
    <row r="1137" spans="1:43" ht="12.75" hidden="1" customHeight="1" outlineLevel="1">
      <c r="A1137" t="s">
        <v>2726</v>
      </c>
      <c r="B1137" s="9" t="s">
        <v>1946</v>
      </c>
      <c r="C1137" s="1">
        <f t="shared" si="202"/>
        <v>4157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 t="shared" si="203"/>
        <v>0</v>
      </c>
      <c r="G1137" s="1">
        <f t="shared" si="199"/>
        <v>475</v>
      </c>
      <c r="H1137" s="2">
        <f t="shared" si="200"/>
        <v>0.11426509502044743</v>
      </c>
      <c r="I1137" s="8"/>
      <c r="J1137" s="2">
        <f t="shared" si="204"/>
        <v>0.44286745248977627</v>
      </c>
      <c r="K1137" s="2">
        <f t="shared" si="205"/>
        <v>0.55713254751022367</v>
      </c>
      <c r="L1137" s="2">
        <f t="shared" si="206"/>
        <v>0</v>
      </c>
      <c r="M1137" s="2">
        <f t="shared" si="207"/>
        <v>1.1102230246251565E-16</v>
      </c>
      <c r="N1137" s="55">
        <v>1841</v>
      </c>
      <c r="O1137" s="55">
        <v>2316</v>
      </c>
      <c r="P1137" s="55"/>
      <c r="Q1137" s="55"/>
      <c r="R1137" s="55"/>
      <c r="S1137" s="55"/>
      <c r="T1137" s="55"/>
      <c r="U1137" s="55"/>
      <c r="V1137" s="55"/>
      <c r="W1137" s="55"/>
      <c r="X1137" s="55"/>
      <c r="Y1137" s="55"/>
      <c r="Z1137" s="55"/>
      <c r="AA1137" s="55"/>
      <c r="AB1137" s="55"/>
      <c r="AG1137" t="str">
        <f t="shared" si="198"/>
        <v>Scituate</v>
      </c>
      <c r="AH1137" t="s">
        <v>548</v>
      </c>
      <c r="AI1137">
        <v>2</v>
      </c>
      <c r="AK1137" s="94">
        <v>44</v>
      </c>
      <c r="AL1137" s="96">
        <v>7</v>
      </c>
      <c r="AM1137" s="96">
        <v>70</v>
      </c>
      <c r="AN1137" s="100">
        <v>64220</v>
      </c>
      <c r="AO1137" s="100">
        <f t="shared" si="201"/>
        <v>44007</v>
      </c>
      <c r="AP1137" t="s">
        <v>2575</v>
      </c>
      <c r="AQ1137">
        <f t="shared" si="208"/>
        <v>4464220</v>
      </c>
    </row>
    <row r="1138" spans="1:43" ht="12.75" hidden="1" customHeight="1" outlineLevel="1">
      <c r="A1138" t="s">
        <v>1765</v>
      </c>
      <c r="B1138" s="9" t="s">
        <v>1946</v>
      </c>
      <c r="C1138" s="1">
        <f t="shared" si="202"/>
        <v>7556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 t="shared" si="203"/>
        <v>0</v>
      </c>
      <c r="G1138" s="1">
        <f t="shared" si="199"/>
        <v>1640</v>
      </c>
      <c r="H1138" s="2">
        <f t="shared" si="200"/>
        <v>0.21704605611434621</v>
      </c>
      <c r="I1138" s="8"/>
      <c r="J1138" s="2">
        <f t="shared" si="204"/>
        <v>0.60852302805717307</v>
      </c>
      <c r="K1138" s="2">
        <f t="shared" si="205"/>
        <v>0.39147697194282688</v>
      </c>
      <c r="L1138" s="2">
        <f t="shared" si="206"/>
        <v>0</v>
      </c>
      <c r="M1138" s="2">
        <f t="shared" si="207"/>
        <v>5.5511151231257827E-17</v>
      </c>
      <c r="N1138" s="55">
        <v>4598</v>
      </c>
      <c r="O1138" s="55">
        <v>2958</v>
      </c>
      <c r="P1138" s="55"/>
      <c r="Q1138" s="55"/>
      <c r="R1138" s="55"/>
      <c r="S1138" s="55"/>
      <c r="T1138" s="55"/>
      <c r="U1138" s="55"/>
      <c r="V1138" s="55"/>
      <c r="W1138" s="55"/>
      <c r="X1138" s="55"/>
      <c r="Y1138" s="55"/>
      <c r="Z1138" s="55"/>
      <c r="AA1138" s="55"/>
      <c r="AB1138" s="55"/>
      <c r="AG1138" t="str">
        <f t="shared" si="198"/>
        <v>Smithfield</v>
      </c>
      <c r="AH1138" t="s">
        <v>548</v>
      </c>
      <c r="AI1138">
        <v>1</v>
      </c>
      <c r="AK1138" s="94">
        <v>44</v>
      </c>
      <c r="AL1138" s="96">
        <v>7</v>
      </c>
      <c r="AM1138" s="96">
        <v>75</v>
      </c>
      <c r="AN1138" s="100">
        <v>66200</v>
      </c>
      <c r="AO1138" s="100">
        <f t="shared" si="201"/>
        <v>44007</v>
      </c>
      <c r="AP1138" t="s">
        <v>2575</v>
      </c>
      <c r="AQ1138">
        <f t="shared" si="208"/>
        <v>4466200</v>
      </c>
    </row>
    <row r="1139" spans="1:43" ht="12.75" hidden="1" customHeight="1" outlineLevel="1">
      <c r="A1139" t="s">
        <v>1544</v>
      </c>
      <c r="B1139" s="9" t="s">
        <v>1946</v>
      </c>
      <c r="C1139" s="1">
        <f t="shared" si="202"/>
        <v>7684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 t="shared" si="203"/>
        <v>0</v>
      </c>
      <c r="G1139" s="1">
        <f t="shared" si="199"/>
        <v>806</v>
      </c>
      <c r="H1139" s="2">
        <f t="shared" si="200"/>
        <v>0.10489328474752733</v>
      </c>
      <c r="I1139" s="8"/>
      <c r="J1139" s="2">
        <f t="shared" si="204"/>
        <v>0.55244664237376362</v>
      </c>
      <c r="K1139" s="2">
        <f t="shared" si="205"/>
        <v>0.44755335762623633</v>
      </c>
      <c r="L1139" s="2">
        <f t="shared" si="206"/>
        <v>0</v>
      </c>
      <c r="M1139" s="2">
        <f t="shared" si="207"/>
        <v>5.5511151231257827E-17</v>
      </c>
      <c r="N1139" s="55">
        <v>4245</v>
      </c>
      <c r="O1139" s="55">
        <v>3439</v>
      </c>
      <c r="P1139" s="55"/>
      <c r="Q1139" s="55"/>
      <c r="R1139" s="55"/>
      <c r="S1139" s="55"/>
      <c r="T1139" s="55"/>
      <c r="U1139" s="55"/>
      <c r="V1139" s="55"/>
      <c r="W1139" s="55"/>
      <c r="X1139" s="55"/>
      <c r="Y1139" s="55"/>
      <c r="Z1139" s="55"/>
      <c r="AA1139" s="55"/>
      <c r="AB1139" s="55"/>
      <c r="AG1139" t="str">
        <f t="shared" si="198"/>
        <v>South Kingstown</v>
      </c>
      <c r="AH1139" t="s">
        <v>1242</v>
      </c>
      <c r="AI1139">
        <v>2</v>
      </c>
      <c r="AK1139" s="94">
        <v>44</v>
      </c>
      <c r="AL1139" s="96">
        <v>9</v>
      </c>
      <c r="AM1139" s="96">
        <v>35</v>
      </c>
      <c r="AN1139" s="100">
        <v>67460</v>
      </c>
      <c r="AO1139" s="100">
        <f t="shared" si="201"/>
        <v>44009</v>
      </c>
      <c r="AP1139" t="s">
        <v>2575</v>
      </c>
      <c r="AQ1139">
        <f t="shared" si="208"/>
        <v>4467460</v>
      </c>
    </row>
    <row r="1140" spans="1:43" ht="12.75" hidden="1" customHeight="1" outlineLevel="1">
      <c r="A1140" t="s">
        <v>2163</v>
      </c>
      <c r="B1140" s="9" t="s">
        <v>1946</v>
      </c>
      <c r="C1140" s="1">
        <f t="shared" si="202"/>
        <v>5436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 t="shared" si="203"/>
        <v>0</v>
      </c>
      <c r="G1140" s="1">
        <f t="shared" si="199"/>
        <v>936</v>
      </c>
      <c r="H1140" s="2">
        <f t="shared" si="200"/>
        <v>0.17218543046357615</v>
      </c>
      <c r="I1140" s="8"/>
      <c r="J1140" s="2">
        <f t="shared" si="204"/>
        <v>0.58609271523178808</v>
      </c>
      <c r="K1140" s="2">
        <f t="shared" si="205"/>
        <v>0.41390728476821192</v>
      </c>
      <c r="L1140" s="2">
        <f t="shared" si="206"/>
        <v>0</v>
      </c>
      <c r="M1140" s="2">
        <f t="shared" si="207"/>
        <v>0</v>
      </c>
      <c r="N1140" s="55">
        <v>3186</v>
      </c>
      <c r="O1140" s="55">
        <v>2250</v>
      </c>
      <c r="P1140" s="55"/>
      <c r="Q1140" s="55"/>
      <c r="R1140" s="55"/>
      <c r="S1140" s="55"/>
      <c r="T1140" s="55"/>
      <c r="U1140" s="55"/>
      <c r="V1140" s="55"/>
      <c r="W1140" s="55"/>
      <c r="X1140" s="55"/>
      <c r="Y1140" s="55"/>
      <c r="Z1140" s="55"/>
      <c r="AA1140" s="55"/>
      <c r="AB1140" s="55"/>
      <c r="AG1140" t="str">
        <f t="shared" si="198"/>
        <v>Tiverton</v>
      </c>
      <c r="AH1140" t="s">
        <v>2239</v>
      </c>
      <c r="AI1140">
        <v>1</v>
      </c>
      <c r="AK1140" s="94">
        <v>44</v>
      </c>
      <c r="AL1140" s="96">
        <v>5</v>
      </c>
      <c r="AM1140" s="96">
        <v>35</v>
      </c>
      <c r="AN1140" s="100">
        <v>70880</v>
      </c>
      <c r="AO1140" s="100">
        <f t="shared" si="201"/>
        <v>44005</v>
      </c>
      <c r="AP1140" t="s">
        <v>2575</v>
      </c>
      <c r="AQ1140">
        <f t="shared" si="208"/>
        <v>4470880</v>
      </c>
    </row>
    <row r="1141" spans="1:43" ht="12.75" hidden="1" customHeight="1" outlineLevel="1">
      <c r="A1141" t="s">
        <v>1037</v>
      </c>
      <c r="B1141" s="9" t="s">
        <v>1946</v>
      </c>
      <c r="C1141" s="1">
        <f t="shared" si="202"/>
        <v>4045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 t="shared" si="203"/>
        <v>0</v>
      </c>
      <c r="G1141" s="1">
        <f t="shared" si="199"/>
        <v>831</v>
      </c>
      <c r="H1141" s="2">
        <f t="shared" si="200"/>
        <v>0.20543881334981459</v>
      </c>
      <c r="I1141" s="8"/>
      <c r="J1141" s="2">
        <f t="shared" si="204"/>
        <v>0.60271940667490731</v>
      </c>
      <c r="K1141" s="2">
        <f t="shared" si="205"/>
        <v>0.39728059332509269</v>
      </c>
      <c r="L1141" s="2">
        <f t="shared" si="206"/>
        <v>0</v>
      </c>
      <c r="M1141" s="2">
        <f t="shared" si="207"/>
        <v>0</v>
      </c>
      <c r="N1141" s="55">
        <v>2438</v>
      </c>
      <c r="O1141" s="55">
        <v>1607</v>
      </c>
      <c r="P1141" s="55"/>
      <c r="Q1141" s="55"/>
      <c r="R1141" s="55"/>
      <c r="S1141" s="55"/>
      <c r="T1141" s="55"/>
      <c r="U1141" s="55"/>
      <c r="V1141" s="55"/>
      <c r="W1141" s="55"/>
      <c r="X1141" s="55"/>
      <c r="Y1141" s="55"/>
      <c r="Z1141" s="55"/>
      <c r="AA1141" s="55"/>
      <c r="AB1141" s="55"/>
      <c r="AG1141" t="str">
        <f t="shared" si="198"/>
        <v>Warren</v>
      </c>
      <c r="AH1141" t="s">
        <v>1482</v>
      </c>
      <c r="AI1141">
        <v>1</v>
      </c>
      <c r="AK1141" s="94">
        <v>44</v>
      </c>
      <c r="AL1141" s="96">
        <v>1</v>
      </c>
      <c r="AM1141" s="96">
        <v>15</v>
      </c>
      <c r="AN1141" s="100">
        <v>73760</v>
      </c>
      <c r="AO1141" s="100">
        <f t="shared" si="201"/>
        <v>44001</v>
      </c>
      <c r="AP1141" t="s">
        <v>2575</v>
      </c>
      <c r="AQ1141">
        <f t="shared" si="208"/>
        <v>4473760</v>
      </c>
    </row>
    <row r="1142" spans="1:43" ht="12.75" hidden="1" customHeight="1" outlineLevel="1">
      <c r="A1142" t="s">
        <v>2164</v>
      </c>
      <c r="B1142" s="9" t="s">
        <v>1946</v>
      </c>
      <c r="C1142" s="1">
        <f t="shared" si="202"/>
        <v>37086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 t="shared" si="203"/>
        <v>0</v>
      </c>
      <c r="G1142" s="1">
        <f t="shared" si="199"/>
        <v>6162</v>
      </c>
      <c r="H1142" s="2">
        <f t="shared" si="200"/>
        <v>0.16615434395728845</v>
      </c>
      <c r="I1142" s="8"/>
      <c r="J1142" s="2">
        <f t="shared" si="204"/>
        <v>0.58307717197864428</v>
      </c>
      <c r="K1142" s="2">
        <f t="shared" si="205"/>
        <v>0.41692282802135577</v>
      </c>
      <c r="L1142" s="2">
        <f t="shared" si="206"/>
        <v>0</v>
      </c>
      <c r="M1142" s="2">
        <f t="shared" si="207"/>
        <v>-5.5511151231257827E-17</v>
      </c>
      <c r="N1142" s="55">
        <v>21624</v>
      </c>
      <c r="O1142" s="55">
        <v>15462</v>
      </c>
      <c r="P1142" s="55"/>
      <c r="Q1142" s="55"/>
      <c r="R1142" s="55"/>
      <c r="S1142" s="55"/>
      <c r="T1142" s="55"/>
      <c r="U1142" s="55"/>
      <c r="V1142" s="55"/>
      <c r="W1142" s="55"/>
      <c r="X1142" s="55"/>
      <c r="Y1142" s="55"/>
      <c r="Z1142" s="55"/>
      <c r="AA1142" s="55"/>
      <c r="AB1142" s="55"/>
      <c r="AG1142" t="str">
        <f t="shared" si="198"/>
        <v>Warwick</v>
      </c>
      <c r="AH1142" t="s">
        <v>1092</v>
      </c>
      <c r="AI1142">
        <v>2</v>
      </c>
      <c r="AK1142" s="94">
        <v>44</v>
      </c>
      <c r="AL1142" s="96">
        <v>3</v>
      </c>
      <c r="AM1142" s="96">
        <v>15</v>
      </c>
      <c r="AN1142" s="100">
        <v>74300</v>
      </c>
      <c r="AO1142" s="100">
        <f t="shared" si="201"/>
        <v>44003</v>
      </c>
      <c r="AP1142" t="s">
        <v>527</v>
      </c>
      <c r="AQ1142">
        <f t="shared" si="208"/>
        <v>4474300</v>
      </c>
    </row>
    <row r="1143" spans="1:43" ht="12.75" hidden="1" customHeight="1" outlineLevel="1">
      <c r="A1143" t="s">
        <v>402</v>
      </c>
      <c r="B1143" s="9" t="s">
        <v>1946</v>
      </c>
      <c r="C1143" s="1">
        <f t="shared" si="202"/>
        <v>1630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 t="shared" si="203"/>
        <v>0</v>
      </c>
      <c r="G1143" s="1">
        <f t="shared" si="199"/>
        <v>54</v>
      </c>
      <c r="H1143" s="2">
        <f t="shared" si="200"/>
        <v>3.3128834355828224E-2</v>
      </c>
      <c r="I1143" s="8"/>
      <c r="J1143" s="2">
        <f t="shared" si="204"/>
        <v>0.48343558282208587</v>
      </c>
      <c r="K1143" s="2">
        <f t="shared" si="205"/>
        <v>0.51656441717791413</v>
      </c>
      <c r="L1143" s="2">
        <f t="shared" si="206"/>
        <v>0</v>
      </c>
      <c r="M1143" s="2">
        <f t="shared" si="207"/>
        <v>0</v>
      </c>
      <c r="N1143" s="55">
        <v>788</v>
      </c>
      <c r="O1143" s="55">
        <v>842</v>
      </c>
      <c r="P1143" s="55"/>
      <c r="Q1143" s="55"/>
      <c r="R1143" s="55"/>
      <c r="S1143" s="55"/>
      <c r="T1143" s="55"/>
      <c r="U1143" s="55"/>
      <c r="V1143" s="55"/>
      <c r="W1143" s="55"/>
      <c r="X1143" s="55"/>
      <c r="Y1143" s="55"/>
      <c r="Z1143" s="55"/>
      <c r="AA1143" s="55"/>
      <c r="AB1143" s="55"/>
      <c r="AG1143" t="str">
        <f t="shared" si="198"/>
        <v>West Greenwich</v>
      </c>
      <c r="AH1143" t="s">
        <v>1092</v>
      </c>
      <c r="AI1143">
        <v>2</v>
      </c>
      <c r="AK1143" s="94">
        <v>44</v>
      </c>
      <c r="AL1143" s="96">
        <v>3</v>
      </c>
      <c r="AM1143" s="96">
        <v>20</v>
      </c>
      <c r="AN1143" s="100">
        <v>77720</v>
      </c>
      <c r="AO1143" s="100">
        <f t="shared" si="201"/>
        <v>44003</v>
      </c>
      <c r="AP1143" t="s">
        <v>2575</v>
      </c>
      <c r="AQ1143">
        <f t="shared" si="208"/>
        <v>4477720</v>
      </c>
    </row>
    <row r="1144" spans="1:43" ht="12.75" hidden="1" customHeight="1" outlineLevel="1">
      <c r="A1144" t="s">
        <v>735</v>
      </c>
      <c r="B1144" s="9" t="s">
        <v>1946</v>
      </c>
      <c r="C1144" s="1">
        <f t="shared" si="202"/>
        <v>10904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 t="shared" si="203"/>
        <v>0</v>
      </c>
      <c r="G1144" s="1">
        <f t="shared" si="199"/>
        <v>1506</v>
      </c>
      <c r="H1144" s="2">
        <f t="shared" si="200"/>
        <v>0.13811445341159206</v>
      </c>
      <c r="I1144" s="8"/>
      <c r="J1144" s="2">
        <f t="shared" si="204"/>
        <v>0.56905722670579606</v>
      </c>
      <c r="K1144" s="2">
        <f t="shared" si="205"/>
        <v>0.43094277329420394</v>
      </c>
      <c r="L1144" s="2">
        <f t="shared" si="206"/>
        <v>0</v>
      </c>
      <c r="M1144" s="2">
        <f t="shared" si="207"/>
        <v>0</v>
      </c>
      <c r="N1144" s="55">
        <v>6205</v>
      </c>
      <c r="O1144" s="55">
        <v>4699</v>
      </c>
      <c r="P1144" s="55"/>
      <c r="Q1144" s="55"/>
      <c r="R1144" s="55"/>
      <c r="S1144" s="55"/>
      <c r="T1144" s="55"/>
      <c r="U1144" s="55"/>
      <c r="V1144" s="55"/>
      <c r="W1144" s="55"/>
      <c r="X1144" s="55"/>
      <c r="Y1144" s="55"/>
      <c r="Z1144" s="55"/>
      <c r="AA1144" s="55"/>
      <c r="AB1144" s="55"/>
      <c r="AG1144" t="str">
        <f t="shared" si="198"/>
        <v>West Warwick</v>
      </c>
      <c r="AH1144" t="s">
        <v>1092</v>
      </c>
      <c r="AI1144">
        <v>2</v>
      </c>
      <c r="AK1144" s="94">
        <v>44</v>
      </c>
      <c r="AL1144" s="96">
        <v>3</v>
      </c>
      <c r="AM1144" s="96">
        <v>25</v>
      </c>
      <c r="AN1144" s="100">
        <v>78440</v>
      </c>
      <c r="AO1144" s="100">
        <f t="shared" si="201"/>
        <v>44003</v>
      </c>
      <c r="AP1144" t="s">
        <v>2575</v>
      </c>
      <c r="AQ1144">
        <f t="shared" si="208"/>
        <v>4478440</v>
      </c>
    </row>
    <row r="1145" spans="1:43" ht="12.75" hidden="1" customHeight="1" outlineLevel="1">
      <c r="A1145" t="s">
        <v>165</v>
      </c>
      <c r="B1145" s="9" t="s">
        <v>1946</v>
      </c>
      <c r="C1145" s="1">
        <f t="shared" si="202"/>
        <v>7381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203"/>
        <v>0</v>
      </c>
      <c r="G1145" s="1">
        <f t="shared" si="199"/>
        <v>1079</v>
      </c>
      <c r="H1145" s="2">
        <f t="shared" si="200"/>
        <v>0.14618615363771847</v>
      </c>
      <c r="I1145" s="8"/>
      <c r="J1145" s="2">
        <f t="shared" si="204"/>
        <v>0.57309307681885924</v>
      </c>
      <c r="K1145" s="2">
        <f t="shared" si="205"/>
        <v>0.42690692318114076</v>
      </c>
      <c r="L1145" s="2">
        <f t="shared" si="206"/>
        <v>0</v>
      </c>
      <c r="M1145" s="2">
        <f t="shared" si="207"/>
        <v>0</v>
      </c>
      <c r="N1145" s="55">
        <v>4230</v>
      </c>
      <c r="O1145" s="55">
        <v>3151</v>
      </c>
      <c r="P1145" s="55"/>
      <c r="Q1145" s="55"/>
      <c r="R1145" s="55"/>
      <c r="S1145" s="55"/>
      <c r="T1145" s="55"/>
      <c r="U1145" s="55"/>
      <c r="V1145" s="55"/>
      <c r="W1145" s="55"/>
      <c r="X1145" s="55"/>
      <c r="Y1145" s="55"/>
      <c r="Z1145" s="55"/>
      <c r="AA1145" s="55"/>
      <c r="AB1145" s="55"/>
      <c r="AG1145" t="str">
        <f t="shared" si="198"/>
        <v>Westerly</v>
      </c>
      <c r="AH1145" t="s">
        <v>1242</v>
      </c>
      <c r="AI1145">
        <v>2</v>
      </c>
      <c r="AK1145" s="94">
        <v>44</v>
      </c>
      <c r="AL1145" s="96">
        <v>9</v>
      </c>
      <c r="AM1145" s="96">
        <v>40</v>
      </c>
      <c r="AN1145" s="100">
        <v>77000</v>
      </c>
      <c r="AO1145" s="100">
        <f t="shared" si="201"/>
        <v>44009</v>
      </c>
      <c r="AP1145" t="s">
        <v>2575</v>
      </c>
      <c r="AQ1145">
        <f t="shared" si="208"/>
        <v>4477000</v>
      </c>
    </row>
    <row r="1146" spans="1:43" ht="12.75" hidden="1" customHeight="1" outlineLevel="1">
      <c r="A1146" t="s">
        <v>324</v>
      </c>
      <c r="B1146" s="9" t="s">
        <v>1946</v>
      </c>
      <c r="C1146" s="1">
        <f t="shared" si="202"/>
        <v>12123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 t="shared" si="203"/>
        <v>0</v>
      </c>
      <c r="G1146" s="1">
        <f t="shared" si="199"/>
        <v>4317</v>
      </c>
      <c r="H1146" s="2">
        <f t="shared" si="200"/>
        <v>0.35609997525365011</v>
      </c>
      <c r="I1146" s="8"/>
      <c r="J1146" s="2">
        <f t="shared" si="204"/>
        <v>0.678049987626825</v>
      </c>
      <c r="K1146" s="2">
        <f t="shared" si="205"/>
        <v>0.32195001237317494</v>
      </c>
      <c r="L1146" s="2">
        <f t="shared" si="206"/>
        <v>0</v>
      </c>
      <c r="M1146" s="2">
        <f t="shared" si="207"/>
        <v>5.5511151231257827E-17</v>
      </c>
      <c r="N1146" s="55">
        <v>8220</v>
      </c>
      <c r="O1146" s="55">
        <v>3903</v>
      </c>
      <c r="P1146" s="55"/>
      <c r="Q1146" s="55"/>
      <c r="R1146" s="55"/>
      <c r="S1146" s="55"/>
      <c r="T1146" s="55"/>
      <c r="U1146" s="55"/>
      <c r="V1146" s="55"/>
      <c r="W1146" s="55"/>
      <c r="X1146" s="55"/>
      <c r="Y1146" s="55"/>
      <c r="Z1146" s="55"/>
      <c r="AA1146" s="55"/>
      <c r="AB1146" s="55"/>
      <c r="AG1146" t="str">
        <f>A1146</f>
        <v>Woonsocket</v>
      </c>
      <c r="AH1146" t="s">
        <v>548</v>
      </c>
      <c r="AI1146">
        <v>1</v>
      </c>
      <c r="AK1146" s="94">
        <v>44</v>
      </c>
      <c r="AL1146" s="96">
        <v>7</v>
      </c>
      <c r="AM1146" s="96">
        <v>80</v>
      </c>
      <c r="AN1146" s="100">
        <v>80780</v>
      </c>
      <c r="AO1146" s="100">
        <f t="shared" si="201"/>
        <v>44007</v>
      </c>
      <c r="AP1146" t="s">
        <v>527</v>
      </c>
      <c r="AQ1146">
        <f t="shared" si="208"/>
        <v>4480780</v>
      </c>
    </row>
    <row r="1147" spans="1:43" collapsed="1">
      <c r="A1147" t="s">
        <v>1021</v>
      </c>
      <c r="B1147" s="9" t="s">
        <v>15</v>
      </c>
      <c r="C1147" s="1">
        <f t="shared" si="202"/>
        <v>364052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 t="shared" si="203"/>
        <v>0</v>
      </c>
      <c r="G1147" s="1">
        <f t="shared" si="199"/>
        <v>86158</v>
      </c>
      <c r="H1147" s="2">
        <f t="shared" si="200"/>
        <v>0.23666399305593708</v>
      </c>
      <c r="I1147" s="8"/>
      <c r="J1147" s="2">
        <f t="shared" si="204"/>
        <v>0.61833199652796855</v>
      </c>
      <c r="K1147" s="2">
        <f t="shared" si="205"/>
        <v>0.38166800347203145</v>
      </c>
      <c r="L1147" s="2">
        <f t="shared" si="206"/>
        <v>0</v>
      </c>
      <c r="M1147" s="2">
        <f t="shared" si="207"/>
        <v>0</v>
      </c>
      <c r="N1147" s="55">
        <f>SUM(N1108:N1146)</f>
        <v>225105</v>
      </c>
      <c r="O1147" s="55">
        <f>SUM(O1108:O1146)</f>
        <v>138947</v>
      </c>
      <c r="P1147" s="55"/>
      <c r="Q1147" s="55"/>
      <c r="R1147" s="55"/>
      <c r="S1147" s="55"/>
      <c r="T1147" s="55"/>
      <c r="U1147" s="55"/>
      <c r="V1147" s="55"/>
      <c r="W1147" s="55"/>
      <c r="X1147" s="55"/>
      <c r="Y1147" s="55"/>
      <c r="Z1147" s="55"/>
      <c r="AA1147" s="55"/>
      <c r="AB1147" s="55"/>
      <c r="AG1147" t="str">
        <f>A1147</f>
        <v>Rhode Island</v>
      </c>
      <c r="AK1147" s="94">
        <v>44</v>
      </c>
      <c r="AO1147" s="94">
        <v>44</v>
      </c>
      <c r="AP1147" t="s">
        <v>775</v>
      </c>
      <c r="AQ1147" s="94">
        <v>44</v>
      </c>
    </row>
    <row r="1148" spans="1:43" ht="13" customHeight="1">
      <c r="B1148" s="9"/>
      <c r="C1148" s="1"/>
      <c r="D1148" s="7"/>
      <c r="E1148" s="7"/>
      <c r="F1148" s="7"/>
      <c r="G1148" s="1"/>
      <c r="J1148" s="2"/>
      <c r="K1148" s="2"/>
      <c r="L1148" s="2"/>
      <c r="M1148" s="2"/>
    </row>
    <row r="1149" spans="1:43">
      <c r="B1149" s="9"/>
      <c r="C1149" s="9"/>
    </row>
    <row r="1150" spans="1:43">
      <c r="A1150" s="54" t="s">
        <v>1867</v>
      </c>
    </row>
    <row r="1151" spans="1:43" hidden="1" outlineLevel="1">
      <c r="A1151" s="54" t="s">
        <v>2121</v>
      </c>
      <c r="J1151" s="2"/>
      <c r="K1151" s="2"/>
      <c r="L1151" s="2"/>
      <c r="M1151" s="2"/>
    </row>
    <row r="1152" spans="1:43" hidden="1" outlineLevel="1">
      <c r="A1152" t="s">
        <v>1053</v>
      </c>
      <c r="B1152" s="9"/>
      <c r="C1152" s="1"/>
      <c r="D1152" s="7"/>
      <c r="E1152" s="7"/>
      <c r="F1152" s="7"/>
      <c r="G1152" s="1"/>
      <c r="I1152" s="8"/>
      <c r="J1152" s="2"/>
      <c r="K1152" s="2"/>
      <c r="L1152" s="2"/>
      <c r="M1152" s="2"/>
      <c r="N1152" s="55"/>
      <c r="O1152" s="55"/>
      <c r="P1152" s="55"/>
      <c r="Q1152" s="55"/>
      <c r="R1152" s="55"/>
      <c r="S1152" s="55"/>
      <c r="T1152" s="55"/>
      <c r="U1152" s="55"/>
      <c r="V1152" s="55"/>
      <c r="W1152" s="55"/>
      <c r="X1152" s="55"/>
      <c r="Y1152" s="55"/>
      <c r="Z1152" s="55"/>
      <c r="AA1152" s="55"/>
      <c r="AB1152" s="55"/>
      <c r="AG1152" t="str">
        <f t="shared" ref="AG1152:AG1169" si="209">A1152</f>
        <v>Atkinson and Gilmanton Academy Grant</v>
      </c>
      <c r="AH1152" t="s">
        <v>824</v>
      </c>
      <c r="AI1152">
        <v>2</v>
      </c>
      <c r="AJ1152" s="7"/>
      <c r="AK1152" s="94">
        <v>33</v>
      </c>
      <c r="AL1152" s="96">
        <v>7</v>
      </c>
      <c r="AM1152" s="96">
        <v>5</v>
      </c>
      <c r="AN1152" s="100">
        <v>2420</v>
      </c>
      <c r="AO1152" s="100">
        <f t="shared" ref="AO1152:AO1204" si="210">AK1152*1000+AL1152</f>
        <v>33007</v>
      </c>
      <c r="AP1152" t="s">
        <v>562</v>
      </c>
    </row>
    <row r="1153" spans="1:42" hidden="1" outlineLevel="1">
      <c r="A1153" t="s">
        <v>1411</v>
      </c>
      <c r="B1153" s="9"/>
      <c r="C1153" s="1"/>
      <c r="D1153" s="7"/>
      <c r="E1153" s="7"/>
      <c r="F1153" s="7"/>
      <c r="G1153" s="1"/>
      <c r="I1153" s="8"/>
      <c r="J1153" s="2"/>
      <c r="K1153" s="2"/>
      <c r="L1153" s="2"/>
      <c r="M1153" s="2"/>
      <c r="N1153" s="55"/>
      <c r="O1153" s="55"/>
      <c r="P1153" s="55"/>
      <c r="Q1153" s="55"/>
      <c r="R1153" s="55"/>
      <c r="S1153" s="55"/>
      <c r="T1153" s="55"/>
      <c r="U1153" s="55"/>
      <c r="V1153" s="55"/>
      <c r="W1153" s="55"/>
      <c r="X1153" s="55"/>
      <c r="Y1153" s="55"/>
      <c r="Z1153" s="55"/>
      <c r="AA1153" s="55"/>
      <c r="AB1153" s="55"/>
      <c r="AG1153" t="str">
        <f t="shared" si="209"/>
        <v>Beans Grant</v>
      </c>
      <c r="AH1153" t="s">
        <v>824</v>
      </c>
      <c r="AI1153">
        <v>2</v>
      </c>
      <c r="AJ1153" s="7"/>
      <c r="AK1153" s="94">
        <v>33</v>
      </c>
      <c r="AL1153" s="96">
        <v>7</v>
      </c>
      <c r="AM1153" s="96">
        <v>10</v>
      </c>
      <c r="AN1153" s="100">
        <v>4100</v>
      </c>
      <c r="AO1153" s="100">
        <f t="shared" si="210"/>
        <v>33007</v>
      </c>
      <c r="AP1153" t="s">
        <v>562</v>
      </c>
    </row>
    <row r="1154" spans="1:42" hidden="1" outlineLevel="1">
      <c r="A1154" t="s">
        <v>1961</v>
      </c>
      <c r="B1154" s="9"/>
      <c r="C1154" s="1"/>
      <c r="D1154" s="7"/>
      <c r="E1154" s="7"/>
      <c r="F1154" s="7"/>
      <c r="G1154" s="1"/>
      <c r="I1154" s="8"/>
      <c r="J1154" s="2"/>
      <c r="K1154" s="2"/>
      <c r="L1154" s="2"/>
      <c r="M1154" s="2"/>
      <c r="N1154" s="55"/>
      <c r="O1154" s="55"/>
      <c r="P1154" s="55"/>
      <c r="Q1154" s="55"/>
      <c r="R1154" s="55"/>
      <c r="S1154" s="55"/>
      <c r="T1154" s="55"/>
      <c r="U1154" s="55"/>
      <c r="V1154" s="55"/>
      <c r="W1154" s="55"/>
      <c r="X1154" s="55"/>
      <c r="Y1154" s="55"/>
      <c r="Z1154" s="55"/>
      <c r="AA1154" s="55"/>
      <c r="AB1154" s="55"/>
      <c r="AG1154" t="str">
        <f t="shared" si="209"/>
        <v>Beans Purchase</v>
      </c>
      <c r="AH1154" t="s">
        <v>824</v>
      </c>
      <c r="AI1154">
        <v>2</v>
      </c>
      <c r="AJ1154" s="7"/>
      <c r="AK1154" s="94">
        <v>33</v>
      </c>
      <c r="AL1154" s="96">
        <v>7</v>
      </c>
      <c r="AM1154" s="96">
        <v>15</v>
      </c>
      <c r="AN1154" s="100">
        <v>4260</v>
      </c>
      <c r="AO1154" s="100">
        <f t="shared" si="210"/>
        <v>33007</v>
      </c>
      <c r="AP1154" t="s">
        <v>1171</v>
      </c>
    </row>
    <row r="1155" spans="1:42" hidden="1" outlineLevel="1">
      <c r="A1155" t="s">
        <v>2006</v>
      </c>
      <c r="B1155" s="9"/>
      <c r="C1155" s="1"/>
      <c r="D1155" s="7"/>
      <c r="E1155" s="7"/>
      <c r="F1155" s="7"/>
      <c r="G1155" s="1"/>
      <c r="I1155" s="8"/>
      <c r="J1155" s="2"/>
      <c r="K1155" s="2"/>
      <c r="L1155" s="2"/>
      <c r="M1155" s="2"/>
      <c r="N1155" s="55"/>
      <c r="O1155" s="55"/>
      <c r="P1155" s="55"/>
      <c r="Q1155" s="55"/>
      <c r="R1155" s="55"/>
      <c r="S1155" s="55"/>
      <c r="T1155" s="55"/>
      <c r="U1155" s="55"/>
      <c r="V1155" s="55"/>
      <c r="W1155" s="55"/>
      <c r="X1155" s="55"/>
      <c r="Y1155" s="55"/>
      <c r="Z1155" s="55"/>
      <c r="AA1155" s="55"/>
      <c r="AB1155" s="55"/>
      <c r="AG1155" t="str">
        <f t="shared" si="209"/>
        <v>Chandlers Purchase</v>
      </c>
      <c r="AH1155" t="s">
        <v>824</v>
      </c>
      <c r="AI1155">
        <v>2</v>
      </c>
      <c r="AJ1155" s="7"/>
      <c r="AK1155" s="94">
        <v>33</v>
      </c>
      <c r="AL1155" s="96">
        <v>7</v>
      </c>
      <c r="AM1155" s="96">
        <v>35</v>
      </c>
      <c r="AN1155" s="100">
        <v>11220</v>
      </c>
      <c r="AO1155" s="100">
        <f t="shared" si="210"/>
        <v>33007</v>
      </c>
      <c r="AP1155" t="s">
        <v>1171</v>
      </c>
    </row>
    <row r="1156" spans="1:42" hidden="1" outlineLevel="1">
      <c r="A1156" t="s">
        <v>1456</v>
      </c>
      <c r="B1156" s="9"/>
      <c r="C1156" s="1"/>
      <c r="D1156" s="7"/>
      <c r="E1156" s="7"/>
      <c r="F1156" s="7"/>
      <c r="G1156" s="1"/>
      <c r="I1156" s="8"/>
      <c r="J1156" s="2"/>
      <c r="K1156" s="2"/>
      <c r="L1156" s="2"/>
      <c r="M1156" s="2"/>
      <c r="N1156" s="55"/>
      <c r="O1156" s="55"/>
      <c r="P1156" s="55"/>
      <c r="Q1156" s="55"/>
      <c r="R1156" s="55"/>
      <c r="S1156" s="55"/>
      <c r="T1156" s="55"/>
      <c r="U1156" s="55"/>
      <c r="V1156" s="55"/>
      <c r="W1156" s="55"/>
      <c r="X1156" s="55"/>
      <c r="Y1156" s="55"/>
      <c r="Z1156" s="55"/>
      <c r="AA1156" s="55"/>
      <c r="AB1156" s="55"/>
      <c r="AG1156" t="str">
        <f t="shared" si="209"/>
        <v>Crawfords Purchase</v>
      </c>
      <c r="AH1156" t="s">
        <v>824</v>
      </c>
      <c r="AI1156">
        <v>2</v>
      </c>
      <c r="AJ1156" s="7"/>
      <c r="AK1156" s="94">
        <v>33</v>
      </c>
      <c r="AL1156" s="96">
        <v>7</v>
      </c>
      <c r="AM1156" s="96">
        <v>55</v>
      </c>
      <c r="AN1156" s="100">
        <v>16100</v>
      </c>
      <c r="AO1156" s="100">
        <f t="shared" si="210"/>
        <v>33007</v>
      </c>
      <c r="AP1156" t="s">
        <v>1171</v>
      </c>
    </row>
    <row r="1157" spans="1:42" hidden="1" outlineLevel="1">
      <c r="A1157" t="s">
        <v>2431</v>
      </c>
      <c r="B1157" s="9"/>
      <c r="C1157" s="1"/>
      <c r="D1157" s="7"/>
      <c r="E1157" s="7"/>
      <c r="F1157" s="7"/>
      <c r="G1157" s="1"/>
      <c r="I1157" s="8"/>
      <c r="J1157" s="2"/>
      <c r="K1157" s="2"/>
      <c r="L1157" s="2"/>
      <c r="M1157" s="2"/>
      <c r="N1157" s="55"/>
      <c r="O1157" s="55"/>
      <c r="P1157" s="55"/>
      <c r="Q1157" s="55"/>
      <c r="R1157" s="55"/>
      <c r="S1157" s="55"/>
      <c r="T1157" s="55"/>
      <c r="U1157" s="55"/>
      <c r="V1157" s="55"/>
      <c r="W1157" s="55"/>
      <c r="X1157" s="55"/>
      <c r="Y1157" s="55"/>
      <c r="Z1157" s="55"/>
      <c r="AA1157" s="55"/>
      <c r="AB1157" s="55"/>
      <c r="AG1157" t="str">
        <f t="shared" si="209"/>
        <v>Cutts Grant</v>
      </c>
      <c r="AH1157" t="s">
        <v>824</v>
      </c>
      <c r="AI1157">
        <v>2</v>
      </c>
      <c r="AJ1157" s="7"/>
      <c r="AK1157" s="94">
        <v>33</v>
      </c>
      <c r="AL1157" s="96">
        <v>7</v>
      </c>
      <c r="AM1157" s="96">
        <v>60</v>
      </c>
      <c r="AN1157" s="100">
        <v>16660</v>
      </c>
      <c r="AO1157" s="100">
        <f t="shared" si="210"/>
        <v>33007</v>
      </c>
      <c r="AP1157" t="s">
        <v>562</v>
      </c>
    </row>
    <row r="1158" spans="1:42" hidden="1" outlineLevel="1">
      <c r="A1158" t="s">
        <v>692</v>
      </c>
      <c r="B1158" s="9"/>
      <c r="C1158" s="1"/>
      <c r="D1158" s="7"/>
      <c r="E1158" s="7"/>
      <c r="F1158" s="7"/>
      <c r="G1158" s="1"/>
      <c r="I1158" s="8"/>
      <c r="J1158" s="2"/>
      <c r="K1158" s="2"/>
      <c r="L1158" s="2"/>
      <c r="M1158" s="2"/>
      <c r="N1158" s="55"/>
      <c r="O1158" s="55"/>
      <c r="P1158" s="55"/>
      <c r="Q1158" s="55"/>
      <c r="R1158" s="55"/>
      <c r="S1158" s="55"/>
      <c r="T1158" s="55"/>
      <c r="U1158" s="55"/>
      <c r="V1158" s="55"/>
      <c r="W1158" s="55"/>
      <c r="X1158" s="55"/>
      <c r="Y1158" s="55"/>
      <c r="Z1158" s="55"/>
      <c r="AA1158" s="55"/>
      <c r="AB1158" s="55"/>
      <c r="AG1158" t="str">
        <f t="shared" si="209"/>
        <v>Dixs Grant</v>
      </c>
      <c r="AH1158" t="s">
        <v>824</v>
      </c>
      <c r="AI1158">
        <v>2</v>
      </c>
      <c r="AJ1158" s="7"/>
      <c r="AK1158" s="94">
        <v>33</v>
      </c>
      <c r="AL1158" s="96">
        <v>7</v>
      </c>
      <c r="AM1158" s="96">
        <v>70</v>
      </c>
      <c r="AN1158" s="100">
        <v>18340</v>
      </c>
      <c r="AO1158" s="100">
        <f t="shared" si="210"/>
        <v>33007</v>
      </c>
      <c r="AP1158" t="s">
        <v>562</v>
      </c>
    </row>
    <row r="1159" spans="1:42" hidden="1" outlineLevel="1">
      <c r="A1159" t="s">
        <v>2427</v>
      </c>
      <c r="B1159" s="9"/>
      <c r="C1159" s="1"/>
      <c r="D1159" s="7"/>
      <c r="E1159" s="7"/>
      <c r="F1159" s="7"/>
      <c r="G1159" s="1"/>
      <c r="I1159" s="8"/>
      <c r="J1159" s="2"/>
      <c r="K1159" s="2"/>
      <c r="L1159" s="2"/>
      <c r="M1159" s="2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G1159" t="str">
        <f t="shared" si="209"/>
        <v>Ervings Location</v>
      </c>
      <c r="AH1159" t="s">
        <v>824</v>
      </c>
      <c r="AI1159">
        <v>2</v>
      </c>
      <c r="AJ1159" s="7"/>
      <c r="AK1159" s="94">
        <v>33</v>
      </c>
      <c r="AL1159" s="96">
        <v>7</v>
      </c>
      <c r="AM1159" s="96">
        <v>90</v>
      </c>
      <c r="AN1159" s="100">
        <v>25180</v>
      </c>
      <c r="AO1159" s="100">
        <f t="shared" si="210"/>
        <v>33007</v>
      </c>
      <c r="AP1159" t="s">
        <v>1170</v>
      </c>
    </row>
    <row r="1160" spans="1:42" hidden="1" outlineLevel="1">
      <c r="A1160" t="s">
        <v>1139</v>
      </c>
      <c r="B1160" s="9"/>
      <c r="C1160" s="1"/>
      <c r="D1160" s="7"/>
      <c r="E1160" s="7"/>
      <c r="F1160" s="7"/>
      <c r="G1160" s="1"/>
      <c r="I1160" s="8"/>
      <c r="J1160" s="2"/>
      <c r="K1160" s="2"/>
      <c r="L1160" s="2"/>
      <c r="M1160" s="2"/>
      <c r="N1160" s="55"/>
      <c r="O1160" s="55"/>
      <c r="P1160" s="55"/>
      <c r="U1160" s="55"/>
      <c r="V1160" s="55"/>
      <c r="W1160" s="55"/>
      <c r="X1160" s="55"/>
      <c r="Y1160" s="55"/>
      <c r="Z1160" s="55"/>
      <c r="AA1160" s="55"/>
      <c r="AB1160" s="55"/>
      <c r="AG1160" t="str">
        <f t="shared" si="209"/>
        <v>Hadleys Purchase</v>
      </c>
      <c r="AH1160" t="s">
        <v>824</v>
      </c>
      <c r="AI1160">
        <v>2</v>
      </c>
      <c r="AJ1160" s="7"/>
      <c r="AK1160" s="94">
        <v>33</v>
      </c>
      <c r="AL1160" s="96">
        <v>7</v>
      </c>
      <c r="AM1160" s="96">
        <v>105</v>
      </c>
      <c r="AN1160" s="100">
        <v>32420</v>
      </c>
      <c r="AO1160" s="100">
        <f t="shared" si="210"/>
        <v>33007</v>
      </c>
      <c r="AP1160" t="s">
        <v>1171</v>
      </c>
    </row>
    <row r="1161" spans="1:42" hidden="1" outlineLevel="1">
      <c r="A1161" t="s">
        <v>1757</v>
      </c>
      <c r="B1161" s="9"/>
      <c r="C1161" s="1"/>
      <c r="D1161" s="7"/>
      <c r="E1161" s="7"/>
      <c r="F1161" s="7"/>
      <c r="G1161" s="1"/>
      <c r="I1161" s="8"/>
      <c r="J1161" s="2"/>
      <c r="K1161" s="2"/>
      <c r="L1161" s="2"/>
      <c r="M1161" s="2"/>
      <c r="N1161" s="55"/>
      <c r="O1161" s="55"/>
      <c r="P1161" s="55"/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B1161" s="55"/>
      <c r="AG1161" t="str">
        <f t="shared" si="209"/>
        <v>Kilkenny township</v>
      </c>
      <c r="AH1161" t="s">
        <v>824</v>
      </c>
      <c r="AI1161">
        <v>2</v>
      </c>
      <c r="AJ1161" s="7"/>
      <c r="AK1161" s="94">
        <v>33</v>
      </c>
      <c r="AL1161" s="96">
        <v>7</v>
      </c>
      <c r="AM1161" s="96">
        <v>115</v>
      </c>
      <c r="AN1161" s="100">
        <v>39940</v>
      </c>
      <c r="AO1161" s="100">
        <f t="shared" si="210"/>
        <v>33007</v>
      </c>
      <c r="AP1161" t="s">
        <v>1644</v>
      </c>
    </row>
    <row r="1162" spans="1:42" hidden="1" outlineLevel="1">
      <c r="A1162" t="s">
        <v>1926</v>
      </c>
      <c r="B1162" s="9"/>
      <c r="C1162" s="1"/>
      <c r="D1162" s="7"/>
      <c r="E1162" s="7"/>
      <c r="F1162" s="7"/>
      <c r="G1162" s="1"/>
      <c r="I1162" s="8"/>
      <c r="J1162" s="2"/>
      <c r="K1162" s="2"/>
      <c r="L1162" s="2"/>
      <c r="M1162" s="2"/>
      <c r="N1162" s="55"/>
      <c r="O1162" s="55"/>
      <c r="P1162" s="55"/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55"/>
      <c r="AG1162" t="str">
        <f t="shared" si="209"/>
        <v>Livermore</v>
      </c>
      <c r="AH1162" t="s">
        <v>336</v>
      </c>
      <c r="AI1162">
        <v>2</v>
      </c>
      <c r="AJ1162" s="7"/>
      <c r="AK1162" s="94">
        <v>33</v>
      </c>
      <c r="AL1162" s="96">
        <v>9</v>
      </c>
      <c r="AM1162" s="96">
        <v>127</v>
      </c>
      <c r="AN1162" s="100">
        <v>42820</v>
      </c>
      <c r="AO1162" s="100">
        <f t="shared" si="210"/>
        <v>33009</v>
      </c>
      <c r="AP1162" t="s">
        <v>2575</v>
      </c>
    </row>
    <row r="1163" spans="1:42" hidden="1" outlineLevel="1">
      <c r="A1163" t="s">
        <v>1595</v>
      </c>
      <c r="B1163" s="9"/>
      <c r="C1163" s="1"/>
      <c r="D1163" s="7"/>
      <c r="E1163" s="7"/>
      <c r="F1163" s="7"/>
      <c r="G1163" s="1"/>
      <c r="I1163" s="8"/>
      <c r="J1163" s="2"/>
      <c r="K1163" s="2"/>
      <c r="L1163" s="2"/>
      <c r="M1163" s="2"/>
      <c r="N1163" s="55"/>
      <c r="O1163" s="55"/>
      <c r="P1163" s="55"/>
      <c r="Q1163" s="55"/>
      <c r="R1163" s="55"/>
      <c r="S1163" s="55"/>
      <c r="T1163" s="55"/>
      <c r="U1163" s="55"/>
      <c r="V1163" s="55"/>
      <c r="W1163" s="55"/>
      <c r="X1163" s="55"/>
      <c r="Y1163" s="55"/>
      <c r="Z1163" s="55"/>
      <c r="AA1163" s="55"/>
      <c r="AB1163" s="55"/>
      <c r="AG1163" t="str">
        <f t="shared" si="209"/>
        <v>Low and Burbanks Grant</v>
      </c>
      <c r="AH1163" t="s">
        <v>824</v>
      </c>
      <c r="AI1163">
        <v>2</v>
      </c>
      <c r="AJ1163" s="7"/>
      <c r="AK1163" s="94">
        <v>33</v>
      </c>
      <c r="AL1163" s="96">
        <v>7</v>
      </c>
      <c r="AM1163" s="96">
        <v>125</v>
      </c>
      <c r="AN1163" s="100">
        <v>43620</v>
      </c>
      <c r="AO1163" s="100">
        <f t="shared" si="210"/>
        <v>33007</v>
      </c>
      <c r="AP1163" t="s">
        <v>562</v>
      </c>
    </row>
    <row r="1164" spans="1:42" hidden="1" outlineLevel="1">
      <c r="A1164" t="s">
        <v>2428</v>
      </c>
      <c r="B1164" s="9"/>
      <c r="C1164" s="1"/>
      <c r="D1164" s="7"/>
      <c r="E1164" s="7"/>
      <c r="F1164" s="7"/>
      <c r="G1164" s="1"/>
      <c r="I1164" s="8"/>
      <c r="J1164" s="2"/>
      <c r="K1164" s="2"/>
      <c r="L1164" s="2"/>
      <c r="M1164" s="2"/>
      <c r="N1164" s="55"/>
      <c r="O1164" s="55"/>
      <c r="P1164" s="55"/>
      <c r="Q1164" s="55"/>
      <c r="R1164" s="55"/>
      <c r="S1164" s="55"/>
      <c r="T1164" s="55"/>
      <c r="U1164" s="55"/>
      <c r="V1164" s="55"/>
      <c r="W1164" s="55"/>
      <c r="X1164" s="55"/>
      <c r="Y1164" s="55"/>
      <c r="Z1164" s="55"/>
      <c r="AA1164" s="55"/>
      <c r="AB1164" s="55"/>
      <c r="AG1164" t="str">
        <f t="shared" si="209"/>
        <v>Martins Location</v>
      </c>
      <c r="AH1164" t="s">
        <v>824</v>
      </c>
      <c r="AI1164">
        <v>2</v>
      </c>
      <c r="AJ1164" s="7"/>
      <c r="AK1164" s="94">
        <v>33</v>
      </c>
      <c r="AL1164" s="96">
        <v>7</v>
      </c>
      <c r="AM1164" s="96">
        <v>130</v>
      </c>
      <c r="AN1164" s="100">
        <v>46020</v>
      </c>
      <c r="AO1164" s="100">
        <f t="shared" si="210"/>
        <v>33007</v>
      </c>
      <c r="AP1164" t="s">
        <v>1170</v>
      </c>
    </row>
    <row r="1165" spans="1:42" hidden="1" outlineLevel="1">
      <c r="A1165" t="s">
        <v>859</v>
      </c>
      <c r="B1165" s="9"/>
      <c r="C1165" s="1"/>
      <c r="D1165" s="7"/>
      <c r="E1165" s="7"/>
      <c r="F1165" s="7"/>
      <c r="G1165" s="1"/>
      <c r="I1165" s="8"/>
      <c r="J1165" s="2"/>
      <c r="K1165" s="2"/>
      <c r="L1165" s="2"/>
      <c r="M1165" s="2"/>
      <c r="N1165" s="55"/>
      <c r="O1165" s="55"/>
      <c r="P1165" s="55"/>
      <c r="Q1165" s="55"/>
      <c r="R1165" s="55"/>
      <c r="S1165" s="55"/>
      <c r="T1165" s="55"/>
      <c r="U1165" s="55"/>
      <c r="V1165" s="55"/>
      <c r="W1165" s="55"/>
      <c r="X1165" s="55"/>
      <c r="Y1165" s="55"/>
      <c r="Z1165" s="55"/>
      <c r="AA1165" s="55"/>
      <c r="AB1165" s="55"/>
      <c r="AG1165" t="str">
        <f t="shared" si="209"/>
        <v>Odell township</v>
      </c>
      <c r="AH1165" t="s">
        <v>824</v>
      </c>
      <c r="AI1165">
        <v>2</v>
      </c>
      <c r="AJ1165" s="7"/>
      <c r="AK1165" s="94">
        <v>33</v>
      </c>
      <c r="AL1165" s="96">
        <v>7</v>
      </c>
      <c r="AM1165" s="96">
        <v>150</v>
      </c>
      <c r="AN1165" s="100">
        <v>57860</v>
      </c>
      <c r="AO1165" s="100">
        <f t="shared" si="210"/>
        <v>33007</v>
      </c>
      <c r="AP1165" t="s">
        <v>1644</v>
      </c>
    </row>
    <row r="1166" spans="1:42" hidden="1" outlineLevel="1">
      <c r="A1166" t="s">
        <v>1003</v>
      </c>
      <c r="B1166" s="9"/>
      <c r="C1166" s="1"/>
      <c r="D1166" s="7"/>
      <c r="E1166" s="7"/>
      <c r="F1166" s="7"/>
      <c r="G1166" s="1"/>
      <c r="I1166" s="8"/>
      <c r="J1166" s="2"/>
      <c r="K1166" s="2"/>
      <c r="L1166" s="2"/>
      <c r="M1166" s="2"/>
      <c r="N1166" s="55"/>
      <c r="O1166" s="55"/>
      <c r="P1166" s="55"/>
      <c r="Q1166" s="55"/>
      <c r="R1166" s="55"/>
      <c r="S1166" s="55"/>
      <c r="T1166" s="55"/>
      <c r="U1166" s="55"/>
      <c r="V1166" s="55"/>
      <c r="W1166" s="55"/>
      <c r="X1166" s="55"/>
      <c r="Y1166" s="55"/>
      <c r="Z1166" s="55"/>
      <c r="AA1166" s="55"/>
      <c r="AB1166" s="55"/>
      <c r="AG1166" t="str">
        <f t="shared" si="209"/>
        <v>Sargents Purchase</v>
      </c>
      <c r="AH1166" t="s">
        <v>824</v>
      </c>
      <c r="AI1166">
        <v>2</v>
      </c>
      <c r="AJ1166" s="7"/>
      <c r="AK1166" s="94">
        <v>33</v>
      </c>
      <c r="AL1166" s="96">
        <v>7</v>
      </c>
      <c r="AM1166" s="96">
        <v>170</v>
      </c>
      <c r="AN1166" s="100">
        <v>67860</v>
      </c>
      <c r="AO1166" s="100">
        <f t="shared" si="210"/>
        <v>33007</v>
      </c>
      <c r="AP1166" t="s">
        <v>1171</v>
      </c>
    </row>
    <row r="1167" spans="1:42" hidden="1" outlineLevel="1">
      <c r="A1167" t="s">
        <v>1366</v>
      </c>
      <c r="B1167" s="9"/>
      <c r="C1167" s="1"/>
      <c r="D1167" s="7"/>
      <c r="E1167" s="7"/>
      <c r="F1167" s="7"/>
      <c r="G1167" s="1"/>
      <c r="I1167" s="8"/>
      <c r="J1167" s="2"/>
      <c r="K1167" s="2"/>
      <c r="L1167" s="2"/>
      <c r="M1167" s="2"/>
      <c r="N1167" s="55"/>
      <c r="O1167" s="55"/>
      <c r="P1167" s="55"/>
      <c r="Q1167" s="55"/>
      <c r="R1167" s="55"/>
      <c r="S1167" s="55"/>
      <c r="T1167" s="55"/>
      <c r="U1167" s="55"/>
      <c r="V1167" s="55"/>
      <c r="W1167" s="55"/>
      <c r="X1167" s="55"/>
      <c r="Y1167" s="55"/>
      <c r="Z1167" s="55"/>
      <c r="AA1167" s="55"/>
      <c r="AB1167" s="55"/>
      <c r="AG1167" t="str">
        <f t="shared" si="209"/>
        <v>Second College Grant</v>
      </c>
      <c r="AH1167" t="s">
        <v>824</v>
      </c>
      <c r="AI1167">
        <v>2</v>
      </c>
      <c r="AJ1167" s="7"/>
      <c r="AK1167" s="94">
        <v>33</v>
      </c>
      <c r="AL1167" s="96">
        <v>7</v>
      </c>
      <c r="AM1167" s="96">
        <v>175</v>
      </c>
      <c r="AN1167" s="100">
        <v>68500</v>
      </c>
      <c r="AO1167" s="100">
        <f t="shared" si="210"/>
        <v>33007</v>
      </c>
      <c r="AP1167" t="s">
        <v>562</v>
      </c>
    </row>
    <row r="1168" spans="1:42" hidden="1" outlineLevel="1">
      <c r="A1168" t="s">
        <v>1891</v>
      </c>
      <c r="B1168" s="9"/>
      <c r="C1168" s="1"/>
      <c r="D1168" s="7"/>
      <c r="E1168" s="7"/>
      <c r="F1168" s="7"/>
      <c r="G1168" s="1"/>
      <c r="I1168" s="8"/>
      <c r="J1168" s="2"/>
      <c r="K1168" s="2"/>
      <c r="L1168" s="2"/>
      <c r="M1168" s="2"/>
      <c r="N1168" s="55"/>
      <c r="O1168" s="55"/>
      <c r="P1168" s="55"/>
      <c r="Q1168" s="55"/>
      <c r="R1168" s="55"/>
      <c r="S1168" s="55"/>
      <c r="T1168" s="55"/>
      <c r="U1168" s="55"/>
      <c r="V1168" s="55"/>
      <c r="W1168" s="55"/>
      <c r="X1168" s="55"/>
      <c r="Y1168" s="55"/>
      <c r="Z1168" s="55"/>
      <c r="AA1168" s="55"/>
      <c r="AB1168" s="55"/>
      <c r="AG1168" t="str">
        <f t="shared" si="209"/>
        <v>Success Township</v>
      </c>
      <c r="AH1168" t="s">
        <v>824</v>
      </c>
      <c r="AI1168">
        <v>2</v>
      </c>
      <c r="AJ1168" s="7"/>
      <c r="AK1168" s="94">
        <v>33</v>
      </c>
      <c r="AL1168" s="96">
        <v>7</v>
      </c>
      <c r="AM1168" s="96">
        <v>200</v>
      </c>
      <c r="AN1168" s="100">
        <v>74500</v>
      </c>
      <c r="AO1168" s="100">
        <f t="shared" si="210"/>
        <v>33007</v>
      </c>
      <c r="AP1168" t="s">
        <v>1644</v>
      </c>
    </row>
    <row r="1169" spans="1:45" hidden="1" outlineLevel="1">
      <c r="A1169" t="s">
        <v>1704</v>
      </c>
      <c r="B1169" s="9"/>
      <c r="C1169" s="1"/>
      <c r="D1169" s="7"/>
      <c r="E1169" s="7"/>
      <c r="F1169" s="7"/>
      <c r="G1169" s="1"/>
      <c r="I1169" s="8"/>
      <c r="J1169" s="2"/>
      <c r="K1169" s="2"/>
      <c r="L1169" s="2"/>
      <c r="M1169" s="2"/>
      <c r="N1169" s="55"/>
      <c r="O1169" s="55"/>
      <c r="P1169" s="55"/>
      <c r="Q1169" s="55"/>
      <c r="R1169" s="55"/>
      <c r="S1169" s="55"/>
      <c r="T1169" s="55"/>
      <c r="U1169" s="55"/>
      <c r="V1169" s="55"/>
      <c r="W1169" s="55"/>
      <c r="X1169" s="55"/>
      <c r="Y1169" s="55"/>
      <c r="Z1169" s="55"/>
      <c r="AA1169" s="55"/>
      <c r="AB1169" s="55"/>
      <c r="AG1169" t="str">
        <f t="shared" si="209"/>
        <v>Thompson and Meserves Purchase</v>
      </c>
      <c r="AH1169" t="s">
        <v>824</v>
      </c>
      <c r="AI1169">
        <v>2</v>
      </c>
      <c r="AJ1169" s="7"/>
      <c r="AK1169" s="94">
        <v>33</v>
      </c>
      <c r="AL1169" s="96">
        <v>7</v>
      </c>
      <c r="AM1169" s="96">
        <v>205</v>
      </c>
      <c r="AN1169" s="100">
        <v>76580</v>
      </c>
      <c r="AO1169" s="100">
        <f t="shared" si="210"/>
        <v>33007</v>
      </c>
      <c r="AP1169" t="s">
        <v>1171</v>
      </c>
    </row>
    <row r="1170" spans="1:45" hidden="1" outlineLevel="1">
      <c r="B1170" s="9"/>
      <c r="C1170" s="1"/>
      <c r="D1170" s="7"/>
      <c r="E1170" s="7"/>
      <c r="F1170" s="7"/>
      <c r="G1170" s="1"/>
      <c r="I1170" s="8"/>
      <c r="J1170" s="2"/>
      <c r="K1170" s="2"/>
      <c r="L1170" s="2"/>
      <c r="M1170" s="2"/>
      <c r="N1170" s="55"/>
      <c r="O1170" s="55"/>
      <c r="P1170" s="55"/>
      <c r="Q1170" s="55"/>
      <c r="R1170" s="55"/>
      <c r="S1170" s="55"/>
      <c r="T1170" s="55"/>
      <c r="U1170" s="55"/>
      <c r="V1170" s="55"/>
      <c r="W1170" s="55"/>
      <c r="X1170" s="55"/>
      <c r="Y1170" s="55"/>
      <c r="Z1170" s="55"/>
      <c r="AA1170" s="55"/>
      <c r="AB1170" s="55"/>
      <c r="AJ1170" s="7"/>
    </row>
    <row r="1171" spans="1:45" hidden="1" outlineLevel="1">
      <c r="A1171" s="54" t="s">
        <v>2537</v>
      </c>
      <c r="J1171" s="2"/>
      <c r="K1171" s="2"/>
      <c r="L1171" s="2"/>
      <c r="M1171" s="2"/>
    </row>
    <row r="1172" spans="1:45" s="9" customFormat="1" hidden="1" outlineLevel="1">
      <c r="J1172" s="2"/>
      <c r="K1172" s="2"/>
      <c r="L1172" s="2"/>
      <c r="M1172" s="2"/>
      <c r="N1172" s="55"/>
      <c r="O1172" s="55"/>
      <c r="P1172" s="55"/>
      <c r="Y1172" s="61"/>
      <c r="AK1172" s="94"/>
      <c r="AL1172" s="96"/>
      <c r="AM1172" s="96"/>
      <c r="AN1172" s="100"/>
      <c r="AO1172" s="100"/>
      <c r="AR1172" s="55"/>
      <c r="AS1172" s="55"/>
    </row>
    <row r="1173" spans="1:45" hidden="1" outlineLevel="1">
      <c r="A1173" t="s">
        <v>1422</v>
      </c>
      <c r="AG1173" t="str">
        <f t="shared" ref="AG1173:AG1209" si="211">A1173</f>
        <v>Argyle</v>
      </c>
      <c r="AH1173" s="61" t="s">
        <v>1154</v>
      </c>
      <c r="AK1173" s="94">
        <v>23</v>
      </c>
      <c r="AL1173" s="96">
        <v>19</v>
      </c>
      <c r="AM1173" s="96">
        <v>7</v>
      </c>
      <c r="AN1173" s="100">
        <v>1500</v>
      </c>
      <c r="AO1173" s="100">
        <f t="shared" si="210"/>
        <v>23019</v>
      </c>
      <c r="AP1173" t="s">
        <v>1228</v>
      </c>
    </row>
    <row r="1174" spans="1:45" hidden="1" outlineLevel="1">
      <c r="A1174" t="s">
        <v>1022</v>
      </c>
      <c r="AG1174" t="str">
        <f t="shared" si="211"/>
        <v>Blanchard</v>
      </c>
      <c r="AH1174" s="61" t="s">
        <v>1723</v>
      </c>
      <c r="AK1174" s="94">
        <v>23</v>
      </c>
      <c r="AL1174" s="96">
        <v>21</v>
      </c>
      <c r="AM1174" s="96">
        <v>20</v>
      </c>
      <c r="AN1174" s="100">
        <v>5560</v>
      </c>
      <c r="AO1174" s="100">
        <f t="shared" si="210"/>
        <v>23021</v>
      </c>
      <c r="AP1174" t="s">
        <v>1228</v>
      </c>
    </row>
    <row r="1175" spans="1:45" hidden="1" outlineLevel="1">
      <c r="A1175" t="s">
        <v>1838</v>
      </c>
      <c r="J1175" s="2"/>
      <c r="K1175" s="2"/>
      <c r="L1175" s="2"/>
      <c r="M1175" s="2"/>
      <c r="AG1175" t="str">
        <f t="shared" si="211"/>
        <v>Central Aroostook</v>
      </c>
      <c r="AH1175" s="61" t="s">
        <v>1670</v>
      </c>
      <c r="AK1175" s="94">
        <v>23</v>
      </c>
      <c r="AL1175" s="96">
        <v>3</v>
      </c>
      <c r="AM1175" s="96">
        <v>57</v>
      </c>
      <c r="AN1175" s="100">
        <v>11785</v>
      </c>
      <c r="AO1175" s="100">
        <f t="shared" si="210"/>
        <v>23003</v>
      </c>
      <c r="AP1175" t="s">
        <v>1228</v>
      </c>
    </row>
    <row r="1176" spans="1:45" hidden="1" outlineLevel="1">
      <c r="A1176" t="s">
        <v>2150</v>
      </c>
      <c r="AG1176" t="str">
        <f t="shared" si="211"/>
        <v>Central Hancock</v>
      </c>
      <c r="AH1176" s="61" t="s">
        <v>2274</v>
      </c>
      <c r="AK1176" s="94">
        <v>23</v>
      </c>
      <c r="AL1176" s="96">
        <v>9</v>
      </c>
      <c r="AM1176" s="96">
        <v>42</v>
      </c>
      <c r="AN1176" s="100">
        <v>11800</v>
      </c>
      <c r="AO1176" s="100">
        <f t="shared" si="210"/>
        <v>23009</v>
      </c>
      <c r="AP1176" t="s">
        <v>1228</v>
      </c>
    </row>
    <row r="1177" spans="1:45" hidden="1" outlineLevel="1">
      <c r="A1177" t="s">
        <v>1016</v>
      </c>
      <c r="AG1177" t="str">
        <f t="shared" si="211"/>
        <v>Central Somerset</v>
      </c>
      <c r="AH1177" s="61" t="s">
        <v>1518</v>
      </c>
      <c r="AK1177" s="94">
        <v>23</v>
      </c>
      <c r="AL1177" s="96">
        <v>25</v>
      </c>
      <c r="AM1177" s="96">
        <v>37</v>
      </c>
      <c r="AN1177" s="100">
        <v>11820</v>
      </c>
      <c r="AO1177" s="100">
        <f t="shared" si="210"/>
        <v>23025</v>
      </c>
      <c r="AP1177" t="s">
        <v>1228</v>
      </c>
    </row>
    <row r="1178" spans="1:45" hidden="1" outlineLevel="1">
      <c r="A1178" t="s">
        <v>1987</v>
      </c>
      <c r="AG1178" t="str">
        <f t="shared" si="211"/>
        <v>Criehaven</v>
      </c>
      <c r="AH1178" s="61" t="s">
        <v>947</v>
      </c>
      <c r="AK1178" s="94">
        <v>23</v>
      </c>
      <c r="AL1178" s="96">
        <v>13</v>
      </c>
      <c r="AM1178" s="96">
        <v>13</v>
      </c>
      <c r="AN1178" s="100">
        <v>15125</v>
      </c>
      <c r="AO1178" s="100">
        <f t="shared" si="210"/>
        <v>23013</v>
      </c>
      <c r="AP1178" t="s">
        <v>1228</v>
      </c>
    </row>
    <row r="1179" spans="1:45" hidden="1" outlineLevel="1">
      <c r="A1179" t="s">
        <v>1344</v>
      </c>
      <c r="AG1179" t="str">
        <f t="shared" si="211"/>
        <v>East Central Franklin</v>
      </c>
      <c r="AH1179" s="61" t="s">
        <v>1534</v>
      </c>
      <c r="AK1179" s="94">
        <v>23</v>
      </c>
      <c r="AL1179" s="96">
        <v>7</v>
      </c>
      <c r="AM1179" s="96">
        <v>27</v>
      </c>
      <c r="AN1179" s="100">
        <v>19865</v>
      </c>
      <c r="AO1179" s="100">
        <f t="shared" si="210"/>
        <v>23007</v>
      </c>
      <c r="AP1179" t="s">
        <v>1228</v>
      </c>
    </row>
    <row r="1180" spans="1:45" hidden="1" outlineLevel="1">
      <c r="A1180" t="s">
        <v>162</v>
      </c>
      <c r="AG1180" t="str">
        <f t="shared" si="211"/>
        <v>East Central Penobscot</v>
      </c>
      <c r="AH1180" s="61" t="s">
        <v>1154</v>
      </c>
      <c r="AK1180" s="94">
        <v>23</v>
      </c>
      <c r="AL1180" s="96">
        <v>19</v>
      </c>
      <c r="AM1180" s="96">
        <v>83</v>
      </c>
      <c r="AN1180" s="100">
        <v>19868</v>
      </c>
      <c r="AO1180" s="100">
        <f t="shared" si="210"/>
        <v>23019</v>
      </c>
      <c r="AP1180" t="s">
        <v>1228</v>
      </c>
    </row>
    <row r="1181" spans="1:45" hidden="1" outlineLevel="1">
      <c r="A1181" t="s">
        <v>1108</v>
      </c>
      <c r="AG1181" t="str">
        <f t="shared" si="211"/>
        <v>East Central Washington</v>
      </c>
      <c r="AH1181" s="61" t="s">
        <v>1242</v>
      </c>
      <c r="AK1181" s="94">
        <v>23</v>
      </c>
      <c r="AL1181" s="96">
        <v>29</v>
      </c>
      <c r="AM1181" s="96">
        <v>93</v>
      </c>
      <c r="AN1181" s="100">
        <v>19870</v>
      </c>
      <c r="AO1181" s="100">
        <f t="shared" si="210"/>
        <v>23029</v>
      </c>
      <c r="AP1181" t="s">
        <v>1228</v>
      </c>
    </row>
    <row r="1182" spans="1:45" hidden="1" outlineLevel="1">
      <c r="A1182" t="s">
        <v>1497</v>
      </c>
      <c r="AG1182" t="str">
        <f t="shared" si="211"/>
        <v>East Hancock</v>
      </c>
      <c r="AH1182" s="61" t="s">
        <v>2274</v>
      </c>
      <c r="AK1182" s="94">
        <v>23</v>
      </c>
      <c r="AL1182" s="96">
        <v>9</v>
      </c>
      <c r="AM1182" s="96">
        <v>62</v>
      </c>
      <c r="AN1182" s="100">
        <v>20405</v>
      </c>
      <c r="AO1182" s="100">
        <f t="shared" si="210"/>
        <v>23009</v>
      </c>
      <c r="AP1182" t="s">
        <v>1228</v>
      </c>
    </row>
    <row r="1183" spans="1:45" hidden="1" outlineLevel="1">
      <c r="A1183" t="s">
        <v>1396</v>
      </c>
      <c r="AG1183" t="str">
        <f t="shared" si="211"/>
        <v>Hibberts</v>
      </c>
      <c r="AH1183" s="61" t="s">
        <v>1794</v>
      </c>
      <c r="AK1183" s="94">
        <v>23</v>
      </c>
      <c r="AL1183" s="96">
        <v>15</v>
      </c>
      <c r="AM1183" s="96">
        <v>45</v>
      </c>
      <c r="AN1183" s="100">
        <v>32715</v>
      </c>
      <c r="AO1183" s="100">
        <f t="shared" si="210"/>
        <v>23015</v>
      </c>
      <c r="AP1183" t="s">
        <v>1400</v>
      </c>
    </row>
    <row r="1184" spans="1:45" hidden="1" outlineLevel="1">
      <c r="A1184" t="s">
        <v>1327</v>
      </c>
      <c r="J1184" s="2"/>
      <c r="K1184" s="2"/>
      <c r="L1184" s="2"/>
      <c r="M1184" s="2"/>
      <c r="AG1184" t="str">
        <f t="shared" si="211"/>
        <v>North Franklin</v>
      </c>
      <c r="AH1184" s="61" t="s">
        <v>1534</v>
      </c>
      <c r="AK1184" s="94">
        <v>23</v>
      </c>
      <c r="AL1184" s="96">
        <v>7</v>
      </c>
      <c r="AM1184" s="96">
        <v>67</v>
      </c>
      <c r="AN1184" s="100">
        <v>51400</v>
      </c>
      <c r="AO1184" s="100">
        <f t="shared" si="210"/>
        <v>23007</v>
      </c>
      <c r="AP1184" t="s">
        <v>1228</v>
      </c>
    </row>
    <row r="1185" spans="1:42" hidden="1" outlineLevel="1">
      <c r="A1185" t="s">
        <v>2007</v>
      </c>
      <c r="AG1185" t="str">
        <f t="shared" si="211"/>
        <v>North Oxford</v>
      </c>
      <c r="AH1185" s="61" t="s">
        <v>2760</v>
      </c>
      <c r="AK1185" s="94">
        <v>23</v>
      </c>
      <c r="AL1185" s="96">
        <v>17</v>
      </c>
      <c r="AM1185" s="96">
        <v>102</v>
      </c>
      <c r="AN1185" s="100">
        <v>52575</v>
      </c>
      <c r="AO1185" s="100">
        <f t="shared" si="210"/>
        <v>23017</v>
      </c>
      <c r="AP1185" t="s">
        <v>1228</v>
      </c>
    </row>
    <row r="1186" spans="1:42" hidden="1" outlineLevel="1">
      <c r="A1186" t="s">
        <v>1960</v>
      </c>
      <c r="AG1186" t="str">
        <f t="shared" si="211"/>
        <v>North Penobscot</v>
      </c>
      <c r="AH1186" s="61" t="s">
        <v>1154</v>
      </c>
      <c r="AK1186" s="94">
        <v>23</v>
      </c>
      <c r="AL1186" s="96">
        <v>19</v>
      </c>
      <c r="AM1186" s="96">
        <v>237</v>
      </c>
      <c r="AN1186" s="100">
        <v>52710</v>
      </c>
      <c r="AO1186" s="100">
        <f t="shared" si="210"/>
        <v>23019</v>
      </c>
      <c r="AP1186" t="s">
        <v>1228</v>
      </c>
    </row>
    <row r="1187" spans="1:42" hidden="1" outlineLevel="1">
      <c r="A1187" t="s">
        <v>895</v>
      </c>
      <c r="AG1187" t="str">
        <f t="shared" si="211"/>
        <v>North Washington</v>
      </c>
      <c r="AH1187" s="61" t="s">
        <v>1242</v>
      </c>
      <c r="AK1187" s="94">
        <v>23</v>
      </c>
      <c r="AL1187" s="96">
        <v>29</v>
      </c>
      <c r="AM1187" s="96">
        <v>157</v>
      </c>
      <c r="AN1187" s="100">
        <v>53500</v>
      </c>
      <c r="AO1187" s="100">
        <f t="shared" si="210"/>
        <v>23029</v>
      </c>
      <c r="AP1187" t="s">
        <v>1228</v>
      </c>
    </row>
    <row r="1188" spans="1:42" hidden="1" outlineLevel="1">
      <c r="A1188" t="s">
        <v>1569</v>
      </c>
      <c r="AG1188" t="str">
        <f t="shared" si="211"/>
        <v>Northeast Piscataquis</v>
      </c>
      <c r="AH1188" s="61" t="s">
        <v>1723</v>
      </c>
      <c r="AK1188" s="94">
        <v>23</v>
      </c>
      <c r="AL1188" s="96">
        <v>21</v>
      </c>
      <c r="AM1188" s="96">
        <v>72</v>
      </c>
      <c r="AN1188" s="100">
        <v>51105</v>
      </c>
      <c r="AO1188" s="100">
        <f t="shared" si="210"/>
        <v>23021</v>
      </c>
      <c r="AP1188" t="s">
        <v>1228</v>
      </c>
    </row>
    <row r="1189" spans="1:42" hidden="1" outlineLevel="1">
      <c r="A1189" t="s">
        <v>1309</v>
      </c>
      <c r="AG1189" t="str">
        <f t="shared" si="211"/>
        <v>Northeast Somerset</v>
      </c>
      <c r="AH1189" s="61" t="s">
        <v>1518</v>
      </c>
      <c r="AK1189" s="94">
        <v>23</v>
      </c>
      <c r="AL1189" s="96">
        <v>25</v>
      </c>
      <c r="AM1189" s="96">
        <v>112</v>
      </c>
      <c r="AN1189" s="100">
        <v>51114</v>
      </c>
      <c r="AO1189" s="100">
        <f t="shared" si="210"/>
        <v>23025</v>
      </c>
      <c r="AP1189" t="s">
        <v>1228</v>
      </c>
    </row>
    <row r="1190" spans="1:42" hidden="1" outlineLevel="1">
      <c r="A1190" t="s">
        <v>2041</v>
      </c>
      <c r="J1190" s="2"/>
      <c r="K1190" s="2"/>
      <c r="L1190" s="2"/>
      <c r="M1190" s="2"/>
      <c r="AG1190" t="str">
        <f t="shared" si="211"/>
        <v>Northwest Aroostook</v>
      </c>
      <c r="AH1190" s="61" t="s">
        <v>1670</v>
      </c>
      <c r="AK1190" s="94">
        <v>23</v>
      </c>
      <c r="AL1190" s="96">
        <v>3</v>
      </c>
      <c r="AM1190" s="96">
        <v>237</v>
      </c>
      <c r="AN1190" s="100">
        <v>53602</v>
      </c>
      <c r="AO1190" s="100">
        <f t="shared" si="210"/>
        <v>23003</v>
      </c>
      <c r="AP1190" t="s">
        <v>1228</v>
      </c>
    </row>
    <row r="1191" spans="1:42" hidden="1" outlineLevel="1">
      <c r="A1191" t="s">
        <v>1691</v>
      </c>
      <c r="AG1191" t="str">
        <f t="shared" si="211"/>
        <v>Northwest Hancock</v>
      </c>
      <c r="AH1191" s="61" t="s">
        <v>2274</v>
      </c>
      <c r="AK1191" s="94">
        <v>23</v>
      </c>
      <c r="AL1191" s="96">
        <v>9</v>
      </c>
      <c r="AM1191" s="96">
        <v>102</v>
      </c>
      <c r="AN1191" s="100">
        <v>53620</v>
      </c>
      <c r="AO1191" s="100">
        <f t="shared" si="210"/>
        <v>23009</v>
      </c>
      <c r="AP1191" t="s">
        <v>1228</v>
      </c>
    </row>
    <row r="1192" spans="1:42" hidden="1" outlineLevel="1">
      <c r="A1192" t="s">
        <v>1581</v>
      </c>
      <c r="AG1192" t="str">
        <f t="shared" si="211"/>
        <v>Northwest Piscataquis</v>
      </c>
      <c r="AH1192" s="61" t="s">
        <v>1723</v>
      </c>
      <c r="AK1192" s="94">
        <v>23</v>
      </c>
      <c r="AL1192" s="96">
        <v>21</v>
      </c>
      <c r="AM1192" s="96">
        <v>73</v>
      </c>
      <c r="AN1192" s="100">
        <v>53628</v>
      </c>
      <c r="AO1192" s="100">
        <f t="shared" si="210"/>
        <v>23021</v>
      </c>
      <c r="AP1192" t="s">
        <v>1228</v>
      </c>
    </row>
    <row r="1193" spans="1:42" hidden="1" outlineLevel="1">
      <c r="A1193" t="s">
        <v>1748</v>
      </c>
      <c r="AG1193" t="str">
        <f t="shared" si="211"/>
        <v>Northwest Somerset</v>
      </c>
      <c r="AH1193" s="61" t="s">
        <v>1518</v>
      </c>
      <c r="AK1193" s="94">
        <v>23</v>
      </c>
      <c r="AL1193" s="96">
        <v>25</v>
      </c>
      <c r="AM1193" s="96">
        <v>113</v>
      </c>
      <c r="AN1193" s="100">
        <v>53636</v>
      </c>
      <c r="AO1193" s="100">
        <f t="shared" si="210"/>
        <v>23025</v>
      </c>
      <c r="AP1193" t="s">
        <v>1228</v>
      </c>
    </row>
    <row r="1194" spans="1:42" hidden="1" outlineLevel="1">
      <c r="A1194" t="s">
        <v>409</v>
      </c>
      <c r="AG1194" t="str">
        <f t="shared" si="211"/>
        <v>Passamaquoddy Indian Township</v>
      </c>
      <c r="AH1194" s="61" t="s">
        <v>1242</v>
      </c>
      <c r="AK1194" s="94">
        <v>23</v>
      </c>
      <c r="AL1194" s="96">
        <v>29</v>
      </c>
      <c r="AM1194" s="96">
        <v>158</v>
      </c>
      <c r="AN1194" s="100">
        <v>57082</v>
      </c>
      <c r="AO1194" s="100">
        <f t="shared" si="210"/>
        <v>23029</v>
      </c>
      <c r="AP1194" t="s">
        <v>969</v>
      </c>
    </row>
    <row r="1195" spans="1:42" hidden="1" outlineLevel="1">
      <c r="A1195" t="s">
        <v>1821</v>
      </c>
      <c r="AG1195" t="str">
        <f t="shared" si="211"/>
        <v>Passamaquoddy Pleasant Point</v>
      </c>
      <c r="AH1195" s="61" t="s">
        <v>1242</v>
      </c>
      <c r="AK1195" s="94">
        <v>23</v>
      </c>
      <c r="AL1195" s="96">
        <v>29</v>
      </c>
      <c r="AM1195" s="96">
        <v>159</v>
      </c>
      <c r="AN1195" s="100">
        <v>57090</v>
      </c>
      <c r="AO1195" s="100">
        <f t="shared" si="210"/>
        <v>23029</v>
      </c>
      <c r="AP1195" t="s">
        <v>969</v>
      </c>
    </row>
    <row r="1196" spans="1:42" hidden="1" outlineLevel="1">
      <c r="A1196" t="s">
        <v>967</v>
      </c>
      <c r="J1196" s="2"/>
      <c r="K1196" s="2"/>
      <c r="L1196" s="2"/>
      <c r="M1196" s="2"/>
      <c r="AG1196" t="str">
        <f t="shared" si="211"/>
        <v>Penobscot Indian Island</v>
      </c>
      <c r="AH1196" s="61" t="s">
        <v>1670</v>
      </c>
      <c r="AK1196" s="94">
        <v>23</v>
      </c>
      <c r="AL1196" s="96">
        <v>3</v>
      </c>
      <c r="AM1196" s="96">
        <v>253</v>
      </c>
      <c r="AN1196" s="100">
        <v>57936</v>
      </c>
      <c r="AO1196" s="100">
        <f t="shared" si="210"/>
        <v>23003</v>
      </c>
      <c r="AP1196" t="s">
        <v>969</v>
      </c>
    </row>
    <row r="1197" spans="1:42" hidden="1" outlineLevel="1">
      <c r="A1197" t="s">
        <v>967</v>
      </c>
      <c r="AG1197" t="str">
        <f t="shared" si="211"/>
        <v>Penobscot Indian Island</v>
      </c>
      <c r="AH1197" s="61" t="s">
        <v>1154</v>
      </c>
      <c r="AK1197" s="94">
        <v>23</v>
      </c>
      <c r="AL1197" s="96">
        <v>19</v>
      </c>
      <c r="AM1197" s="96">
        <v>262</v>
      </c>
      <c r="AN1197" s="100">
        <v>57937</v>
      </c>
      <c r="AO1197" s="100">
        <f t="shared" si="210"/>
        <v>23019</v>
      </c>
      <c r="AP1197" t="s">
        <v>969</v>
      </c>
    </row>
    <row r="1198" spans="1:42" hidden="1" outlineLevel="1">
      <c r="A1198" t="s">
        <v>1793</v>
      </c>
      <c r="AG1198" t="str">
        <f t="shared" si="211"/>
        <v>Perkins</v>
      </c>
      <c r="AH1198" s="61" t="s">
        <v>2144</v>
      </c>
      <c r="AK1198" s="94">
        <v>23</v>
      </c>
      <c r="AL1198" s="96">
        <v>23</v>
      </c>
      <c r="AM1198" s="96">
        <v>28</v>
      </c>
      <c r="AN1198" s="100">
        <v>58070</v>
      </c>
      <c r="AO1198" s="100">
        <f t="shared" si="210"/>
        <v>23023</v>
      </c>
      <c r="AP1198" t="s">
        <v>1228</v>
      </c>
    </row>
    <row r="1199" spans="1:42" hidden="1" outlineLevel="1">
      <c r="A1199" t="s">
        <v>296</v>
      </c>
      <c r="AG1199" t="str">
        <f t="shared" si="211"/>
        <v>Seboomook Lake</v>
      </c>
      <c r="AH1199" s="61" t="s">
        <v>1518</v>
      </c>
      <c r="AK1199" s="94">
        <v>23</v>
      </c>
      <c r="AL1199" s="96">
        <v>25</v>
      </c>
      <c r="AM1199" s="96">
        <v>137</v>
      </c>
      <c r="AN1199" s="100">
        <v>67238</v>
      </c>
      <c r="AO1199" s="100">
        <f t="shared" si="210"/>
        <v>23025</v>
      </c>
      <c r="AP1199" t="s">
        <v>1228</v>
      </c>
    </row>
    <row r="1200" spans="1:42" hidden="1" outlineLevel="1">
      <c r="A1200" t="s">
        <v>1608</v>
      </c>
      <c r="J1200" s="2"/>
      <c r="K1200" s="2"/>
      <c r="L1200" s="2"/>
      <c r="M1200" s="2"/>
      <c r="AG1200" t="str">
        <f t="shared" si="211"/>
        <v>South Aroostook</v>
      </c>
      <c r="AH1200" s="61" t="s">
        <v>1670</v>
      </c>
      <c r="AK1200" s="94">
        <v>23</v>
      </c>
      <c r="AL1200" s="96">
        <v>3</v>
      </c>
      <c r="AM1200" s="96">
        <v>297</v>
      </c>
      <c r="AN1200" s="100">
        <v>69930</v>
      </c>
      <c r="AO1200" s="100">
        <f t="shared" si="210"/>
        <v>23003</v>
      </c>
      <c r="AP1200" t="s">
        <v>1228</v>
      </c>
    </row>
    <row r="1201" spans="1:42" hidden="1" outlineLevel="1">
      <c r="A1201" t="s">
        <v>1468</v>
      </c>
      <c r="AG1201" t="str">
        <f t="shared" si="211"/>
        <v>South Franklin</v>
      </c>
      <c r="AH1201" s="61" t="s">
        <v>1534</v>
      </c>
      <c r="AK1201" s="94">
        <v>23</v>
      </c>
      <c r="AL1201" s="96">
        <v>7</v>
      </c>
      <c r="AM1201" s="96">
        <v>87</v>
      </c>
      <c r="AN1201" s="100">
        <v>70760</v>
      </c>
      <c r="AO1201" s="100">
        <f t="shared" si="210"/>
        <v>23007</v>
      </c>
      <c r="AP1201" t="s">
        <v>1228</v>
      </c>
    </row>
    <row r="1202" spans="1:42" hidden="1" outlineLevel="1">
      <c r="A1202" t="s">
        <v>1130</v>
      </c>
      <c r="AG1202" t="str">
        <f t="shared" si="211"/>
        <v>South Oxford</v>
      </c>
      <c r="AH1202" s="61" t="s">
        <v>2760</v>
      </c>
      <c r="AK1202" s="94">
        <v>23</v>
      </c>
      <c r="AL1202" s="96">
        <v>17</v>
      </c>
      <c r="AM1202" s="96">
        <v>138</v>
      </c>
      <c r="AN1202" s="100">
        <v>71755</v>
      </c>
      <c r="AO1202" s="100">
        <f t="shared" si="210"/>
        <v>23017</v>
      </c>
      <c r="AP1202" t="s">
        <v>1228</v>
      </c>
    </row>
    <row r="1203" spans="1:42" hidden="1" outlineLevel="1">
      <c r="A1203" t="s">
        <v>295</v>
      </c>
      <c r="AG1203" t="str">
        <f t="shared" si="211"/>
        <v>Southeast Piscataquis</v>
      </c>
      <c r="AH1203" s="61" t="s">
        <v>1723</v>
      </c>
      <c r="AK1203" s="94">
        <v>23</v>
      </c>
      <c r="AL1203" s="96">
        <v>21</v>
      </c>
      <c r="AM1203" s="96">
        <v>93</v>
      </c>
      <c r="AN1203" s="100">
        <v>70655</v>
      </c>
      <c r="AO1203" s="100">
        <f t="shared" si="210"/>
        <v>23021</v>
      </c>
      <c r="AP1203" t="s">
        <v>1228</v>
      </c>
    </row>
    <row r="1204" spans="1:42" hidden="1" outlineLevel="1">
      <c r="A1204" t="s">
        <v>593</v>
      </c>
      <c r="J1204" s="2"/>
      <c r="K1204" s="2"/>
      <c r="L1204" s="2"/>
      <c r="M1204" s="2"/>
      <c r="AG1204" t="str">
        <f t="shared" si="211"/>
        <v>Square Lake</v>
      </c>
      <c r="AH1204" s="61" t="s">
        <v>1670</v>
      </c>
      <c r="AK1204" s="94">
        <v>23</v>
      </c>
      <c r="AL1204" s="96">
        <v>3</v>
      </c>
      <c r="AM1204" s="96">
        <v>298</v>
      </c>
      <c r="AN1204" s="100">
        <v>73472</v>
      </c>
      <c r="AO1204" s="100">
        <f t="shared" si="210"/>
        <v>23003</v>
      </c>
      <c r="AP1204" t="s">
        <v>1228</v>
      </c>
    </row>
    <row r="1205" spans="1:42" hidden="1" outlineLevel="1">
      <c r="A1205" t="s">
        <v>753</v>
      </c>
      <c r="AG1205" t="str">
        <f t="shared" si="211"/>
        <v>Twombly</v>
      </c>
      <c r="AH1205" s="61" t="s">
        <v>1154</v>
      </c>
      <c r="AK1205" s="94">
        <v>23</v>
      </c>
      <c r="AL1205" s="96">
        <v>19</v>
      </c>
      <c r="AM1205" s="96">
        <v>293</v>
      </c>
      <c r="AN1205" s="100">
        <v>78015</v>
      </c>
      <c r="AO1205" s="100">
        <f>AK1205*1000+AL1205</f>
        <v>23019</v>
      </c>
      <c r="AP1205" t="s">
        <v>1228</v>
      </c>
    </row>
    <row r="1206" spans="1:42" hidden="1" outlineLevel="1">
      <c r="A1206" t="s">
        <v>1822</v>
      </c>
      <c r="J1206" s="2"/>
      <c r="K1206" s="2"/>
      <c r="L1206" s="2"/>
      <c r="M1206" s="2"/>
      <c r="AG1206" t="str">
        <f t="shared" si="211"/>
        <v>Un. Twp. Unity</v>
      </c>
      <c r="AH1206" s="9" t="s">
        <v>1418</v>
      </c>
      <c r="AK1206" s="94">
        <v>23</v>
      </c>
      <c r="AL1206" s="96">
        <v>11</v>
      </c>
      <c r="AM1206" s="96">
        <v>107</v>
      </c>
      <c r="AN1206" s="100">
        <v>78190</v>
      </c>
      <c r="AO1206" s="100">
        <f>AK1206*1000+AL1206</f>
        <v>23011</v>
      </c>
      <c r="AP1206" t="s">
        <v>1228</v>
      </c>
    </row>
    <row r="1207" spans="1:42" hidden="1" outlineLevel="1">
      <c r="A1207" t="s">
        <v>1609</v>
      </c>
      <c r="AG1207" t="str">
        <f t="shared" si="211"/>
        <v>West Central Franklin</v>
      </c>
      <c r="AH1207" s="61" t="s">
        <v>1534</v>
      </c>
      <c r="AK1207" s="94">
        <v>23</v>
      </c>
      <c r="AL1207" s="96">
        <v>7</v>
      </c>
      <c r="AM1207" s="96">
        <v>102</v>
      </c>
      <c r="AN1207" s="100">
        <v>82235</v>
      </c>
      <c r="AO1207" s="100">
        <f>AK1207*1000+AL1207</f>
        <v>23007</v>
      </c>
      <c r="AP1207" t="s">
        <v>1228</v>
      </c>
    </row>
    <row r="1208" spans="1:42" hidden="1" outlineLevel="1">
      <c r="A1208" t="s">
        <v>752</v>
      </c>
      <c r="AG1208" t="str">
        <f t="shared" si="211"/>
        <v>Whitney</v>
      </c>
      <c r="AH1208" s="61" t="s">
        <v>1154</v>
      </c>
      <c r="AK1208" s="94">
        <v>23</v>
      </c>
      <c r="AL1208" s="96">
        <v>19</v>
      </c>
      <c r="AM1208" s="96">
        <v>303</v>
      </c>
      <c r="AN1208" s="100">
        <v>85230</v>
      </c>
      <c r="AO1208" s="100">
        <f>AK1208*1000+AL1208</f>
        <v>23019</v>
      </c>
      <c r="AP1208" t="s">
        <v>1228</v>
      </c>
    </row>
    <row r="1209" spans="1:42" hidden="1" outlineLevel="1">
      <c r="A1209" t="s">
        <v>2824</v>
      </c>
      <c r="AG1209" t="str">
        <f t="shared" si="211"/>
        <v>Wyman</v>
      </c>
      <c r="AH1209" s="61" t="s">
        <v>1534</v>
      </c>
      <c r="AK1209" s="94">
        <v>23</v>
      </c>
      <c r="AL1209" s="96">
        <v>7</v>
      </c>
      <c r="AM1209" s="96">
        <v>111</v>
      </c>
      <c r="AN1209" s="100">
        <v>87680</v>
      </c>
      <c r="AO1209" s="100">
        <f>AK1209*1000+AL1209</f>
        <v>23007</v>
      </c>
      <c r="AP1209" t="s">
        <v>1228</v>
      </c>
    </row>
    <row r="1210" spans="1:42" collapsed="1"/>
  </sheetData>
  <phoneticPr fontId="8"/>
  <conditionalFormatting sqref="D1161:D1172 D1181 D2:D1158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161:E1172 E1181 E2:E1158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161:F1172 F1181 F2:F1158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158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158:H1160 H1173:H1180 H1 H1183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1181 G2:G1157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1181 H2:H1157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1161:G1172">
    <cfRule type="expression" dxfId="8" priority="17" stopIfTrue="1">
      <formula>IF(D1161=1,1,0)</formula>
    </cfRule>
    <cfRule type="expression" dxfId="7" priority="18" stopIfTrue="1">
      <formula>IF(E1161=1,1,0)</formula>
    </cfRule>
    <cfRule type="expression" dxfId="6" priority="19" stopIfTrue="1">
      <formula>IF(F1161=1,1,0)</formula>
    </cfRule>
  </conditionalFormatting>
  <conditionalFormatting sqref="H1161:H1172">
    <cfRule type="expression" dxfId="5" priority="20" stopIfTrue="1">
      <formula>IF(D1161=1,1,0)</formula>
    </cfRule>
    <cfRule type="expression" dxfId="4" priority="21" stopIfTrue="1">
      <formula>IF(E1161=1,1,0)</formula>
    </cfRule>
    <cfRule type="expression" dxfId="3" priority="22" stopIfTrue="1">
      <formula>IF(F1161=1,1,0)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R212"/>
  <sheetViews>
    <sheetView workbookViewId="0">
      <selection activeCell="J24" sqref="J24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85546875" customWidth="1"/>
  </cols>
  <sheetData>
    <row r="1" spans="1:16">
      <c r="F1" t="s">
        <v>1173</v>
      </c>
      <c r="G1" t="s">
        <v>870</v>
      </c>
      <c r="H1" t="s">
        <v>1971</v>
      </c>
      <c r="I1" t="s">
        <v>1514</v>
      </c>
      <c r="K1" t="str">
        <f>E2</f>
        <v>Alabama</v>
      </c>
      <c r="L1" t="str">
        <f>E3</f>
        <v>Alaska</v>
      </c>
      <c r="M1" t="str">
        <f>E4</f>
        <v>Arkansas</v>
      </c>
      <c r="N1" t="str">
        <f>E5</f>
        <v>Colorado</v>
      </c>
      <c r="O1" t="str">
        <f>E6</f>
        <v>Delaware</v>
      </c>
      <c r="P1" t="str">
        <f>E7</f>
        <v>Georgia</v>
      </c>
    </row>
    <row r="2" spans="1:16">
      <c r="A2">
        <f>IF(State!G3=1,1,IF(State!H3=1,2,IF(State!I3=1,3,4)))</f>
        <v>1</v>
      </c>
      <c r="B2">
        <f>IF(State!G3=2,1,IF(State!H3=2,2,IF(State!I3=2,3,4)))</f>
        <v>2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717814</v>
      </c>
      <c r="G2" s="1">
        <f>LARGE(State!L3:P3,2)</f>
        <v>467190</v>
      </c>
      <c r="H2" s="1"/>
      <c r="I2" s="1">
        <f>State!C3-Graphs!F2-Graphs!G2-Graphs!H2</f>
        <v>150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125806</v>
      </c>
      <c r="G3" s="1">
        <f>LARGE(State!L4:P4,2)</f>
        <v>61152</v>
      </c>
      <c r="H3" s="1"/>
      <c r="I3" s="1">
        <f>State!C4-Graphs!F3-Graphs!G3-Graphs!H3</f>
        <v>2999</v>
      </c>
    </row>
    <row r="4" spans="1:16">
      <c r="A4">
        <f>IF(State!G5=1,1,IF(State!H5=1,2,IF(State!I5=1,3,4)))</f>
        <v>1</v>
      </c>
      <c r="B4">
        <f>IF(State!G5=2,1,IF(State!H5=2,2,IF(State!I5=2,3,4)))</f>
        <v>4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Arkansas</v>
      </c>
      <c r="F4" s="1">
        <f>MAX(State!L5:P5)</f>
        <v>493897</v>
      </c>
      <c r="G4" s="1"/>
      <c r="H4" s="1"/>
      <c r="I4" s="1">
        <f>State!C5-Graphs!F4-Graphs!G4-Graphs!H4</f>
        <v>832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Colorado</v>
      </c>
      <c r="F5" s="1">
        <f>MAX(State!L6:P6)</f>
        <v>569048</v>
      </c>
      <c r="G5" s="1">
        <f>LARGE(State!L6:P6,2)</f>
        <v>425746</v>
      </c>
      <c r="H5" s="1"/>
      <c r="I5" s="1">
        <f>State!C6-Graphs!F5-Graphs!G5-Graphs!H5</f>
        <v>27265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Delaware</v>
      </c>
      <c r="F6" s="1">
        <f>MAX(State!L7:P7)</f>
        <v>112918</v>
      </c>
      <c r="G6" s="1">
        <f>LARGE(State!L7:P7,2)</f>
        <v>64554</v>
      </c>
      <c r="H6" s="1"/>
      <c r="I6" s="1">
        <f>State!C7-Graphs!F6-Graphs!G6-Graphs!H6</f>
        <v>2685</v>
      </c>
    </row>
    <row r="7" spans="1:16">
      <c r="A7">
        <f>IF(State!G8=1,1,IF(State!H8=1,2,IF(State!I8=1,3,4)))</f>
        <v>1</v>
      </c>
      <c r="B7">
        <f>IF(State!G8=2,1,IF(State!H8=2,2,IF(State!I8=2,3,4)))</f>
        <v>4</v>
      </c>
      <c r="C7">
        <f>IF(State!G8=3,1,IF(State!H8=3,2,IF(State!I8=3,3,4)))</f>
        <v>2</v>
      </c>
      <c r="D7">
        <f>IF(State!G8=4,1,IF(State!H8=4,2,IF(State!I8=4,3,4)))</f>
        <v>4</v>
      </c>
      <c r="E7" t="str">
        <f>State!A8</f>
        <v>Georgia</v>
      </c>
      <c r="F7" s="1">
        <f>MAX(State!L8:P8)</f>
        <v>1033439</v>
      </c>
      <c r="G7" s="1"/>
      <c r="H7" s="1"/>
      <c r="I7" s="1">
        <f>State!C8-Graphs!F7-Graphs!G7-Graphs!H7</f>
        <v>0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Hawaii</v>
      </c>
      <c r="F8" s="1">
        <f>MAX(State!L9:P9)</f>
        <v>188901</v>
      </c>
      <c r="G8" s="1">
        <f>LARGE(State!L9:P9,2)</f>
        <v>155978</v>
      </c>
      <c r="H8" s="1"/>
      <c r="I8" s="1">
        <f>State!C9-Graphs!F8-Graphs!G8-Graphs!H8</f>
        <v>4787</v>
      </c>
    </row>
    <row r="9" spans="1:16">
      <c r="A9">
        <f>IF(State!G10=1,1,IF(State!H10=1,2,IF(State!I10=1,3,4)))</f>
        <v>2</v>
      </c>
      <c r="B9">
        <f>IF(State!G10=2,1,IF(State!H10=2,2,IF(State!I10=2,3,4)))</f>
        <v>1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Idaho</v>
      </c>
      <c r="F9" s="1">
        <f>MAX(State!L10:P10)</f>
        <v>193641</v>
      </c>
      <c r="G9" s="1">
        <f>LARGE(State!L10:P10,2)</f>
        <v>122295</v>
      </c>
      <c r="H9" s="1"/>
      <c r="I9" s="1">
        <f>State!C10-Graphs!F9-Graphs!G9-Graphs!H9</f>
        <v>0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Illinois</v>
      </c>
      <c r="F10" s="1">
        <f>MAX(State!L11:P11)</f>
        <v>2115377</v>
      </c>
      <c r="G10" s="1">
        <f>LARGE(State!L11:P11,2)</f>
        <v>1135628</v>
      </c>
      <c r="H10" s="1"/>
      <c r="I10" s="1">
        <f>State!C11-Graphs!F10-Graphs!G10-Graphs!H10</f>
        <v>0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Indiana</v>
      </c>
      <c r="F11" s="1">
        <f>MAX(State!L12:P12)</f>
        <v>806048</v>
      </c>
      <c r="G11" s="1">
        <f>LARGE(State!L12:P12,2)</f>
        <v>696639</v>
      </c>
      <c r="H11" s="1"/>
      <c r="I11" s="1">
        <f>State!C12-Graphs!F11-Graphs!G11-Graphs!H11</f>
        <v>0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Iowa</v>
      </c>
      <c r="F12" s="1">
        <f>MAX(State!L13:P13)</f>
        <v>529571</v>
      </c>
      <c r="G12" s="1">
        <f>LARGE(State!L13:P13,2)</f>
        <v>453273</v>
      </c>
      <c r="H12" s="1"/>
      <c r="I12" s="1">
        <f>State!C13-Graphs!F12-Graphs!G12-Graphs!H12</f>
        <v>1089</v>
      </c>
    </row>
    <row r="13" spans="1:16">
      <c r="A13">
        <f>IF(State!G14=1,1,IF(State!H14=1,2,IF(State!I14=1,3,4)))</f>
        <v>2</v>
      </c>
      <c r="B13">
        <f>IF(State!G14=2,1,IF(State!H14=2,2,IF(State!I14=2,3,4)))</f>
        <v>1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Kansas</v>
      </c>
      <c r="F13" s="1">
        <f>MAX(State!L14:P14)</f>
        <v>578605</v>
      </c>
      <c r="G13" s="1">
        <f>LARGE(State!L14:P14,2)</f>
        <v>207491</v>
      </c>
      <c r="H13" s="1"/>
      <c r="I13" s="1">
        <f>State!C14-Graphs!F13-Graphs!G13-Graphs!H13</f>
        <v>139</v>
      </c>
      <c r="K13" t="str">
        <f>E8</f>
        <v>Hawaii</v>
      </c>
      <c r="L13" t="str">
        <f>E9</f>
        <v>Idaho</v>
      </c>
      <c r="M13" t="str">
        <f>E10</f>
        <v>Illinois</v>
      </c>
      <c r="N13" t="str">
        <f>E11</f>
        <v>Indiana</v>
      </c>
      <c r="O13" t="str">
        <f>E12</f>
        <v>Iowa</v>
      </c>
      <c r="P13" t="str">
        <f>E13</f>
        <v>Kansas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Kentucky</v>
      </c>
      <c r="F14" s="1">
        <f>MAX(State!L15:P15)</f>
        <v>478034</v>
      </c>
      <c r="G14" s="1">
        <f>LARGE(State!L15:P15,2)</f>
        <v>437976</v>
      </c>
      <c r="H14" s="1"/>
      <c r="I14" s="1">
        <f>State!C15-Graphs!F14-Graphs!G14-Graphs!H14</f>
        <v>0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Louisiana</v>
      </c>
      <c r="F15" s="1">
        <f>MAX(State!L16:P16)</f>
        <v>753198</v>
      </c>
      <c r="G15" s="1">
        <f>LARGE(State!L16:P16,2)</f>
        <v>607091</v>
      </c>
      <c r="H15" s="1"/>
      <c r="I15" s="1">
        <f>State!C16-Graphs!F15-Graphs!G15-Graphs!H15</f>
        <v>35923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Maine</v>
      </c>
      <c r="F16" s="1">
        <f>MAX(State!L17:P17)</f>
        <v>319167</v>
      </c>
      <c r="G16" s="1">
        <f>LARGE(State!L17:P17,2)</f>
        <v>201053</v>
      </c>
      <c r="H16" s="1"/>
      <c r="I16" s="1">
        <f>State!C17-Graphs!F16-Graphs!G16-Graphs!H16</f>
        <v>100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Massachusetts</v>
      </c>
      <c r="F17" s="1">
        <f>MAX(State!L18:P18)</f>
        <v>1321712</v>
      </c>
      <c r="G17" s="1">
        <f>LARGE(State!L18:S18,2)</f>
        <v>992917</v>
      </c>
      <c r="H17" s="1"/>
      <c r="I17" s="1">
        <f>State!C18-Graphs!F17-Graphs!G17-Graphs!H17</f>
        <v>1583</v>
      </c>
    </row>
    <row r="18" spans="1:16">
      <c r="A18">
        <f>IF(State!G19=1,1,IF(State!H19=1,2,IF(State!I19=1,3,4)))</f>
        <v>1</v>
      </c>
      <c r="B18">
        <f>IF(State!G19=2,1,IF(State!H19=2,2,IF(State!I19=2,3,4)))</f>
        <v>2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Michigan</v>
      </c>
      <c r="F18" s="1">
        <f>MAX(State!L19:P19)</f>
        <v>1471753</v>
      </c>
      <c r="G18" s="1">
        <f>LARGE(State!L19:P19,2)</f>
        <v>1055695</v>
      </c>
      <c r="H18" s="1"/>
      <c r="I18" s="1">
        <f>State!C19-Graphs!F18-Graphs!G18-Graphs!H18</f>
        <v>33046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Minnesota</v>
      </c>
      <c r="F19" s="1">
        <f>MAX(State!L20:P20)</f>
        <v>911999</v>
      </c>
      <c r="G19" s="1">
        <f>LARGE(State!L20:P20,2)</f>
        <v>864375</v>
      </c>
      <c r="H19" s="1"/>
      <c r="I19" s="1">
        <f>State!C20-Graphs!F19-Graphs!G19-Graphs!H19</f>
        <v>31671</v>
      </c>
    </row>
    <row r="20" spans="1:16">
      <c r="A20">
        <f>IF(State!G21=1,1,IF(State!H21=1,2,IF(State!I21=1,3,4)))</f>
        <v>2</v>
      </c>
      <c r="B20">
        <f>IF(State!G21=2,1,IF(State!H21=2,2,IF(State!I21=2,3,4)))</f>
        <v>4</v>
      </c>
      <c r="C20">
        <f>IF(State!G21=3,1,IF(State!H21=3,2,IF(State!I21=3,3,4)))</f>
        <v>1</v>
      </c>
      <c r="D20">
        <f>IF(State!G21=4,1,IF(State!H21=4,2,IF(State!I21=4,3,4)))</f>
        <v>4</v>
      </c>
      <c r="E20" t="str">
        <f>State!A21</f>
        <v>Mississippi</v>
      </c>
      <c r="F20" s="1">
        <f>MAX(State!L21:P21)</f>
        <v>273244</v>
      </c>
      <c r="G20" s="1"/>
      <c r="H20" s="1"/>
      <c r="I20" s="1">
        <f>State!C21-Graphs!F20-Graphs!G20-Graphs!H20</f>
        <v>0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Montana</v>
      </c>
      <c r="F21" s="1">
        <f>MAX(State!L22:P22)</f>
        <v>217563</v>
      </c>
      <c r="G21" s="1">
        <f>LARGE(State!L22:P22,2)</f>
        <v>93836</v>
      </c>
      <c r="H21" s="1"/>
      <c r="I21" s="1">
        <f>State!C22-Graphs!F21-Graphs!G21-Graphs!H21</f>
        <v>7937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Nebraska</v>
      </c>
      <c r="F22" s="1">
        <f>MAX(State!L23:P23)</f>
        <v>349779</v>
      </c>
      <c r="G22" s="1">
        <f>LARGE(State!L23:P23,2)</f>
        <v>243013</v>
      </c>
      <c r="H22" s="1"/>
      <c r="I22" s="1">
        <f>State!C23-Graphs!F22-Graphs!G22-Graphs!H22</f>
        <v>1036</v>
      </c>
    </row>
    <row r="23" spans="1:16">
      <c r="A23">
        <f>IF(State!G24=1,1,IF(State!H24=1,2,IF(State!I24=1,3,4)))</f>
        <v>2</v>
      </c>
      <c r="B23">
        <f>IF(State!G24=2,1,IF(State!H24=2,2,IF(State!I24=2,3,4)))</f>
        <v>1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Hampshire</v>
      </c>
      <c r="F23" s="1">
        <f>MAX(State!L24:P24)</f>
        <v>189792</v>
      </c>
      <c r="G23" s="1">
        <f>LARGE(State!L24:P24,2)</f>
        <v>91309</v>
      </c>
      <c r="H23" s="1"/>
      <c r="I23" s="1">
        <f>State!C24-Graphs!F23-Graphs!G23-Graphs!H23</f>
        <v>10302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New Jersey</v>
      </c>
      <c r="F24" s="1">
        <f>MAX(State!L25:P25)</f>
        <v>977810</v>
      </c>
      <c r="G24" s="1">
        <f>LARGE(State!L25:P25,2)</f>
        <v>918874</v>
      </c>
      <c r="H24" s="1"/>
      <c r="I24" s="1">
        <f>State!C25-Graphs!F24-Graphs!G24-Graphs!H24</f>
        <v>41770</v>
      </c>
    </row>
    <row r="25" spans="1:16">
      <c r="A25">
        <f>IF(State!G26=1,1,IF(State!H26=1,2,IF(State!I26=1,3,4)))</f>
        <v>2</v>
      </c>
      <c r="B25">
        <f>IF(State!G26=2,1,IF(State!H26=2,2,IF(State!I26=2,3,4)))</f>
        <v>1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New Mexico</v>
      </c>
      <c r="F25" s="1">
        <f>MAX(State!L26:P26)</f>
        <v>296712</v>
      </c>
      <c r="G25" s="1">
        <f>LARGE(State!L26:P26,2)</f>
        <v>110033</v>
      </c>
      <c r="H25" s="1"/>
      <c r="I25" s="1">
        <f>State!C26-Graphs!F25-Graphs!G25-Graphs!H25</f>
        <v>193</v>
      </c>
      <c r="K25" t="str">
        <f>E14</f>
        <v>Kentucky</v>
      </c>
      <c r="L25" t="str">
        <f>E15</f>
        <v>Louisiana</v>
      </c>
      <c r="M25" t="str">
        <f>E16</f>
        <v>Maine</v>
      </c>
      <c r="N25" t="str">
        <f>E17</f>
        <v>Massachusetts</v>
      </c>
      <c r="O25" t="str">
        <f>E18</f>
        <v>Michigan</v>
      </c>
      <c r="P25" t="str">
        <f>E19</f>
        <v>Minnesota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North Carolina</v>
      </c>
      <c r="F26" s="1">
        <f>MAX(State!L27:P27)</f>
        <v>1088331</v>
      </c>
      <c r="G26" s="1">
        <f>LARGE(State!L27:P27,2)</f>
        <v>981573</v>
      </c>
      <c r="H26" s="1"/>
      <c r="I26" s="1">
        <f>State!C27-Graphs!F26-Graphs!G26-Graphs!H26</f>
        <v>681</v>
      </c>
    </row>
    <row r="27" spans="1:16">
      <c r="A27">
        <f>IF(State!G28=1,1,IF(State!H28=1,2,IF(State!I28=1,3,4)))</f>
        <v>1</v>
      </c>
      <c r="B27">
        <f>IF(State!G28=2,1,IF(State!H28=2,2,IF(State!I28=2,3,4)))</f>
        <v>2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Oklahoma</v>
      </c>
      <c r="F27" s="1">
        <f>MAX(State!L28:P28)</f>
        <v>735684</v>
      </c>
      <c r="G27" s="1">
        <f>LARGE(State!L28:P28,2)</f>
        <v>148814</v>
      </c>
      <c r="H27" s="1"/>
      <c r="I27" s="1">
        <f>State!C28-Graphs!F27-Graphs!G27-Graphs!H27</f>
        <v>0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Oregon</v>
      </c>
      <c r="F28" s="1">
        <f>MAX(State!L29:P29)</f>
        <v>590095</v>
      </c>
      <c r="G28" s="1">
        <f>LARGE(State!L29:P29,2)</f>
        <v>507743</v>
      </c>
      <c r="H28" s="1"/>
      <c r="I28" s="1">
        <f>State!C29-Graphs!F28-Graphs!G28-Graphs!H28</f>
        <v>1417</v>
      </c>
    </row>
    <row r="29" spans="1:16">
      <c r="A29">
        <f>IF(State!G30=1,1,IF(State!H30=1,2,IF(State!I30=1,3,4)))</f>
        <v>1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Rhode Island</v>
      </c>
      <c r="F29" s="1">
        <f>MAX(State!L30:P30)</f>
        <v>225105</v>
      </c>
      <c r="G29" s="1">
        <f>LARGE(State!L30:P30,2)</f>
        <v>138947</v>
      </c>
      <c r="H29" s="1"/>
      <c r="I29" s="1">
        <f>State!C30-Graphs!F29-Graphs!G29-Graphs!H29</f>
        <v>10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South Carolina</v>
      </c>
      <c r="F30" s="1">
        <f>MAX(State!L31:P31)</f>
        <v>482032</v>
      </c>
      <c r="G30" s="1">
        <f>LARGE(State!L31:P31,2)</f>
        <v>244112</v>
      </c>
      <c r="H30" s="1"/>
      <c r="I30" s="1">
        <f>State!C31-Graphs!F30-Graphs!G30-Graphs!H30</f>
        <v>24585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3</v>
      </c>
      <c r="D31">
        <f>IF(State!G32=4,1,IF(State!H32=4,2,IF(State!I32=4,3,4)))</f>
        <v>4</v>
      </c>
      <c r="E31" t="str">
        <f>State!A32</f>
        <v>South Dakota</v>
      </c>
      <c r="F31" s="1">
        <f>MAX(State!L32:P32)</f>
        <v>135682</v>
      </c>
      <c r="G31" s="1">
        <f>LARGE(State!L32:P32,2)</f>
        <v>116727</v>
      </c>
      <c r="H31" s="1"/>
      <c r="I31" s="1">
        <f>State!C32-Graphs!F31-Graphs!G31-Graphs!H31</f>
        <v>6567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Tennessee</v>
      </c>
      <c r="F32" s="1">
        <f>MAX(State!L33:P33)</f>
        <v>529914</v>
      </c>
      <c r="G32" s="1">
        <f>LARGE(State!L33:P33,2)</f>
        <v>233324</v>
      </c>
      <c r="H32" s="1"/>
      <c r="I32" s="1">
        <f>State!C33-Graphs!F32-Graphs!G32-Graphs!H32</f>
        <v>19276</v>
      </c>
    </row>
    <row r="33" spans="1:16">
      <c r="A33">
        <f>IF(State!G34=1,1,IF(State!H34=1,2,IF(State!I34=1,3,4)))</f>
        <v>2</v>
      </c>
      <c r="B33">
        <f>IF(State!G34=2,1,IF(State!H34=2,2,IF(State!I34=2,3,4)))</f>
        <v>1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Texas</v>
      </c>
      <c r="F33" s="1">
        <f>MAX(State!L34:P34)</f>
        <v>2302357</v>
      </c>
      <c r="G33" s="1">
        <f>LARGE(State!L34:P34,2)</f>
        <v>1429986</v>
      </c>
      <c r="H33" s="1"/>
      <c r="I33" s="1">
        <f>State!C34-Graphs!F33-Graphs!G33-Graphs!H33</f>
        <v>89814</v>
      </c>
    </row>
    <row r="34" spans="1:16">
      <c r="A34">
        <f>IF(State!G35=1,1,IF(State!H35=1,2,IF(State!I35=1,3,4)))</f>
        <v>2</v>
      </c>
      <c r="B34">
        <f>IF(State!G35=2,1,IF(State!H35=2,2,IF(State!I35=2,3,4)))</f>
        <v>3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Virginia</v>
      </c>
      <c r="F34" s="1">
        <f>MAX(State!L35:P35)</f>
        <v>876782</v>
      </c>
      <c r="G34" s="1">
        <f>LARGE(State!L35:P35,2)</f>
        <v>196755</v>
      </c>
      <c r="H34" s="1"/>
      <c r="I34" s="1">
        <f>State!C35-Graphs!F34-Graphs!G34-Graphs!H34</f>
        <v>10153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West Virginia</v>
      </c>
      <c r="F35" s="1">
        <f>MAX(State!L36:P36)</f>
        <v>276234</v>
      </c>
      <c r="G35" s="1">
        <f>LARGE(State!L36:P36,2)</f>
        <v>128071</v>
      </c>
      <c r="H35" s="1"/>
      <c r="I35" s="1">
        <f>State!C36-Graphs!F35-Graphs!G35-Graphs!H35</f>
        <v>0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Wyoming</v>
      </c>
      <c r="F36" s="1">
        <f>MAX(State!L37:P37)</f>
        <v>100784</v>
      </c>
      <c r="G36" s="1">
        <f>LARGE(State!L37:P37,2)</f>
        <v>56848</v>
      </c>
      <c r="H36" s="1"/>
      <c r="I36" s="1">
        <f>State!C37-Graphs!F36-Graphs!G36-Graphs!H36</f>
        <v>0</v>
      </c>
    </row>
    <row r="37" spans="1:16">
      <c r="A37">
        <f>IF(State!G38=1,1,IF(State!H38=1,2,IF(State!I38=1,3,4)))</f>
        <v>1</v>
      </c>
      <c r="B37">
        <f>IF(State!G38=2,1,IF(State!H38=2,2,IF(State!I38=2,3,4)))</f>
        <v>2</v>
      </c>
      <c r="C37">
        <f>IF(State!G38=3,1,IF(State!H38=3,2,IF(State!I38=3,3,4)))</f>
        <v>3</v>
      </c>
      <c r="D37">
        <f>IF(State!G38=4,1,IF(State!H38=4,2,IF(State!I38=4,3,4)))</f>
        <v>4</v>
      </c>
      <c r="E37" t="str">
        <f>State!A38</f>
        <v>Total</v>
      </c>
      <c r="F37" s="1">
        <f>MAX(State!L38:P38)</f>
        <v>18653351</v>
      </c>
      <c r="G37" s="1">
        <f>LARGE(State!L38:P38,2)</f>
        <v>17107740</v>
      </c>
      <c r="H37" s="1"/>
      <c r="I37" s="1">
        <f>State!C38-Graphs!F37-Graphs!G37-Graphs!H37</f>
        <v>552765</v>
      </c>
      <c r="K37" t="str">
        <f>E20</f>
        <v>Mississippi</v>
      </c>
      <c r="L37" t="str">
        <f>E21</f>
        <v>Montana</v>
      </c>
      <c r="M37" t="str">
        <f>E22</f>
        <v>Nebraska</v>
      </c>
      <c r="N37" t="str">
        <f>E23</f>
        <v>New Hampshire</v>
      </c>
      <c r="O37" t="str">
        <f>E24</f>
        <v>New Jersey</v>
      </c>
      <c r="P37" t="str">
        <f>E25</f>
        <v>New Mexico</v>
      </c>
    </row>
    <row r="38" spans="1:16">
      <c r="A38">
        <v>1</v>
      </c>
      <c r="B38">
        <v>2</v>
      </c>
      <c r="C38">
        <v>4</v>
      </c>
      <c r="D38">
        <v>4</v>
      </c>
      <c r="E38" t="s">
        <v>2651</v>
      </c>
      <c r="F38">
        <f>COUNTIF(State!G3:G37,1)</f>
        <v>18</v>
      </c>
      <c r="G38">
        <f>COUNTIF(State!H3:H37,1)</f>
        <v>17</v>
      </c>
    </row>
    <row r="39" spans="1:16">
      <c r="F39" s="50"/>
      <c r="G39" s="50"/>
    </row>
    <row r="40" spans="1:16">
      <c r="F40" s="2"/>
      <c r="G40" s="2"/>
      <c r="H40" s="2"/>
    </row>
    <row r="41" spans="1:16">
      <c r="E41" t="s">
        <v>1901</v>
      </c>
      <c r="H41" t="s">
        <v>2651</v>
      </c>
    </row>
    <row r="49" spans="11:16">
      <c r="K49" t="str">
        <f>E26</f>
        <v>North Carolina</v>
      </c>
      <c r="L49" t="str">
        <f>E27</f>
        <v>Oklahoma</v>
      </c>
      <c r="M49" t="str">
        <f>E28</f>
        <v>Oregon</v>
      </c>
      <c r="N49" t="str">
        <f>E29</f>
        <v>Rhode Island</v>
      </c>
      <c r="O49" t="str">
        <f>E30</f>
        <v>South Carolina</v>
      </c>
      <c r="P49" t="str">
        <f>E31</f>
        <v>South Dakota</v>
      </c>
    </row>
    <row r="61" spans="11:16">
      <c r="K61" t="str">
        <f>E32</f>
        <v>Tennessee</v>
      </c>
      <c r="L61" t="str">
        <f>E33</f>
        <v>Texas</v>
      </c>
      <c r="M61" t="str">
        <f>E34</f>
        <v>Virginia</v>
      </c>
      <c r="N61" t="str">
        <f>E35</f>
        <v>West Virginia</v>
      </c>
      <c r="O61" t="str">
        <f>E36</f>
        <v>Wyoming</v>
      </c>
    </row>
    <row r="70" spans="5:7">
      <c r="E70" t="s">
        <v>1308</v>
      </c>
      <c r="G70" s="30" t="e">
        <f>#REF!</f>
        <v>#REF!</v>
      </c>
    </row>
    <row r="82" spans="5:9">
      <c r="F82" t="s">
        <v>1065</v>
      </c>
    </row>
    <row r="83" spans="5:9">
      <c r="E83" s="2" t="str">
        <f>Statistics!E28</f>
        <v>Republican</v>
      </c>
      <c r="F83" s="7">
        <f>Statistics!C63</f>
        <v>17</v>
      </c>
      <c r="G83" s="2">
        <f>F83/SUM(F$83:F$86)</f>
        <v>0.48571428571428571</v>
      </c>
      <c r="H83" s="7"/>
    </row>
    <row r="84" spans="5:9">
      <c r="E84" s="2" t="str">
        <f>Statistics!A28</f>
        <v>Democratic</v>
      </c>
      <c r="F84" s="7">
        <f>Statistics!B63</f>
        <v>18</v>
      </c>
      <c r="G84" s="2">
        <f>F84/SUM(F$83:F$86)</f>
        <v>0.51428571428571423</v>
      </c>
      <c r="H84" s="7"/>
    </row>
    <row r="85" spans="5:9">
      <c r="E85" s="2" t="str">
        <f>Statistics!I28</f>
        <v>Independent</v>
      </c>
      <c r="F85" s="7">
        <f>Statistics!D63</f>
        <v>0</v>
      </c>
      <c r="G85" s="2">
        <f>F85/SUM(F$83:F$86)</f>
        <v>0</v>
      </c>
      <c r="H85" s="7"/>
    </row>
    <row r="86" spans="5:9">
      <c r="E86" t="s">
        <v>1514</v>
      </c>
      <c r="F86" s="7">
        <f>Statistics!P63</f>
        <v>0</v>
      </c>
      <c r="G86" s="2">
        <f>F86/SUM(F$83:F$86)</f>
        <v>0</v>
      </c>
      <c r="H86" s="7"/>
    </row>
    <row r="89" spans="5:9">
      <c r="H89" s="2"/>
    </row>
    <row r="90" spans="5:9">
      <c r="H90" s="2"/>
    </row>
    <row r="91" spans="5:9">
      <c r="H91" s="2"/>
    </row>
    <row r="92" spans="5:9">
      <c r="H92" s="2"/>
    </row>
    <row r="93" spans="5:9">
      <c r="H93" s="2"/>
    </row>
    <row r="94" spans="5:9">
      <c r="F94" s="2"/>
      <c r="G94" s="2"/>
      <c r="I94" s="2"/>
    </row>
    <row r="95" spans="5:9">
      <c r="F95" t="s">
        <v>534</v>
      </c>
    </row>
    <row r="96" spans="5:9">
      <c r="E96" s="2" t="str">
        <f>E83</f>
        <v>Republican</v>
      </c>
      <c r="F96" s="7">
        <f>Statistics!C68</f>
        <v>1272</v>
      </c>
      <c r="G96" s="2">
        <f>F96/SUM(F$96:F$99)</f>
        <v>0.52867830423940154</v>
      </c>
    </row>
    <row r="97" spans="1:18">
      <c r="E97" s="2" t="str">
        <f>E84</f>
        <v>Democratic</v>
      </c>
      <c r="F97" s="7">
        <f>Statistics!B68</f>
        <v>1134</v>
      </c>
      <c r="G97" s="2">
        <f>F97/SUM(F$96:F$99)</f>
        <v>0.47132169576059851</v>
      </c>
    </row>
    <row r="98" spans="1:18">
      <c r="E98" s="2" t="str">
        <f>E85</f>
        <v>Independent</v>
      </c>
      <c r="F98" s="7">
        <f>Statistics!D68</f>
        <v>0</v>
      </c>
      <c r="G98" s="2">
        <f>F98/SUM(F$96:F$99)</f>
        <v>0</v>
      </c>
    </row>
    <row r="99" spans="1:18">
      <c r="E99" s="2" t="str">
        <f>E86</f>
        <v>Other</v>
      </c>
      <c r="F99" s="7">
        <v>0</v>
      </c>
      <c r="G99" s="2">
        <f>F99/SUM(F$96:F$99)</f>
        <v>0</v>
      </c>
      <c r="K99" s="2"/>
    </row>
    <row r="100" spans="1:18">
      <c r="K100" s="7"/>
    </row>
    <row r="101" spans="1:18">
      <c r="K101" s="7"/>
    </row>
    <row r="102" spans="1:18">
      <c r="K102" s="7"/>
    </row>
    <row r="104" spans="1:18">
      <c r="L104" s="2"/>
    </row>
    <row r="105" spans="1:18">
      <c r="L105" s="2"/>
    </row>
    <row r="109" spans="1:18">
      <c r="A109" s="54" t="s">
        <v>2537</v>
      </c>
      <c r="K109" s="9" t="str">
        <f>E111</f>
        <v>Androscoggin</v>
      </c>
      <c r="L109" s="9" t="str">
        <f>E112</f>
        <v>Aroostook</v>
      </c>
      <c r="M109" s="9" t="str">
        <f>E113</f>
        <v>Cumberland</v>
      </c>
      <c r="N109" s="9" t="str">
        <f>E114</f>
        <v>Franklin</v>
      </c>
      <c r="O109" s="9" t="str">
        <f>E115</f>
        <v>Hancock</v>
      </c>
      <c r="P109" s="9" t="str">
        <f>E116</f>
        <v>Kennebec</v>
      </c>
      <c r="Q109" t="str">
        <f>E117</f>
        <v>Knox</v>
      </c>
      <c r="R109" t="str">
        <f>E118</f>
        <v>Lincoln</v>
      </c>
    </row>
    <row r="110" spans="1:18">
      <c r="A110" s="9">
        <v>1</v>
      </c>
      <c r="B110" s="9">
        <v>2</v>
      </c>
      <c r="C110" s="9">
        <v>3</v>
      </c>
      <c r="D110" s="9">
        <v>4</v>
      </c>
      <c r="E110" s="9" t="s">
        <v>996</v>
      </c>
      <c r="F110" s="55" t="s">
        <v>477</v>
      </c>
      <c r="G110" s="55" t="s">
        <v>411</v>
      </c>
      <c r="H110" s="55" t="s">
        <v>412</v>
      </c>
      <c r="I110" s="55" t="s">
        <v>637</v>
      </c>
      <c r="J110" s="9" t="s">
        <v>1375</v>
      </c>
      <c r="K110" s="9"/>
      <c r="L110" s="9"/>
      <c r="M110" s="9"/>
      <c r="N110" s="9"/>
      <c r="O110" s="9"/>
      <c r="P110" s="9"/>
      <c r="Q110" s="9"/>
    </row>
    <row r="111" spans="1:18">
      <c r="A111" s="9">
        <f>IF(County!D1056=1,1,IF(County!E1056=1,2,IF(County!F1056=1,3,0)))</f>
        <v>2</v>
      </c>
      <c r="B111" s="9">
        <f>IF(County!D1056=2,1,IF(County!E1056=2,2,IF(County!F1056=2,3,0)))</f>
        <v>1</v>
      </c>
      <c r="C111" s="9">
        <f>IF(County!D1056=3,1,IF(County!E1056=3,2,IF(County!F1056=3,3,0)))</f>
        <v>0</v>
      </c>
      <c r="D111" s="9">
        <v>4</v>
      </c>
      <c r="E111" s="9" t="str">
        <f>County!A1056</f>
        <v>Androscoggin</v>
      </c>
      <c r="F111" s="55">
        <f>MAX(County!N1056:W1056)</f>
        <v>24239</v>
      </c>
      <c r="G111" s="55">
        <f>LARGE(County!N1056:W1056,2)</f>
        <v>19599</v>
      </c>
      <c r="H111" s="55"/>
      <c r="I111" s="55">
        <f>County!C1056-F111-G111-H111</f>
        <v>11</v>
      </c>
      <c r="J111" s="55">
        <f>County!AV1056</f>
        <v>23001</v>
      </c>
      <c r="K111" s="9"/>
      <c r="L111" s="9"/>
      <c r="M111" s="9"/>
      <c r="N111" s="9"/>
      <c r="O111" s="9"/>
      <c r="P111" s="9"/>
      <c r="Q111" s="9"/>
    </row>
    <row r="112" spans="1:18">
      <c r="A112" s="9">
        <f>IF(County!D1057=1,1,IF(County!E1057=1,2,IF(County!F1057=1,3,0)))</f>
        <v>2</v>
      </c>
      <c r="B112" s="9">
        <f>IF(County!D1057=2,1,IF(County!E1057=2,2,IF(County!F1057=2,3,0)))</f>
        <v>1</v>
      </c>
      <c r="C112" s="9">
        <f>IF(County!D1057=3,1,IF(County!E1057=3,2,IF(County!F1057=3,3,0)))</f>
        <v>0</v>
      </c>
      <c r="D112" s="9">
        <v>4</v>
      </c>
      <c r="E112" s="9" t="str">
        <f>County!A1057</f>
        <v>Aroostook</v>
      </c>
      <c r="F112" s="55">
        <f>MAX(County!N1057:W1057)</f>
        <v>16829</v>
      </c>
      <c r="G112" s="55">
        <f>LARGE(County!N1057:W1057,2)</f>
        <v>10154</v>
      </c>
      <c r="H112" s="55"/>
      <c r="I112" s="55">
        <f>County!C1057-F112-G112-H112</f>
        <v>3</v>
      </c>
      <c r="J112" s="55">
        <f>County!AV1057</f>
        <v>23003</v>
      </c>
      <c r="K112" s="9"/>
      <c r="L112" s="9"/>
      <c r="M112" s="9"/>
      <c r="N112" s="9"/>
      <c r="O112" s="9"/>
      <c r="P112" s="9"/>
      <c r="Q112" s="9"/>
    </row>
    <row r="113" spans="1:18">
      <c r="A113" s="9">
        <f>IF(County!D1058=1,1,IF(County!E1058=1,2,IF(County!F1058=1,3,0)))</f>
        <v>2</v>
      </c>
      <c r="B113" s="9">
        <f>IF(County!D1058=2,1,IF(County!E1058=2,2,IF(County!F1058=2,3,0)))</f>
        <v>1</v>
      </c>
      <c r="C113" s="9">
        <f>IF(County!D1058=3,1,IF(County!E1058=3,2,IF(County!F1058=3,3,0)))</f>
        <v>0</v>
      </c>
      <c r="D113" s="9">
        <v>4</v>
      </c>
      <c r="E113" s="9" t="str">
        <f>County!A1058</f>
        <v>Cumberland</v>
      </c>
      <c r="F113" s="55">
        <f>MAX(County!N1058:W1058)</f>
        <v>68614</v>
      </c>
      <c r="G113" s="55">
        <f>LARGE(County!N1058:W1058,2)</f>
        <v>42242</v>
      </c>
      <c r="H113" s="55"/>
      <c r="I113" s="55">
        <f>County!C1058-F113-G113-H113</f>
        <v>35</v>
      </c>
      <c r="J113" s="55">
        <f>County!AV1058</f>
        <v>23005</v>
      </c>
      <c r="K113" s="9"/>
      <c r="L113" s="9"/>
      <c r="M113" s="9"/>
      <c r="N113" s="9"/>
      <c r="O113" s="9"/>
      <c r="P113" s="9"/>
      <c r="Q113" s="9"/>
    </row>
    <row r="114" spans="1:18">
      <c r="A114" s="9">
        <f>IF(County!D1059=1,1,IF(County!E1059=1,2,IF(County!F1059=1,3,0)))</f>
        <v>2</v>
      </c>
      <c r="B114" s="9">
        <f>IF(County!D1059=2,1,IF(County!E1059=2,2,IF(County!F1059=2,3,0)))</f>
        <v>1</v>
      </c>
      <c r="C114" s="9">
        <f>IF(County!D1059=3,1,IF(County!E1059=3,2,IF(County!F1059=3,3,0)))</f>
        <v>0</v>
      </c>
      <c r="D114" s="9">
        <v>4</v>
      </c>
      <c r="E114" s="9" t="str">
        <f>County!A1059</f>
        <v>Franklin</v>
      </c>
      <c r="F114" s="55">
        <f>MAX(County!N1059:W1059)</f>
        <v>7678</v>
      </c>
      <c r="G114" s="55">
        <f>LARGE(County!N1059:W1059,2)</f>
        <v>5143</v>
      </c>
      <c r="H114" s="55"/>
      <c r="I114" s="55">
        <f>County!C1059-F114-G114-H114</f>
        <v>0</v>
      </c>
      <c r="J114" s="55">
        <f>County!AV1059</f>
        <v>23007</v>
      </c>
      <c r="K114" s="9"/>
      <c r="L114" s="9"/>
      <c r="M114" s="9"/>
      <c r="N114" s="9"/>
      <c r="O114" s="9"/>
      <c r="P114" s="9"/>
      <c r="Q114" s="9"/>
    </row>
    <row r="115" spans="1:18">
      <c r="A115" s="9">
        <f>IF(County!D1060=1,1,IF(County!E1060=1,2,IF(County!F1060=1,3,0)))</f>
        <v>2</v>
      </c>
      <c r="B115" s="9">
        <f>IF(County!D1060=2,1,IF(County!E1060=2,2,IF(County!F1060=2,3,0)))</f>
        <v>1</v>
      </c>
      <c r="C115" s="9">
        <f>IF(County!D1060=3,1,IF(County!E1060=3,2,IF(County!F1060=3,3,0)))</f>
        <v>0</v>
      </c>
      <c r="D115" s="9">
        <v>4</v>
      </c>
      <c r="E115" s="9" t="str">
        <f>County!A1060</f>
        <v>Hancock</v>
      </c>
      <c r="F115" s="55">
        <f>MAX(County!N1060:W1060)</f>
        <v>14449</v>
      </c>
      <c r="G115" s="55">
        <f>LARGE(County!N1060:W1060,2)</f>
        <v>7005</v>
      </c>
      <c r="H115" s="55"/>
      <c r="I115" s="55">
        <f>County!C1060-F115-G115-H115</f>
        <v>9</v>
      </c>
      <c r="J115" s="55">
        <f>County!AV1060</f>
        <v>23009</v>
      </c>
      <c r="K115" s="9"/>
      <c r="L115" s="9"/>
      <c r="M115" s="9"/>
      <c r="N115" s="9"/>
      <c r="O115" s="9"/>
      <c r="P115" s="9"/>
      <c r="Q115" s="9"/>
    </row>
    <row r="116" spans="1:18">
      <c r="A116" s="9">
        <f>IF(County!D1061=1,1,IF(County!E1061=1,2,IF(County!F1061=1,3,0)))</f>
        <v>2</v>
      </c>
      <c r="B116" s="9">
        <f>IF(County!D1061=2,1,IF(County!E1061=2,2,IF(County!F1061=2,3,0)))</f>
        <v>1</v>
      </c>
      <c r="C116" s="9">
        <f>IF(County!D1061=3,1,IF(County!E1061=3,2,IF(County!F1061=3,3,0)))</f>
        <v>0</v>
      </c>
      <c r="D116" s="9">
        <v>4</v>
      </c>
      <c r="E116" s="9" t="str">
        <f>County!A1061</f>
        <v>Kennebec</v>
      </c>
      <c r="F116" s="55">
        <f>MAX(County!N1061:W1061)</f>
        <v>30425</v>
      </c>
      <c r="G116" s="55">
        <f>LARGE(County!N1061:W1061,2)</f>
        <v>20235</v>
      </c>
      <c r="H116" s="55"/>
      <c r="I116" s="55">
        <f>County!C1061-F116-G116-H116</f>
        <v>9</v>
      </c>
      <c r="J116" s="55">
        <f>County!AV1061</f>
        <v>23011</v>
      </c>
      <c r="K116" s="9"/>
      <c r="L116" s="9"/>
      <c r="M116" s="9"/>
      <c r="N116" s="9"/>
      <c r="O116" s="9"/>
      <c r="P116" s="9"/>
      <c r="Q116" s="9"/>
    </row>
    <row r="117" spans="1:18">
      <c r="A117" s="9">
        <f>IF(County!D1062=1,1,IF(County!E1062=1,2,IF(County!F1062=1,3,0)))</f>
        <v>2</v>
      </c>
      <c r="B117" s="9">
        <f>IF(County!D1062=2,1,IF(County!E1062=2,2,IF(County!F1062=2,3,0)))</f>
        <v>1</v>
      </c>
      <c r="C117" s="9">
        <f>IF(County!D1062=3,1,IF(County!E1062=3,2,IF(County!F1062=3,3,0)))</f>
        <v>0</v>
      </c>
      <c r="D117" s="9">
        <v>4</v>
      </c>
      <c r="E117" s="9" t="str">
        <f>County!A1062</f>
        <v>Knox</v>
      </c>
      <c r="F117" s="55">
        <f>MAX(County!N1062:W1062)</f>
        <v>10722</v>
      </c>
      <c r="G117" s="55">
        <f>LARGE(County!N1062:W1062,2)</f>
        <v>5156</v>
      </c>
      <c r="H117" s="55"/>
      <c r="I117" s="55">
        <f>County!C1062-F117-G117-H117</f>
        <v>1</v>
      </c>
      <c r="J117" s="55">
        <f>County!AV1062</f>
        <v>23013</v>
      </c>
      <c r="K117" s="9"/>
      <c r="L117" s="9"/>
      <c r="M117" s="9"/>
      <c r="N117" s="9"/>
      <c r="O117" s="9"/>
      <c r="P117" s="9"/>
      <c r="Q117" s="9"/>
    </row>
    <row r="118" spans="1:18">
      <c r="A118" s="9">
        <f>IF(County!D1063=1,1,IF(County!E1063=1,2,IF(County!F1063=1,3,0)))</f>
        <v>2</v>
      </c>
      <c r="B118" s="9">
        <f>IF(County!D1063=2,1,IF(County!E1063=2,2,IF(County!F1063=2,3,0)))</f>
        <v>1</v>
      </c>
      <c r="C118" s="9">
        <f>IF(County!D1063=3,1,IF(County!E1063=3,2,IF(County!F1063=3,3,0)))</f>
        <v>0</v>
      </c>
      <c r="D118" s="9">
        <v>4</v>
      </c>
      <c r="E118" s="9" t="str">
        <f>County!A1063</f>
        <v>Lincoln</v>
      </c>
      <c r="F118" s="55">
        <f>MAX(County!N1063:W1063)</f>
        <v>10336</v>
      </c>
      <c r="G118" s="55">
        <f>LARGE(County!N1063:W1063,2)</f>
        <v>5038</v>
      </c>
      <c r="H118" s="55"/>
      <c r="I118" s="55">
        <f>County!C1063-F118-G118-H118</f>
        <v>1</v>
      </c>
      <c r="J118" s="55">
        <f>County!AV1063</f>
        <v>23015</v>
      </c>
      <c r="K118" s="9"/>
      <c r="L118" s="9"/>
      <c r="M118" s="9"/>
      <c r="N118" s="9"/>
      <c r="O118" s="9"/>
      <c r="P118" s="9"/>
      <c r="Q118" s="9"/>
    </row>
    <row r="119" spans="1:18">
      <c r="A119" s="9">
        <f>IF(County!D1064=1,1,IF(County!E1064=1,2,IF(County!F1064=1,3,0)))</f>
        <v>2</v>
      </c>
      <c r="B119" s="9">
        <f>IF(County!D1064=2,1,IF(County!E1064=2,2,IF(County!F1064=2,3,0)))</f>
        <v>1</v>
      </c>
      <c r="C119" s="9">
        <f>IF(County!D1064=3,1,IF(County!E1064=3,2,IF(County!F1064=3,3,0)))</f>
        <v>0</v>
      </c>
      <c r="D119" s="9">
        <v>4</v>
      </c>
      <c r="E119" s="9" t="str">
        <f>County!A1064</f>
        <v>Oxford</v>
      </c>
      <c r="F119" s="55">
        <f>MAX(County!N1064:W1064)</f>
        <v>13070</v>
      </c>
      <c r="G119" s="55">
        <f>LARGE(County!N1064:W1064,2)</f>
        <v>9822</v>
      </c>
      <c r="H119" s="55"/>
      <c r="I119" s="55">
        <f>County!C1064-F119-G119-H119</f>
        <v>3</v>
      </c>
      <c r="J119" s="55">
        <f>County!AV1064</f>
        <v>23017</v>
      </c>
      <c r="K119" s="9"/>
      <c r="L119" s="9"/>
      <c r="M119" s="9"/>
      <c r="N119" s="9"/>
      <c r="O119" s="9"/>
      <c r="P119" s="9"/>
      <c r="Q119" s="9"/>
    </row>
    <row r="120" spans="1:18">
      <c r="A120" s="9">
        <f>IF(County!D1065=1,1,IF(County!E1065=1,2,IF(County!F1065=1,3,0)))</f>
        <v>2</v>
      </c>
      <c r="B120" s="9">
        <f>IF(County!D1065=2,1,IF(County!E1065=2,2,IF(County!F1065=2,3,0)))</f>
        <v>1</v>
      </c>
      <c r="C120" s="9">
        <f>IF(County!D1065=3,1,IF(County!E1065=3,2,IF(County!F1065=3,3,0)))</f>
        <v>0</v>
      </c>
      <c r="D120" s="9">
        <v>4</v>
      </c>
      <c r="E120" s="9" t="str">
        <f>County!A1065</f>
        <v>Penobscot</v>
      </c>
      <c r="F120" s="55">
        <f>MAX(County!N1065:W1065)</f>
        <v>40565</v>
      </c>
      <c r="G120" s="55">
        <f>LARGE(County!N1065:W1065,2)</f>
        <v>20658</v>
      </c>
      <c r="H120" s="55"/>
      <c r="I120" s="55">
        <f>County!C1065-F120-G120-H120</f>
        <v>7</v>
      </c>
      <c r="J120" s="55">
        <f>County!AV1065</f>
        <v>23019</v>
      </c>
      <c r="K120" s="9"/>
      <c r="L120" s="9"/>
      <c r="M120" s="9"/>
      <c r="N120" s="9"/>
      <c r="O120" s="9"/>
      <c r="P120" s="9"/>
      <c r="Q120" s="9"/>
    </row>
    <row r="121" spans="1:18">
      <c r="A121" s="9">
        <f>IF(County!D1066=1,1,IF(County!E1066=1,2,IF(County!F1066=1,3,0)))</f>
        <v>2</v>
      </c>
      <c r="B121" s="9">
        <f>IF(County!D1066=2,1,IF(County!E1066=2,2,IF(County!F1066=2,3,0)))</f>
        <v>1</v>
      </c>
      <c r="C121" s="9">
        <f>IF(County!D1066=3,1,IF(County!E1066=3,2,IF(County!F1066=3,3,0)))</f>
        <v>0</v>
      </c>
      <c r="D121" s="9">
        <v>4</v>
      </c>
      <c r="E121" s="9" t="str">
        <f>County!A1066</f>
        <v>Piscataquis</v>
      </c>
      <c r="F121" s="55">
        <f>MAX(County!N1066:W1066)</f>
        <v>5222</v>
      </c>
      <c r="G121" s="55">
        <f>LARGE(County!N1066:W1066,2)</f>
        <v>2686</v>
      </c>
      <c r="H121" s="55"/>
      <c r="I121" s="55">
        <f>County!C1066-F121-G121-H121</f>
        <v>0</v>
      </c>
      <c r="J121" s="55">
        <f>County!AV1066</f>
        <v>23021</v>
      </c>
      <c r="K121" t="str">
        <f>E119</f>
        <v>Oxford</v>
      </c>
      <c r="L121" t="str">
        <f>E120</f>
        <v>Penobscot</v>
      </c>
      <c r="M121" t="str">
        <f>E121</f>
        <v>Piscataquis</v>
      </c>
      <c r="N121" t="str">
        <f>E122</f>
        <v>Sagadahoc</v>
      </c>
      <c r="O121" t="str">
        <f>E123</f>
        <v>Somerset</v>
      </c>
      <c r="P121" t="str">
        <f>E124</f>
        <v>Waldo</v>
      </c>
      <c r="Q121" t="str">
        <f>E125</f>
        <v>Washington</v>
      </c>
      <c r="R121" t="str">
        <f>E126</f>
        <v>York</v>
      </c>
    </row>
    <row r="122" spans="1:18">
      <c r="A122" s="9">
        <f>IF(County!D1067=1,1,IF(County!E1067=1,2,IF(County!F1067=1,3,0)))</f>
        <v>2</v>
      </c>
      <c r="B122" s="9">
        <f>IF(County!D1067=2,1,IF(County!E1067=2,2,IF(County!F1067=2,3,0)))</f>
        <v>1</v>
      </c>
      <c r="C122" s="9">
        <f>IF(County!D1067=3,1,IF(County!E1067=3,2,IF(County!F1067=3,3,0)))</f>
        <v>0</v>
      </c>
      <c r="D122" s="9">
        <v>4</v>
      </c>
      <c r="E122" s="9" t="str">
        <f>County!A1067</f>
        <v>Sagadahoc</v>
      </c>
      <c r="F122" s="55">
        <f>MAX(County!N1067:W1067)</f>
        <v>9586</v>
      </c>
      <c r="G122" s="55">
        <f>LARGE(County!N1067:W1067,2)</f>
        <v>4888</v>
      </c>
      <c r="H122" s="55"/>
      <c r="I122" s="55">
        <f>County!C1067-F122-G122-H122</f>
        <v>1</v>
      </c>
      <c r="J122" s="55">
        <f>County!AV1067</f>
        <v>23023</v>
      </c>
    </row>
    <row r="123" spans="1:18">
      <c r="A123" s="9">
        <f>IF(County!D1068=1,1,IF(County!E1068=1,2,IF(County!F1068=1,3,0)))</f>
        <v>2</v>
      </c>
      <c r="B123" s="9">
        <f>IF(County!D1068=2,1,IF(County!E1068=2,2,IF(County!F1068=2,3,0)))</f>
        <v>1</v>
      </c>
      <c r="C123" s="9">
        <f>IF(County!D1068=3,1,IF(County!E1068=3,2,IF(County!F1068=3,3,0)))</f>
        <v>0</v>
      </c>
      <c r="D123" s="9">
        <v>4</v>
      </c>
      <c r="E123" s="9" t="str">
        <f>County!A1068</f>
        <v>Somerset</v>
      </c>
      <c r="F123" s="55">
        <f>MAX(County!N1068:W1068)</f>
        <v>11646</v>
      </c>
      <c r="G123" s="55">
        <f>LARGE(County!N1068:W1068,2)</f>
        <v>8508</v>
      </c>
      <c r="H123" s="55"/>
      <c r="I123" s="55">
        <f>County!C1068-F123-G123-H123</f>
        <v>1</v>
      </c>
      <c r="J123" s="55">
        <f>County!AV1068</f>
        <v>23025</v>
      </c>
    </row>
    <row r="124" spans="1:18">
      <c r="A124" s="9">
        <f>IF(County!D1069=1,1,IF(County!E1069=1,2,IF(County!F1069=1,3,0)))</f>
        <v>2</v>
      </c>
      <c r="B124" s="9">
        <f>IF(County!D1069=2,1,IF(County!E1069=2,2,IF(County!F1069=2,3,0)))</f>
        <v>1</v>
      </c>
      <c r="C124" s="9">
        <f>IF(County!D1069=3,1,IF(County!E1069=3,2,IF(County!F1069=3,3,0)))</f>
        <v>0</v>
      </c>
      <c r="D124" s="9">
        <v>4</v>
      </c>
      <c r="E124" s="9" t="str">
        <f>County!A1069</f>
        <v>Waldo</v>
      </c>
      <c r="F124" s="55">
        <f>MAX(County!N1069:W1069)</f>
        <v>8753</v>
      </c>
      <c r="G124" s="55">
        <f>LARGE(County!N1069:W1069,2)</f>
        <v>5392</v>
      </c>
      <c r="H124" s="55"/>
      <c r="I124" s="55">
        <f>County!C1069-F124-G124-H124</f>
        <v>3</v>
      </c>
      <c r="J124" s="55">
        <f>County!AV1069</f>
        <v>23027</v>
      </c>
    </row>
    <row r="125" spans="1:18">
      <c r="A125" s="9">
        <f>IF(County!D1070=1,1,IF(County!E1070=1,2,IF(County!F1070=1,3,0)))</f>
        <v>2</v>
      </c>
      <c r="B125" s="9">
        <f>IF(County!D1070=2,1,IF(County!E1070=2,2,IF(County!F1070=2,3,0)))</f>
        <v>1</v>
      </c>
      <c r="C125" s="9">
        <f>IF(County!D1070=3,1,IF(County!E1070=3,2,IF(County!F1070=3,3,0)))</f>
        <v>0</v>
      </c>
      <c r="D125" s="9">
        <v>4</v>
      </c>
      <c r="E125" s="9" t="str">
        <f>County!A1070</f>
        <v>Washington</v>
      </c>
      <c r="F125" s="55">
        <f>MAX(County!N1070:W1070)</f>
        <v>8343</v>
      </c>
      <c r="G125" s="55">
        <f>LARGE(County!N1070:W1070,2)</f>
        <v>4462</v>
      </c>
      <c r="H125" s="55"/>
      <c r="I125" s="55">
        <f>County!C1070-F125-G125-H125</f>
        <v>5</v>
      </c>
      <c r="J125" s="55">
        <f>County!AV1070</f>
        <v>23029</v>
      </c>
    </row>
    <row r="126" spans="1:18">
      <c r="A126" s="9">
        <f>IF(County!D1071=1,1,IF(County!E1071=1,2,IF(County!F1071=1,3,0)))</f>
        <v>2</v>
      </c>
      <c r="B126" s="9">
        <f>IF(County!D1071=2,1,IF(County!E1071=2,2,IF(County!F1071=2,3,0)))</f>
        <v>1</v>
      </c>
      <c r="C126" s="9">
        <f>IF(County!D1071=3,1,IF(County!E1071=3,2,IF(County!F1071=3,3,0)))</f>
        <v>0</v>
      </c>
      <c r="D126" s="9">
        <v>4</v>
      </c>
      <c r="E126" s="9" t="str">
        <f>County!A1071</f>
        <v>York</v>
      </c>
      <c r="F126" s="55">
        <f>MAX(County!N1071:W1071)</f>
        <v>38690</v>
      </c>
      <c r="G126" s="55">
        <f>LARGE(County!N1071:W1071,2)</f>
        <v>30065</v>
      </c>
      <c r="H126" s="55"/>
      <c r="I126" s="55">
        <f>County!C1071-F126-G126-H126</f>
        <v>11</v>
      </c>
      <c r="J126" s="55">
        <f>County!AV1071</f>
        <v>23031</v>
      </c>
    </row>
    <row r="135" spans="1:17">
      <c r="A135" s="54" t="s">
        <v>1266</v>
      </c>
      <c r="K135" s="9" t="str">
        <f>E137</f>
        <v>Barnstable</v>
      </c>
      <c r="L135" s="9" t="str">
        <f>E138</f>
        <v>Berkshire</v>
      </c>
      <c r="M135" s="9" t="str">
        <f>E139</f>
        <v>Bristol</v>
      </c>
      <c r="N135" s="9" t="str">
        <f>E140</f>
        <v>Dukes</v>
      </c>
      <c r="O135" s="9" t="str">
        <f>E141</f>
        <v>Essex</v>
      </c>
      <c r="P135" s="9" t="str">
        <f>E142</f>
        <v>Franklin</v>
      </c>
      <c r="Q135" t="str">
        <f>E143</f>
        <v>Hampden</v>
      </c>
    </row>
    <row r="136" spans="1:17">
      <c r="A136" s="9">
        <v>1</v>
      </c>
      <c r="B136" s="9">
        <v>2</v>
      </c>
      <c r="C136" s="9">
        <v>3</v>
      </c>
      <c r="D136" s="9">
        <v>4</v>
      </c>
      <c r="E136" s="9" t="s">
        <v>996</v>
      </c>
      <c r="F136" s="55" t="s">
        <v>477</v>
      </c>
      <c r="G136" s="55" t="s">
        <v>411</v>
      </c>
      <c r="H136" s="55" t="s">
        <v>412</v>
      </c>
      <c r="I136" s="55" t="s">
        <v>637</v>
      </c>
      <c r="J136" s="9" t="s">
        <v>1375</v>
      </c>
      <c r="K136" s="9"/>
      <c r="L136" s="9"/>
      <c r="M136" s="9"/>
      <c r="N136" s="9"/>
      <c r="O136" s="9"/>
      <c r="P136" s="9"/>
      <c r="Q136" s="9"/>
    </row>
    <row r="137" spans="1:17">
      <c r="A137" s="9">
        <f>IF(County!D1074=1,1,IF(County!E1074=1,2,IF(County!F1074=1,3,0)))</f>
        <v>1</v>
      </c>
      <c r="B137" s="9">
        <f>IF(County!D1074=2,1,IF(County!E1074=2,2,IF(County!F1074=2,3,0)))</f>
        <v>2</v>
      </c>
      <c r="C137" s="9">
        <f>IF(County!D1074=3,1,IF(County!E1074=3,2,IF(County!F1074=3,3,0)))</f>
        <v>0</v>
      </c>
      <c r="D137" s="9">
        <v>4</v>
      </c>
      <c r="E137" s="9" t="str">
        <f>County!A1074</f>
        <v>Barnstable</v>
      </c>
      <c r="F137" s="55">
        <f>MAX(County!N1074:W1074)</f>
        <v>46884</v>
      </c>
      <c r="G137" s="55">
        <f>LARGE(County!N1074:W1074,2)</f>
        <v>42952</v>
      </c>
      <c r="H137" s="55"/>
      <c r="I137" s="55">
        <f>County!C1074-F137-G137-H137</f>
        <v>18</v>
      </c>
      <c r="J137" s="55">
        <f>County!AV1074</f>
        <v>25001</v>
      </c>
      <c r="K137" s="9"/>
      <c r="L137" s="9"/>
      <c r="M137" s="9"/>
      <c r="N137" s="9"/>
      <c r="O137" s="9"/>
      <c r="P137" s="9"/>
      <c r="Q137" s="9"/>
    </row>
    <row r="138" spans="1:17">
      <c r="A138" s="9">
        <f>IF(County!D1075=1,1,IF(County!E1075=1,2,IF(County!F1075=1,3,0)))</f>
        <v>1</v>
      </c>
      <c r="B138" s="9">
        <f>IF(County!D1075=2,1,IF(County!E1075=2,2,IF(County!F1075=2,3,0)))</f>
        <v>2</v>
      </c>
      <c r="C138" s="9">
        <f>IF(County!D1075=3,1,IF(County!E1075=3,2,IF(County!F1075=3,3,0)))</f>
        <v>0</v>
      </c>
      <c r="D138" s="9">
        <v>4</v>
      </c>
      <c r="E138" s="9" t="str">
        <f>County!A1075</f>
        <v>Berkshire</v>
      </c>
      <c r="F138" s="55">
        <f>MAX(County!N1075:W1075)</f>
        <v>28308</v>
      </c>
      <c r="G138" s="55">
        <f>LARGE(County!N1075:W1075,2)</f>
        <v>22839</v>
      </c>
      <c r="H138" s="55"/>
      <c r="I138" s="55">
        <f>County!C1075-F138-G138-H138</f>
        <v>44</v>
      </c>
      <c r="J138" s="55">
        <f>County!AV1075</f>
        <v>25003</v>
      </c>
      <c r="K138" s="9"/>
      <c r="L138" s="9"/>
      <c r="M138" s="9"/>
      <c r="N138" s="9"/>
      <c r="O138" s="9"/>
      <c r="P138" s="9"/>
      <c r="Q138" s="9"/>
    </row>
    <row r="139" spans="1:17">
      <c r="A139" s="9">
        <f>IF(County!D1076=1,1,IF(County!E1076=1,2,IF(County!F1076=1,3,0)))</f>
        <v>1</v>
      </c>
      <c r="B139" s="9">
        <f>IF(County!D1076=2,1,IF(County!E1076=2,2,IF(County!F1076=2,3,0)))</f>
        <v>2</v>
      </c>
      <c r="C139" s="9">
        <f>IF(County!D1076=3,1,IF(County!E1076=3,2,IF(County!F1076=3,3,0)))</f>
        <v>0</v>
      </c>
      <c r="D139" s="9">
        <v>4</v>
      </c>
      <c r="E139" s="9" t="str">
        <f>County!A1076</f>
        <v>Bristol</v>
      </c>
      <c r="F139" s="55">
        <f>MAX(County!N1076:W1076)</f>
        <v>97274</v>
      </c>
      <c r="G139" s="55">
        <f>LARGE(County!N1076:W1076,2)</f>
        <v>76140</v>
      </c>
      <c r="H139" s="55"/>
      <c r="I139" s="55">
        <f>County!C1076-F139-G139-H139</f>
        <v>94</v>
      </c>
      <c r="J139" s="55">
        <f>County!AV1076</f>
        <v>25005</v>
      </c>
      <c r="K139" s="9"/>
      <c r="L139" s="9"/>
      <c r="M139" s="9"/>
      <c r="N139" s="9"/>
      <c r="O139" s="9"/>
      <c r="P139" s="9"/>
      <c r="Q139" s="9"/>
    </row>
    <row r="140" spans="1:17">
      <c r="A140" s="9">
        <f>IF(County!D1077=1,1,IF(County!E1077=1,2,IF(County!F1077=1,3,0)))</f>
        <v>1</v>
      </c>
      <c r="B140" s="9">
        <f>IF(County!D1077=2,1,IF(County!E1077=2,2,IF(County!F1077=2,3,0)))</f>
        <v>2</v>
      </c>
      <c r="C140" s="9">
        <f>IF(County!D1077=3,1,IF(County!E1077=3,2,IF(County!F1077=3,3,0)))</f>
        <v>0</v>
      </c>
      <c r="D140" s="9">
        <v>4</v>
      </c>
      <c r="E140" s="9" t="str">
        <f>County!A1077</f>
        <v>Dukes</v>
      </c>
      <c r="F140" s="55">
        <f>MAX(County!N1077:W1077)</f>
        <v>3597</v>
      </c>
      <c r="G140" s="55">
        <f>LARGE(County!N1077:W1077,2)</f>
        <v>2054</v>
      </c>
      <c r="H140" s="55"/>
      <c r="I140" s="55">
        <f>County!C1077-F140-G140-H140</f>
        <v>7</v>
      </c>
      <c r="J140" s="55">
        <f>County!AV1077</f>
        <v>25007</v>
      </c>
      <c r="K140" s="9"/>
      <c r="L140" s="9"/>
      <c r="M140" s="9"/>
      <c r="N140" s="9"/>
      <c r="O140" s="9"/>
      <c r="P140" s="9"/>
      <c r="Q140" s="9"/>
    </row>
    <row r="141" spans="1:17">
      <c r="A141" s="9">
        <f>IF(County!D1078=1,1,IF(County!E1078=1,2,IF(County!F1078=1,3,0)))</f>
        <v>1</v>
      </c>
      <c r="B141" s="9">
        <f>IF(County!D1078=2,1,IF(County!E1078=2,2,IF(County!F1078=2,3,0)))</f>
        <v>2</v>
      </c>
      <c r="C141" s="9">
        <f>IF(County!D1078=3,1,IF(County!E1078=3,2,IF(County!F1078=3,3,0)))</f>
        <v>0</v>
      </c>
      <c r="D141" s="9">
        <v>4</v>
      </c>
      <c r="E141" s="9" t="str">
        <f>County!A1078</f>
        <v>Essex</v>
      </c>
      <c r="F141" s="55">
        <f>MAX(County!N1078:W1078)</f>
        <v>148915</v>
      </c>
      <c r="G141" s="55">
        <f>LARGE(County!N1078:W1078,2)</f>
        <v>123300</v>
      </c>
      <c r="H141" s="55"/>
      <c r="I141" s="55">
        <f>County!C1078-F141-G141-H141</f>
        <v>273</v>
      </c>
      <c r="J141" s="55">
        <f>County!AV1078</f>
        <v>25009</v>
      </c>
      <c r="K141" s="9"/>
      <c r="L141" s="9"/>
      <c r="M141" s="9"/>
      <c r="N141" s="9"/>
      <c r="O141" s="9"/>
      <c r="P141" s="9"/>
      <c r="Q141" s="9"/>
    </row>
    <row r="142" spans="1:17">
      <c r="A142" s="9">
        <f>IF(County!D1079=1,1,IF(County!E1079=1,2,IF(County!F1079=1,3,0)))</f>
        <v>1</v>
      </c>
      <c r="B142" s="9">
        <f>IF(County!D1079=2,1,IF(County!E1079=2,2,IF(County!F1079=2,3,0)))</f>
        <v>2</v>
      </c>
      <c r="C142" s="9">
        <f>IF(County!D1079=3,1,IF(County!E1079=3,2,IF(County!F1079=3,3,0)))</f>
        <v>0</v>
      </c>
      <c r="D142" s="9">
        <v>4</v>
      </c>
      <c r="E142" s="9" t="str">
        <f>County!A1079</f>
        <v>Franklin</v>
      </c>
      <c r="F142" s="55">
        <f>MAX(County!N1079:W1079)</f>
        <v>16223</v>
      </c>
      <c r="G142" s="55">
        <f>LARGE(County!N1079:W1079,2)</f>
        <v>12671</v>
      </c>
      <c r="H142" s="55"/>
      <c r="I142" s="55">
        <f>County!C1079-F142-G142-H142</f>
        <v>78</v>
      </c>
      <c r="J142" s="55">
        <f>County!AV1079</f>
        <v>25011</v>
      </c>
      <c r="K142" s="9"/>
      <c r="L142" s="9"/>
      <c r="M142" s="9"/>
      <c r="N142" s="9"/>
      <c r="O142" s="9"/>
      <c r="P142" s="9"/>
      <c r="Q142" s="9"/>
    </row>
    <row r="143" spans="1:17">
      <c r="A143" s="9">
        <f>IF(County!D1080=1,1,IF(County!E1080=1,2,IF(County!F1080=1,3,0)))</f>
        <v>1</v>
      </c>
      <c r="B143" s="9">
        <f>IF(County!D1080=2,1,IF(County!E1080=2,2,IF(County!F1080=2,3,0)))</f>
        <v>2</v>
      </c>
      <c r="C143" s="9">
        <f>IF(County!D1080=3,1,IF(County!E1080=3,2,IF(County!F1080=3,3,0)))</f>
        <v>0</v>
      </c>
      <c r="D143" s="9">
        <v>4</v>
      </c>
      <c r="E143" s="9" t="str">
        <f>County!A1080</f>
        <v>Hampden</v>
      </c>
      <c r="F143" s="55">
        <f>MAX(County!N1080:W1080)</f>
        <v>74905</v>
      </c>
      <c r="G143" s="55">
        <f>LARGE(County!N1080:W1080,2)</f>
        <v>70493</v>
      </c>
      <c r="H143" s="55"/>
      <c r="I143" s="55">
        <f>County!C1080-F143-G143-H143</f>
        <v>77</v>
      </c>
      <c r="J143" s="55">
        <f>County!AV1080</f>
        <v>25013</v>
      </c>
      <c r="K143" s="9"/>
      <c r="L143" s="9"/>
      <c r="M143" s="9"/>
      <c r="N143" s="9"/>
      <c r="O143" s="9"/>
      <c r="P143" s="9"/>
      <c r="Q143" s="9"/>
    </row>
    <row r="144" spans="1:17">
      <c r="A144" s="9">
        <f>IF(County!D1081=1,1,IF(County!E1081=1,2,IF(County!F1081=1,3,0)))</f>
        <v>1</v>
      </c>
      <c r="B144" s="9">
        <f>IF(County!D1081=2,1,IF(County!E1081=2,2,IF(County!F1081=2,3,0)))</f>
        <v>2</v>
      </c>
      <c r="C144" s="9">
        <f>IF(County!D1081=3,1,IF(County!E1081=3,2,IF(County!F1081=3,3,0)))</f>
        <v>0</v>
      </c>
      <c r="D144" s="9">
        <v>4</v>
      </c>
      <c r="E144" s="9" t="str">
        <f>County!A1081</f>
        <v>Hampshire</v>
      </c>
      <c r="F144" s="55">
        <f>MAX(County!N1081:W1081)</f>
        <v>31650</v>
      </c>
      <c r="G144" s="55">
        <f>LARGE(County!N1081:W1081,2)</f>
        <v>22951</v>
      </c>
      <c r="H144" s="55"/>
      <c r="I144" s="55">
        <f>County!C1081-F144-G144-H144</f>
        <v>45</v>
      </c>
      <c r="J144" s="55">
        <f>County!AV1081</f>
        <v>25015</v>
      </c>
      <c r="K144" s="9"/>
      <c r="L144" s="9"/>
      <c r="M144" s="9"/>
      <c r="N144" s="9"/>
      <c r="O144" s="9"/>
      <c r="P144" s="9"/>
      <c r="Q144" s="9"/>
    </row>
    <row r="145" spans="1:17">
      <c r="A145" s="9">
        <f>IF(County!D1082=1,1,IF(County!E1082=1,2,IF(County!F1082=1,3,0)))</f>
        <v>1</v>
      </c>
      <c r="B145" s="9">
        <f>IF(County!D1082=2,1,IF(County!E1082=2,2,IF(County!F1082=2,3,0)))</f>
        <v>2</v>
      </c>
      <c r="C145" s="9">
        <f>IF(County!D1082=3,1,IF(County!E1082=3,2,IF(County!F1082=3,3,0)))</f>
        <v>0</v>
      </c>
      <c r="D145" s="9">
        <v>4</v>
      </c>
      <c r="E145" s="9" t="str">
        <f>County!A1082</f>
        <v>Middlesex</v>
      </c>
      <c r="F145" s="55">
        <f>MAX(County!N1082:W1082)</f>
        <v>356898</v>
      </c>
      <c r="G145" s="55">
        <f>LARGE(County!N1082:W1082,2)</f>
        <v>232438</v>
      </c>
      <c r="H145" s="55"/>
      <c r="I145" s="55">
        <f>County!C1082-F145-G145-H145</f>
        <v>479</v>
      </c>
      <c r="J145" s="55">
        <f>County!AV1082</f>
        <v>25017</v>
      </c>
      <c r="K145" s="9"/>
      <c r="L145" s="9"/>
      <c r="M145" s="9"/>
      <c r="N145" s="9"/>
      <c r="O145" s="9"/>
      <c r="P145" s="9"/>
      <c r="Q145" s="9"/>
    </row>
    <row r="146" spans="1:17">
      <c r="A146" s="9">
        <f>IF(County!D1083=1,1,IF(County!E1083=1,2,IF(County!F1083=1,3,0)))</f>
        <v>1</v>
      </c>
      <c r="B146" s="9">
        <f>IF(County!D1083=2,1,IF(County!E1083=2,2,IF(County!F1083=2,3,0)))</f>
        <v>2</v>
      </c>
      <c r="C146" s="9">
        <f>IF(County!D1083=3,1,IF(County!E1083=3,2,IF(County!F1083=3,3,0)))</f>
        <v>0</v>
      </c>
      <c r="D146" s="9">
        <v>4</v>
      </c>
      <c r="E146" s="9" t="str">
        <f>County!A1083</f>
        <v>Nantucket</v>
      </c>
      <c r="F146" s="55">
        <f>MAX(County!N1083:W1083)</f>
        <v>1676</v>
      </c>
      <c r="G146" s="55">
        <f>LARGE(County!N1083:W1083,2)</f>
        <v>1053</v>
      </c>
      <c r="H146" s="55"/>
      <c r="I146" s="55">
        <f>County!C1083-F146-G146-H146</f>
        <v>0</v>
      </c>
      <c r="J146" s="55">
        <f>County!AV1083</f>
        <v>25019</v>
      </c>
      <c r="K146" s="9"/>
      <c r="L146" s="9"/>
      <c r="M146" s="9"/>
      <c r="N146" s="9"/>
      <c r="O146" s="9"/>
      <c r="P146" s="9"/>
      <c r="Q146" s="9"/>
    </row>
    <row r="147" spans="1:17">
      <c r="A147" s="9">
        <f>IF(County!D1084=1,1,IF(County!E1084=1,2,IF(County!F1084=1,3,0)))</f>
        <v>1</v>
      </c>
      <c r="B147" s="9">
        <f>IF(County!D1084=2,1,IF(County!E1084=2,2,IF(County!F1084=2,3,0)))</f>
        <v>2</v>
      </c>
      <c r="C147" s="9">
        <f>IF(County!D1084=3,1,IF(County!E1084=3,2,IF(County!F1084=3,3,0)))</f>
        <v>0</v>
      </c>
      <c r="D147" s="9">
        <v>4</v>
      </c>
      <c r="E147" s="9" t="str">
        <f>County!A1084</f>
        <v>Norfolk</v>
      </c>
      <c r="F147" s="55">
        <f>MAX(County!N1084:W1084)</f>
        <v>165486</v>
      </c>
      <c r="G147" s="55">
        <f>LARGE(County!N1084:W1084,2)</f>
        <v>117525</v>
      </c>
      <c r="H147" s="55"/>
      <c r="I147" s="55">
        <f>County!C1084-F147-G147-H147</f>
        <v>255</v>
      </c>
      <c r="J147" s="55">
        <f>County!AV1084</f>
        <v>25021</v>
      </c>
      <c r="K147" t="str">
        <f>E144</f>
        <v>Hampshire</v>
      </c>
      <c r="L147" t="str">
        <f>E145</f>
        <v>Middlesex</v>
      </c>
      <c r="M147" t="str">
        <f>E146</f>
        <v>Nantucket</v>
      </c>
      <c r="N147" t="str">
        <f>E147</f>
        <v>Norfolk</v>
      </c>
      <c r="O147" t="str">
        <f>E148</f>
        <v>Plymouth</v>
      </c>
      <c r="P147" t="str">
        <f>E149</f>
        <v>Suffolk</v>
      </c>
      <c r="Q147" t="str">
        <f>E150</f>
        <v>Worcester</v>
      </c>
    </row>
    <row r="148" spans="1:17">
      <c r="A148" s="9">
        <f>IF(County!D1085=1,1,IF(County!E1085=1,2,IF(County!F1085=1,3,0)))</f>
        <v>1</v>
      </c>
      <c r="B148" s="9">
        <f>IF(County!D1085=2,1,IF(County!E1085=2,2,IF(County!F1085=2,3,0)))</f>
        <v>2</v>
      </c>
      <c r="C148" s="9">
        <f>IF(County!D1085=3,1,IF(County!E1085=3,2,IF(County!F1085=3,3,0)))</f>
        <v>0</v>
      </c>
      <c r="D148" s="9">
        <v>4</v>
      </c>
      <c r="E148" s="9" t="str">
        <f>County!A1085</f>
        <v>Plymouth</v>
      </c>
      <c r="F148" s="55">
        <f>MAX(County!N1085:W1085)</f>
        <v>88019</v>
      </c>
      <c r="G148" s="55">
        <f>LARGE(County!N1085:W1085,2)</f>
        <v>87737</v>
      </c>
      <c r="H148" s="55"/>
      <c r="I148" s="55">
        <f>County!C1085-F148-G148-H148</f>
        <v>71</v>
      </c>
      <c r="J148" s="55">
        <f>County!AV1085</f>
        <v>25023</v>
      </c>
    </row>
    <row r="149" spans="1:17">
      <c r="A149" s="9">
        <f>IF(County!D1086=1,1,IF(County!E1086=1,2,IF(County!F1086=1,3,0)))</f>
        <v>1</v>
      </c>
      <c r="B149" s="9">
        <f>IF(County!D1086=2,1,IF(County!E1086=2,2,IF(County!F1086=2,3,0)))</f>
        <v>2</v>
      </c>
      <c r="C149" s="9">
        <f>IF(County!D1086=3,1,IF(County!E1086=3,2,IF(County!F1086=3,3,0)))</f>
        <v>0</v>
      </c>
      <c r="D149" s="9">
        <v>4</v>
      </c>
      <c r="E149" s="9" t="str">
        <f>County!A1086</f>
        <v>Suffolk</v>
      </c>
      <c r="F149" s="55">
        <f>MAX(County!N1086:W1086)</f>
        <v>125458</v>
      </c>
      <c r="G149" s="55">
        <f>LARGE(County!N1086:W1086,2)</f>
        <v>54959</v>
      </c>
      <c r="H149" s="55"/>
      <c r="I149" s="55">
        <f>County!C1086-F149-G149-H149</f>
        <v>10</v>
      </c>
      <c r="J149" s="55">
        <f>County!AV1086</f>
        <v>25025</v>
      </c>
    </row>
    <row r="150" spans="1:17">
      <c r="A150" s="9">
        <f>IF(County!D1087=1,1,IF(County!E1087=1,2,IF(County!F1087=1,3,0)))</f>
        <v>1</v>
      </c>
      <c r="B150" s="9">
        <f>IF(County!D1087=2,1,IF(County!E1087=2,2,IF(County!F1087=2,3,0)))</f>
        <v>2</v>
      </c>
      <c r="C150" s="9">
        <f>IF(County!D1087=3,1,IF(County!E1087=3,2,IF(County!F1087=3,3,0)))</f>
        <v>0</v>
      </c>
      <c r="D150" s="9">
        <v>4</v>
      </c>
      <c r="E150" s="9" t="str">
        <f>County!A1087</f>
        <v>Worcester</v>
      </c>
      <c r="F150" s="55">
        <f>MAX(County!N1087:W1087)</f>
        <v>136419</v>
      </c>
      <c r="G150" s="55">
        <f>LARGE(County!N1087:W1087,2)</f>
        <v>125805</v>
      </c>
      <c r="H150" s="55"/>
      <c r="I150" s="55">
        <f>County!C1087-F150-G150-H150</f>
        <v>132</v>
      </c>
      <c r="J150" s="55">
        <f>County!AV1087</f>
        <v>25027</v>
      </c>
    </row>
    <row r="151" spans="1:17">
      <c r="A151" s="9"/>
      <c r="B151" s="9"/>
      <c r="C151" s="9"/>
      <c r="D151" s="9"/>
      <c r="E151" s="9"/>
      <c r="F151" s="55"/>
      <c r="G151" s="55"/>
      <c r="H151" s="55"/>
      <c r="I151" s="55"/>
      <c r="J151" s="9"/>
    </row>
    <row r="161" spans="1:17">
      <c r="A161" s="54" t="s">
        <v>2121</v>
      </c>
      <c r="K161" s="9" t="str">
        <f>E163</f>
        <v>Belknap</v>
      </c>
      <c r="L161" s="9" t="str">
        <f>E164</f>
        <v>Carroll</v>
      </c>
      <c r="M161" s="9" t="str">
        <f>E165</f>
        <v>Cheshire</v>
      </c>
      <c r="N161" s="9" t="str">
        <f>E166</f>
        <v>Coos</v>
      </c>
      <c r="O161" s="9" t="str">
        <f>E167</f>
        <v>Grafton</v>
      </c>
      <c r="P161" s="9" t="str">
        <f>E168</f>
        <v>Hillsborough</v>
      </c>
      <c r="Q161" t="str">
        <f>E169</f>
        <v>Merrimack</v>
      </c>
    </row>
    <row r="162" spans="1:17">
      <c r="A162" s="9">
        <v>1</v>
      </c>
      <c r="B162" s="9">
        <v>2</v>
      </c>
      <c r="C162" s="9">
        <v>3</v>
      </c>
      <c r="D162" s="9">
        <v>4</v>
      </c>
      <c r="E162" s="9" t="s">
        <v>996</v>
      </c>
      <c r="F162" s="55" t="s">
        <v>477</v>
      </c>
      <c r="G162" s="55" t="s">
        <v>411</v>
      </c>
      <c r="H162" s="55" t="s">
        <v>412</v>
      </c>
      <c r="I162" s="55" t="s">
        <v>637</v>
      </c>
      <c r="J162" s="9" t="s">
        <v>1375</v>
      </c>
      <c r="K162" s="9"/>
      <c r="L162" s="9"/>
      <c r="M162" s="9"/>
      <c r="N162" s="9"/>
      <c r="O162" s="9"/>
      <c r="P162" s="9"/>
      <c r="Q162" s="9"/>
    </row>
    <row r="163" spans="1:17">
      <c r="A163" s="9">
        <f>IF(County!D1501=1,1,IF(County!E1501=1,2,IF(County!F1501=1,3,0)))</f>
        <v>2</v>
      </c>
      <c r="B163" s="9">
        <f>IF(County!D1501=2,1,IF(County!E1501=2,2,IF(County!F1501=2,3,0)))</f>
        <v>1</v>
      </c>
      <c r="C163" s="9">
        <f>IF(County!D1501=3,1,IF(County!E1501=3,2,IF(County!F1501=3,3,0)))</f>
        <v>0</v>
      </c>
      <c r="D163" s="9">
        <v>4</v>
      </c>
      <c r="E163" s="9" t="str">
        <f>County!A1501</f>
        <v>Belknap</v>
      </c>
      <c r="F163" s="55">
        <f>MAX(County!N1501:W1501)</f>
        <v>10648</v>
      </c>
      <c r="G163" s="55">
        <f>LARGE(County!N1501:W1501,2)</f>
        <v>4119</v>
      </c>
      <c r="H163" s="55"/>
      <c r="I163" s="55">
        <f>County!C1501-F163-G163-H163</f>
        <v>453</v>
      </c>
      <c r="J163" s="55">
        <f>County!AV1501</f>
        <v>33001</v>
      </c>
      <c r="K163" s="9"/>
      <c r="L163" s="9"/>
      <c r="M163" s="9"/>
      <c r="N163" s="9"/>
      <c r="O163" s="9"/>
      <c r="P163" s="9"/>
      <c r="Q163" s="9"/>
    </row>
    <row r="164" spans="1:17">
      <c r="A164" s="9">
        <f>IF(County!D1502=1,1,IF(County!E1502=1,2,IF(County!F1502=1,3,0)))</f>
        <v>2</v>
      </c>
      <c r="B164" s="9">
        <f>IF(County!D1502=2,1,IF(County!E1502=2,2,IF(County!F1502=2,3,0)))</f>
        <v>1</v>
      </c>
      <c r="C164" s="9">
        <f>IF(County!D1502=3,1,IF(County!E1502=3,2,IF(County!F1502=3,3,0)))</f>
        <v>0</v>
      </c>
      <c r="D164" s="9">
        <v>4</v>
      </c>
      <c r="E164" s="9" t="str">
        <f>County!A1502</f>
        <v>Carroll</v>
      </c>
      <c r="F164" s="55">
        <f>MAX(County!N1502:W1502)</f>
        <v>9128</v>
      </c>
      <c r="G164" s="55">
        <f>LARGE(County!N1502:W1502,2)</f>
        <v>3188</v>
      </c>
      <c r="H164" s="55"/>
      <c r="I164" s="55">
        <f>County!C1502-F164-G164-H164</f>
        <v>333</v>
      </c>
      <c r="J164" s="55">
        <f>County!AV1502</f>
        <v>33003</v>
      </c>
      <c r="K164" s="9"/>
      <c r="L164" s="9"/>
      <c r="M164" s="9"/>
      <c r="N164" s="9"/>
      <c r="O164" s="9"/>
      <c r="P164" s="9"/>
      <c r="Q164" s="9"/>
    </row>
    <row r="165" spans="1:17">
      <c r="A165" s="9">
        <f>IF(County!D1503=1,1,IF(County!E1503=1,2,IF(County!F1503=1,3,0)))</f>
        <v>2</v>
      </c>
      <c r="B165" s="9">
        <f>IF(County!D1503=2,1,IF(County!E1503=2,2,IF(County!F1503=2,3,0)))</f>
        <v>1</v>
      </c>
      <c r="C165" s="9">
        <f>IF(County!D1503=3,1,IF(County!E1503=3,2,IF(County!F1503=3,3,0)))</f>
        <v>0</v>
      </c>
      <c r="D165" s="9">
        <v>4</v>
      </c>
      <c r="E165" s="9" t="str">
        <f>County!A1503</f>
        <v>Cheshire</v>
      </c>
      <c r="F165" s="55">
        <f>MAX(County!N1503:W1503)</f>
        <v>9569</v>
      </c>
      <c r="G165" s="55">
        <f>LARGE(County!N1503:W1503,2)</f>
        <v>6707</v>
      </c>
      <c r="H165" s="55"/>
      <c r="I165" s="55">
        <f>County!C1503-F165-G165-H165</f>
        <v>589</v>
      </c>
      <c r="J165" s="55">
        <f>County!AV1503</f>
        <v>33005</v>
      </c>
      <c r="K165" s="9"/>
      <c r="L165" s="9"/>
      <c r="M165" s="9"/>
      <c r="N165" s="9"/>
      <c r="O165" s="9"/>
      <c r="P165" s="9"/>
      <c r="Q165" s="9"/>
    </row>
    <row r="166" spans="1:17">
      <c r="A166" s="9">
        <f>IF(County!D1504=1,1,IF(County!E1504=1,2,IF(County!F1504=1,3,0)))</f>
        <v>2</v>
      </c>
      <c r="B166" s="9">
        <f>IF(County!D1504=2,1,IF(County!E1504=2,2,IF(County!F1504=2,3,0)))</f>
        <v>1</v>
      </c>
      <c r="C166" s="9">
        <f>IF(County!D1504=3,1,IF(County!E1504=3,2,IF(County!F1504=3,3,0)))</f>
        <v>0</v>
      </c>
      <c r="D166" s="9">
        <v>4</v>
      </c>
      <c r="E166" s="9" t="str">
        <f>County!A1504</f>
        <v>Coos</v>
      </c>
      <c r="F166" s="55">
        <f>MAX(County!N1504:W1504)</f>
        <v>5416</v>
      </c>
      <c r="G166" s="55">
        <f>LARGE(County!N1504:W1504,2)</f>
        <v>3168</v>
      </c>
      <c r="H166" s="55"/>
      <c r="I166" s="55">
        <f>County!C1504-F166-G166-H166</f>
        <v>111</v>
      </c>
      <c r="J166" s="55">
        <f>County!AV1504</f>
        <v>33007</v>
      </c>
      <c r="K166" s="9"/>
      <c r="L166" s="9"/>
      <c r="M166" s="9"/>
      <c r="N166" s="9"/>
      <c r="O166" s="9"/>
      <c r="P166" s="9"/>
      <c r="Q166" s="9"/>
    </row>
    <row r="167" spans="1:17">
      <c r="A167" s="9">
        <f>IF(County!D1505=1,1,IF(County!E1505=1,2,IF(County!F1505=1,3,0)))</f>
        <v>2</v>
      </c>
      <c r="B167" s="9">
        <f>IF(County!D1505=2,1,IF(County!E1505=2,2,IF(County!F1505=2,3,0)))</f>
        <v>1</v>
      </c>
      <c r="C167" s="9">
        <f>IF(County!D1505=3,1,IF(County!E1505=3,2,IF(County!F1505=3,3,0)))</f>
        <v>0</v>
      </c>
      <c r="D167" s="9">
        <v>4</v>
      </c>
      <c r="E167" s="9" t="str">
        <f>County!A1505</f>
        <v>Grafton</v>
      </c>
      <c r="F167" s="55">
        <f>MAX(County!N1505:W1505)</f>
        <v>12377</v>
      </c>
      <c r="G167" s="55">
        <f>LARGE(County!N1505:W1505,2)</f>
        <v>6554</v>
      </c>
      <c r="H167" s="55"/>
      <c r="I167" s="55">
        <f>County!C1505-F167-G167-H167</f>
        <v>488</v>
      </c>
      <c r="J167" s="55">
        <f>County!AV1505</f>
        <v>33009</v>
      </c>
      <c r="K167" s="9"/>
      <c r="L167" s="9"/>
      <c r="M167" s="9"/>
      <c r="N167" s="9"/>
      <c r="O167" s="9"/>
      <c r="P167" s="9"/>
      <c r="Q167" s="9"/>
    </row>
    <row r="168" spans="1:17">
      <c r="A168" s="9">
        <f>IF(County!D1506=1,1,IF(County!E1506=1,2,IF(County!F1506=1,3,0)))</f>
        <v>2</v>
      </c>
      <c r="B168" s="9">
        <f>IF(County!D1506=2,1,IF(County!E1506=2,2,IF(County!F1506=2,3,0)))</f>
        <v>1</v>
      </c>
      <c r="C168" s="9">
        <f>IF(County!D1506=3,1,IF(County!E1506=3,2,IF(County!F1506=3,3,0)))</f>
        <v>0</v>
      </c>
      <c r="D168" s="9">
        <v>4</v>
      </c>
      <c r="E168" s="9" t="str">
        <f>County!A1506</f>
        <v>Hillsborough</v>
      </c>
      <c r="F168" s="55">
        <f>MAX(County!N1506:W1506)</f>
        <v>58129</v>
      </c>
      <c r="G168" s="55">
        <f>LARGE(County!N1506:W1506,2)</f>
        <v>25033</v>
      </c>
      <c r="H168" s="55"/>
      <c r="I168" s="55">
        <f>County!C1506-F168-G168-H168</f>
        <v>3085</v>
      </c>
      <c r="J168" s="55">
        <f>County!AV1506</f>
        <v>33011</v>
      </c>
      <c r="K168" s="9"/>
      <c r="L168" s="9"/>
      <c r="M168" s="9"/>
      <c r="N168" s="9"/>
      <c r="O168" s="9"/>
      <c r="P168" s="9"/>
      <c r="Q168" s="9"/>
    </row>
    <row r="169" spans="1:17">
      <c r="A169" s="9">
        <f>IF(County!D1507=1,1,IF(County!E1507=1,2,IF(County!F1507=1,3,0)))</f>
        <v>2</v>
      </c>
      <c r="B169" s="9">
        <f>IF(County!D1507=2,1,IF(County!E1507=2,2,IF(County!F1507=2,3,0)))</f>
        <v>1</v>
      </c>
      <c r="C169" s="9">
        <f>IF(County!D1507=3,1,IF(County!E1507=3,2,IF(County!F1507=3,3,0)))</f>
        <v>0</v>
      </c>
      <c r="D169" s="9">
        <v>4</v>
      </c>
      <c r="E169" s="9" t="str">
        <f>County!A1507</f>
        <v>Merrimack</v>
      </c>
      <c r="F169" s="55">
        <f>MAX(County!N1507:W1507)</f>
        <v>21116</v>
      </c>
      <c r="G169" s="55">
        <f>LARGE(County!N1507:W1507,2)</f>
        <v>11602</v>
      </c>
      <c r="H169" s="55"/>
      <c r="I169" s="55">
        <f>County!C1507-F169-G169-H169</f>
        <v>1265</v>
      </c>
      <c r="J169" s="55">
        <f>County!AV1507</f>
        <v>33013</v>
      </c>
      <c r="K169" s="9"/>
      <c r="L169" s="9"/>
      <c r="M169" s="9"/>
      <c r="N169" s="9"/>
      <c r="O169" s="9"/>
      <c r="P169" s="9"/>
      <c r="Q169" s="9"/>
    </row>
    <row r="170" spans="1:17">
      <c r="A170" s="9">
        <f>IF(County!D1508=1,1,IF(County!E1508=1,2,IF(County!F1508=1,3,0)))</f>
        <v>2</v>
      </c>
      <c r="B170" s="9">
        <f>IF(County!D1508=2,1,IF(County!E1508=2,2,IF(County!F1508=2,3,0)))</f>
        <v>1</v>
      </c>
      <c r="C170" s="9">
        <f>IF(County!D1508=3,1,IF(County!E1508=3,2,IF(County!F1508=3,3,0)))</f>
        <v>0</v>
      </c>
      <c r="D170" s="9">
        <v>4</v>
      </c>
      <c r="E170" s="9" t="str">
        <f>County!A1508</f>
        <v>Rockingham</v>
      </c>
      <c r="F170" s="55">
        <f>MAX(County!N1508:W1508)</f>
        <v>41818</v>
      </c>
      <c r="G170" s="55">
        <f>LARGE(County!N1508:W1508,2)</f>
        <v>18691</v>
      </c>
      <c r="H170" s="55"/>
      <c r="I170" s="55">
        <f>County!C1508-F170-G170-H170</f>
        <v>2413</v>
      </c>
      <c r="J170" s="55">
        <f>County!AV1508</f>
        <v>33015</v>
      </c>
      <c r="K170" s="9"/>
      <c r="L170" s="9"/>
      <c r="M170" s="9"/>
      <c r="N170" s="9"/>
      <c r="O170" s="9"/>
      <c r="P170" s="9"/>
      <c r="Q170" s="9"/>
    </row>
    <row r="171" spans="1:17">
      <c r="A171" s="9">
        <f>IF(County!D1509=1,1,IF(County!E1509=1,2,IF(County!F1509=1,3,0)))</f>
        <v>2</v>
      </c>
      <c r="B171" s="9">
        <f>IF(County!D1509=2,1,IF(County!E1509=2,2,IF(County!F1509=2,3,0)))</f>
        <v>1</v>
      </c>
      <c r="C171" s="9">
        <f>IF(County!D1509=3,1,IF(County!E1509=3,2,IF(County!F1509=3,3,0)))</f>
        <v>0</v>
      </c>
      <c r="D171" s="9">
        <v>4</v>
      </c>
      <c r="E171" s="9" t="str">
        <f>County!A1509</f>
        <v>Strafford</v>
      </c>
      <c r="F171" s="55">
        <f>MAX(County!N1509:W1509)</f>
        <v>15157</v>
      </c>
      <c r="G171" s="55">
        <f>LARGE(County!N1509:W1509,2)</f>
        <v>8257</v>
      </c>
      <c r="H171" s="55"/>
      <c r="I171" s="55">
        <f>County!C1509-F171-G171-H171</f>
        <v>741</v>
      </c>
      <c r="J171" s="55">
        <f>County!AV1509</f>
        <v>33017</v>
      </c>
      <c r="K171" s="9"/>
      <c r="L171" s="9"/>
      <c r="M171" s="9"/>
      <c r="N171" s="9"/>
      <c r="O171" s="9"/>
      <c r="P171" s="9"/>
      <c r="Q171" s="9"/>
    </row>
    <row r="172" spans="1:17">
      <c r="A172" s="9">
        <f>IF(County!D1510=1,1,IF(County!E1510=1,2,IF(County!F1510=1,3,0)))</f>
        <v>2</v>
      </c>
      <c r="B172" s="9">
        <f>IF(County!D1510=2,1,IF(County!E1510=2,2,IF(County!F1510=2,3,0)))</f>
        <v>1</v>
      </c>
      <c r="C172" s="9">
        <f>IF(County!D1510=3,1,IF(County!E1510=3,2,IF(County!F1510=3,3,0)))</f>
        <v>0</v>
      </c>
      <c r="D172" s="9">
        <v>4</v>
      </c>
      <c r="E172" s="9" t="str">
        <f>County!A1510</f>
        <v>Sullivan</v>
      </c>
      <c r="F172" s="55">
        <f>MAX(County!N1510:W1510)</f>
        <v>6434</v>
      </c>
      <c r="G172" s="55">
        <f>LARGE(County!N1510:W1510,2)</f>
        <v>3990</v>
      </c>
      <c r="H172" s="55"/>
      <c r="I172" s="55">
        <f>County!C1510-F172-G172-H172</f>
        <v>239</v>
      </c>
      <c r="J172" s="55">
        <f>County!AV1510</f>
        <v>33019</v>
      </c>
      <c r="K172" s="9"/>
      <c r="L172" s="9"/>
      <c r="M172" s="9"/>
      <c r="N172" s="9"/>
      <c r="O172" s="9"/>
      <c r="P172" s="9"/>
      <c r="Q172" s="9"/>
    </row>
    <row r="173" spans="1:17">
      <c r="A173" s="9"/>
      <c r="B173" s="9"/>
      <c r="C173" s="9"/>
      <c r="D173" s="9"/>
      <c r="E173" s="9"/>
      <c r="F173" s="55"/>
      <c r="G173" s="55"/>
      <c r="H173" s="55"/>
      <c r="I173" s="55"/>
      <c r="J173" s="55"/>
      <c r="K173" t="str">
        <f>E170</f>
        <v>Rockingham</v>
      </c>
      <c r="L173" t="str">
        <f>E171</f>
        <v>Strafford</v>
      </c>
      <c r="M173" t="str">
        <f>E172</f>
        <v>Sullivan</v>
      </c>
    </row>
    <row r="174" spans="1:17">
      <c r="A174" s="9"/>
      <c r="B174" s="9"/>
      <c r="C174" s="9"/>
      <c r="D174" s="9"/>
      <c r="E174" s="9"/>
      <c r="F174" s="55"/>
      <c r="G174" s="55"/>
      <c r="H174" s="55"/>
      <c r="I174" s="55"/>
      <c r="J174" s="55"/>
    </row>
    <row r="175" spans="1:17">
      <c r="A175" s="9"/>
      <c r="B175" s="9"/>
      <c r="C175" s="9"/>
      <c r="D175" s="9"/>
      <c r="E175" s="9"/>
      <c r="F175" s="55"/>
      <c r="G175" s="55"/>
      <c r="H175" s="55"/>
      <c r="I175" s="55"/>
      <c r="J175" s="55"/>
    </row>
    <row r="176" spans="1:17">
      <c r="A176" s="9"/>
      <c r="B176" s="9"/>
      <c r="C176" s="9"/>
      <c r="D176" s="9"/>
      <c r="E176" s="9"/>
      <c r="F176" s="55"/>
      <c r="G176" s="55"/>
      <c r="H176" s="55"/>
      <c r="I176" s="55"/>
      <c r="J176" s="55"/>
    </row>
    <row r="177" spans="1:17">
      <c r="A177" s="9"/>
      <c r="B177" s="9"/>
      <c r="C177" s="9"/>
      <c r="D177" s="9"/>
      <c r="E177" s="9"/>
      <c r="F177" s="55"/>
      <c r="G177" s="55"/>
      <c r="H177" s="55"/>
      <c r="I177" s="55"/>
      <c r="J177" s="9"/>
    </row>
    <row r="187" spans="1:17">
      <c r="A187" s="54" t="s">
        <v>1021</v>
      </c>
      <c r="K187" s="9" t="str">
        <f>E189</f>
        <v>Bristol</v>
      </c>
      <c r="L187" s="9" t="str">
        <f>E190</f>
        <v>Kent</v>
      </c>
      <c r="M187" s="9" t="str">
        <f>E191</f>
        <v>Newport</v>
      </c>
      <c r="N187" s="9" t="str">
        <f>E192</f>
        <v>Providence</v>
      </c>
      <c r="O187" s="9" t="str">
        <f>E193</f>
        <v>Washington</v>
      </c>
      <c r="P187" s="9"/>
    </row>
    <row r="188" spans="1:17">
      <c r="A188" s="9">
        <v>1</v>
      </c>
      <c r="B188" s="9">
        <v>2</v>
      </c>
      <c r="C188" s="9">
        <v>3</v>
      </c>
      <c r="D188" s="9">
        <v>4</v>
      </c>
      <c r="E188" s="9" t="s">
        <v>996</v>
      </c>
      <c r="F188" s="55" t="s">
        <v>477</v>
      </c>
      <c r="G188" s="55" t="s">
        <v>411</v>
      </c>
      <c r="H188" s="55" t="s">
        <v>412</v>
      </c>
      <c r="I188" s="55" t="s">
        <v>637</v>
      </c>
      <c r="J188" s="9" t="s">
        <v>1375</v>
      </c>
      <c r="K188" s="9"/>
      <c r="L188" s="9"/>
      <c r="M188" s="9"/>
      <c r="N188" s="9"/>
      <c r="O188" s="9"/>
      <c r="P188" s="9"/>
      <c r="Q188" s="9"/>
    </row>
    <row r="189" spans="1:17">
      <c r="A189" s="9">
        <f>IF(County!D1790=1,1,IF(County!E1790=1,2,IF(County!F1790=1,3,0)))</f>
        <v>1</v>
      </c>
      <c r="B189" s="9">
        <f>IF(County!D1790=2,1,IF(County!E1790=2,2,IF(County!F1790=2,3,0)))</f>
        <v>2</v>
      </c>
      <c r="C189" s="9">
        <f>IF(County!D1790=3,1,IF(County!E1790=3,2,IF(County!F1790=3,3,0)))</f>
        <v>0</v>
      </c>
      <c r="D189" s="9">
        <v>4</v>
      </c>
      <c r="E189" s="9" t="str">
        <f>County!A1790</f>
        <v>Bristol</v>
      </c>
      <c r="F189" s="55">
        <f>MAX(County!N1790:W1790)</f>
        <v>11596</v>
      </c>
      <c r="G189" s="55">
        <f>LARGE(County!N1790:W1790,2)</f>
        <v>8122</v>
      </c>
      <c r="H189" s="55"/>
      <c r="I189" s="55">
        <f>County!C1790-F189-G189-H189</f>
        <v>0</v>
      </c>
      <c r="J189" s="55">
        <f>County!AV1790</f>
        <v>44001</v>
      </c>
      <c r="K189" s="9"/>
      <c r="L189" s="9"/>
      <c r="M189" s="9"/>
      <c r="N189" s="9"/>
      <c r="O189" s="9"/>
      <c r="P189" s="9"/>
      <c r="Q189" s="9"/>
    </row>
    <row r="190" spans="1:17">
      <c r="A190" s="9">
        <f>IF(County!D1791=1,1,IF(County!E1791=1,2,IF(County!F1791=1,3,0)))</f>
        <v>1</v>
      </c>
      <c r="B190" s="9">
        <f>IF(County!D1791=2,1,IF(County!E1791=2,2,IF(County!F1791=2,3,0)))</f>
        <v>2</v>
      </c>
      <c r="C190" s="9">
        <f>IF(County!D1791=3,1,IF(County!E1791=3,2,IF(County!F1791=3,3,0)))</f>
        <v>0</v>
      </c>
      <c r="D190" s="9">
        <v>4</v>
      </c>
      <c r="E190" s="9" t="str">
        <f>County!A1791</f>
        <v>Kent</v>
      </c>
      <c r="F190" s="55">
        <f>MAX(County!N1791:W1791)</f>
        <v>37113</v>
      </c>
      <c r="G190" s="55">
        <f>LARGE(County!N1791:W1791,2)</f>
        <v>29475</v>
      </c>
      <c r="H190" s="55"/>
      <c r="I190" s="55">
        <f>County!C1791-F190-G190-H190</f>
        <v>0</v>
      </c>
      <c r="J190" s="55">
        <f>County!AV1791</f>
        <v>44003</v>
      </c>
      <c r="K190" s="9"/>
      <c r="L190" s="9"/>
      <c r="M190" s="9"/>
      <c r="N190" s="9"/>
      <c r="O190" s="9"/>
      <c r="P190" s="9"/>
      <c r="Q190" s="9"/>
    </row>
    <row r="191" spans="1:17">
      <c r="A191" s="9">
        <f>IF(County!D1792=1,1,IF(County!E1792=1,2,IF(County!F1792=1,3,0)))</f>
        <v>1</v>
      </c>
      <c r="B191" s="9">
        <f>IF(County!D1792=2,1,IF(County!E1792=2,2,IF(County!F1792=2,3,0)))</f>
        <v>2</v>
      </c>
      <c r="C191" s="9">
        <f>IF(County!D1792=3,1,IF(County!E1792=3,2,IF(County!F1792=3,3,0)))</f>
        <v>0</v>
      </c>
      <c r="D191" s="9">
        <v>4</v>
      </c>
      <c r="E191" s="9" t="str">
        <f>County!A1792</f>
        <v>Newport</v>
      </c>
      <c r="F191" s="55">
        <f>MAX(County!N1792:W1792)</f>
        <v>13250</v>
      </c>
      <c r="G191" s="55">
        <f>LARGE(County!N1792:W1792,2)</f>
        <v>9081</v>
      </c>
      <c r="H191" s="55"/>
      <c r="I191" s="55">
        <f>County!C1792-F191-G191-H191</f>
        <v>0</v>
      </c>
      <c r="J191" s="55">
        <f>County!AV1792</f>
        <v>44005</v>
      </c>
      <c r="K191" s="9"/>
      <c r="L191" s="9"/>
      <c r="M191" s="9"/>
      <c r="N191" s="9"/>
      <c r="O191" s="9"/>
      <c r="P191" s="9"/>
      <c r="Q191" s="9"/>
    </row>
    <row r="192" spans="1:17">
      <c r="A192" s="9">
        <f>IF(County!D1793=1,1,IF(County!E1793=1,2,IF(County!F1793=1,3,0)))</f>
        <v>1</v>
      </c>
      <c r="B192" s="9">
        <f>IF(County!D1793=2,1,IF(County!E1793=2,2,IF(County!F1793=2,3,0)))</f>
        <v>2</v>
      </c>
      <c r="C192" s="9">
        <f>IF(County!D1793=3,1,IF(County!E1793=3,2,IF(County!F1793=3,3,0)))</f>
        <v>0</v>
      </c>
      <c r="D192" s="9">
        <v>4</v>
      </c>
      <c r="E192" s="9" t="str">
        <f>County!A1793</f>
        <v>Providence</v>
      </c>
      <c r="F192" s="55">
        <f>MAX(County!N1793:W1793)</f>
        <v>136381</v>
      </c>
      <c r="G192" s="55">
        <f>LARGE(County!N1793:W1793,2)</f>
        <v>71526</v>
      </c>
      <c r="H192" s="55"/>
      <c r="I192" s="55">
        <f>County!C1793-F192-G192-H192</f>
        <v>0</v>
      </c>
      <c r="J192" s="55">
        <f>County!AV1793</f>
        <v>44007</v>
      </c>
      <c r="K192" s="9"/>
      <c r="L192" s="9"/>
      <c r="M192" s="9"/>
      <c r="N192" s="9"/>
      <c r="O192" s="9"/>
      <c r="P192" s="9"/>
      <c r="Q192" s="9"/>
    </row>
    <row r="193" spans="1:17">
      <c r="A193" s="9">
        <f>IF(County!D1794=1,1,IF(County!E1794=1,2,IF(County!F1794=1,3,0)))</f>
        <v>1</v>
      </c>
      <c r="B193" s="9">
        <f>IF(County!D1794=2,1,IF(County!E1794=2,2,IF(County!F1794=2,3,0)))</f>
        <v>2</v>
      </c>
      <c r="C193" s="9">
        <f>IF(County!D1794=3,1,IF(County!E1794=3,2,IF(County!F1794=3,3,0)))</f>
        <v>0</v>
      </c>
      <c r="D193" s="9">
        <v>4</v>
      </c>
      <c r="E193" s="9" t="str">
        <f>County!A1794</f>
        <v>Washington</v>
      </c>
      <c r="F193" s="55">
        <f>MAX(County!N1794:W1794)</f>
        <v>26765</v>
      </c>
      <c r="G193" s="55">
        <f>LARGE(County!N1794:W1794,2)</f>
        <v>20743</v>
      </c>
      <c r="H193" s="55"/>
      <c r="I193" s="55">
        <f>County!C1794-F193-G193-H193</f>
        <v>0</v>
      </c>
      <c r="J193" s="55">
        <f>County!AV1794</f>
        <v>44009</v>
      </c>
      <c r="K193" s="9"/>
      <c r="L193" s="9"/>
      <c r="M193" s="9"/>
      <c r="N193" s="9"/>
      <c r="O193" s="9"/>
      <c r="P193" s="9"/>
      <c r="Q193" s="9"/>
    </row>
    <row r="194" spans="1:17">
      <c r="A194" s="9"/>
      <c r="B194" s="9"/>
      <c r="C194" s="9"/>
      <c r="D194" s="9"/>
      <c r="E194" s="9"/>
      <c r="F194" s="55"/>
      <c r="G194" s="55"/>
      <c r="H194" s="55"/>
      <c r="I194" s="55"/>
      <c r="J194" s="55"/>
      <c r="K194" s="9"/>
      <c r="L194" s="9"/>
      <c r="M194" s="9"/>
      <c r="N194" s="9"/>
      <c r="O194" s="9"/>
      <c r="P194" s="9"/>
      <c r="Q194" s="9"/>
    </row>
    <row r="195" spans="1:17">
      <c r="A195" s="9"/>
      <c r="B195" s="9"/>
      <c r="C195" s="9"/>
      <c r="D195" s="9"/>
      <c r="E195" s="9"/>
      <c r="F195" s="55"/>
      <c r="G195" s="55"/>
      <c r="H195" s="55"/>
      <c r="I195" s="55"/>
      <c r="J195" s="55"/>
      <c r="K195" s="9"/>
      <c r="L195" s="9"/>
      <c r="M195" s="9"/>
      <c r="N195" s="9"/>
      <c r="O195" s="9"/>
      <c r="P195" s="9"/>
      <c r="Q195" s="9"/>
    </row>
    <row r="196" spans="1:17">
      <c r="A196" s="9"/>
      <c r="B196" s="9"/>
      <c r="C196" s="9"/>
      <c r="D196" s="9"/>
      <c r="E196" s="9"/>
      <c r="F196" s="55"/>
      <c r="G196" s="55"/>
      <c r="H196" s="55"/>
      <c r="I196" s="55"/>
      <c r="J196" s="55"/>
      <c r="K196" s="9"/>
      <c r="L196" s="9"/>
      <c r="M196" s="9"/>
      <c r="N196" s="9"/>
      <c r="O196" s="9"/>
      <c r="P196" s="9"/>
      <c r="Q196" s="9"/>
    </row>
    <row r="197" spans="1:17">
      <c r="A197" s="9"/>
      <c r="B197" s="9"/>
      <c r="C197" s="9"/>
      <c r="D197" s="9"/>
      <c r="E197" s="9"/>
      <c r="F197" s="55"/>
      <c r="G197" s="55"/>
      <c r="H197" s="55"/>
      <c r="I197" s="55"/>
      <c r="J197" s="55"/>
      <c r="K197" s="9"/>
      <c r="L197" s="9"/>
      <c r="M197" s="9"/>
      <c r="N197" s="9"/>
      <c r="O197" s="9"/>
      <c r="P197" s="9"/>
      <c r="Q197" s="9"/>
    </row>
    <row r="198" spans="1:17">
      <c r="A198" s="9"/>
      <c r="B198" s="9"/>
      <c r="C198" s="9"/>
      <c r="D198" s="9"/>
      <c r="E198" s="9"/>
      <c r="F198" s="55"/>
      <c r="G198" s="55"/>
      <c r="H198" s="55"/>
      <c r="I198" s="55"/>
      <c r="J198" s="55"/>
      <c r="K198" s="9"/>
      <c r="L198" s="9"/>
      <c r="M198" s="9"/>
      <c r="N198" s="9"/>
      <c r="O198" s="9"/>
      <c r="P198" s="9"/>
      <c r="Q198" s="9"/>
    </row>
    <row r="199" spans="1:17">
      <c r="A199" s="9"/>
      <c r="B199" s="9"/>
      <c r="C199" s="9"/>
      <c r="D199" s="9"/>
      <c r="E199" s="9"/>
      <c r="F199" s="55"/>
      <c r="G199" s="55"/>
      <c r="H199" s="55"/>
      <c r="I199" s="55"/>
      <c r="J199" s="55"/>
    </row>
    <row r="200" spans="1:17">
      <c r="A200" s="9"/>
      <c r="B200" s="9"/>
      <c r="C200" s="9"/>
      <c r="D200" s="9"/>
      <c r="E200" s="9"/>
      <c r="F200" s="55"/>
      <c r="G200" s="55"/>
      <c r="H200" s="55"/>
      <c r="I200" s="55"/>
      <c r="J200" s="55"/>
    </row>
    <row r="201" spans="1:17">
      <c r="K201" s="9"/>
      <c r="L201" s="9"/>
      <c r="M201" s="9"/>
      <c r="N201" s="9"/>
      <c r="O201" s="9"/>
      <c r="P201" s="9"/>
    </row>
    <row r="202" spans="1:17">
      <c r="K202" s="9"/>
      <c r="L202" s="9"/>
      <c r="M202" s="9"/>
      <c r="N202" s="9"/>
      <c r="O202" s="9"/>
      <c r="P202" s="9"/>
      <c r="Q202" s="9"/>
    </row>
    <row r="203" spans="1:17">
      <c r="K203" s="9"/>
      <c r="L203" s="9"/>
      <c r="M203" s="9"/>
      <c r="N203" s="9"/>
      <c r="O203" s="9"/>
      <c r="P203" s="9"/>
      <c r="Q203" s="9"/>
    </row>
    <row r="204" spans="1:17">
      <c r="K204" s="9"/>
      <c r="L204" s="9"/>
      <c r="M204" s="9"/>
      <c r="N204" s="9"/>
      <c r="O204" s="9"/>
      <c r="P204" s="9"/>
      <c r="Q204" s="9"/>
    </row>
    <row r="205" spans="1:17">
      <c r="K205" s="9"/>
      <c r="L205" s="9"/>
      <c r="M205" s="9"/>
      <c r="N205" s="9"/>
      <c r="O205" s="9"/>
      <c r="P205" s="9"/>
      <c r="Q205" s="9"/>
    </row>
    <row r="206" spans="1:17">
      <c r="K206" s="9"/>
      <c r="L206" s="9"/>
      <c r="M206" s="9"/>
      <c r="N206" s="9"/>
      <c r="O206" s="9"/>
      <c r="P206" s="9"/>
      <c r="Q206" s="9"/>
    </row>
    <row r="207" spans="1:17">
      <c r="K207" s="9"/>
      <c r="L207" s="9"/>
      <c r="M207" s="9"/>
      <c r="N207" s="9"/>
      <c r="O207" s="9"/>
      <c r="P207" s="9"/>
      <c r="Q207" s="9"/>
    </row>
    <row r="208" spans="1:17">
      <c r="K208" s="9"/>
      <c r="L208" s="9"/>
      <c r="M208" s="9"/>
      <c r="N208" s="9"/>
      <c r="O208" s="9"/>
      <c r="P208" s="9"/>
      <c r="Q208" s="9"/>
    </row>
    <row r="209" spans="11:17">
      <c r="K209" s="9"/>
      <c r="L209" s="9"/>
      <c r="M209" s="9"/>
      <c r="N209" s="9"/>
      <c r="O209" s="9"/>
      <c r="P209" s="9"/>
      <c r="Q209" s="9"/>
    </row>
    <row r="210" spans="11:17">
      <c r="K210" s="9"/>
      <c r="L210" s="9"/>
      <c r="M210" s="9"/>
      <c r="N210" s="9"/>
      <c r="O210" s="9"/>
      <c r="P210" s="9"/>
      <c r="Q210" s="9"/>
    </row>
    <row r="211" spans="11:17">
      <c r="K211" s="9"/>
      <c r="L211" s="9"/>
      <c r="M211" s="9"/>
      <c r="N211" s="9"/>
      <c r="O211" s="9"/>
      <c r="P211" s="9"/>
      <c r="Q211" s="9"/>
    </row>
    <row r="212" spans="11:17">
      <c r="K212" s="9"/>
      <c r="L212" s="9"/>
      <c r="M212" s="9"/>
      <c r="N212" s="9"/>
      <c r="O212" s="9"/>
      <c r="P212" s="9"/>
      <c r="Q212" s="9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0"/>
  <sheetViews>
    <sheetView workbookViewId="0">
      <selection activeCell="J60" sqref="J60"/>
    </sheetView>
  </sheetViews>
  <sheetFormatPr baseColWidth="10" defaultRowHeight="13" x14ac:dyDescent="0"/>
  <cols>
    <col min="1" max="1" width="4.7109375" style="57" customWidth="1"/>
    <col min="2" max="2" width="12.7109375" style="57" customWidth="1"/>
    <col min="3" max="3" width="12.7109375" style="58" customWidth="1"/>
    <col min="4" max="4" width="5.7109375" style="75" customWidth="1"/>
    <col min="5" max="5" width="12.7109375" style="78" customWidth="1"/>
    <col min="6" max="6" width="8.7109375" style="77" customWidth="1"/>
    <col min="7" max="7" width="4.7109375" style="77" customWidth="1"/>
    <col min="8" max="8" width="4.7109375" style="57" customWidth="1"/>
    <col min="9" max="9" width="12.7109375" style="77" customWidth="1"/>
    <col min="10" max="10" width="12.7109375" style="58" customWidth="1"/>
    <col min="11" max="11" width="5.7109375" style="75" customWidth="1"/>
    <col min="12" max="12" width="12.7109375" style="57" customWidth="1"/>
    <col min="13" max="13" width="8.7109375" style="57" customWidth="1"/>
    <col min="14" max="14" width="5.28515625" style="57" customWidth="1"/>
    <col min="15" max="15" width="4.7109375" style="57" customWidth="1"/>
    <col min="16" max="16" width="12.7109375" style="57" customWidth="1"/>
    <col min="17" max="17" width="12.7109375" style="58" customWidth="1"/>
    <col min="18" max="18" width="5.7109375" style="75" customWidth="1"/>
    <col min="19" max="19" width="12.7109375" style="57" customWidth="1"/>
    <col min="20" max="20" width="8.7109375" style="57" customWidth="1"/>
    <col min="21" max="16384" width="10.7109375" style="57"/>
  </cols>
  <sheetData>
    <row r="1" spans="1:20">
      <c r="A1" s="57" t="s">
        <v>1495</v>
      </c>
      <c r="B1" s="75" t="s">
        <v>775</v>
      </c>
      <c r="C1" s="79" t="s">
        <v>1901</v>
      </c>
      <c r="D1" s="75" t="s">
        <v>933</v>
      </c>
      <c r="E1" s="153" t="str">
        <f>State!L2</f>
        <v>Democratic</v>
      </c>
      <c r="F1" s="153"/>
      <c r="G1" s="73"/>
      <c r="H1" s="57" t="s">
        <v>1495</v>
      </c>
      <c r="I1" s="75" t="s">
        <v>775</v>
      </c>
      <c r="J1" s="79" t="s">
        <v>1901</v>
      </c>
      <c r="K1" s="75" t="s">
        <v>933</v>
      </c>
      <c r="L1" s="154" t="str">
        <f>State!N2</f>
        <v>Republican</v>
      </c>
      <c r="M1" s="155"/>
      <c r="N1" s="74"/>
      <c r="O1" s="57" t="s">
        <v>1495</v>
      </c>
      <c r="P1" s="75" t="s">
        <v>775</v>
      </c>
      <c r="Q1" s="79" t="s">
        <v>1901</v>
      </c>
      <c r="R1" s="75" t="s">
        <v>933</v>
      </c>
      <c r="S1" s="156" t="str">
        <f>State!P2</f>
        <v>Independent</v>
      </c>
      <c r="T1" s="157"/>
    </row>
    <row r="2" spans="1:20">
      <c r="A2" s="57">
        <v>1</v>
      </c>
      <c r="B2" s="76" t="str">
        <f>VLOOKUP(F2,State!M$3:AY$37,39,0)</f>
        <v>Georgia</v>
      </c>
      <c r="C2" s="58">
        <f>VLOOKUP(B2,State!$A$3:$C$38,3,0)</f>
        <v>1033439</v>
      </c>
      <c r="D2" s="75" t="str">
        <f>IF(VLOOKUP(B2,State!$A$3:$G$38,7,0)=1,"•","")</f>
        <v>•</v>
      </c>
      <c r="E2" s="58">
        <f>VLOOKUP(B2,State!$A$3:$L$38,12,0)</f>
        <v>1033439</v>
      </c>
      <c r="F2" s="77">
        <f>MAX(State!M3:M37)</f>
        <v>1</v>
      </c>
      <c r="H2" s="57">
        <v>1</v>
      </c>
      <c r="I2" s="76" t="str">
        <f>VLOOKUP(M2,State!O$3:AY$37,37,0)</f>
        <v>Mississippi</v>
      </c>
      <c r="J2" s="58">
        <f>VLOOKUP(I2,State!$A$3:$C$38,3,0)</f>
        <v>273244</v>
      </c>
      <c r="K2" s="75" t="str">
        <f>IF(VLOOKUP(I2,State!$A$3:$H$38,8,0)=1,"•","")</f>
        <v>•</v>
      </c>
      <c r="L2" s="58">
        <f>VLOOKUP(I2,State!$A$3:$N$38,14,0)</f>
        <v>273244</v>
      </c>
      <c r="M2" s="77">
        <f>MAX(State!O3:O37)</f>
        <v>1</v>
      </c>
      <c r="N2" s="77"/>
      <c r="O2" s="57">
        <v>1</v>
      </c>
      <c r="P2" s="76" t="str">
        <f>VLOOKUP(T2,State!Q$3:AY$37,35,0)</f>
        <v>Virginia</v>
      </c>
      <c r="Q2" s="58">
        <f>VLOOKUP(P2,State!$A$3:$C$38,3,0)</f>
        <v>1083690</v>
      </c>
      <c r="R2" s="75" t="str">
        <f>IF(VLOOKUP(P2,State!$A$3:$I$38,9,0)=1,"•","")</f>
        <v/>
      </c>
      <c r="S2" s="58">
        <f>VLOOKUP(P2,State!$A$3:$P$38,16,0)</f>
        <v>196755</v>
      </c>
      <c r="T2" s="77">
        <f>MAX(State!Q3:Q37)</f>
        <v>0.18156022478753148</v>
      </c>
    </row>
    <row r="3" spans="1:20">
      <c r="A3" s="57">
        <v>2</v>
      </c>
      <c r="B3" s="76" t="str">
        <f>VLOOKUP(F3,State!M$3:AY$37,39,0)</f>
        <v>Arkansas</v>
      </c>
      <c r="C3" s="58">
        <f>VLOOKUP(B3,State!$A$3:$C$38,3,0)</f>
        <v>494729</v>
      </c>
      <c r="D3" s="75" t="str">
        <f>IF(VLOOKUP(B3,State!$A$3:$G$38,7,0)=1,"•","")</f>
        <v>•</v>
      </c>
      <c r="E3" s="58">
        <f>VLOOKUP(B3,State!$A$3:$L$38,12,0)</f>
        <v>493897</v>
      </c>
      <c r="F3" s="77">
        <f>LARGE(State!M$3:M$37,2)</f>
        <v>0.99831827121515015</v>
      </c>
      <c r="H3" s="57">
        <v>2</v>
      </c>
      <c r="I3" s="76" t="str">
        <f>VLOOKUP(M3,State!O$3:AY$37,37,0)</f>
        <v>Virginia</v>
      </c>
      <c r="J3" s="58">
        <f>VLOOKUP(I3,State!$A$3:$C$38,3,0)</f>
        <v>1083690</v>
      </c>
      <c r="K3" s="75" t="str">
        <f>IF(VLOOKUP(I3,State!$A$3:$H$38,8,0)=1,"•","")</f>
        <v>•</v>
      </c>
      <c r="L3" s="58">
        <f>VLOOKUP(I3,State!$A$3:$N$38,14,0)</f>
        <v>876782</v>
      </c>
      <c r="M3" s="77">
        <f>LARGE(State!O$3:O$37,2)</f>
        <v>0.80907085974771387</v>
      </c>
      <c r="N3" s="77"/>
      <c r="O3" s="57">
        <v>2</v>
      </c>
      <c r="P3" s="76" t="str">
        <f>VLOOKUP(T3,State!Q$3:AY$37,35,0)</f>
        <v>South Dakota</v>
      </c>
      <c r="Q3" s="58">
        <f>VLOOKUP(P3,State!$A$3:$C$38,3,0)</f>
        <v>258976</v>
      </c>
      <c r="R3" s="75" t="str">
        <f>IF(VLOOKUP(P3,State!$A$3:$I$38,9,0)=1,"•","")</f>
        <v/>
      </c>
      <c r="S3" s="58">
        <f>VLOOKUP(P3,State!$A$3:$P$38,16,0)</f>
        <v>6567</v>
      </c>
      <c r="T3" s="77">
        <f>LARGE(State!Q$3:Q$37,2)</f>
        <v>2.5357562090695663E-2</v>
      </c>
    </row>
    <row r="4" spans="1:20">
      <c r="A4" s="57">
        <v>3</v>
      </c>
      <c r="B4" s="76" t="str">
        <f>VLOOKUP(F4,State!M$3:AY$37,39,0)</f>
        <v>Oklahoma</v>
      </c>
      <c r="C4" s="58">
        <f>VLOOKUP(B4,State!$A$3:$C$38,3,0)</f>
        <v>884498</v>
      </c>
      <c r="D4" s="75" t="str">
        <f>IF(VLOOKUP(B4,State!$A$3:$G$38,7,0)=1,"•","")</f>
        <v>•</v>
      </c>
      <c r="E4" s="58">
        <f>VLOOKUP(B4,State!$A$3:$L$38,12,0)</f>
        <v>735684</v>
      </c>
      <c r="F4" s="77">
        <f>LARGE(State!M$3:M$37,3)</f>
        <v>0.83175315263573235</v>
      </c>
      <c r="H4" s="57">
        <v>3</v>
      </c>
      <c r="I4" s="76" t="str">
        <f>VLOOKUP(M4,State!O$3:AY$37,37,0)</f>
        <v>Kansas</v>
      </c>
      <c r="J4" s="58">
        <f>VLOOKUP(I4,State!$A$3:$C$38,3,0)</f>
        <v>786235</v>
      </c>
      <c r="K4" s="75" t="str">
        <f>IF(VLOOKUP(I4,State!$A$3:$H$38,8,0)=1,"•","")</f>
        <v>•</v>
      </c>
      <c r="L4" s="58">
        <f>VLOOKUP(I4,State!$A$3:$N$38,14,0)</f>
        <v>578605</v>
      </c>
      <c r="M4" s="77">
        <f>LARGE(State!O$3:O$37,3)</f>
        <v>0.73591865027631687</v>
      </c>
      <c r="N4" s="77"/>
      <c r="O4" s="57">
        <v>3</v>
      </c>
      <c r="P4" s="76" t="str">
        <f>VLOOKUP(T4,State!Q$3:AY$37,35,0)</f>
        <v>Alabama</v>
      </c>
      <c r="Q4" s="58">
        <f>VLOOKUP(P4,State!$A$3:$C$38,3,0)</f>
        <v>1185154</v>
      </c>
      <c r="R4" s="75" t="str">
        <f>IF(VLOOKUP(P4,State!$A$3:$I$38,9,0)=1,"•","")</f>
        <v/>
      </c>
      <c r="S4" s="58">
        <f>VLOOKUP(P4,State!$A$3:$P$38,16,0)</f>
        <v>0</v>
      </c>
      <c r="T4" s="77">
        <f>LARGE(State!Q$3:Q$37,3)</f>
        <v>0</v>
      </c>
    </row>
    <row r="5" spans="1:20">
      <c r="A5" s="57">
        <v>4</v>
      </c>
      <c r="B5" s="76" t="str">
        <f>VLOOKUP(F5,State!M$3:AY$37,39,0)</f>
        <v>West Virginia</v>
      </c>
      <c r="C5" s="58">
        <f>VLOOKUP(B5,State!$A$3:$C$38,3,0)</f>
        <v>404305</v>
      </c>
      <c r="D5" s="75" t="str">
        <f>IF(VLOOKUP(B5,State!$A$3:$G$38,7,0)=1,"•","")</f>
        <v>•</v>
      </c>
      <c r="E5" s="58">
        <f>VLOOKUP(B5,State!$A$3:$L$38,12,0)</f>
        <v>276234</v>
      </c>
      <c r="F5" s="77">
        <f>LARGE(State!M$3:M$37,4)</f>
        <v>0.68323171862826326</v>
      </c>
      <c r="H5" s="57">
        <v>4</v>
      </c>
      <c r="I5" s="76" t="str">
        <f>VLOOKUP(M5,State!O$3:AY$37,37,0)</f>
        <v>New Mexico</v>
      </c>
      <c r="J5" s="58">
        <f>VLOOKUP(I5,State!$A$3:$C$38,3,0)</f>
        <v>406938</v>
      </c>
      <c r="K5" s="75" t="str">
        <f>IF(VLOOKUP(I5,State!$A$3:$H$38,8,0)=1,"•","")</f>
        <v>•</v>
      </c>
      <c r="L5" s="58">
        <f>VLOOKUP(I5,State!$A$3:$N$38,14,0)</f>
        <v>296712</v>
      </c>
      <c r="M5" s="77">
        <f>LARGE(State!O$3:O$37,4)</f>
        <v>0.72913318490777468</v>
      </c>
      <c r="N5" s="77"/>
      <c r="O5" s="57">
        <v>4</v>
      </c>
      <c r="P5" s="76" t="str">
        <f>VLOOKUP(T5,State!Q$3:AY$37,35,0)</f>
        <v>Alabama</v>
      </c>
      <c r="Q5" s="58">
        <f>VLOOKUP(P5,State!$A$3:$C$38,3,0)</f>
        <v>1185154</v>
      </c>
      <c r="R5" s="75" t="str">
        <f>IF(VLOOKUP(P5,State!$A$3:$I$38,9,0)=1,"•","")</f>
        <v/>
      </c>
      <c r="S5" s="58">
        <f>VLOOKUP(P5,State!$A$3:$P$38,16,0)</f>
        <v>0</v>
      </c>
      <c r="T5" s="77">
        <f>LARGE(State!Q$3:Q$37,4)</f>
        <v>0</v>
      </c>
    </row>
    <row r="6" spans="1:20">
      <c r="A6" s="57">
        <v>5</v>
      </c>
      <c r="B6" s="76" t="str">
        <f>VLOOKUP(F6,State!M$3:AY$37,39,0)</f>
        <v>Montana</v>
      </c>
      <c r="C6" s="58">
        <f>VLOOKUP(B6,State!$A$3:$C$38,3,0)</f>
        <v>319336</v>
      </c>
      <c r="D6" s="75" t="str">
        <f>IF(VLOOKUP(B6,State!$A$3:$G$38,7,0)=1,"•","")</f>
        <v>•</v>
      </c>
      <c r="E6" s="58">
        <f>VLOOKUP(B6,State!$A$3:$L$38,12,0)</f>
        <v>217563</v>
      </c>
      <c r="F6" s="77">
        <f>LARGE(State!M$3:M$37,5)</f>
        <v>0.68129806849212116</v>
      </c>
      <c r="H6" s="57">
        <v>5</v>
      </c>
      <c r="I6" s="76" t="str">
        <f>VLOOKUP(M6,State!O$3:AY$37,37,0)</f>
        <v>Alaska</v>
      </c>
      <c r="J6" s="58">
        <f>VLOOKUP(I6,State!$A$3:$C$38,3,0)</f>
        <v>189957</v>
      </c>
      <c r="K6" s="75" t="str">
        <f>IF(VLOOKUP(I6,State!$A$3:$H$38,8,0)=1,"•","")</f>
        <v>•</v>
      </c>
      <c r="L6" s="58">
        <f>VLOOKUP(I6,State!$A$3:$N$38,14,0)</f>
        <v>125806</v>
      </c>
      <c r="M6" s="77">
        <f>LARGE(State!O$3:O$37,5)</f>
        <v>0.66228672804897948</v>
      </c>
      <c r="N6" s="77"/>
      <c r="O6" s="57">
        <v>5</v>
      </c>
      <c r="P6" s="76" t="str">
        <f>VLOOKUP(T6,State!Q$3:AY$37,35,0)</f>
        <v>Alabama</v>
      </c>
      <c r="Q6" s="58">
        <f>VLOOKUP(P6,State!$A$3:$C$38,3,0)</f>
        <v>1185154</v>
      </c>
      <c r="R6" s="75" t="str">
        <f>IF(VLOOKUP(P6,State!$A$3:$I$38,9,0)=1,"•","")</f>
        <v/>
      </c>
      <c r="S6" s="58">
        <f>VLOOKUP(P6,State!$A$3:$P$38,16,0)</f>
        <v>0</v>
      </c>
      <c r="T6" s="77">
        <f>LARGE(State!Q$3:Q$37,5)</f>
        <v>0</v>
      </c>
    </row>
    <row r="7" spans="1:20">
      <c r="A7" s="57">
        <v>6</v>
      </c>
      <c r="B7" s="76" t="str">
        <f>VLOOKUP(F7,State!M$3:AY$37,39,0)</f>
        <v>Tennessee</v>
      </c>
      <c r="C7" s="58">
        <f>VLOOKUP(B7,State!$A$3:$C$38,3,0)</f>
        <v>782514</v>
      </c>
      <c r="D7" s="75" t="str">
        <f>IF(VLOOKUP(B7,State!$A$3:$G$38,7,0)=1,"•","")</f>
        <v>•</v>
      </c>
      <c r="E7" s="58">
        <f>VLOOKUP(B7,State!$A$3:$L$38,12,0)</f>
        <v>529914</v>
      </c>
      <c r="F7" s="77">
        <f>LARGE(State!M$3:M$37,6)</f>
        <v>0.67719427384046804</v>
      </c>
      <c r="H7" s="57">
        <v>6</v>
      </c>
      <c r="I7" s="76" t="str">
        <f>VLOOKUP(M7,State!O$3:AY$37,37,0)</f>
        <v>New Hampshire</v>
      </c>
      <c r="J7" s="58">
        <f>VLOOKUP(I7,State!$A$3:$C$38,3,0)</f>
        <v>291403</v>
      </c>
      <c r="K7" s="75" t="str">
        <f>IF(VLOOKUP(I7,State!$A$3:$H$38,8,0)=1,"•","")</f>
        <v>•</v>
      </c>
      <c r="L7" s="58">
        <f>VLOOKUP(I7,State!$A$3:$N$38,14,0)</f>
        <v>189792</v>
      </c>
      <c r="M7" s="77">
        <f>LARGE(State!O$3:O$37,6)</f>
        <v>0.65130420757507645</v>
      </c>
      <c r="N7" s="77"/>
      <c r="O7" s="57">
        <v>6</v>
      </c>
      <c r="P7" s="76" t="str">
        <f>VLOOKUP(T7,State!Q$3:AY$37,35,0)</f>
        <v>Alabama</v>
      </c>
      <c r="Q7" s="58">
        <f>VLOOKUP(P7,State!$A$3:$C$38,3,0)</f>
        <v>1185154</v>
      </c>
      <c r="R7" s="75" t="str">
        <f>IF(VLOOKUP(P7,State!$A$3:$I$38,9,0)=1,"•","")</f>
        <v/>
      </c>
      <c r="S7" s="58">
        <f>VLOOKUP(P7,State!$A$3:$P$38,16,0)</f>
        <v>0</v>
      </c>
      <c r="T7" s="77">
        <f>LARGE(State!Q$3:Q$37,6)</f>
        <v>0</v>
      </c>
    </row>
    <row r="8" spans="1:20">
      <c r="A8" s="57">
        <v>7</v>
      </c>
      <c r="B8" s="76" t="str">
        <f>VLOOKUP(F8,State!M$3:AY$37,39,0)</f>
        <v>Illinois</v>
      </c>
      <c r="C8" s="58">
        <f>VLOOKUP(B8,State!$A$3:$C$38,3,0)</f>
        <v>3251005</v>
      </c>
      <c r="D8" s="75" t="str">
        <f>IF(VLOOKUP(B8,State!$A$3:$G$38,7,0)=1,"•","")</f>
        <v>•</v>
      </c>
      <c r="E8" s="58">
        <f>VLOOKUP(B8,State!$A$3:$L$38,12,0)</f>
        <v>2115377</v>
      </c>
      <c r="F8" s="77">
        <f>LARGE(State!M$3:M$37,7)</f>
        <v>0.65068401924943209</v>
      </c>
      <c r="H8" s="57">
        <v>7</v>
      </c>
      <c r="I8" s="76" t="str">
        <f>VLOOKUP(M8,State!O$3:AY$37,37,0)</f>
        <v>South Carolina</v>
      </c>
      <c r="J8" s="58">
        <f>VLOOKUP(I8,State!$A$3:$C$38,3,0)</f>
        <v>750729</v>
      </c>
      <c r="K8" s="75" t="str">
        <f>IF(VLOOKUP(I8,State!$A$3:$H$38,8,0)=1,"•","")</f>
        <v>•</v>
      </c>
      <c r="L8" s="58">
        <f>VLOOKUP(I8,State!$A$3:$N$38,14,0)</f>
        <v>482032</v>
      </c>
      <c r="M8" s="77">
        <f>LARGE(State!O$3:O$37,7)</f>
        <v>0.642085226493182</v>
      </c>
      <c r="N8" s="77"/>
      <c r="O8" s="57">
        <v>7</v>
      </c>
      <c r="P8" s="76" t="str">
        <f>VLOOKUP(T8,State!Q$3:AY$37,35,0)</f>
        <v>Alabama</v>
      </c>
      <c r="Q8" s="58">
        <f>VLOOKUP(P8,State!$A$3:$C$38,3,0)</f>
        <v>1185154</v>
      </c>
      <c r="R8" s="75" t="str">
        <f>IF(VLOOKUP(P8,State!$A$3:$I$38,9,0)=1,"•","")</f>
        <v/>
      </c>
      <c r="S8" s="58">
        <f>VLOOKUP(P8,State!$A$3:$P$38,16,0)</f>
        <v>0</v>
      </c>
      <c r="T8" s="77">
        <f>LARGE(State!Q$3:Q$37,7)</f>
        <v>0</v>
      </c>
    </row>
    <row r="9" spans="1:20">
      <c r="A9" s="57">
        <v>8</v>
      </c>
      <c r="B9" s="76" t="str">
        <f>VLOOKUP(F9,State!M$3:AY$37,39,0)</f>
        <v>Delaware</v>
      </c>
      <c r="C9" s="58">
        <f>VLOOKUP(B9,State!$A$3:$C$38,3,0)</f>
        <v>180157</v>
      </c>
      <c r="D9" s="75" t="str">
        <f>IF(VLOOKUP(B9,State!$A$3:$G$38,7,0)=1,"•","")</f>
        <v>•</v>
      </c>
      <c r="E9" s="58">
        <f>VLOOKUP(B9,State!$A$3:$L$38,12,0)</f>
        <v>112918</v>
      </c>
      <c r="F9" s="77">
        <f>LARGE(State!M$3:M$37,8)</f>
        <v>0.62677553467253566</v>
      </c>
      <c r="H9" s="57">
        <v>8</v>
      </c>
      <c r="I9" s="76" t="str">
        <f>VLOOKUP(M9,State!O$3:AY$37,37,0)</f>
        <v>Wyoming</v>
      </c>
      <c r="J9" s="58">
        <f>VLOOKUP(I9,State!$A$3:$C$38,3,0)</f>
        <v>157632</v>
      </c>
      <c r="K9" s="75" t="str">
        <f>IF(VLOOKUP(I9,State!$A$3:$H$38,8,0)=1,"•","")</f>
        <v>•</v>
      </c>
      <c r="L9" s="58">
        <f>VLOOKUP(I9,State!$A$3:$N$38,14,0)</f>
        <v>100784</v>
      </c>
      <c r="M9" s="77">
        <f>LARGE(State!O$3:O$37,8)</f>
        <v>0.63936256597645147</v>
      </c>
      <c r="N9" s="77"/>
      <c r="O9" s="57">
        <v>8</v>
      </c>
      <c r="P9" s="76" t="str">
        <f>VLOOKUP(T9,State!Q$3:AY$37,35,0)</f>
        <v>Alabama</v>
      </c>
      <c r="Q9" s="58">
        <f>VLOOKUP(P9,State!$A$3:$C$38,3,0)</f>
        <v>1185154</v>
      </c>
      <c r="R9" s="75" t="str">
        <f>IF(VLOOKUP(P9,State!$A$3:$I$38,9,0)=1,"•","")</f>
        <v/>
      </c>
      <c r="S9" s="58">
        <f>VLOOKUP(P9,State!$A$3:$P$38,16,0)</f>
        <v>0</v>
      </c>
      <c r="T9" s="77">
        <f>LARGE(State!Q$3:Q$37,8)</f>
        <v>0</v>
      </c>
    </row>
    <row r="10" spans="1:20">
      <c r="A10" s="57">
        <v>9</v>
      </c>
      <c r="B10" s="76" t="str">
        <f>VLOOKUP(F10,State!M$3:AY$37,39,0)</f>
        <v>Rhode Island</v>
      </c>
      <c r="C10" s="58">
        <f>VLOOKUP(B10,State!$A$3:$C$38,3,0)</f>
        <v>364062</v>
      </c>
      <c r="D10" s="75" t="str">
        <f>IF(VLOOKUP(B10,State!$A$3:$G$38,7,0)=1,"•","")</f>
        <v>•</v>
      </c>
      <c r="E10" s="58">
        <f>VLOOKUP(B10,State!$A$3:$L$38,12,0)</f>
        <v>225105</v>
      </c>
      <c r="F10" s="77">
        <f>LARGE(State!M$3:M$37,9)</f>
        <v>0.61831501227812846</v>
      </c>
      <c r="H10" s="57">
        <v>9</v>
      </c>
      <c r="I10" s="76" t="str">
        <f>VLOOKUP(M10,State!O$3:AY$37,37,0)</f>
        <v>Maine</v>
      </c>
      <c r="J10" s="58">
        <f>VLOOKUP(I10,State!$A$3:$C$38,3,0)</f>
        <v>520320</v>
      </c>
      <c r="K10" s="75" t="str">
        <f>IF(VLOOKUP(I10,State!$A$3:$H$38,8,0)=1,"•","")</f>
        <v>•</v>
      </c>
      <c r="L10" s="58">
        <f>VLOOKUP(I10,State!$A$3:$N$38,14,0)</f>
        <v>319167</v>
      </c>
      <c r="M10" s="77">
        <f>LARGE(State!O$3:O$37,9)</f>
        <v>0.61340521217712174</v>
      </c>
      <c r="N10" s="77"/>
      <c r="O10" s="57">
        <v>9</v>
      </c>
      <c r="P10" s="76" t="str">
        <f>VLOOKUP(T10,State!Q$3:AY$37,35,0)</f>
        <v>Alabama</v>
      </c>
      <c r="Q10" s="58">
        <f>VLOOKUP(P10,State!$A$3:$C$38,3,0)</f>
        <v>1185154</v>
      </c>
      <c r="R10" s="75" t="str">
        <f>IF(VLOOKUP(P10,State!$A$3:$I$38,9,0)=1,"•","")</f>
        <v/>
      </c>
      <c r="S10" s="58">
        <f>VLOOKUP(P10,State!$A$3:$P$38,16,0)</f>
        <v>0</v>
      </c>
      <c r="T10" s="77">
        <f>LARGE(State!Q$3:Q$37,9)</f>
        <v>0</v>
      </c>
    </row>
    <row r="11" spans="1:20">
      <c r="A11" s="57">
        <v>10</v>
      </c>
      <c r="B11" s="76" t="str">
        <f>VLOOKUP(F11,State!M$3:AY$37,39,0)</f>
        <v>Alabama</v>
      </c>
      <c r="C11" s="58">
        <f>VLOOKUP(B11,State!$A$3:$C$38,3,0)</f>
        <v>1185154</v>
      </c>
      <c r="D11" s="75" t="str">
        <f>IF(VLOOKUP(B11,State!$A$3:$G$38,7,0)=1,"•","")</f>
        <v>•</v>
      </c>
      <c r="E11" s="58">
        <f>VLOOKUP(B11,State!$A$3:$L$38,12,0)</f>
        <v>717814</v>
      </c>
      <c r="F11" s="77">
        <f>LARGE(State!M$3:M$37,10)</f>
        <v>0.60567149923132357</v>
      </c>
      <c r="H11" s="57">
        <v>10</v>
      </c>
      <c r="I11" s="76" t="str">
        <f>VLOOKUP(M11,State!O$3:AY$37,37,0)</f>
        <v>Idaho</v>
      </c>
      <c r="J11" s="58">
        <f>VLOOKUP(I11,State!$A$3:$C$38,3,0)</f>
        <v>315936</v>
      </c>
      <c r="K11" s="75" t="str">
        <f>IF(VLOOKUP(I11,State!$A$3:$H$38,8,0)=1,"•","")</f>
        <v>•</v>
      </c>
      <c r="L11" s="58">
        <f>VLOOKUP(I11,State!$A$3:$N$38,14,0)</f>
        <v>193641</v>
      </c>
      <c r="M11" s="77">
        <f>LARGE(State!O$3:O$37,10)</f>
        <v>0.61291210878152536</v>
      </c>
      <c r="N11" s="77"/>
      <c r="O11" s="57">
        <v>10</v>
      </c>
      <c r="P11" s="76" t="str">
        <f>VLOOKUP(T11,State!Q$3:AY$37,35,0)</f>
        <v>Alabama</v>
      </c>
      <c r="Q11" s="58">
        <f>VLOOKUP(P11,State!$A$3:$C$38,3,0)</f>
        <v>1185154</v>
      </c>
      <c r="R11" s="75" t="str">
        <f>IF(VLOOKUP(P11,State!$A$3:$I$38,9,0)=1,"•","")</f>
        <v/>
      </c>
      <c r="S11" s="58">
        <f>VLOOKUP(P11,State!$A$3:$P$38,16,0)</f>
        <v>0</v>
      </c>
      <c r="T11" s="77">
        <f>LARGE(State!Q$3:Q$37,10)</f>
        <v>0</v>
      </c>
    </row>
    <row r="12" spans="1:20">
      <c r="A12" s="57">
        <v>11</v>
      </c>
      <c r="B12" s="76" t="str">
        <f>VLOOKUP(F12,State!M$3:AY$37,39,0)</f>
        <v>Nebraska</v>
      </c>
      <c r="C12" s="58">
        <f>VLOOKUP(B12,State!$A$3:$C$38,3,0)</f>
        <v>593828</v>
      </c>
      <c r="D12" s="75" t="str">
        <f>IF(VLOOKUP(B12,State!$A$3:$G$38,7,0)=1,"•","")</f>
        <v>•</v>
      </c>
      <c r="E12" s="58">
        <f>VLOOKUP(B12,State!$A$3:$L$38,12,0)</f>
        <v>349779</v>
      </c>
      <c r="F12" s="77">
        <f>LARGE(State!M$3:M$37,11)</f>
        <v>0.58902409451895166</v>
      </c>
      <c r="H12" s="57">
        <v>11</v>
      </c>
      <c r="I12" s="76" t="str">
        <f>VLOOKUP(M12,State!O$3:AY$37,37,0)</f>
        <v>Texas</v>
      </c>
      <c r="J12" s="58">
        <f>VLOOKUP(I12,State!$A$3:$C$38,3,0)</f>
        <v>3822157</v>
      </c>
      <c r="K12" s="75" t="str">
        <f>IF(VLOOKUP(I12,State!$A$3:$H$38,8,0)=1,"•","")</f>
        <v>•</v>
      </c>
      <c r="L12" s="58">
        <f>VLOOKUP(I12,State!$A$3:$N$38,14,0)</f>
        <v>2302357</v>
      </c>
      <c r="M12" s="77">
        <f>LARGE(State!O$3:O$37,11)</f>
        <v>0.6023711218560619</v>
      </c>
      <c r="N12" s="77"/>
      <c r="O12" s="57">
        <v>11</v>
      </c>
      <c r="P12" s="76" t="str">
        <f>VLOOKUP(T12,State!Q$3:AY$37,35,0)</f>
        <v>Alabama</v>
      </c>
      <c r="Q12" s="58">
        <f>VLOOKUP(P12,State!$A$3:$C$38,3,0)</f>
        <v>1185154</v>
      </c>
      <c r="R12" s="75" t="str">
        <f>IF(VLOOKUP(P12,State!$A$3:$I$38,9,0)=1,"•","")</f>
        <v/>
      </c>
      <c r="S12" s="58">
        <f>VLOOKUP(P12,State!$A$3:$P$38,16,0)</f>
        <v>0</v>
      </c>
      <c r="T12" s="77">
        <f>LARGE(State!Q$3:Q$37,11)</f>
        <v>0</v>
      </c>
    </row>
    <row r="13" spans="1:20">
      <c r="A13" s="57">
        <v>12</v>
      </c>
      <c r="B13" s="76" t="str">
        <f>VLOOKUP(F13,State!M$3:AY$37,39,0)</f>
        <v>Michigan</v>
      </c>
      <c r="C13" s="58">
        <f>VLOOKUP(B13,State!$A$3:$C$38,3,0)</f>
        <v>2560494</v>
      </c>
      <c r="D13" s="75" t="str">
        <f>IF(VLOOKUP(B13,State!$A$3:$G$38,7,0)=1,"•","")</f>
        <v>•</v>
      </c>
      <c r="E13" s="58">
        <f>VLOOKUP(B13,State!$A$3:$L$38,12,0)</f>
        <v>1471753</v>
      </c>
      <c r="F13" s="77">
        <f>LARGE(State!M$3:M$37,12)</f>
        <v>0.57479259861573584</v>
      </c>
      <c r="H13" s="57">
        <v>12</v>
      </c>
      <c r="I13" s="76" t="str">
        <f>VLOOKUP(M13,State!O$3:AY$37,37,0)</f>
        <v>Colorado</v>
      </c>
      <c r="J13" s="58">
        <f>VLOOKUP(I13,State!$A$3:$C$38,3,0)</f>
        <v>1022059</v>
      </c>
      <c r="K13" s="75" t="str">
        <f>IF(VLOOKUP(I13,State!$A$3:$H$38,8,0)=1,"•","")</f>
        <v>•</v>
      </c>
      <c r="L13" s="58">
        <f>VLOOKUP(I13,State!$A$3:$N$38,14,0)</f>
        <v>569048</v>
      </c>
      <c r="M13" s="77">
        <f>LARGE(State!O$3:O$37,12)</f>
        <v>0.55676629235689912</v>
      </c>
      <c r="N13" s="77"/>
      <c r="O13" s="57">
        <v>12</v>
      </c>
      <c r="P13" s="76" t="str">
        <f>VLOOKUP(T13,State!Q$3:AY$37,35,0)</f>
        <v>Alabama</v>
      </c>
      <c r="Q13" s="58">
        <f>VLOOKUP(P13,State!$A$3:$C$38,3,0)</f>
        <v>1185154</v>
      </c>
      <c r="R13" s="75" t="str">
        <f>IF(VLOOKUP(P13,State!$A$3:$I$38,9,0)=1,"•","")</f>
        <v/>
      </c>
      <c r="S13" s="58">
        <f>VLOOKUP(P13,State!$A$3:$P$38,16,0)</f>
        <v>0</v>
      </c>
      <c r="T13" s="77">
        <f>LARGE(State!Q$3:Q$37,12)</f>
        <v>0</v>
      </c>
    </row>
    <row r="14" spans="1:20">
      <c r="A14" s="57">
        <v>13</v>
      </c>
      <c r="B14" s="76" t="str">
        <f>VLOOKUP(F14,State!M$3:AY$37,39,0)</f>
        <v>Massachusetts</v>
      </c>
      <c r="C14" s="58">
        <f>VLOOKUP(B14,State!$A$3:$C$38,3,0)</f>
        <v>2316212</v>
      </c>
      <c r="D14" s="75" t="str">
        <f>IF(VLOOKUP(B14,State!$A$3:$G$38,7,0)=1,"•","")</f>
        <v>•</v>
      </c>
      <c r="E14" s="58">
        <f>VLOOKUP(B14,State!$A$3:$L$38,12,0)</f>
        <v>1321712</v>
      </c>
      <c r="F14" s="77">
        <f>LARGE(State!M$3:M$37,13)</f>
        <v>0.57063515774894524</v>
      </c>
      <c r="H14" s="57">
        <v>13</v>
      </c>
      <c r="I14" s="76" t="str">
        <f>VLOOKUP(M14,State!O$3:AY$37,37,0)</f>
        <v>Oregon</v>
      </c>
      <c r="J14" s="58">
        <f>VLOOKUP(I14,State!$A$3:$C$38,3,0)</f>
        <v>1099255</v>
      </c>
      <c r="K14" s="75" t="str">
        <f>IF(VLOOKUP(I14,State!$A$3:$H$38,8,0)=1,"•","")</f>
        <v>•</v>
      </c>
      <c r="L14" s="58">
        <f>VLOOKUP(I14,State!$A$3:$N$38,14,0)</f>
        <v>590095</v>
      </c>
      <c r="M14" s="77">
        <f>LARGE(State!O$3:O$37,13)</f>
        <v>0.53681356919004231</v>
      </c>
      <c r="N14" s="77"/>
      <c r="O14" s="57">
        <v>13</v>
      </c>
      <c r="P14" s="76" t="str">
        <f>VLOOKUP(T14,State!Q$3:AY$37,35,0)</f>
        <v>Alabama</v>
      </c>
      <c r="Q14" s="58">
        <f>VLOOKUP(P14,State!$A$3:$C$38,3,0)</f>
        <v>1185154</v>
      </c>
      <c r="R14" s="75" t="str">
        <f>IF(VLOOKUP(P14,State!$A$3:$I$38,9,0)=1,"•","")</f>
        <v/>
      </c>
      <c r="S14" s="58">
        <f>VLOOKUP(P14,State!$A$3:$P$38,16,0)</f>
        <v>0</v>
      </c>
      <c r="T14" s="77">
        <f>LARGE(State!Q$3:Q$37,13)</f>
        <v>0</v>
      </c>
    </row>
    <row r="15" spans="1:20">
      <c r="A15" s="57">
        <v>14</v>
      </c>
      <c r="B15" s="76" t="str">
        <f>VLOOKUP(F15,State!M$3:AY$37,39,0)</f>
        <v>Hawaii</v>
      </c>
      <c r="C15" s="58">
        <f>VLOOKUP(B15,State!$A$3:$C$38,3,0)</f>
        <v>349666</v>
      </c>
      <c r="D15" s="75" t="str">
        <f>IF(VLOOKUP(B15,State!$A$3:$G$38,7,0)=1,"•","")</f>
        <v>•</v>
      </c>
      <c r="E15" s="58">
        <f>VLOOKUP(B15,State!$A$3:$L$38,12,0)</f>
        <v>188901</v>
      </c>
      <c r="F15" s="77">
        <f>LARGE(State!M$3:M$37,14)</f>
        <v>0.54023267918527962</v>
      </c>
      <c r="H15" s="57">
        <v>14</v>
      </c>
      <c r="I15" s="76" t="str">
        <f>VLOOKUP(M15,State!O$3:AY$37,37,0)</f>
        <v>Indiana</v>
      </c>
      <c r="J15" s="58">
        <f>VLOOKUP(I15,State!$A$3:$C$38,3,0)</f>
        <v>1502687</v>
      </c>
      <c r="K15" s="75" t="str">
        <f>IF(VLOOKUP(I15,State!$A$3:$H$38,8,0)=1,"•","")</f>
        <v>•</v>
      </c>
      <c r="L15" s="58">
        <f>VLOOKUP(I15,State!$A$3:$N$38,14,0)</f>
        <v>806048</v>
      </c>
      <c r="M15" s="77">
        <f>LARGE(State!O$3:O$37,14)</f>
        <v>0.53640445415445803</v>
      </c>
      <c r="N15" s="77"/>
      <c r="O15" s="57">
        <v>14</v>
      </c>
      <c r="P15" s="76" t="str">
        <f>VLOOKUP(T15,State!Q$3:AY$37,35,0)</f>
        <v>Alabama</v>
      </c>
      <c r="Q15" s="58">
        <f>VLOOKUP(P15,State!$A$3:$C$38,3,0)</f>
        <v>1185154</v>
      </c>
      <c r="R15" s="75" t="str">
        <f>IF(VLOOKUP(P15,State!$A$3:$I$38,9,0)=1,"•","")</f>
        <v/>
      </c>
      <c r="S15" s="58">
        <f>VLOOKUP(P15,State!$A$3:$P$38,16,0)</f>
        <v>0</v>
      </c>
      <c r="T15" s="77">
        <f>LARGE(State!Q$3:Q$37,14)</f>
        <v>0</v>
      </c>
    </row>
    <row r="16" spans="1:20">
      <c r="A16" s="57">
        <v>15</v>
      </c>
      <c r="B16" s="76" t="str">
        <f>VLOOKUP(F16,State!M$3:AY$37,39,0)</f>
        <v>Louisiana</v>
      </c>
      <c r="C16" s="58">
        <f>VLOOKUP(B16,State!$A$3:$C$38,3,0)</f>
        <v>1396212</v>
      </c>
      <c r="D16" s="75" t="str">
        <f>IF(VLOOKUP(B16,State!$A$3:$G$38,7,0)=1,"•","")</f>
        <v>•</v>
      </c>
      <c r="E16" s="58">
        <f>VLOOKUP(B16,State!$A$3:$L$38,12,0)</f>
        <v>753198</v>
      </c>
      <c r="F16" s="77">
        <f>LARGE(State!M$3:M$37,15)</f>
        <v>0.53945819116294658</v>
      </c>
      <c r="H16" s="57">
        <v>15</v>
      </c>
      <c r="I16" s="76" t="str">
        <f>VLOOKUP(M16,State!O$3:AY$37,37,0)</f>
        <v>North Carolina</v>
      </c>
      <c r="J16" s="58">
        <f>VLOOKUP(I16,State!$A$3:$C$38,3,0)</f>
        <v>2070585</v>
      </c>
      <c r="K16" s="75" t="str">
        <f>IF(VLOOKUP(I16,State!$A$3:$H$38,8,0)=1,"•","")</f>
        <v>•</v>
      </c>
      <c r="L16" s="58">
        <f>VLOOKUP(I16,State!$A$3:$N$38,14,0)</f>
        <v>1088331</v>
      </c>
      <c r="M16" s="77">
        <f>LARGE(State!O$3:O$37,15)</f>
        <v>0.52561522468287947</v>
      </c>
      <c r="N16" s="77"/>
      <c r="O16" s="57">
        <v>15</v>
      </c>
      <c r="P16" s="76" t="str">
        <f>VLOOKUP(T16,State!Q$3:AY$37,35,0)</f>
        <v>Alabama</v>
      </c>
      <c r="Q16" s="58">
        <f>VLOOKUP(P16,State!$A$3:$C$38,3,0)</f>
        <v>1185154</v>
      </c>
      <c r="R16" s="75" t="str">
        <f>IF(VLOOKUP(P16,State!$A$3:$I$38,9,0)=1,"•","")</f>
        <v/>
      </c>
      <c r="S16" s="58">
        <f>VLOOKUP(P16,State!$A$3:$P$38,16,0)</f>
        <v>0</v>
      </c>
      <c r="T16" s="77">
        <f>LARGE(State!Q$3:Q$37,15)</f>
        <v>0</v>
      </c>
    </row>
    <row r="17" spans="1:20">
      <c r="A17" s="57">
        <v>16</v>
      </c>
      <c r="B17" s="76" t="str">
        <f>VLOOKUP(F17,State!M$3:AY$37,39,0)</f>
        <v>Iowa</v>
      </c>
      <c r="C17" s="58">
        <f>VLOOKUP(B17,State!$A$3:$C$38,3,0)</f>
        <v>983933</v>
      </c>
      <c r="D17" s="75" t="str">
        <f>IF(VLOOKUP(B17,State!$A$3:$G$38,7,0)=1,"•","")</f>
        <v>•</v>
      </c>
      <c r="E17" s="58">
        <f>VLOOKUP(B17,State!$A$3:$L$38,12,0)</f>
        <v>529571</v>
      </c>
      <c r="F17" s="77">
        <f>LARGE(State!M$3:M$37,16)</f>
        <v>0.53821855756438697</v>
      </c>
      <c r="H17" s="57">
        <v>16</v>
      </c>
      <c r="I17" s="76" t="str">
        <f>VLOOKUP(M17,State!O$3:AY$37,37,0)</f>
        <v>South Dakota</v>
      </c>
      <c r="J17" s="58">
        <f>VLOOKUP(I17,State!$A$3:$C$38,3,0)</f>
        <v>258976</v>
      </c>
      <c r="K17" s="75" t="str">
        <f>IF(VLOOKUP(I17,State!$A$3:$H$38,8,0)=1,"•","")</f>
        <v>•</v>
      </c>
      <c r="L17" s="58">
        <f>VLOOKUP(I17,State!$A$3:$N$38,14,0)</f>
        <v>135682</v>
      </c>
      <c r="M17" s="77">
        <f>LARGE(State!O$3:O$37,16)</f>
        <v>0.5239172741875695</v>
      </c>
      <c r="N17" s="77"/>
      <c r="O17" s="57">
        <v>16</v>
      </c>
      <c r="P17" s="76" t="str">
        <f>VLOOKUP(T17,State!Q$3:AY$37,35,0)</f>
        <v>Alabama</v>
      </c>
      <c r="Q17" s="58">
        <f>VLOOKUP(P17,State!$A$3:$C$38,3,0)</f>
        <v>1185154</v>
      </c>
      <c r="R17" s="75" t="str">
        <f>IF(VLOOKUP(P17,State!$A$3:$I$38,9,0)=1,"•","")</f>
        <v/>
      </c>
      <c r="S17" s="58">
        <f>VLOOKUP(P17,State!$A$3:$P$38,16,0)</f>
        <v>0</v>
      </c>
      <c r="T17" s="77">
        <f>LARGE(State!Q$3:Q$37,16)</f>
        <v>0</v>
      </c>
    </row>
    <row r="18" spans="1:20">
      <c r="A18" s="57">
        <v>17</v>
      </c>
      <c r="B18" s="76" t="str">
        <f>VLOOKUP(F18,State!M$3:AY$37,39,0)</f>
        <v>New Jersey</v>
      </c>
      <c r="C18" s="58">
        <f>VLOOKUP(B18,State!$A$3:$C$38,3,0)</f>
        <v>1938454</v>
      </c>
      <c r="D18" s="75" t="str">
        <f>IF(VLOOKUP(B18,State!$A$3:$G$38,7,0)=1,"•","")</f>
        <v>•</v>
      </c>
      <c r="E18" s="58">
        <f>VLOOKUP(B18,State!$A$3:$L$38,12,0)</f>
        <v>977810</v>
      </c>
      <c r="F18" s="77">
        <f>LARGE(State!M$3:M$37,17)</f>
        <v>0.50442775531428652</v>
      </c>
      <c r="H18" s="57">
        <v>17</v>
      </c>
      <c r="I18" s="76" t="str">
        <f>VLOOKUP(M18,State!O$3:AY$37,37,0)</f>
        <v>Kentucky</v>
      </c>
      <c r="J18" s="58">
        <f>VLOOKUP(I18,State!$A$3:$C$38,3,0)</f>
        <v>916010</v>
      </c>
      <c r="K18" s="75" t="str">
        <f>IF(VLOOKUP(I18,State!$A$3:$H$38,8,0)=1,"•","")</f>
        <v>•</v>
      </c>
      <c r="L18" s="58">
        <f>VLOOKUP(I18,State!$A$3:$N$38,14,0)</f>
        <v>478034</v>
      </c>
      <c r="M18" s="77">
        <f>LARGE(State!O$3:O$37,17)</f>
        <v>0.52186548181788406</v>
      </c>
      <c r="N18" s="77"/>
      <c r="O18" s="57">
        <v>17</v>
      </c>
      <c r="P18" s="76" t="str">
        <f>VLOOKUP(T18,State!Q$3:AY$37,35,0)</f>
        <v>Alabama</v>
      </c>
      <c r="Q18" s="58">
        <f>VLOOKUP(P18,State!$A$3:$C$38,3,0)</f>
        <v>1185154</v>
      </c>
      <c r="R18" s="75" t="str">
        <f>IF(VLOOKUP(P18,State!$A$3:$I$38,9,0)=1,"•","")</f>
        <v/>
      </c>
      <c r="S18" s="58">
        <f>VLOOKUP(P18,State!$A$3:$P$38,16,0)</f>
        <v>0</v>
      </c>
      <c r="T18" s="77">
        <f>LARGE(State!Q$3:Q$37,17)</f>
        <v>0</v>
      </c>
    </row>
    <row r="19" spans="1:20">
      <c r="A19" s="57">
        <v>18</v>
      </c>
      <c r="B19" s="76" t="str">
        <f>VLOOKUP(F19,State!M$3:AY$37,39,0)</f>
        <v>Minnesota</v>
      </c>
      <c r="C19" s="58">
        <f>VLOOKUP(B19,State!$A$3:$C$38,3,0)</f>
        <v>1808045</v>
      </c>
      <c r="D19" s="75" t="str">
        <f>IF(VLOOKUP(B19,State!$A$3:$G$38,7,0)=1,"•","")</f>
        <v>•</v>
      </c>
      <c r="E19" s="58">
        <f>VLOOKUP(B19,State!$A$3:$L$38,12,0)</f>
        <v>911999</v>
      </c>
      <c r="F19" s="77">
        <f>LARGE(State!M$3:M$37,18)</f>
        <v>0.50441167116968877</v>
      </c>
      <c r="H19" s="57">
        <v>18</v>
      </c>
      <c r="I19" s="76" t="str">
        <f>VLOOKUP(M19,State!O$3:AY$37,37,0)</f>
        <v>Minnesota</v>
      </c>
      <c r="J19" s="58">
        <f>VLOOKUP(I19,State!$A$3:$C$38,3,0)</f>
        <v>1808045</v>
      </c>
      <c r="K19" s="75" t="str">
        <f>IF(VLOOKUP(I19,State!$A$3:$H$38,8,0)=1,"•","")</f>
        <v/>
      </c>
      <c r="L19" s="58">
        <f>VLOOKUP(I19,State!$A$3:$N$38,14,0)</f>
        <v>864375</v>
      </c>
      <c r="M19" s="77">
        <f>LARGE(State!O$3:O$37,18)</f>
        <v>0.47807161879267385</v>
      </c>
      <c r="N19" s="77"/>
      <c r="O19" s="57">
        <v>18</v>
      </c>
      <c r="P19" s="76" t="str">
        <f>VLOOKUP(T19,State!Q$3:AY$37,35,0)</f>
        <v>Alabama</v>
      </c>
      <c r="Q19" s="58">
        <f>VLOOKUP(P19,State!$A$3:$C$38,3,0)</f>
        <v>1185154</v>
      </c>
      <c r="R19" s="75" t="str">
        <f>IF(VLOOKUP(P19,State!$A$3:$I$38,9,0)=1,"•","")</f>
        <v/>
      </c>
      <c r="S19" s="58">
        <f>VLOOKUP(P19,State!$A$3:$P$38,16,0)</f>
        <v>0</v>
      </c>
      <c r="T19" s="77">
        <f>LARGE(State!Q$3:Q$37,18)</f>
        <v>0</v>
      </c>
    </row>
    <row r="20" spans="1:20">
      <c r="A20" s="57">
        <v>19</v>
      </c>
      <c r="B20" s="76" t="str">
        <f>VLOOKUP(F20,State!M$3:AY$37,39,0)</f>
        <v>Kentucky</v>
      </c>
      <c r="C20" s="58">
        <f>VLOOKUP(B20,State!$A$3:$C$38,3,0)</f>
        <v>916010</v>
      </c>
      <c r="D20" s="75" t="str">
        <f>IF(VLOOKUP(B20,State!$A$3:$G$38,7,0)=1,"•","")</f>
        <v/>
      </c>
      <c r="E20" s="58">
        <f>VLOOKUP(B20,State!$A$3:$L$38,12,0)</f>
        <v>437976</v>
      </c>
      <c r="F20" s="77">
        <f>LARGE(State!M$3:M$37,19)</f>
        <v>0.47813451818211594</v>
      </c>
      <c r="H20" s="57">
        <v>19</v>
      </c>
      <c r="I20" s="76" t="str">
        <f>VLOOKUP(M20,State!O$3:AY$37,37,0)</f>
        <v>New Jersey</v>
      </c>
      <c r="J20" s="58">
        <f>VLOOKUP(I20,State!$A$3:$C$38,3,0)</f>
        <v>1938454</v>
      </c>
      <c r="K20" s="75" t="str">
        <f>IF(VLOOKUP(I20,State!$A$3:$H$38,8,0)=1,"•","")</f>
        <v/>
      </c>
      <c r="L20" s="58">
        <f>VLOOKUP(I20,State!$A$3:$N$38,14,0)</f>
        <v>918874</v>
      </c>
      <c r="M20" s="77">
        <f>LARGE(State!O$3:O$37,19)</f>
        <v>0.47402414501453222</v>
      </c>
      <c r="N20" s="77"/>
      <c r="O20" s="57">
        <v>19</v>
      </c>
      <c r="P20" s="76" t="str">
        <f>VLOOKUP(T20,State!Q$3:AY$37,35,0)</f>
        <v>Alabama</v>
      </c>
      <c r="Q20" s="58">
        <f>VLOOKUP(P20,State!$A$3:$C$38,3,0)</f>
        <v>1185154</v>
      </c>
      <c r="R20" s="75" t="str">
        <f>IF(VLOOKUP(P20,State!$A$3:$I$38,9,0)=1,"•","")</f>
        <v/>
      </c>
      <c r="S20" s="58">
        <f>VLOOKUP(P20,State!$A$3:$P$38,16,0)</f>
        <v>0</v>
      </c>
      <c r="T20" s="77">
        <f>LARGE(State!Q$3:Q$37,19)</f>
        <v>0</v>
      </c>
    </row>
    <row r="21" spans="1:20">
      <c r="A21" s="57">
        <v>20</v>
      </c>
      <c r="B21" s="76" t="str">
        <f>VLOOKUP(F21,State!M$3:AY$37,39,0)</f>
        <v>North Carolina</v>
      </c>
      <c r="C21" s="58">
        <f>VLOOKUP(B21,State!$A$3:$C$38,3,0)</f>
        <v>2070585</v>
      </c>
      <c r="D21" s="75" t="str">
        <f>IF(VLOOKUP(B21,State!$A$3:$G$38,7,0)=1,"•","")</f>
        <v/>
      </c>
      <c r="E21" s="58">
        <f>VLOOKUP(B21,State!$A$3:$L$38,12,0)</f>
        <v>981573</v>
      </c>
      <c r="F21" s="77">
        <f>LARGE(State!M$3:M$37,20)</f>
        <v>0.47405588275777133</v>
      </c>
      <c r="H21" s="57">
        <v>20</v>
      </c>
      <c r="I21" s="76" t="str">
        <f>VLOOKUP(M21,State!O$3:AY$37,37,0)</f>
        <v>Iowa</v>
      </c>
      <c r="J21" s="58">
        <f>VLOOKUP(I21,State!$A$3:$C$38,3,0)</f>
        <v>983933</v>
      </c>
      <c r="K21" s="75" t="str">
        <f>IF(VLOOKUP(I21,State!$A$3:$H$38,8,0)=1,"•","")</f>
        <v/>
      </c>
      <c r="L21" s="58">
        <f>VLOOKUP(I21,State!$A$3:$N$38,14,0)</f>
        <v>453273</v>
      </c>
      <c r="M21" s="77">
        <f>LARGE(State!O$3:O$37,20)</f>
        <v>0.46067465975833721</v>
      </c>
      <c r="N21" s="77"/>
      <c r="O21" s="57">
        <v>20</v>
      </c>
      <c r="P21" s="76" t="str">
        <f>VLOOKUP(T21,State!Q$3:AY$37,35,0)</f>
        <v>Alabama</v>
      </c>
      <c r="Q21" s="58">
        <f>VLOOKUP(P21,State!$A$3:$C$38,3,0)</f>
        <v>1185154</v>
      </c>
      <c r="R21" s="75" t="str">
        <f>IF(VLOOKUP(P21,State!$A$3:$I$38,9,0)=1,"•","")</f>
        <v/>
      </c>
      <c r="S21" s="58">
        <f>VLOOKUP(P21,State!$A$3:$P$38,16,0)</f>
        <v>0</v>
      </c>
      <c r="T21" s="77">
        <f>LARGE(State!Q$3:Q$37,20)</f>
        <v>0</v>
      </c>
    </row>
    <row r="22" spans="1:20">
      <c r="A22" s="57">
        <v>21</v>
      </c>
      <c r="B22" s="76" t="str">
        <f>VLOOKUP(F22,State!M$3:AY$37,39,0)</f>
        <v>Indiana</v>
      </c>
      <c r="C22" s="58">
        <f>VLOOKUP(B22,State!$A$3:$C$38,3,0)</f>
        <v>1502687</v>
      </c>
      <c r="D22" s="75" t="str">
        <f>IF(VLOOKUP(B22,State!$A$3:$G$38,7,0)=1,"•","")</f>
        <v/>
      </c>
      <c r="E22" s="58">
        <f>VLOOKUP(B22,State!$A$3:$L$38,12,0)</f>
        <v>696639</v>
      </c>
      <c r="F22" s="77">
        <f>LARGE(State!M$3:M$37,21)</f>
        <v>0.46359554584554202</v>
      </c>
      <c r="H22" s="57">
        <v>21</v>
      </c>
      <c r="I22" s="76" t="str">
        <f>VLOOKUP(M22,State!O$3:AY$37,37,0)</f>
        <v>Hawaii</v>
      </c>
      <c r="J22" s="58">
        <f>VLOOKUP(I22,State!$A$3:$C$38,3,0)</f>
        <v>349666</v>
      </c>
      <c r="K22" s="75" t="str">
        <f>IF(VLOOKUP(I22,State!$A$3:$H$38,8,0)=1,"•","")</f>
        <v/>
      </c>
      <c r="L22" s="58">
        <f>VLOOKUP(I22,State!$A$3:$N$38,14,0)</f>
        <v>155978</v>
      </c>
      <c r="M22" s="77">
        <f>LARGE(State!O$3:O$37,21)</f>
        <v>0.4460771135883958</v>
      </c>
      <c r="N22" s="77"/>
      <c r="O22" s="57">
        <v>21</v>
      </c>
      <c r="P22" s="76" t="str">
        <f>VLOOKUP(T22,State!Q$3:AY$37,35,0)</f>
        <v>Alabama</v>
      </c>
      <c r="Q22" s="58">
        <f>VLOOKUP(P22,State!$A$3:$C$38,3,0)</f>
        <v>1185154</v>
      </c>
      <c r="R22" s="75" t="str">
        <f>IF(VLOOKUP(P22,State!$A$3:$I$38,9,0)=1,"•","")</f>
        <v/>
      </c>
      <c r="S22" s="58">
        <f>VLOOKUP(P22,State!$A$3:$P$38,16,0)</f>
        <v>0</v>
      </c>
      <c r="T22" s="77">
        <f>LARGE(State!Q$3:Q$37,21)</f>
        <v>0</v>
      </c>
    </row>
    <row r="23" spans="1:20">
      <c r="A23" s="57">
        <v>22</v>
      </c>
      <c r="B23" s="76" t="str">
        <f>VLOOKUP(F23,State!M$3:AY$37,39,0)</f>
        <v>Oregon</v>
      </c>
      <c r="C23" s="58">
        <f>VLOOKUP(B23,State!$A$3:$C$38,3,0)</f>
        <v>1099255</v>
      </c>
      <c r="D23" s="75" t="str">
        <f>IF(VLOOKUP(B23,State!$A$3:$G$38,7,0)=1,"•","")</f>
        <v/>
      </c>
      <c r="E23" s="58">
        <f>VLOOKUP(B23,State!$A$3:$L$38,12,0)</f>
        <v>507743</v>
      </c>
      <c r="F23" s="77">
        <f>LARGE(State!M$3:M$37,22)</f>
        <v>0.4618973759500753</v>
      </c>
      <c r="H23" s="57">
        <v>22</v>
      </c>
      <c r="I23" s="76" t="str">
        <f>VLOOKUP(M23,State!O$3:AY$37,37,0)</f>
        <v>Louisiana</v>
      </c>
      <c r="J23" s="58">
        <f>VLOOKUP(I23,State!$A$3:$C$38,3,0)</f>
        <v>1396212</v>
      </c>
      <c r="K23" s="75" t="str">
        <f>IF(VLOOKUP(I23,State!$A$3:$H$38,8,0)=1,"•","")</f>
        <v/>
      </c>
      <c r="L23" s="58">
        <f>VLOOKUP(I23,State!$A$3:$N$38,14,0)</f>
        <v>607091</v>
      </c>
      <c r="M23" s="77">
        <f>LARGE(State!O$3:O$37,22)</f>
        <v>0.43481290806840223</v>
      </c>
      <c r="N23" s="77"/>
      <c r="O23" s="57">
        <v>22</v>
      </c>
      <c r="P23" s="76" t="str">
        <f>VLOOKUP(T23,State!Q$3:AY$37,35,0)</f>
        <v>Alabama</v>
      </c>
      <c r="Q23" s="58">
        <f>VLOOKUP(P23,State!$A$3:$C$38,3,0)</f>
        <v>1185154</v>
      </c>
      <c r="R23" s="75" t="str">
        <f>IF(VLOOKUP(P23,State!$A$3:$I$38,9,0)=1,"•","")</f>
        <v/>
      </c>
      <c r="S23" s="58">
        <f>VLOOKUP(P23,State!$A$3:$P$38,16,0)</f>
        <v>0</v>
      </c>
      <c r="T23" s="77">
        <f>LARGE(State!Q$3:Q$37,22)</f>
        <v>0</v>
      </c>
    </row>
    <row r="24" spans="1:20">
      <c r="A24" s="57">
        <v>23</v>
      </c>
      <c r="B24" s="76" t="str">
        <f>VLOOKUP(F24,State!M$3:AY$37,39,0)</f>
        <v>South Dakota</v>
      </c>
      <c r="C24" s="58">
        <f>VLOOKUP(B24,State!$A$3:$C$38,3,0)</f>
        <v>258976</v>
      </c>
      <c r="D24" s="75" t="str">
        <f>IF(VLOOKUP(B24,State!$A$3:$G$38,7,0)=1,"•","")</f>
        <v/>
      </c>
      <c r="E24" s="58">
        <f>VLOOKUP(B24,State!$A$3:$L$38,12,0)</f>
        <v>116727</v>
      </c>
      <c r="F24" s="77">
        <f>LARGE(State!M$3:M$37,23)</f>
        <v>0.45072516372173482</v>
      </c>
      <c r="H24" s="57">
        <v>23</v>
      </c>
      <c r="I24" s="76" t="str">
        <f>VLOOKUP(M24,State!O$3:AY$37,37,0)</f>
        <v>Massachusetts</v>
      </c>
      <c r="J24" s="58">
        <f>VLOOKUP(I24,State!$A$3:$C$38,3,0)</f>
        <v>2316212</v>
      </c>
      <c r="K24" s="75" t="str">
        <f>IF(VLOOKUP(I24,State!$A$3:$H$38,8,0)=1,"•","")</f>
        <v/>
      </c>
      <c r="L24" s="58">
        <f>VLOOKUP(I24,State!$A$3:$N$38,14,0)</f>
        <v>992917</v>
      </c>
      <c r="M24" s="77">
        <f>LARGE(State!O$3:O$37,23)</f>
        <v>0.42868139876660688</v>
      </c>
      <c r="N24" s="77"/>
      <c r="O24" s="57">
        <v>23</v>
      </c>
      <c r="P24" s="76" t="str">
        <f>VLOOKUP(T24,State!Q$3:AY$37,35,0)</f>
        <v>Alabama</v>
      </c>
      <c r="Q24" s="58">
        <f>VLOOKUP(P24,State!$A$3:$C$38,3,0)</f>
        <v>1185154</v>
      </c>
      <c r="R24" s="75" t="str">
        <f>IF(VLOOKUP(P24,State!$A$3:$I$38,9,0)=1,"•","")</f>
        <v/>
      </c>
      <c r="S24" s="58">
        <f>VLOOKUP(P24,State!$A$3:$P$38,16,0)</f>
        <v>0</v>
      </c>
      <c r="T24" s="77">
        <f>LARGE(State!Q$3:Q$37,23)</f>
        <v>0</v>
      </c>
    </row>
    <row r="25" spans="1:20">
      <c r="A25" s="57">
        <v>24</v>
      </c>
      <c r="B25" s="76" t="str">
        <f>VLOOKUP(F25,State!M$3:AY$37,39,0)</f>
        <v>Colorado</v>
      </c>
      <c r="C25" s="58">
        <f>VLOOKUP(B25,State!$A$3:$C$38,3,0)</f>
        <v>1022059</v>
      </c>
      <c r="D25" s="75" t="str">
        <f>IF(VLOOKUP(B25,State!$A$3:$G$38,7,0)=1,"•","")</f>
        <v/>
      </c>
      <c r="E25" s="58">
        <f>VLOOKUP(B25,State!$A$3:$L$38,12,0)</f>
        <v>425746</v>
      </c>
      <c r="F25" s="77">
        <f>LARGE(State!M$3:M$37,24)</f>
        <v>0.4165571654865326</v>
      </c>
      <c r="H25" s="57">
        <v>24</v>
      </c>
      <c r="I25" s="76" t="str">
        <f>VLOOKUP(M25,State!O$3:AY$37,37,0)</f>
        <v>Michigan</v>
      </c>
      <c r="J25" s="58">
        <f>VLOOKUP(I25,State!$A$3:$C$38,3,0)</f>
        <v>2560494</v>
      </c>
      <c r="K25" s="75" t="str">
        <f>IF(VLOOKUP(I25,State!$A$3:$H$38,8,0)=1,"•","")</f>
        <v/>
      </c>
      <c r="L25" s="58">
        <f>VLOOKUP(I25,State!$A$3:$N$38,14,0)</f>
        <v>1055695</v>
      </c>
      <c r="M25" s="77">
        <f>LARGE(State!O$3:O$37,24)</f>
        <v>0.41230129810888055</v>
      </c>
      <c r="N25" s="77"/>
      <c r="O25" s="57">
        <v>24</v>
      </c>
      <c r="P25" s="76" t="str">
        <f>VLOOKUP(T25,State!Q$3:AY$37,35,0)</f>
        <v>Alabama</v>
      </c>
      <c r="Q25" s="58">
        <f>VLOOKUP(P25,State!$A$3:$C$38,3,0)</f>
        <v>1185154</v>
      </c>
      <c r="R25" s="75" t="str">
        <f>IF(VLOOKUP(P25,State!$A$3:$I$38,9,0)=1,"•","")</f>
        <v/>
      </c>
      <c r="S25" s="58">
        <f>VLOOKUP(P25,State!$A$3:$P$38,16,0)</f>
        <v>0</v>
      </c>
      <c r="T25" s="77">
        <f>LARGE(State!Q$3:Q$37,24)</f>
        <v>0</v>
      </c>
    </row>
    <row r="26" spans="1:20">
      <c r="A26" s="57">
        <v>25</v>
      </c>
      <c r="B26" s="76" t="str">
        <f>VLOOKUP(F26,State!M$3:AY$37,39,0)</f>
        <v>Idaho</v>
      </c>
      <c r="C26" s="58">
        <f>VLOOKUP(B26,State!$A$3:$C$38,3,0)</f>
        <v>315936</v>
      </c>
      <c r="D26" s="75" t="str">
        <f>IF(VLOOKUP(B26,State!$A$3:$G$38,7,0)=1,"•","")</f>
        <v/>
      </c>
      <c r="E26" s="58">
        <f>VLOOKUP(B26,State!$A$3:$L$38,12,0)</f>
        <v>122295</v>
      </c>
      <c r="F26" s="77">
        <f>LARGE(State!M$3:M$37,25)</f>
        <v>0.38708789121847464</v>
      </c>
      <c r="H26" s="57">
        <v>25</v>
      </c>
      <c r="I26" s="76" t="str">
        <f>VLOOKUP(M26,State!O$3:AY$37,37,0)</f>
        <v>Nebraska</v>
      </c>
      <c r="J26" s="58">
        <f>VLOOKUP(I26,State!$A$3:$C$38,3,0)</f>
        <v>593828</v>
      </c>
      <c r="K26" s="75" t="str">
        <f>IF(VLOOKUP(I26,State!$A$3:$H$38,8,0)=1,"•","")</f>
        <v/>
      </c>
      <c r="L26" s="58">
        <f>VLOOKUP(I26,State!$A$3:$N$38,14,0)</f>
        <v>243013</v>
      </c>
      <c r="M26" s="77">
        <f>LARGE(State!O$3:O$37,25)</f>
        <v>0.40923129256282964</v>
      </c>
      <c r="N26" s="77"/>
      <c r="O26" s="57">
        <v>25</v>
      </c>
      <c r="P26" s="76" t="str">
        <f>VLOOKUP(T26,State!Q$3:AY$37,35,0)</f>
        <v>Alabama</v>
      </c>
      <c r="Q26" s="58">
        <f>VLOOKUP(P26,State!$A$3:$C$38,3,0)</f>
        <v>1185154</v>
      </c>
      <c r="R26" s="75" t="str">
        <f>IF(VLOOKUP(P26,State!$A$3:$I$38,9,0)=1,"•","")</f>
        <v/>
      </c>
      <c r="S26" s="58">
        <f>VLOOKUP(P26,State!$A$3:$P$38,16,0)</f>
        <v>0</v>
      </c>
      <c r="T26" s="77">
        <f>LARGE(State!Q$3:Q$37,25)</f>
        <v>0</v>
      </c>
    </row>
    <row r="27" spans="1:20">
      <c r="A27" s="57">
        <v>26</v>
      </c>
      <c r="B27" s="76" t="str">
        <f>VLOOKUP(F27,State!M$3:AY$37,39,0)</f>
        <v>Maine</v>
      </c>
      <c r="C27" s="58">
        <f>VLOOKUP(B27,State!$A$3:$C$38,3,0)</f>
        <v>520320</v>
      </c>
      <c r="D27" s="75" t="str">
        <f>IF(VLOOKUP(B27,State!$A$3:$G$38,7,0)=1,"•","")</f>
        <v/>
      </c>
      <c r="E27" s="58">
        <f>VLOOKUP(B27,State!$A$3:$L$38,12,0)</f>
        <v>201053</v>
      </c>
      <c r="F27" s="77">
        <f>LARGE(State!M$3:M$37,26)</f>
        <v>0.38640259840098401</v>
      </c>
      <c r="H27" s="57">
        <v>26</v>
      </c>
      <c r="I27" s="76" t="str">
        <f>VLOOKUP(M27,State!O$3:AY$37,37,0)</f>
        <v>Alabama</v>
      </c>
      <c r="J27" s="58">
        <f>VLOOKUP(I27,State!$A$3:$C$38,3,0)</f>
        <v>1185154</v>
      </c>
      <c r="K27" s="75" t="str">
        <f>IF(VLOOKUP(I27,State!$A$3:$H$38,8,0)=1,"•","")</f>
        <v/>
      </c>
      <c r="L27" s="58">
        <f>VLOOKUP(I27,State!$A$3:$N$38,14,0)</f>
        <v>467190</v>
      </c>
      <c r="M27" s="77">
        <f>LARGE(State!O$3:O$37,26)</f>
        <v>0.39420193493841305</v>
      </c>
      <c r="N27" s="77"/>
      <c r="O27" s="57">
        <v>26</v>
      </c>
      <c r="P27" s="76" t="str">
        <f>VLOOKUP(T27,State!Q$3:AY$37,35,0)</f>
        <v>Alabama</v>
      </c>
      <c r="Q27" s="58">
        <f>VLOOKUP(P27,State!$A$3:$C$38,3,0)</f>
        <v>1185154</v>
      </c>
      <c r="R27" s="75" t="str">
        <f>IF(VLOOKUP(P27,State!$A$3:$I$38,9,0)=1,"•","")</f>
        <v/>
      </c>
      <c r="S27" s="58">
        <f>VLOOKUP(P27,State!$A$3:$P$38,16,0)</f>
        <v>0</v>
      </c>
      <c r="T27" s="77">
        <f>LARGE(State!Q$3:Q$37,26)</f>
        <v>0</v>
      </c>
    </row>
    <row r="28" spans="1:20">
      <c r="A28" s="57">
        <v>27</v>
      </c>
      <c r="B28" s="76" t="str">
        <f>VLOOKUP(F28,State!M$3:AY$37,39,0)</f>
        <v>Texas</v>
      </c>
      <c r="C28" s="58">
        <f>VLOOKUP(B28,State!$A$3:$C$38,3,0)</f>
        <v>3822157</v>
      </c>
      <c r="D28" s="75" t="str">
        <f>IF(VLOOKUP(B28,State!$A$3:$G$38,7,0)=1,"•","")</f>
        <v/>
      </c>
      <c r="E28" s="58">
        <f>VLOOKUP(B28,State!$A$3:$L$38,12,0)</f>
        <v>1429986</v>
      </c>
      <c r="F28" s="77">
        <f>LARGE(State!M$3:M$37,27)</f>
        <v>0.37413062833368699</v>
      </c>
      <c r="H28" s="57">
        <v>27</v>
      </c>
      <c r="I28" s="76" t="str">
        <f>VLOOKUP(M28,State!O$3:AY$37,37,0)</f>
        <v>Rhode Island</v>
      </c>
      <c r="J28" s="58">
        <f>VLOOKUP(I28,State!$A$3:$C$38,3,0)</f>
        <v>364062</v>
      </c>
      <c r="K28" s="75" t="str">
        <f>IF(VLOOKUP(I28,State!$A$3:$H$38,8,0)=1,"•","")</f>
        <v/>
      </c>
      <c r="L28" s="58">
        <f>VLOOKUP(I28,State!$A$3:$N$38,14,0)</f>
        <v>138947</v>
      </c>
      <c r="M28" s="77">
        <f>LARGE(State!O$3:O$37,27)</f>
        <v>0.38165751987298868</v>
      </c>
      <c r="N28" s="77"/>
      <c r="O28" s="57">
        <v>27</v>
      </c>
      <c r="P28" s="76" t="str">
        <f>VLOOKUP(T28,State!Q$3:AY$37,35,0)</f>
        <v>Alabama</v>
      </c>
      <c r="Q28" s="58">
        <f>VLOOKUP(P28,State!$A$3:$C$38,3,0)</f>
        <v>1185154</v>
      </c>
      <c r="R28" s="75" t="str">
        <f>IF(VLOOKUP(P28,State!$A$3:$I$38,9,0)=1,"•","")</f>
        <v/>
      </c>
      <c r="S28" s="58">
        <f>VLOOKUP(P28,State!$A$3:$P$38,16,0)</f>
        <v>0</v>
      </c>
      <c r="T28" s="77">
        <f>LARGE(State!Q$3:Q$37,27)</f>
        <v>0</v>
      </c>
    </row>
    <row r="29" spans="1:20">
      <c r="A29" s="57">
        <v>28</v>
      </c>
      <c r="B29" s="76" t="str">
        <f>VLOOKUP(F29,State!M$3:AY$37,39,0)</f>
        <v>Wyoming</v>
      </c>
      <c r="C29" s="58">
        <f>VLOOKUP(B29,State!$A$3:$C$38,3,0)</f>
        <v>157632</v>
      </c>
      <c r="D29" s="75" t="str">
        <f>IF(VLOOKUP(B29,State!$A$3:$G$38,7,0)=1,"•","")</f>
        <v/>
      </c>
      <c r="E29" s="58">
        <f>VLOOKUP(B29,State!$A$3:$L$38,12,0)</f>
        <v>56848</v>
      </c>
      <c r="F29" s="77">
        <f>LARGE(State!M$3:M$37,28)</f>
        <v>0.36063743402354853</v>
      </c>
      <c r="H29" s="57">
        <v>28</v>
      </c>
      <c r="I29" s="76" t="str">
        <f>VLOOKUP(M29,State!O$3:AY$37,37,0)</f>
        <v>Delaware</v>
      </c>
      <c r="J29" s="58">
        <f>VLOOKUP(I29,State!$A$3:$C$38,3,0)</f>
        <v>180157</v>
      </c>
      <c r="K29" s="75" t="str">
        <f>IF(VLOOKUP(I29,State!$A$3:$H$38,8,0)=1,"•","")</f>
        <v/>
      </c>
      <c r="L29" s="58">
        <f>VLOOKUP(I29,State!$A$3:$N$38,14,0)</f>
        <v>64554</v>
      </c>
      <c r="M29" s="77">
        <f>LARGE(State!O$3:O$37,28)</f>
        <v>0.35832079797065891</v>
      </c>
      <c r="N29" s="77"/>
      <c r="O29" s="57">
        <v>28</v>
      </c>
      <c r="P29" s="76" t="str">
        <f>VLOOKUP(T29,State!Q$3:AY$37,35,0)</f>
        <v>Alabama</v>
      </c>
      <c r="Q29" s="58">
        <f>VLOOKUP(P29,State!$A$3:$C$38,3,0)</f>
        <v>1185154</v>
      </c>
      <c r="R29" s="75" t="str">
        <f>IF(VLOOKUP(P29,State!$A$3:$I$38,9,0)=1,"•","")</f>
        <v/>
      </c>
      <c r="S29" s="58">
        <f>VLOOKUP(P29,State!$A$3:$P$38,16,0)</f>
        <v>0</v>
      </c>
      <c r="T29" s="77">
        <f>LARGE(State!Q$3:Q$37,28)</f>
        <v>0</v>
      </c>
    </row>
    <row r="30" spans="1:20">
      <c r="A30" s="57">
        <v>29</v>
      </c>
      <c r="B30" s="76" t="str">
        <f>VLOOKUP(F30,State!M$3:AY$37,39,0)</f>
        <v>South Carolina</v>
      </c>
      <c r="C30" s="58">
        <f>VLOOKUP(B30,State!$A$3:$C$38,3,0)</f>
        <v>750729</v>
      </c>
      <c r="D30" s="75" t="str">
        <f>IF(VLOOKUP(B30,State!$A$3:$G$38,7,0)=1,"•","")</f>
        <v/>
      </c>
      <c r="E30" s="58">
        <f>VLOOKUP(B30,State!$A$3:$L$38,12,0)</f>
        <v>244112</v>
      </c>
      <c r="F30" s="77">
        <f>LARGE(State!M$3:M$37,29)</f>
        <v>0.32516660472687214</v>
      </c>
      <c r="H30" s="57">
        <v>29</v>
      </c>
      <c r="I30" s="76" t="str">
        <f>VLOOKUP(M30,State!O$3:AY$37,37,0)</f>
        <v>Illinois</v>
      </c>
      <c r="J30" s="58">
        <f>VLOOKUP(I30,State!$A$3:$C$38,3,0)</f>
        <v>3251005</v>
      </c>
      <c r="K30" s="75" t="str">
        <f>IF(VLOOKUP(I30,State!$A$3:$H$38,8,0)=1,"•","")</f>
        <v/>
      </c>
      <c r="L30" s="58">
        <f>VLOOKUP(I30,State!$A$3:$N$38,14,0)</f>
        <v>1135628</v>
      </c>
      <c r="M30" s="77">
        <f>LARGE(State!O$3:O$37,29)</f>
        <v>0.34931598075056791</v>
      </c>
      <c r="N30" s="77"/>
      <c r="O30" s="57">
        <v>29</v>
      </c>
      <c r="P30" s="76" t="str">
        <f>VLOOKUP(T30,State!Q$3:AY$37,35,0)</f>
        <v>Alabama</v>
      </c>
      <c r="Q30" s="58">
        <f>VLOOKUP(P30,State!$A$3:$C$38,3,0)</f>
        <v>1185154</v>
      </c>
      <c r="R30" s="75" t="str">
        <f>IF(VLOOKUP(P30,State!$A$3:$I$38,9,0)=1,"•","")</f>
        <v/>
      </c>
      <c r="S30" s="58">
        <f>VLOOKUP(P30,State!$A$3:$P$38,16,0)</f>
        <v>0</v>
      </c>
      <c r="T30" s="77">
        <f>LARGE(State!Q$3:Q$37,29)</f>
        <v>0</v>
      </c>
    </row>
    <row r="31" spans="1:20">
      <c r="A31" s="57">
        <v>30</v>
      </c>
      <c r="B31" s="76" t="str">
        <f>VLOOKUP(F31,State!M$3:AY$37,39,0)</f>
        <v>Alaska</v>
      </c>
      <c r="C31" s="58">
        <f>VLOOKUP(B31,State!$A$3:$C$38,3,0)</f>
        <v>189957</v>
      </c>
      <c r="D31" s="75" t="str">
        <f>IF(VLOOKUP(B31,State!$A$3:$G$38,7,0)=1,"•","")</f>
        <v/>
      </c>
      <c r="E31" s="58">
        <f>VLOOKUP(B31,State!$A$3:$L$38,12,0)</f>
        <v>61152</v>
      </c>
      <c r="F31" s="77">
        <f>LARGE(State!M$3:M$37,30)</f>
        <v>0.32192548840000634</v>
      </c>
      <c r="H31" s="57">
        <v>30</v>
      </c>
      <c r="I31" s="76" t="str">
        <f>VLOOKUP(M31,State!O$3:AY$37,37,0)</f>
        <v>West Virginia</v>
      </c>
      <c r="J31" s="58">
        <f>VLOOKUP(I31,State!$A$3:$C$38,3,0)</f>
        <v>404305</v>
      </c>
      <c r="K31" s="75" t="str">
        <f>IF(VLOOKUP(I31,State!$A$3:$H$38,8,0)=1,"•","")</f>
        <v/>
      </c>
      <c r="L31" s="58">
        <f>VLOOKUP(I31,State!$A$3:$N$38,14,0)</f>
        <v>128071</v>
      </c>
      <c r="M31" s="77">
        <f>LARGE(State!O$3:O$37,30)</f>
        <v>0.31676828137173668</v>
      </c>
      <c r="N31" s="77"/>
      <c r="O31" s="57">
        <v>30</v>
      </c>
      <c r="P31" s="76" t="str">
        <f>VLOOKUP(T31,State!Q$3:AY$37,35,0)</f>
        <v>Alabama</v>
      </c>
      <c r="Q31" s="58">
        <f>VLOOKUP(P31,State!$A$3:$C$38,3,0)</f>
        <v>1185154</v>
      </c>
      <c r="R31" s="75" t="str">
        <f>IF(VLOOKUP(P31,State!$A$3:$I$38,9,0)=1,"•","")</f>
        <v/>
      </c>
      <c r="S31" s="58">
        <f>VLOOKUP(P31,State!$A$3:$P$38,16,0)</f>
        <v>0</v>
      </c>
      <c r="T31" s="77">
        <f>LARGE(State!Q$3:Q$37,30)</f>
        <v>0</v>
      </c>
    </row>
    <row r="32" spans="1:20">
      <c r="A32" s="57">
        <v>31</v>
      </c>
      <c r="B32" s="76" t="str">
        <f>VLOOKUP(F32,State!M$3:AY$37,39,0)</f>
        <v>New Hampshire</v>
      </c>
      <c r="C32" s="58">
        <f>VLOOKUP(B32,State!$A$3:$C$38,3,0)</f>
        <v>291403</v>
      </c>
      <c r="D32" s="75" t="str">
        <f>IF(VLOOKUP(B32,State!$A$3:$G$38,7,0)=1,"•","")</f>
        <v/>
      </c>
      <c r="E32" s="58">
        <f>VLOOKUP(B32,State!$A$3:$L$38,12,0)</f>
        <v>91309</v>
      </c>
      <c r="F32" s="77">
        <f>LARGE(State!M$3:M$37,31)</f>
        <v>0.3133426903635172</v>
      </c>
      <c r="H32" s="57">
        <v>31</v>
      </c>
      <c r="I32" s="76" t="str">
        <f>VLOOKUP(M32,State!O$3:AY$37,37,0)</f>
        <v>Tennessee</v>
      </c>
      <c r="J32" s="58">
        <f>VLOOKUP(I32,State!$A$3:$C$38,3,0)</f>
        <v>782514</v>
      </c>
      <c r="K32" s="75" t="str">
        <f>IF(VLOOKUP(I32,State!$A$3:$H$38,8,0)=1,"•","")</f>
        <v/>
      </c>
      <c r="L32" s="58">
        <f>VLOOKUP(I32,State!$A$3:$N$38,14,0)</f>
        <v>233324</v>
      </c>
      <c r="M32" s="77">
        <f>LARGE(State!O$3:O$37,31)</f>
        <v>0.29817230107065179</v>
      </c>
      <c r="N32" s="77"/>
      <c r="O32" s="57">
        <v>31</v>
      </c>
      <c r="P32" s="76" t="str">
        <f>VLOOKUP(T32,State!Q$3:AY$37,35,0)</f>
        <v>Alabama</v>
      </c>
      <c r="Q32" s="58">
        <f>VLOOKUP(P32,State!$A$3:$C$38,3,0)</f>
        <v>1185154</v>
      </c>
      <c r="R32" s="75" t="str">
        <f>IF(VLOOKUP(P32,State!$A$3:$I$38,9,0)=1,"•","")</f>
        <v/>
      </c>
      <c r="S32" s="58">
        <f>VLOOKUP(P32,State!$A$3:$P$38,16,0)</f>
        <v>0</v>
      </c>
      <c r="T32" s="77">
        <f>LARGE(State!Q$3:Q$37,31)</f>
        <v>0</v>
      </c>
    </row>
    <row r="33" spans="1:20">
      <c r="A33" s="57">
        <v>32</v>
      </c>
      <c r="B33" s="76" t="str">
        <f>VLOOKUP(F33,State!M$3:AY$37,39,0)</f>
        <v>New Mexico</v>
      </c>
      <c r="C33" s="58">
        <f>VLOOKUP(B33,State!$A$3:$C$38,3,0)</f>
        <v>406938</v>
      </c>
      <c r="D33" s="75" t="str">
        <f>IF(VLOOKUP(B33,State!$A$3:$G$38,7,0)=1,"•","")</f>
        <v/>
      </c>
      <c r="E33" s="58">
        <f>VLOOKUP(B33,State!$A$3:$L$38,12,0)</f>
        <v>110033</v>
      </c>
      <c r="F33" s="77">
        <f>LARGE(State!M$3:M$37,32)</f>
        <v>0.2703925413699384</v>
      </c>
      <c r="H33" s="57">
        <v>32</v>
      </c>
      <c r="I33" s="76" t="str">
        <f>VLOOKUP(M33,State!O$3:AY$37,37,0)</f>
        <v>Montana</v>
      </c>
      <c r="J33" s="58">
        <f>VLOOKUP(I33,State!$A$3:$C$38,3,0)</f>
        <v>319336</v>
      </c>
      <c r="K33" s="75" t="str">
        <f>IF(VLOOKUP(I33,State!$A$3:$H$38,8,0)=1,"•","")</f>
        <v/>
      </c>
      <c r="L33" s="58">
        <f>VLOOKUP(I33,State!$A$3:$N$38,14,0)</f>
        <v>93836</v>
      </c>
      <c r="M33" s="77">
        <f>LARGE(State!O$3:O$37,32)</f>
        <v>0.29384723300849264</v>
      </c>
      <c r="N33" s="77"/>
      <c r="O33" s="57">
        <v>32</v>
      </c>
      <c r="P33" s="76" t="str">
        <f>VLOOKUP(T33,State!Q$3:AY$37,35,0)</f>
        <v>Alabama</v>
      </c>
      <c r="Q33" s="58">
        <f>VLOOKUP(P33,State!$A$3:$C$38,3,0)</f>
        <v>1185154</v>
      </c>
      <c r="R33" s="75" t="str">
        <f>IF(VLOOKUP(P33,State!$A$3:$I$38,9,0)=1,"•","")</f>
        <v/>
      </c>
      <c r="S33" s="58">
        <f>VLOOKUP(P33,State!$A$3:$P$38,16,0)</f>
        <v>0</v>
      </c>
      <c r="T33" s="77">
        <f>LARGE(State!Q$3:Q$37,32)</f>
        <v>0</v>
      </c>
    </row>
    <row r="34" spans="1:20">
      <c r="A34" s="57">
        <v>33</v>
      </c>
      <c r="B34" s="76" t="str">
        <f>VLOOKUP(F34,State!M$3:AY$37,39,0)</f>
        <v>Kansas</v>
      </c>
      <c r="C34" s="58">
        <f>VLOOKUP(B34,State!$A$3:$C$38,3,0)</f>
        <v>786235</v>
      </c>
      <c r="D34" s="75" t="str">
        <f>IF(VLOOKUP(B34,State!$A$3:$G$38,7,0)=1,"•","")</f>
        <v/>
      </c>
      <c r="E34" s="58">
        <f>VLOOKUP(B34,State!$A$3:$L$38,12,0)</f>
        <v>207491</v>
      </c>
      <c r="F34" s="77">
        <f>LARGE(State!M$3:M$37,33)</f>
        <v>0.26390455779760502</v>
      </c>
      <c r="H34" s="57">
        <v>33</v>
      </c>
      <c r="I34" s="76" t="str">
        <f>VLOOKUP(M34,State!O$3:AY$37,37,0)</f>
        <v>Oklahoma</v>
      </c>
      <c r="J34" s="58">
        <f>VLOOKUP(I34,State!$A$3:$C$38,3,0)</f>
        <v>884498</v>
      </c>
      <c r="K34" s="75" t="str">
        <f>IF(VLOOKUP(I34,State!$A$3:$H$38,8,0)=1,"•","")</f>
        <v/>
      </c>
      <c r="L34" s="58">
        <f>VLOOKUP(I34,State!$A$3:$N$38,14,0)</f>
        <v>148814</v>
      </c>
      <c r="M34" s="77">
        <f>LARGE(State!O$3:O$37,33)</f>
        <v>0.16824684736426765</v>
      </c>
      <c r="N34" s="77"/>
      <c r="O34" s="57">
        <v>33</v>
      </c>
      <c r="P34" s="76" t="str">
        <f>VLOOKUP(T34,State!Q$3:AY$37,35,0)</f>
        <v>Alabama</v>
      </c>
      <c r="Q34" s="58">
        <f>VLOOKUP(P34,State!$A$3:$C$38,3,0)</f>
        <v>1185154</v>
      </c>
      <c r="R34" s="75" t="str">
        <f>IF(VLOOKUP(P34,State!$A$3:$I$38,9,0)=1,"•","")</f>
        <v/>
      </c>
      <c r="S34" s="58">
        <f>VLOOKUP(P34,State!$A$3:$P$38,16,0)</f>
        <v>0</v>
      </c>
      <c r="T34" s="77">
        <f>LARGE(State!Q$3:Q$37,33)</f>
        <v>0</v>
      </c>
    </row>
    <row r="35" spans="1:20">
      <c r="B35" s="76" t="s">
        <v>526</v>
      </c>
      <c r="C35" s="58">
        <f>VLOOKUP(B35,State!$A$3:$C$38,3,0)</f>
        <v>36313856</v>
      </c>
      <c r="D35" s="75" t="str">
        <f>IF(VLOOKUP(B35,State!$A$3:$G$38,7,0)=1,"•","")</f>
        <v>•</v>
      </c>
      <c r="E35" s="58">
        <f>VLOOKUP(B35,State!$A$3:$L$38,12,0)</f>
        <v>18653351</v>
      </c>
      <c r="F35" s="77">
        <f>State!M38</f>
        <v>0.51367034665776057</v>
      </c>
      <c r="I35" s="76" t="s">
        <v>526</v>
      </c>
      <c r="J35" s="58">
        <f>VLOOKUP(I35,State!$A$3:$C$38,3,0)</f>
        <v>36313856</v>
      </c>
      <c r="K35" s="75" t="str">
        <f>IF(VLOOKUP(I35,State!$A$3:$H$38,8,0)=1,"•","")</f>
        <v/>
      </c>
      <c r="L35" s="58">
        <f>VLOOKUP(I35,State!$A$3:$N$38,14,0)</f>
        <v>17107740</v>
      </c>
      <c r="M35" s="77">
        <f>State!O38</f>
        <v>0.47110777770336482</v>
      </c>
      <c r="N35" s="77"/>
      <c r="P35" s="76" t="s">
        <v>526</v>
      </c>
      <c r="Q35" s="58">
        <f>VLOOKUP(P35,State!$A$3:$C$38,3,0)</f>
        <v>36313856</v>
      </c>
      <c r="R35" s="75" t="str">
        <f>IF(VLOOKUP(P35,State!$A$3:$I$38,9,0)=1,"•","")</f>
        <v/>
      </c>
      <c r="S35" s="58">
        <f>VLOOKUP(P35,State!$A$3:$P$38,16,0)</f>
        <v>203322</v>
      </c>
      <c r="T35" s="77">
        <f>State!Q38</f>
        <v>5.5990198341922155E-3</v>
      </c>
    </row>
    <row r="36" spans="1:20">
      <c r="E36" s="76"/>
    </row>
    <row r="37" spans="1:20">
      <c r="M37" s="58"/>
      <c r="N37" s="58"/>
      <c r="P37" s="58"/>
      <c r="S37" s="58"/>
      <c r="T37" s="58"/>
    </row>
    <row r="38" spans="1:20">
      <c r="M38" s="80"/>
    </row>
    <row r="40" spans="1:20">
      <c r="S40" s="58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C45" sqref="C45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4" t="s">
        <v>707</v>
      </c>
      <c r="C1" s="2"/>
      <c r="D1"/>
    </row>
    <row r="2" spans="1:39">
      <c r="A2" t="s">
        <v>775</v>
      </c>
      <c r="B2" s="16" t="s">
        <v>590</v>
      </c>
      <c r="C2" s="16" t="s">
        <v>1340</v>
      </c>
      <c r="D2" s="25" t="s">
        <v>1976</v>
      </c>
      <c r="E2" s="62" t="s">
        <v>287</v>
      </c>
      <c r="F2" s="62" t="s">
        <v>1901</v>
      </c>
      <c r="G2" s="24" t="str">
        <f>County!N1</f>
        <v>Democratic</v>
      </c>
      <c r="H2" s="26" t="str">
        <f>County!O1</f>
        <v>Republican</v>
      </c>
      <c r="I2" s="72" t="str">
        <f>County!P1</f>
        <v>Independent</v>
      </c>
      <c r="J2" s="25" t="s">
        <v>1514</v>
      </c>
      <c r="K2" s="24"/>
      <c r="M2" s="26"/>
      <c r="O2" s="67"/>
      <c r="Q2" s="17"/>
      <c r="S2" s="17"/>
      <c r="U2" s="17"/>
      <c r="V2" s="17"/>
      <c r="W2" s="17"/>
      <c r="X2" s="163"/>
      <c r="Y2" s="164"/>
      <c r="Z2" s="164"/>
      <c r="AA2" s="17"/>
      <c r="AB2" s="163"/>
      <c r="AC2" s="164"/>
      <c r="AD2" s="164"/>
      <c r="AE2" s="17"/>
      <c r="AF2" s="1"/>
      <c r="AH2" s="1"/>
      <c r="AI2" s="1"/>
      <c r="AJ2" s="1"/>
      <c r="AK2" s="1"/>
      <c r="AM2" s="1"/>
    </row>
    <row r="3" spans="1:39">
      <c r="A3" t="str">
        <f>VLOOKUP(D3,State!$K$3:$AY$36,41,FALSE)</f>
        <v>Minnesota</v>
      </c>
      <c r="B3">
        <f>VLOOKUP(A3,State!$AY$3:$BA$37,3,FALSE)</f>
        <v>1</v>
      </c>
      <c r="C3" s="62" t="str">
        <f>IF(RANK(G3,G3:J3)=1,"Dem",IF(RANK(H3,G3:J3)=1,"Rep","Ind"))</f>
        <v>Dem</v>
      </c>
      <c r="D3" s="48">
        <f>MIN(State!K$3:K$37)</f>
        <v>2.6340052377014953E-2</v>
      </c>
      <c r="E3" s="49">
        <f>VLOOKUP(A3,State!$A$3:$J$36,10,FALSE)</f>
        <v>47624</v>
      </c>
      <c r="F3" s="49">
        <f>VLOOKUP(A3,State!$A$3:$C$36,3,FALSE)</f>
        <v>1808045</v>
      </c>
      <c r="G3" s="47">
        <f>VLOOKUP(A3,State!$A$3:$M$36,13,FALSE)</f>
        <v>0.50441167116968877</v>
      </c>
      <c r="H3" s="47">
        <f>VLOOKUP(A3,State!$A$3:$O$36,15,FALSE)</f>
        <v>0.47807161879267385</v>
      </c>
      <c r="I3" s="47">
        <f>VLOOKUP(A3,State!$A$3:$Q$36,17,FALSE)</f>
        <v>0</v>
      </c>
      <c r="J3" s="53">
        <f t="shared" ref="J3:J12" si="0">1-G3-H3-I3</f>
        <v>1.7516710037637384E-2</v>
      </c>
      <c r="K3" s="47"/>
      <c r="M3" s="47"/>
      <c r="O3" s="47"/>
    </row>
    <row r="4" spans="1:39">
      <c r="A4" t="str">
        <f>VLOOKUP(D4,State!$K$3:$AY$36,41,FALSE)</f>
        <v>New Jersey</v>
      </c>
      <c r="B4">
        <f>VLOOKUP(A4,State!$AY$3:$BA$37,3,FALSE)</f>
        <v>1</v>
      </c>
      <c r="C4" s="62" t="str">
        <f t="shared" ref="C4:C12" si="1">IF(RANK(G4,G4:J4)=1,"Dem",IF(RANK(H4,G4:J4)=1,"Rep","Ind"))</f>
        <v>Dem</v>
      </c>
      <c r="D4" s="48">
        <f>SMALL(State!K$3:K$37,2)</f>
        <v>3.040361029975434E-2</v>
      </c>
      <c r="E4" s="49">
        <f>VLOOKUP(A4,State!$A$3:$J$36,10,FALSE)</f>
        <v>58936</v>
      </c>
      <c r="F4" s="49">
        <f>VLOOKUP(A4,State!$A$3:$C$36,3,FALSE)</f>
        <v>1938454</v>
      </c>
      <c r="G4" s="47">
        <f>VLOOKUP(A4,State!$A$3:$M$36,13,FALSE)</f>
        <v>0.50442775531428652</v>
      </c>
      <c r="H4" s="47">
        <f>VLOOKUP(A4,State!$A$3:$O$36,15,FALSE)</f>
        <v>0.47402414501453222</v>
      </c>
      <c r="I4" s="47">
        <f>VLOOKUP(A4,State!$A$3:$Q$36,17,FALSE)</f>
        <v>0</v>
      </c>
      <c r="J4" s="53">
        <f t="shared" si="0"/>
        <v>2.1548099671181264E-2</v>
      </c>
      <c r="K4" s="47"/>
      <c r="M4" s="47"/>
      <c r="O4" s="47"/>
    </row>
    <row r="5" spans="1:39">
      <c r="A5" t="str">
        <f>VLOOKUP(D5,State!$K$3:$AY$36,41,FALSE)</f>
        <v>Kentucky</v>
      </c>
      <c r="B5">
        <f>VLOOKUP(A5,State!$AY$3:$BA$37,3,FALSE)</f>
        <v>1</v>
      </c>
      <c r="C5" s="62" t="str">
        <f t="shared" si="1"/>
        <v>Rep</v>
      </c>
      <c r="D5" s="48">
        <f>SMALL(State!K$3:K$37,3)</f>
        <v>4.3730963635768172E-2</v>
      </c>
      <c r="E5" s="49">
        <f>VLOOKUP(A5,State!$A$3:$J$36,10,FALSE)</f>
        <v>40058</v>
      </c>
      <c r="F5" s="49">
        <f>VLOOKUP(A5,State!$A$3:$C$36,3,FALSE)</f>
        <v>916010</v>
      </c>
      <c r="G5" s="47">
        <f>VLOOKUP(A5,State!$A$3:$M$36,13,FALSE)</f>
        <v>0.47813451818211594</v>
      </c>
      <c r="H5" s="47">
        <f>VLOOKUP(A5,State!$A$3:$O$36,15,FALSE)</f>
        <v>0.52186548181788406</v>
      </c>
      <c r="I5" s="47">
        <f>VLOOKUP(A5,State!$A$3:$Q$36,17,FALSE)</f>
        <v>0</v>
      </c>
      <c r="J5" s="53">
        <f t="shared" si="0"/>
        <v>0</v>
      </c>
      <c r="K5" s="47"/>
      <c r="M5" s="47"/>
      <c r="O5" s="47"/>
    </row>
    <row r="6" spans="1:39">
      <c r="A6" t="str">
        <f>VLOOKUP(D6,State!$K$3:$AY$36,41,FALSE)</f>
        <v>North Carolina</v>
      </c>
      <c r="B6">
        <f>VLOOKUP(A6,State!$AY$3:$BA$37,3,FALSE)</f>
        <v>1</v>
      </c>
      <c r="C6" s="62" t="str">
        <f t="shared" si="1"/>
        <v>Rep</v>
      </c>
      <c r="D6" s="48">
        <f>SMALL(State!K$3:K$37,4)</f>
        <v>5.1559341925108124E-2</v>
      </c>
      <c r="E6" s="49">
        <f>VLOOKUP(A6,State!$A$3:$J$36,10,FALSE)</f>
        <v>106758</v>
      </c>
      <c r="F6" s="49">
        <f>VLOOKUP(A6,State!$A$3:$C$36,3,FALSE)</f>
        <v>2070585</v>
      </c>
      <c r="G6" s="47">
        <f>VLOOKUP(A6,State!$A$3:$M$36,13,FALSE)</f>
        <v>0.47405588275777133</v>
      </c>
      <c r="H6" s="47">
        <f>VLOOKUP(A6,State!$A$3:$O$36,15,FALSE)</f>
        <v>0.52561522468287947</v>
      </c>
      <c r="I6" s="47">
        <f>VLOOKUP(A6,State!$A$3:$Q$36,17,FALSE)</f>
        <v>0</v>
      </c>
      <c r="J6" s="53">
        <f t="shared" si="0"/>
        <v>3.2889255934920314E-4</v>
      </c>
      <c r="K6" s="47"/>
      <c r="M6" s="47"/>
      <c r="O6" s="47"/>
    </row>
    <row r="7" spans="1:39">
      <c r="A7" t="str">
        <f>VLOOKUP(D7,State!$K$3:$AY$36,41,FALSE)</f>
        <v>Indiana</v>
      </c>
      <c r="B7">
        <f>VLOOKUP(A7,State!$AY$3:$BA$37,3,FALSE)</f>
        <v>1</v>
      </c>
      <c r="C7" s="62" t="str">
        <f t="shared" si="1"/>
        <v>Rep</v>
      </c>
      <c r="D7" s="48">
        <f>SMALL(State!K$3:K$37,5)</f>
        <v>7.2808908308915968E-2</v>
      </c>
      <c r="E7" s="49">
        <f>VLOOKUP(A7,State!$A$3:$J$36,10,FALSE)</f>
        <v>109409</v>
      </c>
      <c r="F7" s="49">
        <f>VLOOKUP(A7,State!$A$3:$C$36,3,FALSE)</f>
        <v>1502687</v>
      </c>
      <c r="G7" s="47">
        <f>VLOOKUP(A7,State!$A$3:$M$36,13,FALSE)</f>
        <v>0.46359554584554202</v>
      </c>
      <c r="H7" s="47">
        <f>VLOOKUP(A7,State!$A$3:$O$36,15,FALSE)</f>
        <v>0.53640445415445803</v>
      </c>
      <c r="I7" s="47">
        <f>VLOOKUP(A7,State!$A$3:$Q$36,17,FALSE)</f>
        <v>0</v>
      </c>
      <c r="J7" s="53">
        <f t="shared" si="0"/>
        <v>-1.1102230246251565E-16</v>
      </c>
      <c r="K7" s="47"/>
      <c r="M7" s="47"/>
      <c r="O7" s="47"/>
    </row>
    <row r="8" spans="1:39">
      <c r="A8" t="str">
        <f>VLOOKUP(D8,State!$K$3:$AY$36,41,FALSE)</f>
        <v>South Dakota</v>
      </c>
      <c r="B8">
        <f>VLOOKUP(A8,State!$AY$3:$BA$37,3,FALSE)</f>
        <v>1</v>
      </c>
      <c r="C8" s="62" t="str">
        <f t="shared" si="1"/>
        <v>Rep</v>
      </c>
      <c r="D8" s="48">
        <f>SMALL(State!K$3:K$37,6)</f>
        <v>7.3192110465834667E-2</v>
      </c>
      <c r="E8" s="49">
        <f>VLOOKUP(A8,State!$A$3:$J$36,10,FALSE)</f>
        <v>18955</v>
      </c>
      <c r="F8" s="49">
        <f>VLOOKUP(A8,State!$A$3:$C$36,3,FALSE)</f>
        <v>258976</v>
      </c>
      <c r="G8" s="47">
        <f>VLOOKUP(A8,State!$A$3:$M$36,13,FALSE)</f>
        <v>0.45072516372173482</v>
      </c>
      <c r="H8" s="47">
        <f>VLOOKUP(A8,State!$A$3:$O$36,15,FALSE)</f>
        <v>0.5239172741875695</v>
      </c>
      <c r="I8" s="47">
        <f>VLOOKUP(A8,State!$A$3:$Q$36,17,FALSE)</f>
        <v>2.5357562090695663E-2</v>
      </c>
      <c r="J8" s="53">
        <f t="shared" si="0"/>
        <v>-4.5102810375396984E-17</v>
      </c>
      <c r="K8" s="47"/>
      <c r="M8" s="47"/>
      <c r="O8" s="47"/>
    </row>
    <row r="9" spans="1:39">
      <c r="A9" t="str">
        <f>VLOOKUP(D9,State!$K$3:$AY$36,41,FALSE)</f>
        <v>Oregon</v>
      </c>
      <c r="B9">
        <f>VLOOKUP(A9,State!$AY$3:$BA$37,3,FALSE)</f>
        <v>1</v>
      </c>
      <c r="C9" s="62" t="str">
        <f t="shared" si="1"/>
        <v>Rep</v>
      </c>
      <c r="D9" s="48">
        <f>SMALL(State!K$3:K$37,7)</f>
        <v>7.4916193239967066E-2</v>
      </c>
      <c r="E9" s="49">
        <f>VLOOKUP(A9,State!$A$3:$J$36,10,FALSE)</f>
        <v>82352</v>
      </c>
      <c r="F9" s="49">
        <f>VLOOKUP(A9,State!$A$3:$C$36,3,FALSE)</f>
        <v>1099255</v>
      </c>
      <c r="G9" s="47">
        <f>VLOOKUP(A9,State!$A$3:$M$36,13,FALSE)</f>
        <v>0.4618973759500753</v>
      </c>
      <c r="H9" s="47">
        <f>VLOOKUP(A9,State!$A$3:$O$36,15,FALSE)</f>
        <v>0.53681356919004231</v>
      </c>
      <c r="I9" s="47">
        <f>VLOOKUP(A9,State!$A$3:$Q$36,17,FALSE)</f>
        <v>0</v>
      </c>
      <c r="J9" s="53">
        <f t="shared" si="0"/>
        <v>1.2890548598823992E-3</v>
      </c>
      <c r="K9" s="47"/>
      <c r="M9" s="47"/>
      <c r="O9" s="47"/>
    </row>
    <row r="10" spans="1:39">
      <c r="A10" t="str">
        <f>VLOOKUP(D10,State!$K$3:$AY$36,41,FALSE)</f>
        <v>Iowa</v>
      </c>
      <c r="B10">
        <f>VLOOKUP(A10,State!$AY$3:$BA$37,3,FALSE)</f>
        <v>1</v>
      </c>
      <c r="C10" s="62" t="str">
        <f t="shared" si="1"/>
        <v>Dem</v>
      </c>
      <c r="D10" s="48">
        <f>SMALL(State!K$3:K$37,8)</f>
        <v>7.7543897806049797E-2</v>
      </c>
      <c r="E10" s="49">
        <f>VLOOKUP(A10,State!$A$3:$J$36,10,FALSE)</f>
        <v>76298</v>
      </c>
      <c r="F10" s="49">
        <f>VLOOKUP(A10,State!$A$3:$C$36,3,FALSE)</f>
        <v>983933</v>
      </c>
      <c r="G10" s="47">
        <f>VLOOKUP(A10,State!$A$3:$M$36,13,FALSE)</f>
        <v>0.53821855756438697</v>
      </c>
      <c r="H10" s="47">
        <f>VLOOKUP(A10,State!$A$3:$O$36,15,FALSE)</f>
        <v>0.46067465975833721</v>
      </c>
      <c r="I10" s="47">
        <f>VLOOKUP(A10,State!$A$3:$Q$36,17,FALSE)</f>
        <v>0</v>
      </c>
      <c r="J10" s="53">
        <f t="shared" si="0"/>
        <v>1.1067826772758194E-3</v>
      </c>
      <c r="K10" s="47"/>
      <c r="M10" s="47"/>
      <c r="O10" s="47"/>
    </row>
    <row r="11" spans="1:39">
      <c r="A11" t="str">
        <f>VLOOKUP(D11,State!$K$3:$AY$36,41,FALSE)</f>
        <v>Hawaii</v>
      </c>
      <c r="B11">
        <f>VLOOKUP(A11,State!$AY$3:$BA$37,3,FALSE)</f>
        <v>1</v>
      </c>
      <c r="C11" s="62" t="str">
        <f t="shared" si="1"/>
        <v>Dem</v>
      </c>
      <c r="D11" s="48">
        <f>SMALL(State!K$3:K$37,9)</f>
        <v>9.4155565596883886E-2</v>
      </c>
      <c r="E11" s="49">
        <f>VLOOKUP(A11,State!$A$3:$J$36,10,FALSE)</f>
        <v>32923</v>
      </c>
      <c r="F11" s="49">
        <f>VLOOKUP(A11,State!$A$3:$C$36,3,FALSE)</f>
        <v>349666</v>
      </c>
      <c r="G11" s="47">
        <f>VLOOKUP(A11,State!$A$3:$M$36,13,FALSE)</f>
        <v>0.54023267918527962</v>
      </c>
      <c r="H11" s="47">
        <f>VLOOKUP(A11,State!$A$3:$O$36,15,FALSE)</f>
        <v>0.4460771135883958</v>
      </c>
      <c r="I11" s="47">
        <f>VLOOKUP(A11,State!$A$3:$Q$36,17,FALSE)</f>
        <v>0</v>
      </c>
      <c r="J11" s="53">
        <f t="shared" si="0"/>
        <v>1.369020722632458E-2</v>
      </c>
      <c r="K11" s="47"/>
      <c r="M11" s="47"/>
      <c r="O11" s="47"/>
    </row>
    <row r="12" spans="1:39">
      <c r="A12" t="str">
        <f>VLOOKUP(D12,State!$K$3:$AY$36,41,FALSE)</f>
        <v>Louisiana</v>
      </c>
      <c r="B12">
        <f>VLOOKUP(A12,State!$AY$3:$BA$37,3,FALSE)</f>
        <v>1</v>
      </c>
      <c r="C12" s="62" t="str">
        <f t="shared" si="1"/>
        <v>Dem</v>
      </c>
      <c r="D12" s="48">
        <f>SMALL(State!K$3:K$37,10)</f>
        <v>0.10464528309454438</v>
      </c>
      <c r="E12" s="49">
        <f>VLOOKUP(A12,State!$A$3:$J$36,10,FALSE)</f>
        <v>146107</v>
      </c>
      <c r="F12" s="49">
        <f>VLOOKUP(A12,State!$A$3:$C$36,3,FALSE)</f>
        <v>1396212</v>
      </c>
      <c r="G12" s="47">
        <f>VLOOKUP(A12,State!$A$3:$M$36,13,FALSE)</f>
        <v>0.53945819116294658</v>
      </c>
      <c r="H12" s="47">
        <f>VLOOKUP(A12,State!$A$3:$O$36,15,FALSE)</f>
        <v>0.43481290806840223</v>
      </c>
      <c r="I12" s="47">
        <f>VLOOKUP(A12,State!$A$3:$Q$36,17,FALSE)</f>
        <v>0</v>
      </c>
      <c r="J12" s="53">
        <f t="shared" si="0"/>
        <v>2.5728900768651197E-2</v>
      </c>
      <c r="K12" s="47"/>
      <c r="M12" s="47"/>
      <c r="O12" s="47"/>
    </row>
    <row r="13" spans="1:39">
      <c r="D13" s="48"/>
      <c r="E13" s="48"/>
      <c r="F13" s="49"/>
      <c r="G13" s="49"/>
      <c r="H13" s="47"/>
      <c r="I13" s="47"/>
      <c r="J13" s="47"/>
      <c r="K13" s="47"/>
      <c r="L13" s="47"/>
      <c r="M13" s="47"/>
    </row>
    <row r="14" spans="1:39">
      <c r="A14" s="54" t="s">
        <v>382</v>
      </c>
    </row>
    <row r="15" spans="1:39">
      <c r="A15" t="s">
        <v>775</v>
      </c>
      <c r="B15" s="16" t="s">
        <v>590</v>
      </c>
      <c r="C15" s="16" t="s">
        <v>1340</v>
      </c>
      <c r="D15" s="25" t="s">
        <v>1976</v>
      </c>
      <c r="E15" s="62" t="s">
        <v>287</v>
      </c>
      <c r="F15" s="62" t="s">
        <v>1901</v>
      </c>
      <c r="G15" s="24" t="str">
        <f>County!N1</f>
        <v>Democratic</v>
      </c>
      <c r="H15" s="26" t="str">
        <f>County!O1</f>
        <v>Republican</v>
      </c>
      <c r="I15" s="72" t="str">
        <f>County!P1</f>
        <v>Independent</v>
      </c>
      <c r="J15" s="25" t="s">
        <v>1514</v>
      </c>
      <c r="K15" s="24"/>
      <c r="M15" s="26"/>
      <c r="O15" s="67"/>
      <c r="Q15" s="17"/>
      <c r="S15" s="17"/>
      <c r="U15" s="17"/>
      <c r="V15" s="17"/>
      <c r="W15" s="17"/>
      <c r="X15" s="163"/>
      <c r="Y15" s="163"/>
      <c r="Z15" s="163"/>
      <c r="AA15" s="17"/>
      <c r="AB15" s="163"/>
      <c r="AC15" s="163"/>
      <c r="AD15" s="163"/>
      <c r="AE15" s="17"/>
      <c r="AF15" s="1"/>
      <c r="AH15" s="1"/>
      <c r="AI15" s="1"/>
      <c r="AJ15" s="1"/>
      <c r="AK15" s="1"/>
      <c r="AM15" s="1"/>
    </row>
    <row r="16" spans="1:39">
      <c r="A16" t="str">
        <f>VLOOKUP(D16,State!$K$3:$AY$37,41,FALSE)</f>
        <v>Georgia</v>
      </c>
      <c r="B16">
        <f>VLOOKUP(A16,State!$A$3:$B$37,2,FALSE)</f>
        <v>0</v>
      </c>
      <c r="C16" s="62" t="str">
        <f>IF(RANK(G16,G16:J16)=1,"Dem",IF(RANK(H16,G16:J16)=1,"Rep","Ind"))</f>
        <v>Dem</v>
      </c>
      <c r="D16" s="48">
        <f>MAX(State!K$3:K$37)</f>
        <v>1</v>
      </c>
      <c r="E16" s="49">
        <f>VLOOKUP(A16,State!$A$3:$J$37,10,FALSE)</f>
        <v>1033439</v>
      </c>
      <c r="F16" s="49">
        <f>VLOOKUP(A16,State!$A$3:$C$37,3,FALSE)</f>
        <v>1033439</v>
      </c>
      <c r="G16" s="47">
        <f>VLOOKUP(A16,State!$A$3:$M$37,13,FALSE)</f>
        <v>1</v>
      </c>
      <c r="H16" s="47">
        <f>VLOOKUP(A16,State!$A$3:$O$37,15,FALSE)</f>
        <v>0</v>
      </c>
      <c r="I16" s="47">
        <f>VLOOKUP(A16,State!$A$3:$Q$37,17,FALSE)</f>
        <v>0</v>
      </c>
      <c r="J16" s="53">
        <f t="shared" ref="J16:J25" si="2">1-G16-H16-I16</f>
        <v>0</v>
      </c>
      <c r="K16" s="47"/>
      <c r="M16" s="47"/>
      <c r="O16" s="47"/>
    </row>
    <row r="17" spans="1:36">
      <c r="A17" t="str">
        <f>VLOOKUP(D17,State!$K$3:$AY$37,41,FALSE)</f>
        <v>Georgia</v>
      </c>
      <c r="B17">
        <f>VLOOKUP(A17,State!$A$3:$B$37,2,FALSE)</f>
        <v>0</v>
      </c>
      <c r="C17" s="62" t="str">
        <f t="shared" ref="C17:C25" si="3">IF(RANK(G17,G17:J17)=1,"Dem",IF(RANK(H17,G17:J17)=1,"Rep","Ind"))</f>
        <v>Dem</v>
      </c>
      <c r="D17" s="48">
        <f>LARGE(State!K$3:K$37,2)</f>
        <v>1</v>
      </c>
      <c r="E17" s="49">
        <f>VLOOKUP(A17,State!$A$3:$J$37,10,FALSE)</f>
        <v>1033439</v>
      </c>
      <c r="F17" s="49">
        <f>VLOOKUP(A17,State!$A$3:$C$37,3,FALSE)</f>
        <v>1033439</v>
      </c>
      <c r="G17" s="47">
        <f>VLOOKUP(A17,State!$A$3:$M$37,13,FALSE)</f>
        <v>1</v>
      </c>
      <c r="H17" s="47">
        <f>VLOOKUP(A17,State!$A$3:$O$37,15,FALSE)</f>
        <v>0</v>
      </c>
      <c r="I17" s="47">
        <f>VLOOKUP(A17,State!$A$3:$Q$37,17,FALSE)</f>
        <v>0</v>
      </c>
      <c r="J17" s="53">
        <f t="shared" si="2"/>
        <v>0</v>
      </c>
      <c r="K17" s="47"/>
      <c r="M17" s="47"/>
      <c r="O17" s="47"/>
    </row>
    <row r="18" spans="1:36">
      <c r="A18" t="str">
        <f>VLOOKUP(D18,State!$K$3:$AY$37,41,FALSE)</f>
        <v>Arkansas</v>
      </c>
      <c r="B18">
        <f>VLOOKUP(A18,State!$A$3:$B$37,2,FALSE)</f>
        <v>0</v>
      </c>
      <c r="C18" s="62" t="str">
        <f t="shared" si="3"/>
        <v>Dem</v>
      </c>
      <c r="D18" s="48">
        <f>LARGE(State!K$3:K$37,3)</f>
        <v>0.99831827121515015</v>
      </c>
      <c r="E18" s="49">
        <f>VLOOKUP(A18,State!$A$3:$J$37,10,FALSE)</f>
        <v>493897</v>
      </c>
      <c r="F18" s="49">
        <f>VLOOKUP(A18,State!$A$3:$C$37,3,FALSE)</f>
        <v>494729</v>
      </c>
      <c r="G18" s="47">
        <f>VLOOKUP(A18,State!$A$3:$M$37,13,FALSE)</f>
        <v>0.99831827121515015</v>
      </c>
      <c r="H18" s="47">
        <f>VLOOKUP(A18,State!$A$3:$O$37,15,FALSE)</f>
        <v>0</v>
      </c>
      <c r="I18" s="47">
        <f>VLOOKUP(A18,State!$A$3:$Q$37,17,FALSE)</f>
        <v>0</v>
      </c>
      <c r="J18" s="53">
        <f t="shared" si="2"/>
        <v>1.6817287848498452E-3</v>
      </c>
      <c r="K18" s="47"/>
      <c r="M18" s="47"/>
      <c r="O18" s="47"/>
    </row>
    <row r="19" spans="1:36">
      <c r="A19" t="str">
        <f>VLOOKUP(D19,State!$K$3:$AY$37,41,FALSE)</f>
        <v>Virginia</v>
      </c>
      <c r="B19">
        <f>VLOOKUP(A19,State!$A$3:$B$37,2,FALSE)</f>
        <v>0</v>
      </c>
      <c r="C19" s="62" t="str">
        <f t="shared" si="3"/>
        <v>Rep</v>
      </c>
      <c r="D19" s="48">
        <f>LARGE(State!K$3:K$37,4)</f>
        <v>0.80907085974771387</v>
      </c>
      <c r="E19" s="49">
        <f>VLOOKUP(A19,State!$A$3:$J$37,10,FALSE)</f>
        <v>876782</v>
      </c>
      <c r="F19" s="49">
        <f>VLOOKUP(A19,State!$A$3:$C$37,3,FALSE)</f>
        <v>1083690</v>
      </c>
      <c r="G19" s="47">
        <f>VLOOKUP(A19,State!$A$3:$M$37,13,FALSE)</f>
        <v>0</v>
      </c>
      <c r="H19" s="47">
        <f>VLOOKUP(A19,State!$A$3:$O$37,15,FALSE)</f>
        <v>0.80907085974771387</v>
      </c>
      <c r="I19" s="47">
        <f>VLOOKUP(A19,State!$A$3:$Q$37,17,FALSE)</f>
        <v>0.18156022478753148</v>
      </c>
      <c r="J19" s="53">
        <f t="shared" si="2"/>
        <v>9.3689154647546569E-3</v>
      </c>
      <c r="K19" s="47"/>
      <c r="M19" s="47"/>
      <c r="O19" s="47"/>
    </row>
    <row r="20" spans="1:36">
      <c r="A20" t="str">
        <f>VLOOKUP(D20,State!$K$3:$AY$37,41,FALSE)</f>
        <v>Oklahoma</v>
      </c>
      <c r="B20">
        <f>VLOOKUP(A20,State!$A$3:$B$37,2,FALSE)</f>
        <v>0</v>
      </c>
      <c r="C20" s="62" t="str">
        <f t="shared" si="3"/>
        <v>Dem</v>
      </c>
      <c r="D20" s="48">
        <f>LARGE(State!K$3:K$37,5)</f>
        <v>0.6635063052714647</v>
      </c>
      <c r="E20" s="49">
        <f>VLOOKUP(A20,State!$A$3:$J$37,10,FALSE)</f>
        <v>586870</v>
      </c>
      <c r="F20" s="49">
        <f>VLOOKUP(A20,State!$A$3:$C$37,3,FALSE)</f>
        <v>884498</v>
      </c>
      <c r="G20" s="47">
        <f>VLOOKUP(A20,State!$A$3:$M$37,13,FALSE)</f>
        <v>0.83175315263573235</v>
      </c>
      <c r="H20" s="47">
        <f>VLOOKUP(A20,State!$A$3:$O$37,15,FALSE)</f>
        <v>0.16824684736426765</v>
      </c>
      <c r="I20" s="47">
        <f>VLOOKUP(A20,State!$A$3:$Q$37,17,FALSE)</f>
        <v>0</v>
      </c>
      <c r="J20" s="53">
        <f t="shared" si="2"/>
        <v>0</v>
      </c>
      <c r="K20" s="47"/>
      <c r="M20" s="47"/>
      <c r="O20" s="47"/>
    </row>
    <row r="21" spans="1:36">
      <c r="A21" t="str">
        <f>VLOOKUP(D21,State!$K$3:$AY$37,41,FALSE)</f>
        <v>Kansas</v>
      </c>
      <c r="B21">
        <f>VLOOKUP(A21,State!$A$3:$B$37,2,FALSE)</f>
        <v>0</v>
      </c>
      <c r="C21" s="62" t="str">
        <f t="shared" si="3"/>
        <v>Rep</v>
      </c>
      <c r="D21" s="48">
        <f>LARGE(State!K$3:K$37,6)</f>
        <v>0.47201409247871184</v>
      </c>
      <c r="E21" s="49">
        <f>VLOOKUP(A21,State!$A$3:$J$37,10,FALSE)</f>
        <v>371114</v>
      </c>
      <c r="F21" s="49">
        <f>VLOOKUP(A21,State!$A$3:$C$37,3,FALSE)</f>
        <v>786235</v>
      </c>
      <c r="G21" s="47">
        <f>VLOOKUP(A21,State!$A$3:$M$37,13,FALSE)</f>
        <v>0.26390455779760502</v>
      </c>
      <c r="H21" s="47">
        <f>VLOOKUP(A21,State!$A$3:$O$37,15,FALSE)</f>
        <v>0.73591865027631687</v>
      </c>
      <c r="I21" s="47">
        <f>VLOOKUP(A21,State!$A$3:$Q$37,17,FALSE)</f>
        <v>0</v>
      </c>
      <c r="J21" s="53">
        <f t="shared" si="2"/>
        <v>1.7679192607811256E-4</v>
      </c>
      <c r="K21" s="47"/>
      <c r="M21" s="47"/>
      <c r="O21" s="47"/>
    </row>
    <row r="22" spans="1:36">
      <c r="A22" t="str">
        <f>VLOOKUP(D22,State!$K$3:$AY$37,41,FALSE)</f>
        <v>New Mexico</v>
      </c>
      <c r="B22">
        <f>VLOOKUP(A22,State!$A$3:$B$37,2,FALSE)</f>
        <v>0</v>
      </c>
      <c r="C22" s="62" t="str">
        <f t="shared" si="3"/>
        <v>Rep</v>
      </c>
      <c r="D22" s="48">
        <f>LARGE(State!K$3:K$37,7)</f>
        <v>0.45874064353783622</v>
      </c>
      <c r="E22" s="49">
        <f>VLOOKUP(A22,State!$A$3:$J$37,10,FALSE)</f>
        <v>186679</v>
      </c>
      <c r="F22" s="49">
        <f>VLOOKUP(A22,State!$A$3:$C$37,3,FALSE)</f>
        <v>406938</v>
      </c>
      <c r="G22" s="47">
        <f>VLOOKUP(A22,State!$A$3:$M$37,13,FALSE)</f>
        <v>0.2703925413699384</v>
      </c>
      <c r="H22" s="47">
        <f>VLOOKUP(A22,State!$A$3:$O$37,15,FALSE)</f>
        <v>0.72913318490777468</v>
      </c>
      <c r="I22" s="47">
        <f>VLOOKUP(A22,State!$A$3:$Q$37,17,FALSE)</f>
        <v>0</v>
      </c>
      <c r="J22" s="53">
        <f t="shared" si="2"/>
        <v>4.7427372228692199E-4</v>
      </c>
      <c r="K22" s="47"/>
      <c r="M22" s="47"/>
      <c r="O22" s="47"/>
    </row>
    <row r="23" spans="1:36">
      <c r="A23" t="str">
        <f>VLOOKUP(D23,State!$K$3:$AY$37,41,FALSE)</f>
        <v>Montana</v>
      </c>
      <c r="B23">
        <f>VLOOKUP(A23,State!$A$3:$B$37,2,FALSE)</f>
        <v>0</v>
      </c>
      <c r="C23" s="62" t="str">
        <f t="shared" si="3"/>
        <v>Dem</v>
      </c>
      <c r="D23" s="48">
        <f>LARGE(State!K$3:K$37,8)</f>
        <v>0.38745083548362852</v>
      </c>
      <c r="E23" s="49">
        <f>VLOOKUP(A23,State!$A$3:$J$37,10,FALSE)</f>
        <v>123727</v>
      </c>
      <c r="F23" s="49">
        <f>VLOOKUP(A23,State!$A$3:$C$37,3,FALSE)</f>
        <v>319336</v>
      </c>
      <c r="G23" s="47">
        <f>VLOOKUP(A23,State!$A$3:$M$37,13,FALSE)</f>
        <v>0.68129806849212116</v>
      </c>
      <c r="H23" s="47">
        <f>VLOOKUP(A23,State!$A$3:$O$37,15,FALSE)</f>
        <v>0.29384723300849264</v>
      </c>
      <c r="I23" s="47">
        <f>VLOOKUP(A23,State!$A$3:$Q$37,17,FALSE)</f>
        <v>0</v>
      </c>
      <c r="J23" s="53">
        <f t="shared" si="2"/>
        <v>2.4854698499386207E-2</v>
      </c>
      <c r="K23" s="47"/>
      <c r="M23" s="47"/>
      <c r="O23" s="47"/>
    </row>
    <row r="24" spans="1:36">
      <c r="A24" t="str">
        <f>VLOOKUP(D24,State!$K$3:$AY$37,41,FALSE)</f>
        <v>Tennessee</v>
      </c>
      <c r="B24">
        <f>VLOOKUP(A24,State!$A$3:$B$37,2,FALSE)</f>
        <v>0</v>
      </c>
      <c r="C24" s="62" t="str">
        <f t="shared" si="3"/>
        <v>Dem</v>
      </c>
      <c r="D24" s="48">
        <f>LARGE(State!K$3:K$37,9)</f>
        <v>0.37902197276981625</v>
      </c>
      <c r="E24" s="49">
        <f>VLOOKUP(A24,State!$A$3:$J$37,10,FALSE)</f>
        <v>296590</v>
      </c>
      <c r="F24" s="49">
        <f>VLOOKUP(A24,State!$A$3:$C$37,3,FALSE)</f>
        <v>782514</v>
      </c>
      <c r="G24" s="47">
        <f>VLOOKUP(A24,State!$A$3:$M$37,13,FALSE)</f>
        <v>0.67719427384046804</v>
      </c>
      <c r="H24" s="47">
        <f>VLOOKUP(A24,State!$A$3:$O$37,15,FALSE)</f>
        <v>0.29817230107065179</v>
      </c>
      <c r="I24" s="47">
        <f>VLOOKUP(A24,State!$A$3:$Q$37,17,FALSE)</f>
        <v>0</v>
      </c>
      <c r="J24" s="53">
        <f t="shared" si="2"/>
        <v>2.4633425088880168E-2</v>
      </c>
      <c r="K24" s="47"/>
      <c r="M24" s="47"/>
      <c r="O24" s="47"/>
    </row>
    <row r="25" spans="1:36">
      <c r="A25" t="str">
        <f>VLOOKUP(D25,State!$K$3:$AY$37,41,FALSE)</f>
        <v>West Virginia</v>
      </c>
      <c r="B25">
        <f>VLOOKUP(A25,State!$A$3:$B$37,2,FALSE)</f>
        <v>0</v>
      </c>
      <c r="C25" s="62" t="str">
        <f t="shared" si="3"/>
        <v>Dem</v>
      </c>
      <c r="D25" s="48">
        <f>LARGE(State!K$3:K$37,10)</f>
        <v>0.36646343725652664</v>
      </c>
      <c r="E25" s="49">
        <f>VLOOKUP(A25,State!$A$3:$J$37,10,FALSE)</f>
        <v>148163</v>
      </c>
      <c r="F25" s="49">
        <f>VLOOKUP(A25,State!$A$3:$C$37,3,FALSE)</f>
        <v>404305</v>
      </c>
      <c r="G25" s="47">
        <f>VLOOKUP(A25,State!$A$3:$M$37,13,FALSE)</f>
        <v>0.68323171862826326</v>
      </c>
      <c r="H25" s="47">
        <f>VLOOKUP(A25,State!$A$3:$O$37,15,FALSE)</f>
        <v>0.31676828137173668</v>
      </c>
      <c r="I25" s="47">
        <f>VLOOKUP(A25,State!$A$3:$Q$37,17,FALSE)</f>
        <v>0</v>
      </c>
      <c r="J25" s="53">
        <f t="shared" si="2"/>
        <v>5.5511151231257827E-17</v>
      </c>
      <c r="K25" s="47"/>
      <c r="M25" s="47"/>
      <c r="O25" s="47"/>
    </row>
    <row r="26" spans="1:36">
      <c r="C26" s="48"/>
      <c r="D26" s="49"/>
      <c r="E26" s="49"/>
      <c r="F26" s="47"/>
      <c r="G26" s="47"/>
      <c r="H26" s="47"/>
      <c r="I26" s="53"/>
      <c r="J26" s="47"/>
      <c r="L26" s="47"/>
      <c r="N26" s="47"/>
    </row>
    <row r="27" spans="1:36">
      <c r="A27" s="54" t="s">
        <v>620</v>
      </c>
      <c r="C27" s="48"/>
      <c r="D27" s="48"/>
      <c r="E27" s="49"/>
      <c r="F27" s="49"/>
      <c r="G27" s="47"/>
      <c r="H27" s="47"/>
      <c r="I27" s="47"/>
      <c r="J27" s="47"/>
      <c r="K27" s="47"/>
      <c r="L27" s="47"/>
    </row>
    <row r="28" spans="1:36">
      <c r="A28" s="144" t="str">
        <f>County!N1</f>
        <v>Democratic</v>
      </c>
      <c r="B28" s="158"/>
      <c r="C28" s="158"/>
      <c r="D28" s="10"/>
      <c r="E28" s="159" t="str">
        <f>County!O1</f>
        <v>Republican</v>
      </c>
      <c r="F28" s="160"/>
      <c r="G28" s="160"/>
      <c r="H28" s="11"/>
      <c r="I28" s="161" t="str">
        <f>County!P1</f>
        <v>Independent</v>
      </c>
      <c r="J28" s="162"/>
      <c r="K28" s="162"/>
      <c r="L28" s="12"/>
      <c r="M28" s="163" t="str">
        <f>County!Q1</f>
        <v>Libertarian</v>
      </c>
      <c r="N28" s="164"/>
      <c r="O28" s="164"/>
      <c r="P28" s="17"/>
      <c r="Q28" s="163" t="str">
        <f>County!R1</f>
        <v>Taxpayers</v>
      </c>
      <c r="R28" s="164"/>
      <c r="S28" s="164"/>
      <c r="T28" s="17"/>
      <c r="U28" s="163" t="str">
        <f>County!T1</f>
        <v>Work World</v>
      </c>
      <c r="V28" s="164"/>
      <c r="W28" s="164"/>
      <c r="X28" s="17"/>
      <c r="Y28" s="163" t="str">
        <f>County!S1</f>
        <v>Soc. Workers</v>
      </c>
      <c r="Z28" s="164"/>
      <c r="AA28" s="164"/>
      <c r="AB28" s="17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VLOOKUP(C29,State!M$3:AZ$37,39,FALSE)</f>
        <v>Georgia</v>
      </c>
      <c r="C29" s="28">
        <f>MAX(State!M3:M37)</f>
        <v>1</v>
      </c>
      <c r="D29" s="17"/>
      <c r="E29" t="str">
        <f>VLOOKUP(G29,State!O$3:AZ$37,37,FALSE)</f>
        <v>Mississippi</v>
      </c>
      <c r="G29" s="28">
        <f>MAX(State!O3:O37)</f>
        <v>1</v>
      </c>
      <c r="H29" s="11"/>
      <c r="I29" t="str">
        <f>VLOOKUP(K29,State!Q$3:AZ$37,35,FALSE)</f>
        <v>Virginia</v>
      </c>
      <c r="K29" s="28">
        <f>MAX(State!Q3:Q37)</f>
        <v>0.18156022478753148</v>
      </c>
      <c r="L29" s="12"/>
      <c r="M29" t="str">
        <f>VLOOKUP(O29,State!S$3:AZ$37,33,FALSE)</f>
        <v>New Hampshire</v>
      </c>
      <c r="O29" s="28">
        <f>MAX(State!S$3:S$37)</f>
        <v>3.3345572969392903E-2</v>
      </c>
      <c r="P29" s="28"/>
      <c r="Q29" t="str">
        <f>VLOOKUP(S29,State!U$3:AZ$37,31,FALSE)</f>
        <v>South Carolina</v>
      </c>
      <c r="S29" s="28">
        <f>MAX(State!U3:U37)</f>
        <v>1.3742642151828422E-2</v>
      </c>
      <c r="T29" s="17"/>
      <c r="U29" t="str">
        <f>VLOOKUP(W29,State!Y$3:AZ$37,27,FALSE)</f>
        <v>Michigan</v>
      </c>
      <c r="W29" s="28">
        <f>MAX(State!Y3:Y37)</f>
        <v>1.2808465866352352E-2</v>
      </c>
      <c r="Y29" t="str">
        <f>VLOOKUP(AA29,State!W$3:AZ$37,29,FALSE)</f>
        <v>New Jersey</v>
      </c>
      <c r="AA29" s="28">
        <f>MAX(State!W3:W37)</f>
        <v>4.025888672106741E-3</v>
      </c>
      <c r="AD29" s="28"/>
    </row>
    <row r="30" spans="1:36">
      <c r="A30" t="str">
        <f>VLOOKUP(C30,State!M$3:AZ$37,39,FALSE)</f>
        <v>Arkansas</v>
      </c>
      <c r="B30" s="28"/>
      <c r="C30" s="28">
        <f>LARGE(State!M$3:M$37,2)</f>
        <v>0.99831827121515015</v>
      </c>
      <c r="D30" s="17"/>
      <c r="E30" t="str">
        <f>VLOOKUP(G30,State!O$3:AZ$37,37,FALSE)</f>
        <v>Virginia</v>
      </c>
      <c r="F30" s="28"/>
      <c r="G30" s="28">
        <f>LARGE(State!O$3:O$37,2)</f>
        <v>0.80907085974771387</v>
      </c>
      <c r="H30" s="11"/>
      <c r="I30" t="str">
        <f>VLOOKUP(K30,State!Q$3:AZ$37,35,FALSE)</f>
        <v>South Dakota</v>
      </c>
      <c r="J30" s="28"/>
      <c r="K30" s="28">
        <f>LARGE(State!Q$3:Q$37,2)</f>
        <v>2.5357562090695663E-2</v>
      </c>
      <c r="L30" s="12"/>
      <c r="M30" t="str">
        <f>VLOOKUP(O30,State!S$3:AZ$37,33,FALSE)</f>
        <v>Montana</v>
      </c>
      <c r="N30" s="28"/>
      <c r="O30" s="28">
        <f>LARGE(State!S$3:S$37,2)</f>
        <v>2.4854698499386225E-2</v>
      </c>
      <c r="P30" s="28"/>
      <c r="Q30" t="str">
        <f>VLOOKUP(S30,State!U$3:AZ$37,31,FALSE)</f>
        <v>Alabama</v>
      </c>
      <c r="R30" s="28"/>
      <c r="S30" s="28">
        <f>LARGE(State!U$3:U$37,2)</f>
        <v>0</v>
      </c>
      <c r="T30" s="17"/>
      <c r="U30" t="str">
        <f>VLOOKUP(W30,State!Y$3:AZ$37,27,FALSE)</f>
        <v>Alabama</v>
      </c>
      <c r="V30" s="28"/>
      <c r="W30" s="28">
        <f>LARGE(State!Y$3:Y$37,2)</f>
        <v>0</v>
      </c>
      <c r="Y30" t="str">
        <f>VLOOKUP(AA30,State!W$3:AZ$37,29,FALSE)</f>
        <v>Alabama</v>
      </c>
      <c r="Z30" s="28"/>
      <c r="AA30" s="28">
        <f>LARGE(State!W$3:W$37,2)</f>
        <v>0</v>
      </c>
      <c r="AC30" s="28"/>
      <c r="AD30" s="28"/>
    </row>
    <row r="31" spans="1:36">
      <c r="A31" t="str">
        <f>VLOOKUP(C31,State!M$3:AZ$37,39,FALSE)</f>
        <v>Oklahoma</v>
      </c>
      <c r="B31" s="28"/>
      <c r="C31" s="28">
        <f>LARGE(State!M$3:M$37,3)</f>
        <v>0.83175315263573235</v>
      </c>
      <c r="D31" s="17"/>
      <c r="E31" t="str">
        <f>VLOOKUP(G31,State!O$3:AZ$37,37,FALSE)</f>
        <v>Kansas</v>
      </c>
      <c r="F31" s="28"/>
      <c r="G31" s="28">
        <f>LARGE(State!O$3:O$37,3)</f>
        <v>0.73591865027631687</v>
      </c>
      <c r="H31" s="11"/>
      <c r="I31" t="str">
        <f>VLOOKUP(K31,State!Q$3:AZ$37,35,FALSE)</f>
        <v>Alabama</v>
      </c>
      <c r="J31" s="28"/>
      <c r="K31" s="28">
        <f>LARGE(State!Q$3:Q$37,3)</f>
        <v>0</v>
      </c>
      <c r="L31" s="12"/>
      <c r="M31" t="str">
        <f>VLOOKUP(O31,State!S$3:AZ$37,33,FALSE)</f>
        <v>Texas</v>
      </c>
      <c r="N31" s="28"/>
      <c r="O31" s="28">
        <f>LARGE(State!S$3:S$37,3)</f>
        <v>2.3308566340943086E-2</v>
      </c>
      <c r="P31" s="28"/>
      <c r="Q31" t="str">
        <f>VLOOKUP(S31,State!U$3:AZ$37,31,FALSE)</f>
        <v>Alabama</v>
      </c>
      <c r="R31" s="28"/>
      <c r="S31" s="28">
        <f>LARGE(State!U$3:U$37,3)</f>
        <v>0</v>
      </c>
      <c r="T31" s="17"/>
      <c r="U31" t="str">
        <f>VLOOKUP(W31,State!Y$3:AZ$37,27,FALSE)</f>
        <v>Alabama</v>
      </c>
      <c r="V31" s="28"/>
      <c r="W31" s="28">
        <f>LARGE(State!Y$3:Y$37,3)</f>
        <v>0</v>
      </c>
      <c r="Y31" t="str">
        <f>VLOOKUP(AA31,State!W$3:AZ$37,29,FALSE)</f>
        <v>Alabama</v>
      </c>
      <c r="Z31" s="28"/>
      <c r="AA31" s="28">
        <f>LARGE(State!W$3:W$37,3)</f>
        <v>0</v>
      </c>
      <c r="AC31" s="28"/>
      <c r="AD31" s="28"/>
    </row>
    <row r="32" spans="1:36">
      <c r="A32" t="str">
        <f>VLOOKUP(C32,State!M$3:AZ$37,39,FALSE)</f>
        <v>West Virginia</v>
      </c>
      <c r="B32" s="28"/>
      <c r="C32" s="28">
        <f>LARGE(State!M$3:M$37,4)</f>
        <v>0.68323171862826326</v>
      </c>
      <c r="D32" s="17"/>
      <c r="E32" t="str">
        <f>VLOOKUP(G32,State!O$3:AZ$37,37,FALSE)</f>
        <v>New Mexico</v>
      </c>
      <c r="F32" s="28"/>
      <c r="G32" s="28">
        <f>LARGE(State!O$3:O$37,4)</f>
        <v>0.72913318490777468</v>
      </c>
      <c r="H32" s="11"/>
      <c r="I32" t="str">
        <f>VLOOKUP(K32,State!Q$3:AZ$37,35,FALSE)</f>
        <v>Alabama</v>
      </c>
      <c r="J32" s="28"/>
      <c r="K32" s="28">
        <f>LARGE(State!Q$3:Q$37,4)</f>
        <v>0</v>
      </c>
      <c r="L32" s="12"/>
      <c r="M32" t="str">
        <f>VLOOKUP(O32,State!S$3:AZ$37,33,FALSE)</f>
        <v>South Carolina</v>
      </c>
      <c r="N32" s="28"/>
      <c r="O32" s="28">
        <f>LARGE(State!S$3:S$37,4)</f>
        <v>1.8387460721512025E-2</v>
      </c>
      <c r="P32" s="28"/>
      <c r="Q32" t="str">
        <f>VLOOKUP(S32,State!U$3:AZ$37,31,FALSE)</f>
        <v>Alabama</v>
      </c>
      <c r="R32" s="28"/>
      <c r="S32" s="28">
        <f>LARGE(State!U$3:U$37,4)</f>
        <v>0</v>
      </c>
      <c r="T32" s="17"/>
      <c r="U32" t="str">
        <f>VLOOKUP(W32,State!Y$3:AZ$37,27,FALSE)</f>
        <v>Alabama</v>
      </c>
      <c r="V32" s="28"/>
      <c r="W32" s="28">
        <f>LARGE(State!Y$3:Y$37,4)</f>
        <v>0</v>
      </c>
      <c r="Y32" t="str">
        <f>VLOOKUP(AA32,State!W$3:AZ$37,29,FALSE)</f>
        <v>Alabama</v>
      </c>
      <c r="Z32" s="28"/>
      <c r="AA32" s="28">
        <f>LARGE(State!W$3:W$37,4)</f>
        <v>0</v>
      </c>
      <c r="AC32" s="28"/>
      <c r="AD32" s="28"/>
    </row>
    <row r="33" spans="1:31">
      <c r="A33" t="str">
        <f>VLOOKUP(C33,State!M$3:AZ$37,39,FALSE)</f>
        <v>Montana</v>
      </c>
      <c r="B33" s="28"/>
      <c r="C33" s="28">
        <f>LARGE(State!M$3:M$37,5)</f>
        <v>0.68129806849212116</v>
      </c>
      <c r="D33" s="17"/>
      <c r="E33" t="str">
        <f>VLOOKUP(G33,State!O$3:AZ$37,37,FALSE)</f>
        <v>Alaska</v>
      </c>
      <c r="F33" s="28"/>
      <c r="G33" s="28">
        <f>LARGE(State!O$3:O$37,5)</f>
        <v>0.66228672804897948</v>
      </c>
      <c r="H33" s="11"/>
      <c r="I33" t="str">
        <f>VLOOKUP(K33,State!Q$3:AZ$37,35,FALSE)</f>
        <v>Alabama</v>
      </c>
      <c r="J33" s="28"/>
      <c r="K33" s="28">
        <f>LARGE(State!Q$3:Q$37,5)</f>
        <v>0</v>
      </c>
      <c r="L33" s="12"/>
      <c r="M33" t="str">
        <f>VLOOKUP(O33,State!S$3:AZ$37,33,FALSE)</f>
        <v>Delaware</v>
      </c>
      <c r="N33" s="28"/>
      <c r="O33" s="28">
        <f>LARGE(State!S$3:S$37,5)</f>
        <v>1.4875913786308608E-2</v>
      </c>
      <c r="P33" s="28"/>
      <c r="Q33" t="str">
        <f>VLOOKUP(S33,State!U$3:AZ$37,31,FALSE)</f>
        <v>Alabama</v>
      </c>
      <c r="R33" s="28"/>
      <c r="S33" s="28">
        <f>LARGE(State!U$3:U$37,5)</f>
        <v>0</v>
      </c>
      <c r="T33" s="17"/>
      <c r="U33" t="str">
        <f>VLOOKUP(W33,State!Y$3:AZ$37,27,FALSE)</f>
        <v>Alabama</v>
      </c>
      <c r="V33" s="28"/>
      <c r="W33" s="28">
        <f>LARGE(State!Y$3:Y$37,5)</f>
        <v>0</v>
      </c>
      <c r="Y33" t="str">
        <f>VLOOKUP(AA33,State!W$3:AZ$37,29,FALSE)</f>
        <v>Alabama</v>
      </c>
      <c r="Z33" s="28"/>
      <c r="AA33" s="28">
        <f>LARGE(State!W$3:W$37,5)</f>
        <v>0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85" t="s">
        <v>2823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2.75" customHeight="1">
      <c r="A36" t="str">
        <f>VLOOKUP(C36,State!M$3:AZ$37,39,FALSE)</f>
        <v>Mississippi</v>
      </c>
      <c r="B36" s="28"/>
      <c r="C36" s="28">
        <f>MIN(State!M3:M37)</f>
        <v>0</v>
      </c>
      <c r="D36" s="17"/>
      <c r="E36" t="str">
        <f>VLOOKUP(G36,State!O$3:AZ$37,37,FALSE)</f>
        <v>Arkansas</v>
      </c>
      <c r="F36" s="28"/>
      <c r="G36" s="28">
        <f>MIN(State!O3:O37)</f>
        <v>0</v>
      </c>
      <c r="H36" s="11"/>
      <c r="I36" t="str">
        <f>VLOOKUP(K36,State!Q$3:AZ$37,35,FALSE)</f>
        <v>Alabama</v>
      </c>
      <c r="J36" s="28"/>
      <c r="K36" s="28">
        <f>MIN(State!Q3:Q37)</f>
        <v>0</v>
      </c>
      <c r="L36" s="12"/>
      <c r="M36" t="str">
        <f>VLOOKUP(O36,State!S$3:AZ$37,33,FALSE)</f>
        <v>Alabama</v>
      </c>
      <c r="N36" s="28"/>
      <c r="O36" s="28">
        <f>MIN(State!S3:S37)</f>
        <v>0</v>
      </c>
      <c r="P36" s="28"/>
      <c r="Q36" t="str">
        <f>VLOOKUP(S36,State!U$3:AZ$37,31,FALSE)</f>
        <v>Alabama</v>
      </c>
      <c r="R36" s="28"/>
      <c r="S36" s="28">
        <f>MIN(State!U3:U37)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VLOOKUP(C37,State!M$3:AZ$37,39,FALSE)</f>
        <v>Mississippi</v>
      </c>
      <c r="B37" s="28"/>
      <c r="C37" s="28">
        <f>SMALL(State!M$3:M$37,2)</f>
        <v>0</v>
      </c>
      <c r="D37" s="17"/>
      <c r="E37" t="str">
        <f>VLOOKUP(G37,State!O$3:AZ$37,37,FALSE)</f>
        <v>Arkansas</v>
      </c>
      <c r="F37" s="28"/>
      <c r="G37" s="28">
        <f>SMALL(State!O$3:O$37,2)</f>
        <v>0</v>
      </c>
      <c r="H37" s="11"/>
      <c r="I37" t="s">
        <v>2364</v>
      </c>
      <c r="J37" s="28"/>
      <c r="K37" s="28">
        <f>SMALL(State!Q$3:Q$37,2)</f>
        <v>0</v>
      </c>
      <c r="L37" s="12"/>
      <c r="M37" t="str">
        <f>VLOOKUP(O37,State!S$3:AZ$37,33,FALSE)</f>
        <v>Alabama</v>
      </c>
      <c r="N37" s="28"/>
      <c r="O37" s="28">
        <f>SMALL(State!S$3:S$37,2)</f>
        <v>0</v>
      </c>
      <c r="P37" s="28"/>
      <c r="Q37" t="str">
        <f>VLOOKUP(S37,State!U$3:AZ$37,31,FALSE)</f>
        <v>Alabama</v>
      </c>
      <c r="R37" s="28"/>
      <c r="S37" s="28">
        <f>SMALL(State!U$3:U$37,2)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VLOOKUP(C38,State!M$3:AZ$37,39,FALSE)</f>
        <v>Kansas</v>
      </c>
      <c r="B38" s="28"/>
      <c r="C38" s="28">
        <f>SMALL(State!M$3:M$37,3)</f>
        <v>0.26390455779760502</v>
      </c>
      <c r="D38" s="17"/>
      <c r="E38" t="str">
        <f>VLOOKUP(G38,State!O$3:AZ$37,37,FALSE)</f>
        <v>Oklahoma</v>
      </c>
      <c r="F38" s="28"/>
      <c r="G38" s="28">
        <f>SMALL(State!O$3:O$37,3)</f>
        <v>0.16824684736426765</v>
      </c>
      <c r="H38" s="11"/>
      <c r="I38" t="s">
        <v>2350</v>
      </c>
      <c r="J38" s="28"/>
      <c r="K38" s="28">
        <f>SMALL(State!Q$3:Q$37,3)</f>
        <v>0</v>
      </c>
      <c r="L38" s="12"/>
      <c r="M38" t="str">
        <f>VLOOKUP(O38,State!S$3:AZ$37,33,FALSE)</f>
        <v>Alabama</v>
      </c>
      <c r="N38" s="28"/>
      <c r="O38" s="28">
        <f>SMALL(State!S$3:S$37,3)</f>
        <v>0</v>
      </c>
      <c r="P38" s="28"/>
      <c r="Q38" t="str">
        <f>VLOOKUP(S38,State!U$3:AZ$37,31,FALSE)</f>
        <v>Alabama</v>
      </c>
      <c r="R38" s="28"/>
      <c r="S38" s="28">
        <f>SMALL(State!U$3:U$37,3)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VLOOKUP(C39,State!M$3:AZ$37,39,FALSE)</f>
        <v>New Mexico</v>
      </c>
      <c r="B39" s="28"/>
      <c r="C39" s="28">
        <f>SMALL(State!M$3:M$37,4)</f>
        <v>0.2703925413699384</v>
      </c>
      <c r="D39" s="17"/>
      <c r="E39" t="str">
        <f>VLOOKUP(G39,State!O$3:AZ$37,37,FALSE)</f>
        <v>Montana</v>
      </c>
      <c r="F39" s="28"/>
      <c r="G39" s="28">
        <f>SMALL(State!O$3:O$37,4)</f>
        <v>0.29384723300849264</v>
      </c>
      <c r="H39" s="11"/>
      <c r="I39" t="str">
        <f>VLOOKUP(K39,State!Q$3:AZ$37,35,FALSE)</f>
        <v>Alabama</v>
      </c>
      <c r="J39" s="28"/>
      <c r="K39" s="28">
        <f>SMALL(State!Q$3:Q$37,4)</f>
        <v>0</v>
      </c>
      <c r="L39" s="12"/>
      <c r="M39" t="str">
        <f>VLOOKUP(O39,State!S$3:AZ$37,33,FALSE)</f>
        <v>Alabama</v>
      </c>
      <c r="N39" s="28"/>
      <c r="O39" s="28">
        <f>SMALL(State!S$3:S$37,4)</f>
        <v>0</v>
      </c>
      <c r="P39" s="28"/>
      <c r="Q39" t="str">
        <f>VLOOKUP(S39,State!U$3:AZ$37,31,FALSE)</f>
        <v>Alabama</v>
      </c>
      <c r="R39" s="28"/>
      <c r="S39" s="28">
        <f>SMALL(State!U$3:U$37,4)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VLOOKUP(C40,State!M$3:AZ$37,39,FALSE)</f>
        <v>New Hampshire</v>
      </c>
      <c r="B40" s="28"/>
      <c r="C40" s="28">
        <f>SMALL(State!M$3:M$37,5)</f>
        <v>0.3133426903635172</v>
      </c>
      <c r="D40" s="17"/>
      <c r="E40" t="str">
        <f>VLOOKUP(G40,State!O$3:AZ$37,37,FALSE)</f>
        <v>Tennessee</v>
      </c>
      <c r="F40" s="28"/>
      <c r="G40" s="28">
        <f>SMALL(State!O$3:O$37,5)</f>
        <v>0.29817230107065179</v>
      </c>
      <c r="H40" s="11"/>
      <c r="I40" t="str">
        <f>VLOOKUP(K40,State!Q$3:AZ$37,35,FALSE)</f>
        <v>Alabama</v>
      </c>
      <c r="J40" s="28"/>
      <c r="K40" s="28">
        <f>SMALL(State!Q$3:Q$37,5)</f>
        <v>0</v>
      </c>
      <c r="L40" s="12"/>
      <c r="M40" t="str">
        <f>VLOOKUP(O40,State!S$3:AZ$37,33,FALSE)</f>
        <v>Alabama</v>
      </c>
      <c r="N40" s="28"/>
      <c r="O40" s="28">
        <f>SMALL(State!S$3:S$37,5)</f>
        <v>0</v>
      </c>
      <c r="P40" s="28"/>
      <c r="Q40" t="str">
        <f>VLOOKUP(S40,State!U$3:AZ$37,31,FALSE)</f>
        <v>Alabama</v>
      </c>
      <c r="R40" s="28"/>
      <c r="S40" s="28">
        <f>SMALL(State!U$3:U$37,5)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85" t="s">
        <v>2146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2.75" customHeight="1">
      <c r="A43" t="str">
        <f>VLOOKUP(C43,County!$J$3:$AP$2484,33,FALSE)</f>
        <v>Arkansas</v>
      </c>
      <c r="B43" t="str">
        <f>VLOOKUP(C43,County!$J$3:$AQ$2484,34,FALSE)</f>
        <v>AR</v>
      </c>
      <c r="C43" s="2">
        <f>MAX(County!J1:J2484)</f>
        <v>1</v>
      </c>
      <c r="E43" t="str">
        <f>VLOOKUP(G43,County!$K$3:$AP$2484,32,FALSE)</f>
        <v>Adams</v>
      </c>
      <c r="F43" t="str">
        <f>VLOOKUP(G43,County!$K$3:$AQ$2484,33,FALSE)</f>
        <v>MS</v>
      </c>
      <c r="G43" s="2">
        <f>MAX(County!K1:K2484)</f>
        <v>1</v>
      </c>
      <c r="H43" s="2"/>
      <c r="I43" t="str">
        <f>VLOOKUP(K43,County!$L$3:$AP$2484,31,FALSE)</f>
        <v>Caroline</v>
      </c>
      <c r="J43" t="str">
        <f>VLOOKUP(K43,County!$L$3:$AQ$2484,32,FALSE)</f>
        <v>VA</v>
      </c>
      <c r="K43" s="2">
        <f>MAX(County!L1:L2484)</f>
        <v>0.39266519127410687</v>
      </c>
      <c r="L43" s="2"/>
      <c r="M43">
        <f>VLOOKUP(O43,County!$AK$3:$AP$2484,6,FALSE)</f>
        <v>0</v>
      </c>
      <c r="N43">
        <f>VLOOKUP(O43,County!$AK$3:$AQ$2484,7,FALSE)</f>
        <v>0</v>
      </c>
      <c r="O43" s="2">
        <f>MAX(County!AK1:AK2484)</f>
        <v>0.14285714285714285</v>
      </c>
      <c r="P43" s="2"/>
      <c r="Q43" t="str">
        <f>VLOOKUP(S43,County!$AL$3:$AP$2484,5,FALSE)</f>
        <v>Newberry</v>
      </c>
      <c r="R43" t="str">
        <f>VLOOKUP(S43,County!$AL$3:$AQ$2484,6,FALSE)</f>
        <v>SC</v>
      </c>
      <c r="S43" s="2">
        <f>MAX(County!AL1:AL2484)</f>
        <v>6.2783090085556117E-2</v>
      </c>
      <c r="T43" s="2"/>
      <c r="U43" t="str">
        <f>VLOOKUP(W43,County!$AM$3:$AP$2484,4,FALSE)</f>
        <v>Lake</v>
      </c>
      <c r="V43" t="str">
        <f>VLOOKUP(W43,County!$AM$3:$AQ$2484,5,FALSE)</f>
        <v>MI</v>
      </c>
      <c r="W43" s="2">
        <f>MAX(County!AM1:AM2484)</f>
        <v>4.0303134688253528E-2</v>
      </c>
      <c r="X43" s="2"/>
      <c r="Y43" t="str">
        <f>VLOOKUP(AA43,County!$AN$3:$AQ$2484,3,FALSE)</f>
        <v>Somerset</v>
      </c>
      <c r="Z43" t="str">
        <f>VLOOKUP(AA43,County!$AN$3:$AQ$2484,4,FALSE)</f>
        <v>NJ</v>
      </c>
      <c r="AA43" s="2">
        <f>MAX(County!AN1:AN2484)</f>
        <v>1.8475107685996424E-2</v>
      </c>
      <c r="AB43" s="2"/>
    </row>
    <row r="44" spans="1:31">
      <c r="A44" t="str">
        <f>VLOOKUP(C44,County!$J$3:$AP$2484,33,FALSE)</f>
        <v>Arkansas</v>
      </c>
      <c r="B44" t="str">
        <f>VLOOKUP(C44,County!$J$3:$AQ$2484,34,FALSE)</f>
        <v>AR</v>
      </c>
      <c r="C44" s="2">
        <f>LARGE(County!J1:J2484,2)</f>
        <v>1</v>
      </c>
      <c r="E44" t="str">
        <f>VLOOKUP(G44,County!$K$3:$AP$2484,32,FALSE)</f>
        <v>Adams</v>
      </c>
      <c r="F44" t="str">
        <f>VLOOKUP(G44,County!$K$3:$AQ$2484,33,FALSE)</f>
        <v>MS</v>
      </c>
      <c r="G44" s="2">
        <f>LARGE(County!K1:K2484,2)</f>
        <v>1</v>
      </c>
      <c r="I44" t="str">
        <f>VLOOKUP(K44,County!$L$3:$AP$2484,31,FALSE)</f>
        <v>Charles City</v>
      </c>
      <c r="J44" t="str">
        <f>VLOOKUP(K44,County!$L$3:$AQ$2484,32,FALSE)</f>
        <v>VA</v>
      </c>
      <c r="K44" s="2">
        <f>LARGE(County!L1:L2484,2)</f>
        <v>0.35248618784530389</v>
      </c>
      <c r="M44" t="str">
        <f>VLOOKUP(O44,County!$AK$3:$AP$2484,6,FALSE)</f>
        <v>Sherman</v>
      </c>
      <c r="N44" t="str">
        <f>VLOOKUP(O44,County!$AK$3:$AQ$2484,7,FALSE)</f>
        <v>TX</v>
      </c>
      <c r="O44" s="2">
        <f>LARGE(County!AK1:AK2484,2)</f>
        <v>5.2293577981651379E-2</v>
      </c>
      <c r="P44" s="2"/>
      <c r="Q44" t="str">
        <f>VLOOKUP(S44,County!$AL$3:$AP$2484,5,FALSE)</f>
        <v>Greenwood</v>
      </c>
      <c r="R44" t="str">
        <f>VLOOKUP(S44,County!$AL$3:$AQ$2484,6,FALSE)</f>
        <v>SC</v>
      </c>
      <c r="S44" s="2">
        <f>LARGE(County!AL1:AL2484,2)</f>
        <v>2.5618058043711932E-2</v>
      </c>
      <c r="U44" t="str">
        <f>VLOOKUP(W44,County!$AM$3:$AP$2484,4,FALSE)</f>
        <v>Oscoda</v>
      </c>
      <c r="V44" t="str">
        <f>VLOOKUP(W44,County!$AM$3:$AQ$2484,5,FALSE)</f>
        <v>MI</v>
      </c>
      <c r="W44" s="2">
        <f>LARGE(County!AM1:AM2484,2)</f>
        <v>3.2815964523281595E-2</v>
      </c>
      <c r="Y44" t="str">
        <f>VLOOKUP(AA44,County!$AN$3:$AQ$2484,3,FALSE)</f>
        <v>Passaic</v>
      </c>
      <c r="Z44" t="str">
        <f>VLOOKUP(AA44,County!$AN$3:$AQ$2484,4,FALSE)</f>
        <v>NJ</v>
      </c>
      <c r="AA44" s="2">
        <f>LARGE(County!AN1:AN2484,2)</f>
        <v>1.2064343163538873E-2</v>
      </c>
    </row>
    <row r="45" spans="1:31">
      <c r="A45" t="str">
        <f>VLOOKUP(C45,County!$J$3:$AP$2484,33,FALSE)</f>
        <v>Arkansas</v>
      </c>
      <c r="B45" t="str">
        <f>VLOOKUP(C45,County!$J$3:$AQ$2484,34,FALSE)</f>
        <v>AR</v>
      </c>
      <c r="C45" s="2">
        <f>LARGE(County!J3:J2485,3)</f>
        <v>1</v>
      </c>
      <c r="D45"/>
      <c r="E45" t="str">
        <f>VLOOKUP(G45,County!$K$3:$AP$2484,32,FALSE)</f>
        <v>Adams</v>
      </c>
      <c r="F45" t="str">
        <f>VLOOKUP(G45,County!$K$3:$AQ$2484,33,FALSE)</f>
        <v>MS</v>
      </c>
      <c r="G45" s="2">
        <f>LARGE(County!K3:K2485,3)</f>
        <v>1</v>
      </c>
      <c r="I45" t="str">
        <f>VLOOKUP(K45,County!$L$3:$AP$2484,31,FALSE)</f>
        <v>Dickenson</v>
      </c>
      <c r="J45" t="str">
        <f>VLOOKUP(K45,County!$L$3:$AQ$2484,32,FALSE)</f>
        <v>VA</v>
      </c>
      <c r="K45" s="2">
        <f>LARGE(County!L3:L2485,3)</f>
        <v>0.34298245614035089</v>
      </c>
      <c r="M45" t="str">
        <f>VLOOKUP(O45,County!$AK$3:$AP$2484,6,FALSE)</f>
        <v>Petroleum</v>
      </c>
      <c r="N45" t="str">
        <f>VLOOKUP(O45,County!$AK$3:$AQ$2484,7,FALSE)</f>
        <v>MT</v>
      </c>
      <c r="O45" s="2">
        <f>LARGE(County!AK3:AK2485,3)</f>
        <v>4.9808429118773943E-2</v>
      </c>
      <c r="P45" s="2"/>
      <c r="Q45" t="str">
        <f>VLOOKUP(S45,County!$AL$3:$AP$2484,5,FALSE)</f>
        <v>Berkeley</v>
      </c>
      <c r="R45" t="str">
        <f>VLOOKUP(S45,County!$AL$3:$AQ$2484,6,FALSE)</f>
        <v>SC</v>
      </c>
      <c r="S45" s="2">
        <f>LARGE(County!AL3:AL2485,3)</f>
        <v>2.3669700094140853E-2</v>
      </c>
      <c r="U45" t="str">
        <f>VLOOKUP(W45,County!$AM$3:$AP$2484,4,FALSE)</f>
        <v>Crawford</v>
      </c>
      <c r="V45" t="str">
        <f>VLOOKUP(W45,County!$AM$3:$AQ$2484,5,FALSE)</f>
        <v>MI</v>
      </c>
      <c r="W45" s="2">
        <f>LARGE(County!AM3:AM2485,3)</f>
        <v>3.1173594132029341E-2</v>
      </c>
      <c r="Y45" t="str">
        <f>VLOOKUP(AA45,County!$AN$3:$AQ$2484,3,FALSE)</f>
        <v>Hudson</v>
      </c>
      <c r="Z45" t="str">
        <f>VLOOKUP(AA45,County!$AN$3:$AQ$2484,4,FALSE)</f>
        <v>NJ</v>
      </c>
      <c r="AA45" s="2">
        <f>LARGE(County!AN3:AN2485,3)</f>
        <v>7.5932817057226187E-3</v>
      </c>
    </row>
    <row r="46" spans="1:31">
      <c r="A46" t="str">
        <f>VLOOKUP(C46,County!$J$3:$AP$2484,33,FALSE)</f>
        <v>Arkansas</v>
      </c>
      <c r="B46" t="str">
        <f>VLOOKUP(C46,County!$J$3:$AQ$2484,34,FALSE)</f>
        <v>AR</v>
      </c>
      <c r="C46" s="2">
        <f>LARGE(County!J4:J2486,4)</f>
        <v>1</v>
      </c>
      <c r="D46"/>
      <c r="E46" t="str">
        <f>VLOOKUP(G46,County!$K$3:$AP$2484,32,FALSE)</f>
        <v>Adams</v>
      </c>
      <c r="F46" t="str">
        <f>VLOOKUP(G46,County!$K$3:$AQ$2484,33,FALSE)</f>
        <v>MS</v>
      </c>
      <c r="G46" s="2">
        <f>LARGE(County!K4:K2486,4)</f>
        <v>1</v>
      </c>
      <c r="I46" t="str">
        <f>VLOOKUP(K46,County!$L$3:$AP$2484,31,FALSE)</f>
        <v>Prince George</v>
      </c>
      <c r="J46" t="str">
        <f>VLOOKUP(K46,County!$L$3:$AQ$2484,32,FALSE)</f>
        <v>VA</v>
      </c>
      <c r="K46" s="2">
        <f>LARGE(County!L4:L2486,4)</f>
        <v>0.31029454651501898</v>
      </c>
      <c r="M46" t="str">
        <f>VLOOKUP(O46,County!$AK$3:$AP$2484,6,FALSE)</f>
        <v>Glacier</v>
      </c>
      <c r="N46" t="str">
        <f>VLOOKUP(O46,County!$AK$3:$AQ$2484,7,FALSE)</f>
        <v>MT</v>
      </c>
      <c r="O46" s="2">
        <f>LARGE(County!AK4:AK2486,4)</f>
        <v>4.8490687219010918E-2</v>
      </c>
      <c r="P46" s="2"/>
      <c r="Q46" t="str">
        <f>VLOOKUP(S46,County!$AL$3:$AP$2484,5,FALSE)</f>
        <v>Beaufort</v>
      </c>
      <c r="R46" t="str">
        <f>VLOOKUP(S46,County!$AL$3:$AQ$2484,6,FALSE)</f>
        <v>SC</v>
      </c>
      <c r="S46" s="2">
        <f>LARGE(County!AL4:AL2486,4)</f>
        <v>1.966189856957087E-2</v>
      </c>
      <c r="U46" t="str">
        <f>VLOOKUP(W46,County!$AM$3:$AP$2484,4,FALSE)</f>
        <v>Charlevoix</v>
      </c>
      <c r="V46" t="str">
        <f>VLOOKUP(W46,County!$AM$3:$AQ$2484,5,FALSE)</f>
        <v>MI</v>
      </c>
      <c r="W46" s="2">
        <f>LARGE(County!AM4:AM2486,4)</f>
        <v>2.8883903533370725E-2</v>
      </c>
      <c r="Y46" t="str">
        <f>VLOOKUP(AA46,County!$AN$3:$AQ$2484,3,FALSE)</f>
        <v>Cumberland</v>
      </c>
      <c r="Z46" t="str">
        <f>VLOOKUP(AA46,County!$AN$3:$AQ$2484,4,FALSE)</f>
        <v>NJ</v>
      </c>
      <c r="AA46" s="2">
        <f>LARGE(County!AN4:AN2486,4)</f>
        <v>6.3742032245969254E-3</v>
      </c>
    </row>
    <row r="47" spans="1:31">
      <c r="A47" t="str">
        <f>VLOOKUP(C47,County!$J$3:$AP$2484,33,FALSE)</f>
        <v>Arkansas</v>
      </c>
      <c r="B47" t="str">
        <f>VLOOKUP(C47,County!$J$3:$AQ$2484,34,FALSE)</f>
        <v>AR</v>
      </c>
      <c r="C47" s="2">
        <f>LARGE(County!J5:J2486,5)</f>
        <v>1</v>
      </c>
      <c r="D47"/>
      <c r="E47" t="str">
        <f>VLOOKUP(G47,County!$K$3:$AP$2484,32,FALSE)</f>
        <v>Adams</v>
      </c>
      <c r="F47" t="str">
        <f>VLOOKUP(G47,County!$K$3:$AQ$2484,33,FALSE)</f>
        <v>MS</v>
      </c>
      <c r="G47" s="2">
        <f>LARGE(County!K5:K2486,5)</f>
        <v>1</v>
      </c>
      <c r="I47" t="str">
        <f>VLOOKUP(K47,County!$L$3:$AP$2484,31,FALSE)</f>
        <v>Petersburg</v>
      </c>
      <c r="J47" t="str">
        <f>VLOOKUP(K47,County!$L$3:$AQ$2484,32,FALSE)</f>
        <v>VA</v>
      </c>
      <c r="K47" s="2">
        <f>LARGE(County!L5:L2486,5)</f>
        <v>0.27421758569299554</v>
      </c>
      <c r="M47" t="str">
        <f>VLOOKUP(O47,County!$AK$3:$AP$2484,6,FALSE)</f>
        <v>Bandera</v>
      </c>
      <c r="N47" t="str">
        <f>VLOOKUP(O47,County!$AK$3:$AQ$2484,7,FALSE)</f>
        <v>TX</v>
      </c>
      <c r="O47" s="2">
        <f>LARGE(County!AK5:AK2486,5)</f>
        <v>4.839153148199065E-2</v>
      </c>
      <c r="P47" s="2"/>
      <c r="Q47" t="str">
        <f>VLOOKUP(S47,County!$AL$3:$AP$2484,5,FALSE)</f>
        <v>Dorchester</v>
      </c>
      <c r="R47" t="str">
        <f>VLOOKUP(S47,County!$AL$3:$AQ$2484,6,FALSE)</f>
        <v>SC</v>
      </c>
      <c r="S47" s="2">
        <f>LARGE(County!AL5:AL2486,5)</f>
        <v>1.9156382390863879E-2</v>
      </c>
      <c r="U47" t="str">
        <f>VLOOKUP(W47,County!$AM$3:$AP$2484,4,FALSE)</f>
        <v>Mason</v>
      </c>
      <c r="V47" t="str">
        <f>VLOOKUP(W47,County!$AM$3:$AQ$2484,5,FALSE)</f>
        <v>MI</v>
      </c>
      <c r="W47" s="2">
        <f>LARGE(County!AM5:AM2486,5)</f>
        <v>2.7079722703639515E-2</v>
      </c>
      <c r="Y47" t="str">
        <f>VLOOKUP(AA47,County!$AN$3:$AQ$2484,3,FALSE)</f>
        <v>New Jersey</v>
      </c>
      <c r="Z47" t="str">
        <f>VLOOKUP(AA47,County!$AN$3:$AQ$2484,4,FALSE)</f>
        <v>T</v>
      </c>
      <c r="AA47" s="2">
        <f>LARGE(County!AN5:AN2486,5)</f>
        <v>4.025888672106741E-3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5" t="s">
        <v>1510</v>
      </c>
    </row>
    <row r="50" spans="1:31" ht="12.75" customHeight="1">
      <c r="A50" t="str">
        <f>VLOOKUP(C50,County!$J$3:$AP$2484,33,FALSE)</f>
        <v>Adams</v>
      </c>
      <c r="B50" t="str">
        <f>VLOOKUP(C50,County!$J$3:$AQ$2484,34,FALSE)</f>
        <v>MS</v>
      </c>
      <c r="C50" s="2">
        <f>MIN(County!J1:J2484)</f>
        <v>0</v>
      </c>
      <c r="D50"/>
      <c r="E50" t="str">
        <f>VLOOKUP(G50,County!$K$3:$AP$2484,32,FALSE)</f>
        <v>Arkansas</v>
      </c>
      <c r="F50" t="str">
        <f>VLOOKUP(G50,County!$K$3:$AQ$2484,33,FALSE)</f>
        <v>AR</v>
      </c>
      <c r="G50" s="2">
        <f>MIN(County!K1:K2484)</f>
        <v>0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VLOOKUP(C51,County!$J$3:$AP$2484,33,FALSE)</f>
        <v>Adams</v>
      </c>
      <c r="B51" t="str">
        <f>VLOOKUP(C51,County!$J$3:$AQ$2484,34,FALSE)</f>
        <v>MS</v>
      </c>
      <c r="C51" s="2">
        <f>SMALL(County!J1:J2484,2)</f>
        <v>0</v>
      </c>
      <c r="D51"/>
      <c r="E51" t="str">
        <f>VLOOKUP(G51,County!$K$3:$AP$2484,32,FALSE)</f>
        <v>Arkansas</v>
      </c>
      <c r="F51" t="str">
        <f>VLOOKUP(G51,County!$K$3:$AQ$2484,33,FALSE)</f>
        <v>AR</v>
      </c>
      <c r="G51" s="2">
        <f>SMALL(County!K1:K2484,2)</f>
        <v>0</v>
      </c>
      <c r="I51" s="82"/>
      <c r="K51" s="2"/>
    </row>
    <row r="52" spans="1:31">
      <c r="A52" t="str">
        <f>VLOOKUP(C52,County!$J$3:$AP$2484,33,FALSE)</f>
        <v>Adams</v>
      </c>
      <c r="B52" t="str">
        <f>VLOOKUP(C52,County!$J$3:$AQ$2484,34,FALSE)</f>
        <v>MS</v>
      </c>
      <c r="C52" s="2">
        <f>SMALL(County!J3:J2485,3)</f>
        <v>0</v>
      </c>
      <c r="D52"/>
      <c r="E52" t="str">
        <f>VLOOKUP(G52,County!$K$3:$AP$2484,32,FALSE)</f>
        <v>Arkansas</v>
      </c>
      <c r="F52" t="str">
        <f>VLOOKUP(G52,County!$K$3:$AQ$2484,33,FALSE)</f>
        <v>AR</v>
      </c>
      <c r="G52" s="2">
        <f>SMALL(County!K3:K2485,3)</f>
        <v>0</v>
      </c>
      <c r="I52" s="81"/>
      <c r="K52" s="2"/>
    </row>
    <row r="53" spans="1:31">
      <c r="A53" t="str">
        <f>VLOOKUP(C53,County!$J$3:$AP$2484,33,FALSE)</f>
        <v>Adams</v>
      </c>
      <c r="B53" t="str">
        <f>VLOOKUP(C53,County!$J$3:$AQ$2484,34,FALSE)</f>
        <v>MS</v>
      </c>
      <c r="C53" s="2">
        <f>SMALL(County!J4:J2486,4)</f>
        <v>0</v>
      </c>
      <c r="D53"/>
      <c r="E53" t="str">
        <f>VLOOKUP(G53,County!$K$3:$AP$2484,32,FALSE)</f>
        <v>Arkansas</v>
      </c>
      <c r="F53" t="str">
        <f>VLOOKUP(G53,County!$K$3:$AQ$2484,33,FALSE)</f>
        <v>AR</v>
      </c>
      <c r="G53" s="2">
        <f>SMALL(County!K4:K2486,4)</f>
        <v>0</v>
      </c>
      <c r="K53" s="2"/>
    </row>
    <row r="54" spans="1:31">
      <c r="A54" t="str">
        <f>VLOOKUP(C54,County!$J$3:$AP$2484,33,FALSE)</f>
        <v>Adams</v>
      </c>
      <c r="B54" t="str">
        <f>VLOOKUP(C54,County!$J$3:$AQ$2484,34,FALSE)</f>
        <v>MS</v>
      </c>
      <c r="C54" s="2">
        <f>SMALL(County!J5:J2486,5)</f>
        <v>0</v>
      </c>
      <c r="D54"/>
      <c r="E54" t="str">
        <f>VLOOKUP(G54,County!$K$3:$AP$2484,32,FALSE)</f>
        <v>Arkansas</v>
      </c>
      <c r="F54" t="str">
        <f>VLOOKUP(G54,County!$K$3:$AQ$2484,33,FALSE)</f>
        <v>AR</v>
      </c>
      <c r="G54" s="2">
        <f>SMALL(County!K5:K2486,5)</f>
        <v>0</v>
      </c>
      <c r="K54" s="2"/>
    </row>
    <row r="55" spans="1:31">
      <c r="C55" s="2"/>
      <c r="D55"/>
      <c r="G55" s="2"/>
      <c r="K55" s="2"/>
    </row>
    <row r="56" spans="1:31">
      <c r="A56" s="54" t="s">
        <v>115</v>
      </c>
      <c r="C56" s="2"/>
      <c r="D56" t="s">
        <v>116</v>
      </c>
      <c r="G56" s="2"/>
      <c r="H56" t="s">
        <v>2430</v>
      </c>
      <c r="K56" s="2"/>
      <c r="L56" s="2"/>
    </row>
    <row r="57" spans="1:31">
      <c r="A57" t="str">
        <f>VLOOKUP(C57,County!$J$3:$AP$2484,33,FALSE)</f>
        <v>Pierce</v>
      </c>
      <c r="B57" t="str">
        <f>VLOOKUP(C57,County!$J$3:$AQ$2484,34,FALSE)</f>
        <v>NE</v>
      </c>
      <c r="C57" s="2">
        <f>DMAX(County!D1:J2484,"Democratic",D56:D57)</f>
        <v>0.49853085210577863</v>
      </c>
      <c r="D57">
        <v>2</v>
      </c>
      <c r="E57" t="str">
        <f>VLOOKUP(G57,County!$K$3:$AP$2484,32,FALSE)</f>
        <v>Pottawattamie</v>
      </c>
      <c r="F57" t="str">
        <f>VLOOKUP(G57,County!$K$3:$AQ$2484,33,FALSE)</f>
        <v>IA</v>
      </c>
      <c r="G57" s="2">
        <f>DMAX(County!E1:K2484,"Republican",H56:H57)</f>
        <v>0.4996733307199791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4" t="s">
        <v>2589</v>
      </c>
      <c r="D59" t="s">
        <v>116</v>
      </c>
      <c r="G59" s="2"/>
      <c r="H59" t="s">
        <v>2430</v>
      </c>
      <c r="I59" s="9"/>
      <c r="J59" s="9"/>
      <c r="K59" s="60"/>
      <c r="L59" s="61"/>
    </row>
    <row r="60" spans="1:31">
      <c r="A60" t="str">
        <f>VLOOKUP(C60,County!$J$3:$AP$2484,33,FALSE)</f>
        <v>Todd</v>
      </c>
      <c r="B60" t="str">
        <f>VLOOKUP(C60,County!$J$3:$AQ$2484,34,FALSE)</f>
        <v>SD</v>
      </c>
      <c r="C60" s="2">
        <f>DMIN(County!D1:J2484,"Democratic",D59:D60)</f>
        <v>0.47896678966789669</v>
      </c>
      <c r="D60">
        <v>1</v>
      </c>
      <c r="E60" t="str">
        <f>VLOOKUP(G60,County!$K$3:$AP$2484,32,FALSE)</f>
        <v>Wheeler</v>
      </c>
      <c r="F60" t="str">
        <f>VLOOKUP(G60,County!$K$3:$AQ$2484,33,FALSE)</f>
        <v>OR</v>
      </c>
      <c r="G60" s="2">
        <f>DMIN(County!E1:K2484,"Republican",H59:H60)</f>
        <v>0.42767295597484278</v>
      </c>
      <c r="H60">
        <v>1</v>
      </c>
      <c r="I60" s="9"/>
      <c r="J60" s="9"/>
      <c r="K60" s="60"/>
      <c r="L60" s="9"/>
    </row>
    <row r="61" spans="1:31">
      <c r="H61" s="2"/>
      <c r="J61" s="9"/>
      <c r="K61" s="9"/>
      <c r="L61" s="60"/>
      <c r="M61" s="9"/>
    </row>
    <row r="62" spans="1:31">
      <c r="A62" t="s">
        <v>1641</v>
      </c>
      <c r="B62" s="18" t="str">
        <f>A28</f>
        <v>Democratic</v>
      </c>
      <c r="C62" s="83" t="str">
        <f>E28</f>
        <v>Republican</v>
      </c>
      <c r="D62" s="84" t="str">
        <f>I28</f>
        <v>Independent</v>
      </c>
      <c r="E62" s="7" t="str">
        <f>M28</f>
        <v>Libertarian</v>
      </c>
      <c r="F62" s="7" t="str">
        <f>Q28</f>
        <v>Taxpayers</v>
      </c>
      <c r="G62" s="7" t="str">
        <f>U28</f>
        <v>Work World</v>
      </c>
      <c r="H62" s="7" t="str">
        <f>Y28</f>
        <v>Soc. Workers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767</v>
      </c>
      <c r="B63" s="7">
        <f>COUNTIF(State!$G$1:$G$37,1)</f>
        <v>18</v>
      </c>
      <c r="C63" s="7">
        <f>COUNTIF(State!$H$1:$H$37,1)</f>
        <v>17</v>
      </c>
      <c r="D63" s="7">
        <f>COUNTIF(State!$I$1:$I$37,1)</f>
        <v>0</v>
      </c>
      <c r="E63" s="7">
        <f>COUNTIF(State!$BB$1:$BB$37,1)</f>
        <v>0</v>
      </c>
      <c r="F63" s="7">
        <f>COUNTIF(State!$BC$1:$BC$37,1)</f>
        <v>0</v>
      </c>
      <c r="G63" s="7">
        <f>COUNTIF(State!$BD$1:$BD$37,1)</f>
        <v>0</v>
      </c>
      <c r="H63" s="7">
        <f>COUNTIF(State!$BE$1:$BE$37,1)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1643</v>
      </c>
      <c r="B64" s="7">
        <f>COUNTIF(State!$G$1:$G$37,2)</f>
        <v>15</v>
      </c>
      <c r="C64" s="7">
        <f>COUNTIF(State!$H$1:$H$37,2)</f>
        <v>16</v>
      </c>
      <c r="D64" s="7">
        <f>COUNTIF(State!$I$1:$I$37,2)</f>
        <v>1</v>
      </c>
      <c r="E64" s="7">
        <f>COUNTIF(State!$BB$1:$BB$37,2)</f>
        <v>0</v>
      </c>
      <c r="F64" s="7">
        <f>COUNTIF(State!$BC$1:$BC$37,2)</f>
        <v>0</v>
      </c>
      <c r="G64" s="7">
        <f>COUNTIF(State!$BD$1:$BD$37,2)</f>
        <v>0</v>
      </c>
      <c r="H64" s="7">
        <f>COUNTIF(State!$BE$1:$BE$37,2)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1337</v>
      </c>
      <c r="B65" s="7">
        <f>COUNTIF(State!$G$1:$G$37,3)</f>
        <v>1</v>
      </c>
      <c r="C65" s="7">
        <f>COUNTIF(State!$H$1:$H$37,3)</f>
        <v>1</v>
      </c>
      <c r="D65" s="7">
        <f>COUNTIF(State!$I$1:$I$37,3)</f>
        <v>1</v>
      </c>
      <c r="E65" s="7">
        <f>COUNTIF(State!$BB$1:$BB$37,3)</f>
        <v>10</v>
      </c>
      <c r="F65" s="7">
        <f>COUNTIF(State!$BC$1:$BC$37,3)</f>
        <v>3</v>
      </c>
      <c r="G65" s="7">
        <f>COUNTIF(State!$BD$1:$BD$37,3)</f>
        <v>4</v>
      </c>
      <c r="H65" s="7">
        <f>COUNTIF(State!$BE$1:$BE$37,3)</f>
        <v>3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1858</v>
      </c>
      <c r="B67" s="2"/>
      <c r="C67" s="2"/>
    </row>
    <row r="68" spans="1:31" s="7" customFormat="1">
      <c r="A68" s="71" t="s">
        <v>767</v>
      </c>
      <c r="B68" s="1">
        <f>COUNTIF(County!D$1:D$2484,1)-B63</f>
        <v>1134</v>
      </c>
      <c r="C68" s="1">
        <f>COUNTIF(County!E$1:E$2484,1)-C63</f>
        <v>1272</v>
      </c>
      <c r="D68" s="1">
        <f>COUNTIF(County!F$1:F$2484,1)-D63</f>
        <v>0</v>
      </c>
      <c r="E68" s="1">
        <f>COUNTIF(County!AG$1:AG$2484,1)-E63</f>
        <v>0</v>
      </c>
      <c r="F68" s="1">
        <f>COUNTIF(County!AH$1:AH$2484,1)-F63</f>
        <v>0</v>
      </c>
      <c r="G68" s="1">
        <f>COUNTIF(County!AI$1:AI$2484,1)-G63</f>
        <v>0</v>
      </c>
      <c r="H68" s="1">
        <f>COUNTIF(County!AJ$1:AJ$2484,1)-H63</f>
        <v>0</v>
      </c>
    </row>
    <row r="69" spans="1:31" s="7" customFormat="1">
      <c r="A69" s="71" t="s">
        <v>1643</v>
      </c>
      <c r="B69" s="1">
        <f>COUNTIF(County!D$1:D$2484,2)-B64</f>
        <v>1054</v>
      </c>
      <c r="C69" s="1">
        <f>COUNTIF(County!E$1:E$2484,2)-C64</f>
        <v>906</v>
      </c>
      <c r="D69" s="1">
        <f>COUNTIF(County!F$1:F$2484,2)-D64</f>
        <v>136</v>
      </c>
      <c r="E69" s="1">
        <f>COUNTIF(County!AG$1:AG$2484,2)-E64</f>
        <v>0</v>
      </c>
      <c r="F69" s="1">
        <f>COUNTIF(County!AH$1:AH$2484,2)-F64</f>
        <v>0</v>
      </c>
      <c r="G69" s="1">
        <f>COUNTIF(County!AI$1:AI$2484,2)-G64</f>
        <v>0</v>
      </c>
      <c r="H69" s="1">
        <f>COUNTIF(County!AJ$1:AJ$2484,2)-H64</f>
        <v>0</v>
      </c>
    </row>
    <row r="70" spans="1:31" s="7" customFormat="1">
      <c r="A70" s="71" t="s">
        <v>1337</v>
      </c>
      <c r="B70" s="1">
        <f>COUNTIF(County!D$1:D$2484,3)-B65</f>
        <v>-1</v>
      </c>
      <c r="C70" s="1">
        <f>COUNTIF(County!E$1:E$2484,3)-C65</f>
        <v>-1</v>
      </c>
      <c r="D70" s="1">
        <f>COUNTIF(County!F$1:F$2484,3)-D65</f>
        <v>66</v>
      </c>
      <c r="E70" s="1">
        <f>COUNTIF(County!AG$1:AG$2484,3)-E65</f>
        <v>359</v>
      </c>
      <c r="F70" s="1">
        <f>COUNTIF(County!AH$1:AH$2484,3)-F65</f>
        <v>13</v>
      </c>
      <c r="G70" s="1">
        <f>COUNTIF(County!AI$1:AI$2484,3)-G65</f>
        <v>80</v>
      </c>
      <c r="H70" s="1">
        <f>COUNTIF(County!AJ$1:AJ$2484,3)-H65</f>
        <v>0</v>
      </c>
    </row>
    <row r="71" spans="1:31" s="7" customFormat="1">
      <c r="A71" s="71" t="s">
        <v>2572</v>
      </c>
      <c r="B71" s="1">
        <f>COUNTIF(County!$D$1:$D$2484,4)-COUNTIF(State!$G$1:$G$37,4)</f>
        <v>0</v>
      </c>
      <c r="C71" s="1">
        <f>COUNTIF(County!$E$1:$E$2484,4)-COUNTIF(State!$H$1:$H$37,4)</f>
        <v>0</v>
      </c>
      <c r="D71" s="1">
        <f>COUNTIF(County!$F$1:$F$2484,4)-COUNTIF(State!$I$1:$I$37,4)</f>
        <v>0</v>
      </c>
      <c r="E71" s="1">
        <f>COUNTIF(County!$AG$1:$AG$2484,4)-COUNTIF(State!$BB$1:$BB$37,4)</f>
        <v>29</v>
      </c>
      <c r="F71" s="1">
        <f>COUNTIF(County!$AH$1:$AH$2484,4)-COUNTIF(State!$BC$1:$BC$37,4)</f>
        <v>30</v>
      </c>
      <c r="G71" s="1">
        <f>COUNTIF(County!$AI$1:$AI$2484,4)-COUNTIF(State!$BD$1:$BD$37,4)</f>
        <v>0</v>
      </c>
      <c r="H71" s="1">
        <f>COUNTIF(County!$AJ$1:$AJ$2484,4)-COUNTIF(State!$BE$1:$BE$37,4)</f>
        <v>-1</v>
      </c>
    </row>
    <row r="73" spans="1:31">
      <c r="A73" s="71" t="s">
        <v>1065</v>
      </c>
    </row>
    <row r="74" spans="1:31">
      <c r="A74" t="s">
        <v>1743</v>
      </c>
      <c r="B74" s="1">
        <f>COUNTIF(State!$M1:$M37,"&lt;.0999")</f>
        <v>2</v>
      </c>
      <c r="C74" s="1">
        <f>COUNTIF(State!$O1:$O37,"&lt;.0999")</f>
        <v>2</v>
      </c>
      <c r="D74" s="1">
        <f>COUNTIF(State!$Q$1:$Q$37,"&lt;.0999")</f>
        <v>34</v>
      </c>
    </row>
    <row r="75" spans="1:31">
      <c r="A75" t="s">
        <v>1744</v>
      </c>
      <c r="B75" s="1">
        <f>COUNTIF(State!$M$1:$M$37,"&lt;.1999")-B74</f>
        <v>0</v>
      </c>
      <c r="C75" s="1">
        <f>COUNTIF(State!$O$1:$O$37,"&lt;.1999")-C74</f>
        <v>1</v>
      </c>
      <c r="D75" s="1">
        <f>COUNTIF(State!$Q$1:$Q$37,"&lt;.1999")-D74</f>
        <v>1</v>
      </c>
    </row>
    <row r="76" spans="1:31">
      <c r="A76" t="s">
        <v>2324</v>
      </c>
      <c r="B76" s="1">
        <f>COUNTIF(State!$M$1:$M$37,"&lt;.2999")-SUM(B74:B75)</f>
        <v>2</v>
      </c>
      <c r="C76" s="1">
        <f>COUNTIF(State!$O$1:$O$37,"&lt;.2999")-SUM(C74:C75)</f>
        <v>2</v>
      </c>
      <c r="D76" s="1">
        <f>COUNTIF(State!$Q$1:$Q$37,"&lt;.2999")-SUM(D74:D75)</f>
        <v>0</v>
      </c>
    </row>
    <row r="77" spans="1:31">
      <c r="A77" t="s">
        <v>1469</v>
      </c>
      <c r="B77" s="1">
        <f>COUNTIF(State!$M$1:$M$37,"&lt;.3999")-SUM(B74:B76)</f>
        <v>7</v>
      </c>
      <c r="C77" s="1">
        <f>COUNTIF(State!$O$1:$O$37,"&lt;.3999")-SUM(C74:C76)</f>
        <v>5</v>
      </c>
      <c r="D77" s="1">
        <f>COUNTIF(State!$Q$1:$Q$37,"&lt;.3999")-SUM(D74:D76)</f>
        <v>0</v>
      </c>
    </row>
    <row r="78" spans="1:31">
      <c r="A78" t="s">
        <v>1959</v>
      </c>
      <c r="B78" s="1">
        <f>COUNTIF(State!$M$1:$M$37,"&lt;.4999")-SUM(B74:B77)</f>
        <v>6</v>
      </c>
      <c r="C78" s="1">
        <f>COUNTIF(State!$O$1:$O$37,"&lt;.4999")-SUM(C74:C77)</f>
        <v>8</v>
      </c>
      <c r="D78" s="1">
        <f>COUNTIF(State!$Q$1:$Q$37,"&lt;.4999")-SUM(D74:D77)</f>
        <v>0</v>
      </c>
    </row>
    <row r="79" spans="1:31">
      <c r="A79" t="s">
        <v>744</v>
      </c>
      <c r="B79" s="1">
        <f>COUNTIF(State!$M$1:$M$37,"&lt;.5999")-SUM(B74:B78)</f>
        <v>8</v>
      </c>
      <c r="C79" s="1">
        <f>COUNTIF(State!$O$1:$O$37,"&lt;.5999")-SUM(C74:C78)</f>
        <v>6</v>
      </c>
      <c r="D79" s="1">
        <f>COUNTIF(State!$Q$1:$Q$37,"&lt;.5999")-SUM(D74:D78)</f>
        <v>0</v>
      </c>
    </row>
    <row r="80" spans="1:31">
      <c r="A80" t="s">
        <v>745</v>
      </c>
      <c r="B80" s="1">
        <f>COUNTIF(State!$M$1:$M$37,"&lt;.6999")-SUM(B74:B79)</f>
        <v>7</v>
      </c>
      <c r="C80" s="1">
        <f>COUNTIF(State!$O$1:$O$37,"&lt;.6999")-SUM(C74:C79)</f>
        <v>7</v>
      </c>
      <c r="D80" s="1">
        <f>COUNTIF(State!$Q$1:$Q$37,"&lt;.6999")-SUM(D74:D79)</f>
        <v>0</v>
      </c>
    </row>
    <row r="81" spans="1:4">
      <c r="A81" t="s">
        <v>746</v>
      </c>
      <c r="B81" s="1">
        <f>COUNTIF(State!$M$1:$M$37,"&lt;.7999")-SUM(B74:B80)</f>
        <v>0</v>
      </c>
      <c r="C81" s="1">
        <f>COUNTIF(State!$O$1:$O$37,"&lt;.7999")-SUM(C74:C80)</f>
        <v>2</v>
      </c>
      <c r="D81" s="1">
        <f>COUNTIF(State!$Q$1:$Q$37,"&lt;.7999")-SUM(D74:D80)</f>
        <v>0</v>
      </c>
    </row>
    <row r="82" spans="1:4">
      <c r="A82" t="s">
        <v>1378</v>
      </c>
      <c r="B82" s="1">
        <f>COUNTIF(State!$M$1:$M$37,"&lt;.8999")-SUM(B74:B81)</f>
        <v>1</v>
      </c>
      <c r="C82" s="1">
        <f>COUNTIF(State!$O$1:$O$37,"&lt;.8999")-SUM(C74:C81)</f>
        <v>1</v>
      </c>
      <c r="D82" s="1">
        <f>COUNTIF(State!$Q$1:$Q$37,"&lt;.8999")-SUM(D74:D81)</f>
        <v>0</v>
      </c>
    </row>
    <row r="83" spans="1:4">
      <c r="A83" t="s">
        <v>1303</v>
      </c>
      <c r="B83" s="1">
        <f>COUNTIF(State!$M$1:$M$37,"&lt;1")-SUM(B74:B82)</f>
        <v>1</v>
      </c>
      <c r="C83" s="1">
        <f>COUNTIF(State!$O$1:$O$37,"&lt;1")-SUM(C74:C82)</f>
        <v>0</v>
      </c>
      <c r="D83" s="1">
        <f>COUNTIF(State!$Q$1:$Q$37,"&lt;1")-SUM(D74:D82)</f>
        <v>0</v>
      </c>
    </row>
    <row r="84" spans="1:4">
      <c r="D84"/>
    </row>
    <row r="85" spans="1:4">
      <c r="A85" t="s">
        <v>534</v>
      </c>
      <c r="D85"/>
    </row>
    <row r="86" spans="1:4">
      <c r="A86" t="s">
        <v>1743</v>
      </c>
      <c r="B86" s="1">
        <f>COUNTIF(County!J1:J2485,"&lt;.0999")-B74</f>
        <v>218</v>
      </c>
      <c r="C86" s="1">
        <f>COUNTIF(County!K1:K2485,"&lt;.0999")-C74</f>
        <v>236</v>
      </c>
      <c r="D86" s="1">
        <f>COUNTIF(County!L1:L2485,"&lt;.0999")-D74</f>
        <v>2272</v>
      </c>
    </row>
    <row r="87" spans="1:4">
      <c r="A87" t="s">
        <v>1744</v>
      </c>
      <c r="B87" s="1">
        <f>COUNTIF(County!J1:J2485,"&lt;.1999")-SUM(B74:B75)-B86</f>
        <v>38</v>
      </c>
      <c r="C87" s="1">
        <f>COUNTIF(County!K1:K2485,"&lt;.1999")-SUM(C74:C75)-C86</f>
        <v>83</v>
      </c>
      <c r="D87" s="1">
        <f>COUNTIF(County!L1:L2485,"&lt;.1999")-SUM(D74:D75)-D86</f>
        <v>96</v>
      </c>
    </row>
    <row r="88" spans="1:4">
      <c r="A88" t="s">
        <v>2324</v>
      </c>
      <c r="B88" s="1">
        <f>COUNTIF(County!J1:J2485,"&lt;.2999")-SUM(B74:B76)-SUM(B86:B87)</f>
        <v>211</v>
      </c>
      <c r="C88" s="1">
        <f>COUNTIF(County!K1:K2485,"&lt;.2999")-SUM(C74:C76)-SUM(C86:C87)</f>
        <v>137</v>
      </c>
      <c r="D88" s="1">
        <f>COUNTIF(County!L1:L2485,"&lt;.2999")-SUM(D74:D76)-SUM(D86:D87)</f>
        <v>33</v>
      </c>
    </row>
    <row r="89" spans="1:4">
      <c r="A89" t="s">
        <v>1469</v>
      </c>
      <c r="B89" s="1">
        <f>COUNTIF(County!J1:J2485,"&lt;.3999")-SUM(B74:B77)-SUM(B86:B88)</f>
        <v>375</v>
      </c>
      <c r="C89" s="1">
        <f>COUNTIF(County!K1:K2485,"&lt;.3999")-SUM(C74:C77)-SUM(C86:C88)</f>
        <v>285</v>
      </c>
      <c r="D89" s="1">
        <f>COUNTIF(County!L1:L2485,"&lt;.3999")-SUM(D74:D77)-SUM(D86:D88)</f>
        <v>4</v>
      </c>
    </row>
    <row r="90" spans="1:4">
      <c r="A90" t="s">
        <v>1959</v>
      </c>
      <c r="B90" s="1">
        <f>COUNTIF(County!J1:J2485,"&lt;.4999")-SUM(B74:B78)-SUM(B86:B89)</f>
        <v>449</v>
      </c>
      <c r="C90" s="1">
        <f>COUNTIF(County!K1:K2485,"&lt;.4999")-SUM(C74:C78)-SUM(C86:C89)</f>
        <v>417</v>
      </c>
      <c r="D90" s="1">
        <f>COUNTIF(County!L1:L2485,"&lt;.4999")-SUM(D74:D78)-SUM(D86:D89)</f>
        <v>0</v>
      </c>
    </row>
    <row r="91" spans="1:4">
      <c r="A91" t="s">
        <v>744</v>
      </c>
      <c r="B91" s="1">
        <f>COUNTIF(County!J1:J2485,"&lt;.5999")-SUM(B74:B79)-SUM(B86:B90)</f>
        <v>399</v>
      </c>
      <c r="C91" s="1">
        <f>COUNTIF(County!K1:K2485,"&lt;.5999")-SUM(C74:C79)-SUM(C86:C90)</f>
        <v>465</v>
      </c>
      <c r="D91" s="1">
        <f>COUNTIF(County!L1:L2485,"&lt;.5999")-SUM(D74:D79)-SUM(D86:D90)</f>
        <v>0</v>
      </c>
    </row>
    <row r="92" spans="1:4">
      <c r="A92" t="s">
        <v>745</v>
      </c>
      <c r="B92" s="1">
        <f>COUNTIF(County!J1:J2485,"&lt;.6999")-SUM(B74:B80)-SUM(B86:B91)</f>
        <v>270</v>
      </c>
      <c r="C92" s="1">
        <f>COUNTIF(County!K1:K2485,"&lt;.6999")-SUM(C74:C80)-SUM(C86:C91)</f>
        <v>354</v>
      </c>
      <c r="D92" s="1">
        <f>COUNTIF(County!L1:L2485,"&lt;.6999")-SUM(D74:D80)-SUM(D86:D91)</f>
        <v>0</v>
      </c>
    </row>
    <row r="93" spans="1:4">
      <c r="A93" t="s">
        <v>746</v>
      </c>
      <c r="B93" s="1">
        <f>COUNTIF(County!J1:J2485,"&lt;.7999")-SUM(B74:B81)-SUM(B86:B92)</f>
        <v>136</v>
      </c>
      <c r="C93" s="1">
        <f>COUNTIF(County!K1:K2485,"&lt;.7999")-SUM(C74:C81)-SUM(C86:C92)</f>
        <v>220</v>
      </c>
      <c r="D93" s="1">
        <f>COUNTIF(County!L1:L2485,"&lt;.7999")-SUM(D74:D81)-SUM(D86:D92)</f>
        <v>0</v>
      </c>
    </row>
    <row r="94" spans="1:4">
      <c r="A94" t="s">
        <v>1378</v>
      </c>
      <c r="B94" s="1">
        <f>COUNTIF(County!J1:J2485,"&lt;.8999")-SUM(B74:B82)-SUM(B86:B93)</f>
        <v>73</v>
      </c>
      <c r="C94" s="1">
        <f>COUNTIF(County!K1:K2485,"&lt;.8999")-SUM(C74:C82)-SUM(C86:C93)</f>
        <v>125</v>
      </c>
      <c r="D94" s="1">
        <f>COUNTIF(County!L1:L2485,"&lt;.8999")-SUM(D74:D82)-SUM(D86:D93)</f>
        <v>0</v>
      </c>
    </row>
    <row r="95" spans="1:4">
      <c r="A95" t="s">
        <v>1303</v>
      </c>
      <c r="B95" s="1">
        <f>COUNTIF(County!J1:J2485,"&lt;.9999")-SUM(B74:B83)-SUM(B86:B94)</f>
        <v>55</v>
      </c>
      <c r="C95" s="1">
        <f>COUNTIF(County!K1:K2485,"&lt;.9999")-SUM(C74:C83)-SUM(C86:C94)</f>
        <v>2</v>
      </c>
      <c r="D95" s="1">
        <f>COUNTIF(County!L1:L2485,"&lt;.9999")-SUM(D74:D83)-SUM(D86:D94)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H125"/>
  <sheetViews>
    <sheetView workbookViewId="0">
      <selection activeCell="A53" sqref="A53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16.42578125" bestFit="1" customWidth="1"/>
    <col min="4" max="4" width="11.7109375" bestFit="1" customWidth="1"/>
    <col min="5" max="5" width="10.42578125" bestFit="1" customWidth="1"/>
    <col min="6" max="6" width="10" customWidth="1"/>
    <col min="7" max="7" width="2" bestFit="1" customWidth="1"/>
  </cols>
  <sheetData>
    <row r="1" spans="1:6">
      <c r="A1" s="86" t="s">
        <v>1425</v>
      </c>
      <c r="B1" s="86" t="s">
        <v>2250</v>
      </c>
      <c r="C1" s="86" t="s">
        <v>903</v>
      </c>
      <c r="D1" s="86" t="s">
        <v>2249</v>
      </c>
      <c r="E1" s="86" t="s">
        <v>1582</v>
      </c>
    </row>
    <row r="2" spans="1:6">
      <c r="A2">
        <v>1</v>
      </c>
      <c r="C2" s="14" t="s">
        <v>1085</v>
      </c>
      <c r="D2">
        <f>A2</f>
        <v>1</v>
      </c>
      <c r="E2" t="s">
        <v>1085</v>
      </c>
      <c r="F2" t="s">
        <v>234</v>
      </c>
    </row>
    <row r="3" spans="1:6">
      <c r="A3">
        <v>2</v>
      </c>
      <c r="C3" s="13" t="s">
        <v>927</v>
      </c>
      <c r="D3">
        <f t="shared" ref="D3:D8" si="0">A3</f>
        <v>2</v>
      </c>
      <c r="E3" t="s">
        <v>927</v>
      </c>
      <c r="F3" t="s">
        <v>243</v>
      </c>
    </row>
    <row r="4" spans="1:6">
      <c r="A4">
        <v>3</v>
      </c>
      <c r="C4" s="70" t="s">
        <v>2617</v>
      </c>
      <c r="D4">
        <f t="shared" si="0"/>
        <v>3</v>
      </c>
      <c r="E4" t="s">
        <v>2617</v>
      </c>
      <c r="F4" t="s">
        <v>244</v>
      </c>
    </row>
    <row r="5" spans="1:6">
      <c r="A5">
        <v>4</v>
      </c>
      <c r="C5" t="s">
        <v>84</v>
      </c>
      <c r="D5">
        <f t="shared" si="0"/>
        <v>4</v>
      </c>
      <c r="E5" t="s">
        <v>84</v>
      </c>
      <c r="F5" t="s">
        <v>245</v>
      </c>
    </row>
    <row r="6" spans="1:6">
      <c r="A6">
        <v>5</v>
      </c>
      <c r="C6" t="s">
        <v>2767</v>
      </c>
      <c r="D6">
        <f>A6</f>
        <v>5</v>
      </c>
      <c r="E6" t="s">
        <v>2374</v>
      </c>
      <c r="F6" t="s">
        <v>246</v>
      </c>
    </row>
    <row r="7" spans="1:6">
      <c r="A7">
        <v>6</v>
      </c>
      <c r="B7" s="1"/>
      <c r="C7" s="91" t="s">
        <v>1296</v>
      </c>
      <c r="D7">
        <f>A7</f>
        <v>6</v>
      </c>
      <c r="E7" s="91" t="s">
        <v>912</v>
      </c>
    </row>
    <row r="8" spans="1:6">
      <c r="A8">
        <v>7</v>
      </c>
      <c r="B8" s="1"/>
      <c r="C8" s="91" t="s">
        <v>2784</v>
      </c>
      <c r="D8">
        <f t="shared" si="0"/>
        <v>7</v>
      </c>
      <c r="E8" s="91" t="s">
        <v>2785</v>
      </c>
    </row>
    <row r="9" spans="1:6">
      <c r="A9">
        <v>8</v>
      </c>
      <c r="B9" s="1"/>
      <c r="C9" t="s">
        <v>2302</v>
      </c>
      <c r="D9">
        <f>A9</f>
        <v>8</v>
      </c>
      <c r="E9" t="s">
        <v>2302</v>
      </c>
    </row>
    <row r="10" spans="1:6">
      <c r="A10">
        <v>9</v>
      </c>
      <c r="B10" s="1"/>
      <c r="C10" s="1" t="s">
        <v>1093</v>
      </c>
      <c r="D10">
        <f>A10</f>
        <v>9</v>
      </c>
      <c r="E10" s="1" t="s">
        <v>1093</v>
      </c>
    </row>
    <row r="11" spans="1:6">
      <c r="A11">
        <v>10</v>
      </c>
      <c r="B11" s="1"/>
      <c r="C11" s="1" t="s">
        <v>1094</v>
      </c>
      <c r="D11">
        <f>A11</f>
        <v>10</v>
      </c>
      <c r="E11" s="1" t="s">
        <v>1094</v>
      </c>
    </row>
    <row r="12" spans="1:6">
      <c r="A12">
        <v>11</v>
      </c>
      <c r="B12" s="1"/>
      <c r="C12" s="1" t="s">
        <v>1095</v>
      </c>
      <c r="D12">
        <f>A12</f>
        <v>11</v>
      </c>
      <c r="E12" s="1" t="s">
        <v>1095</v>
      </c>
    </row>
    <row r="13" spans="1:6">
      <c r="A13">
        <v>12</v>
      </c>
      <c r="B13" s="1"/>
      <c r="C13" s="1" t="s">
        <v>1096</v>
      </c>
      <c r="D13">
        <f>A13</f>
        <v>12</v>
      </c>
      <c r="E13" s="1" t="s">
        <v>1096</v>
      </c>
    </row>
    <row r="17" spans="1:7">
      <c r="A17" t="s">
        <v>2249</v>
      </c>
      <c r="B17" t="s">
        <v>1137</v>
      </c>
      <c r="C17" t="s">
        <v>1138</v>
      </c>
      <c r="D17" t="s">
        <v>775</v>
      </c>
      <c r="E17" t="s">
        <v>1582</v>
      </c>
      <c r="F17" t="str">
        <f>IF(E17="Democratic","dem",IF(E17="Republican","rep",IF(E17="Independent","ind","")))</f>
        <v/>
      </c>
    </row>
    <row r="18" spans="1:7">
      <c r="A18">
        <v>1</v>
      </c>
      <c r="B18" t="s">
        <v>2376</v>
      </c>
      <c r="C18" t="s">
        <v>1085</v>
      </c>
      <c r="D18" t="s">
        <v>2675</v>
      </c>
      <c r="E18" t="s">
        <v>2656</v>
      </c>
      <c r="F18" t="str">
        <f>IF(C18="Democratic","dem",IF(C18="Republican","rep",IF(C18="Independent","ind",IF(C18="Libertarian","lib",IF(C18="Constitution","cst",IF(C18="Green","grn",""))))))</f>
        <v>dem</v>
      </c>
      <c r="G18">
        <v>1</v>
      </c>
    </row>
    <row r="19" spans="1:7">
      <c r="A19">
        <v>2</v>
      </c>
      <c r="B19" t="s">
        <v>2377</v>
      </c>
      <c r="C19" t="s">
        <v>927</v>
      </c>
      <c r="D19" t="s">
        <v>2675</v>
      </c>
      <c r="E19" t="s">
        <v>2654</v>
      </c>
      <c r="F19" t="str">
        <f>IF(C19="Democratic","dem",IF(C19="Republican","rep",IF(C19="Independent","ind",IF(C19="Libertarian","lib",IF(C19="Constitution","cst",IF(C19="Green","grn",""))))))</f>
        <v>rep</v>
      </c>
      <c r="G19">
        <v>0</v>
      </c>
    </row>
    <row r="20" spans="1:7">
      <c r="A20">
        <v>8</v>
      </c>
      <c r="B20" t="s">
        <v>2302</v>
      </c>
      <c r="C20" t="s">
        <v>2598</v>
      </c>
      <c r="D20" t="s">
        <v>2675</v>
      </c>
      <c r="E20" t="s">
        <v>2302</v>
      </c>
      <c r="G20">
        <v>0</v>
      </c>
    </row>
    <row r="21" spans="1:7">
      <c r="A21">
        <v>1</v>
      </c>
      <c r="B21" t="s">
        <v>2652</v>
      </c>
      <c r="C21" t="s">
        <v>1085</v>
      </c>
      <c r="D21" t="s">
        <v>1398</v>
      </c>
      <c r="E21" t="s">
        <v>2655</v>
      </c>
      <c r="F21" t="str">
        <f>IF(C21="Democratic","dem",IF(C21="Republican","rep",IF(C21="Independent","ind",IF(C21="Libertarian","lib",IF(C21="Constitution","cst",IF(C21="Green","grn",""))))))</f>
        <v>dem</v>
      </c>
      <c r="G21">
        <v>0</v>
      </c>
    </row>
    <row r="22" spans="1:7">
      <c r="A22">
        <v>2</v>
      </c>
      <c r="B22" t="s">
        <v>2653</v>
      </c>
      <c r="C22" t="s">
        <v>927</v>
      </c>
      <c r="D22" t="s">
        <v>1398</v>
      </c>
      <c r="E22" t="s">
        <v>878</v>
      </c>
      <c r="F22" t="str">
        <f t="shared" ref="F22:F52" si="1">IF(C22="Democratic","dem",IF(C22="Republican","rep",IF(C22="Independent","ind",IF(C22="Libertarian","lib",IF(C22="Constitution","cst",IF(C22="Green","grn",""))))))</f>
        <v>rep</v>
      </c>
      <c r="G22">
        <v>1</v>
      </c>
    </row>
    <row r="23" spans="1:7">
      <c r="A23">
        <v>8</v>
      </c>
      <c r="B23" t="s">
        <v>2302</v>
      </c>
      <c r="C23" t="s">
        <v>2598</v>
      </c>
      <c r="D23" t="s">
        <v>1398</v>
      </c>
      <c r="E23" t="s">
        <v>2302</v>
      </c>
      <c r="F23" t="str">
        <f t="shared" si="1"/>
        <v/>
      </c>
      <c r="G23">
        <v>0</v>
      </c>
    </row>
    <row r="24" spans="1:7">
      <c r="A24">
        <v>1</v>
      </c>
      <c r="B24" s="9" t="s">
        <v>126</v>
      </c>
      <c r="C24" t="s">
        <v>1085</v>
      </c>
      <c r="D24" s="1" t="s">
        <v>294</v>
      </c>
      <c r="E24" s="9" t="s">
        <v>128</v>
      </c>
      <c r="F24" t="str">
        <f t="shared" si="1"/>
        <v>dem</v>
      </c>
      <c r="G24">
        <v>1</v>
      </c>
    </row>
    <row r="25" spans="1:7">
      <c r="A25">
        <v>8</v>
      </c>
      <c r="B25" s="9" t="s">
        <v>127</v>
      </c>
      <c r="C25" t="s">
        <v>2603</v>
      </c>
      <c r="D25" s="1" t="s">
        <v>294</v>
      </c>
      <c r="E25" s="9" t="s">
        <v>995</v>
      </c>
      <c r="F25" t="str">
        <f t="shared" si="1"/>
        <v/>
      </c>
      <c r="G25">
        <v>0</v>
      </c>
    </row>
    <row r="26" spans="1:7">
      <c r="A26">
        <v>1</v>
      </c>
      <c r="B26" s="9" t="s">
        <v>2809</v>
      </c>
      <c r="C26" t="s">
        <v>1085</v>
      </c>
      <c r="D26" s="1" t="s">
        <v>103</v>
      </c>
      <c r="E26" s="9" t="s">
        <v>2218</v>
      </c>
      <c r="F26" t="str">
        <f t="shared" si="1"/>
        <v>dem</v>
      </c>
      <c r="G26">
        <v>0</v>
      </c>
    </row>
    <row r="27" spans="1:7">
      <c r="A27">
        <v>2</v>
      </c>
      <c r="B27" s="9" t="s">
        <v>2810</v>
      </c>
      <c r="C27" t="s">
        <v>927</v>
      </c>
      <c r="D27" s="1" t="s">
        <v>103</v>
      </c>
      <c r="E27" s="9" t="s">
        <v>1515</v>
      </c>
      <c r="F27" t="str">
        <f t="shared" si="1"/>
        <v>rep</v>
      </c>
      <c r="G27">
        <v>2</v>
      </c>
    </row>
    <row r="28" spans="1:7">
      <c r="A28">
        <v>9</v>
      </c>
      <c r="B28" s="9" t="s">
        <v>2811</v>
      </c>
      <c r="C28" t="s">
        <v>2834</v>
      </c>
      <c r="D28" s="1" t="s">
        <v>103</v>
      </c>
      <c r="E28" s="9" t="s">
        <v>2836</v>
      </c>
      <c r="F28" t="str">
        <f t="shared" si="1"/>
        <v/>
      </c>
      <c r="G28">
        <v>0</v>
      </c>
    </row>
    <row r="29" spans="1:7">
      <c r="A29">
        <v>10</v>
      </c>
      <c r="B29" s="9" t="s">
        <v>2679</v>
      </c>
      <c r="C29" t="s">
        <v>2835</v>
      </c>
      <c r="D29" s="1" t="s">
        <v>103</v>
      </c>
      <c r="E29" s="9" t="s">
        <v>877</v>
      </c>
      <c r="F29" t="str">
        <f t="shared" si="1"/>
        <v/>
      </c>
      <c r="G29">
        <v>0</v>
      </c>
    </row>
    <row r="30" spans="1:7">
      <c r="A30">
        <v>8</v>
      </c>
      <c r="B30" s="9" t="s">
        <v>2302</v>
      </c>
      <c r="C30" t="s">
        <v>2598</v>
      </c>
      <c r="D30" s="1" t="s">
        <v>103</v>
      </c>
      <c r="E30" s="9" t="s">
        <v>2302</v>
      </c>
      <c r="F30" t="str">
        <f t="shared" si="1"/>
        <v/>
      </c>
      <c r="G30">
        <v>0</v>
      </c>
    </row>
    <row r="31" spans="1:7">
      <c r="A31">
        <v>1</v>
      </c>
      <c r="B31" t="s">
        <v>759</v>
      </c>
      <c r="C31" t="s">
        <v>1085</v>
      </c>
      <c r="D31" s="1" t="s">
        <v>1785</v>
      </c>
      <c r="E31" t="s">
        <v>762</v>
      </c>
      <c r="F31" t="str">
        <f t="shared" si="1"/>
        <v>dem</v>
      </c>
      <c r="G31">
        <v>1</v>
      </c>
    </row>
    <row r="32" spans="1:7">
      <c r="A32">
        <v>2</v>
      </c>
      <c r="B32" t="s">
        <v>760</v>
      </c>
      <c r="C32" t="s">
        <v>927</v>
      </c>
      <c r="D32" s="1" t="s">
        <v>1785</v>
      </c>
      <c r="E32" t="s">
        <v>763</v>
      </c>
      <c r="F32" t="str">
        <f t="shared" si="1"/>
        <v>rep</v>
      </c>
      <c r="G32">
        <v>0</v>
      </c>
    </row>
    <row r="33" spans="1:7">
      <c r="A33">
        <v>4</v>
      </c>
      <c r="B33" t="s">
        <v>761</v>
      </c>
      <c r="C33" t="s">
        <v>84</v>
      </c>
      <c r="D33" s="1" t="s">
        <v>1785</v>
      </c>
      <c r="E33" t="s">
        <v>764</v>
      </c>
      <c r="F33" t="str">
        <f t="shared" si="1"/>
        <v>lib</v>
      </c>
      <c r="G33">
        <v>0</v>
      </c>
    </row>
    <row r="34" spans="1:7">
      <c r="A34">
        <v>8</v>
      </c>
      <c r="B34" t="s">
        <v>2302</v>
      </c>
      <c r="C34" t="s">
        <v>2598</v>
      </c>
      <c r="D34" s="1" t="s">
        <v>1785</v>
      </c>
      <c r="E34" t="s">
        <v>2302</v>
      </c>
      <c r="F34" t="str">
        <f t="shared" si="1"/>
        <v/>
      </c>
      <c r="G34">
        <v>0</v>
      </c>
    </row>
    <row r="35" spans="1:7">
      <c r="A35">
        <v>1</v>
      </c>
      <c r="B35" s="91" t="s">
        <v>22</v>
      </c>
      <c r="C35" s="91" t="s">
        <v>1085</v>
      </c>
      <c r="D35" s="1" t="s">
        <v>821</v>
      </c>
      <c r="E35" s="91" t="s">
        <v>23</v>
      </c>
      <c r="F35" t="str">
        <f>IF(C35="Democratic","dem",IF(C35="Republican","rep",IF(C35="Independent","ind",IF(C35="Libertarian","lib",IF(C35="Constitution","cst",IF(C35="Green","grn",""))))))</f>
        <v>dem</v>
      </c>
      <c r="G35">
        <v>1</v>
      </c>
    </row>
    <row r="36" spans="1:7">
      <c r="A36">
        <v>1</v>
      </c>
      <c r="B36" s="91" t="s">
        <v>177</v>
      </c>
      <c r="C36" s="91" t="s">
        <v>1085</v>
      </c>
      <c r="D36" s="1" t="s">
        <v>2483</v>
      </c>
      <c r="E36" s="91" t="s">
        <v>180</v>
      </c>
      <c r="F36" t="str">
        <f>IF(C36="Democratic","dem",IF(C36="Republican","rep",IF(C36="Independent","ind",IF(C36="Libertarian","lib",IF(C36="Constitution","cst",IF(C36="Green","grn",""))))))</f>
        <v>dem</v>
      </c>
      <c r="G36">
        <v>1</v>
      </c>
    </row>
    <row r="37" spans="1:7">
      <c r="A37">
        <v>2</v>
      </c>
      <c r="B37" s="91" t="s">
        <v>178</v>
      </c>
      <c r="C37" s="91" t="s">
        <v>927</v>
      </c>
      <c r="D37" s="1" t="s">
        <v>2483</v>
      </c>
      <c r="E37" s="91" t="s">
        <v>181</v>
      </c>
      <c r="F37" t="str">
        <f>IF(C37="Democratic","dem",IF(C37="Republican","rep",IF(C37="Independent","ind",IF(C37="Libertarian","lib",IF(C37="Constitution","cst",IF(C37="Green","grn",""))))))</f>
        <v>rep</v>
      </c>
      <c r="G37">
        <v>0</v>
      </c>
    </row>
    <row r="38" spans="1:7">
      <c r="A38">
        <v>4</v>
      </c>
      <c r="B38" s="91" t="s">
        <v>179</v>
      </c>
      <c r="C38" s="91" t="s">
        <v>84</v>
      </c>
      <c r="D38" s="1" t="s">
        <v>2483</v>
      </c>
      <c r="E38" s="91" t="s">
        <v>182</v>
      </c>
      <c r="F38" t="str">
        <f>IF(C38="Democratic","dem",IF(C38="Republican","rep",IF(C38="Independent","ind",IF(C38="Libertarian","lib",IF(C38="Constitution","cst",IF(C38="Green","grn",""))))))</f>
        <v>lib</v>
      </c>
      <c r="G38">
        <v>0</v>
      </c>
    </row>
    <row r="39" spans="1:7">
      <c r="A39">
        <v>1</v>
      </c>
      <c r="B39" s="92" t="s">
        <v>183</v>
      </c>
      <c r="C39" s="92" t="s">
        <v>1085</v>
      </c>
      <c r="D39" s="1" t="s">
        <v>1994</v>
      </c>
      <c r="E39" s="92" t="s">
        <v>19</v>
      </c>
      <c r="F39" t="str">
        <f t="shared" si="1"/>
        <v>dem</v>
      </c>
      <c r="G39">
        <v>0</v>
      </c>
    </row>
    <row r="40" spans="1:7">
      <c r="A40">
        <v>2</v>
      </c>
      <c r="B40" s="92" t="s">
        <v>184</v>
      </c>
      <c r="C40" s="92" t="s">
        <v>927</v>
      </c>
      <c r="D40" s="1" t="s">
        <v>1994</v>
      </c>
      <c r="E40" s="92" t="s">
        <v>932</v>
      </c>
      <c r="F40" t="str">
        <f t="shared" ref="F40:F45" si="2">IF(C40="Democratic","dem",IF(C40="Republican","rep",IF(C40="Independent","ind",IF(C40="Libertarian","lib",IF(C40="Constitution","cst",IF(C40="Green","grn",""))))))</f>
        <v>rep</v>
      </c>
      <c r="G40">
        <v>2</v>
      </c>
    </row>
    <row r="41" spans="1:7">
      <c r="A41">
        <v>1</v>
      </c>
      <c r="B41" s="92" t="s">
        <v>2522</v>
      </c>
      <c r="C41" s="92" t="s">
        <v>1085</v>
      </c>
      <c r="D41" s="1" t="s">
        <v>1250</v>
      </c>
      <c r="E41" s="92" t="s">
        <v>2521</v>
      </c>
      <c r="F41" t="str">
        <f t="shared" si="2"/>
        <v>dem</v>
      </c>
      <c r="G41">
        <v>1</v>
      </c>
    </row>
    <row r="42" spans="1:7">
      <c r="A42">
        <v>2</v>
      </c>
      <c r="B42" s="92" t="s">
        <v>2748</v>
      </c>
      <c r="C42" s="92" t="s">
        <v>927</v>
      </c>
      <c r="D42" s="1" t="s">
        <v>1250</v>
      </c>
      <c r="E42" s="92" t="s">
        <v>2634</v>
      </c>
      <c r="F42" t="str">
        <f t="shared" si="2"/>
        <v>rep</v>
      </c>
      <c r="G42">
        <v>0</v>
      </c>
    </row>
    <row r="43" spans="1:7">
      <c r="A43">
        <v>1</v>
      </c>
      <c r="B43" s="92" t="s">
        <v>2488</v>
      </c>
      <c r="C43" s="92" t="s">
        <v>1085</v>
      </c>
      <c r="D43" s="1" t="s">
        <v>2512</v>
      </c>
      <c r="E43" s="92" t="s">
        <v>2733</v>
      </c>
      <c r="F43" t="str">
        <f t="shared" si="2"/>
        <v>dem</v>
      </c>
      <c r="G43">
        <v>0</v>
      </c>
    </row>
    <row r="44" spans="1:7">
      <c r="A44">
        <v>2</v>
      </c>
      <c r="B44" s="92" t="s">
        <v>2200</v>
      </c>
      <c r="C44" s="92" t="s">
        <v>927</v>
      </c>
      <c r="D44" s="1" t="s">
        <v>2512</v>
      </c>
      <c r="E44" s="92" t="s">
        <v>2201</v>
      </c>
      <c r="F44" t="str">
        <f t="shared" si="2"/>
        <v>rep</v>
      </c>
      <c r="G44">
        <v>1</v>
      </c>
    </row>
    <row r="45" spans="1:7">
      <c r="A45">
        <v>8</v>
      </c>
      <c r="B45" s="92" t="s">
        <v>2302</v>
      </c>
      <c r="C45" s="92" t="s">
        <v>2598</v>
      </c>
      <c r="D45" s="1" t="s">
        <v>2512</v>
      </c>
      <c r="E45" s="92" t="s">
        <v>2302</v>
      </c>
      <c r="F45" t="str">
        <f t="shared" si="2"/>
        <v/>
      </c>
      <c r="G45">
        <v>0</v>
      </c>
    </row>
    <row r="46" spans="1:7">
      <c r="A46">
        <v>1</v>
      </c>
      <c r="B46" s="92" t="s">
        <v>2707</v>
      </c>
      <c r="C46" s="92" t="s">
        <v>1085</v>
      </c>
      <c r="D46" s="1" t="s">
        <v>522</v>
      </c>
      <c r="E46" s="92" t="s">
        <v>2439</v>
      </c>
      <c r="F46" t="str">
        <f t="shared" si="1"/>
        <v>dem</v>
      </c>
      <c r="G46">
        <v>1</v>
      </c>
    </row>
    <row r="47" spans="1:7">
      <c r="A47">
        <v>2</v>
      </c>
      <c r="B47" s="92" t="s">
        <v>2708</v>
      </c>
      <c r="C47" s="92" t="s">
        <v>927</v>
      </c>
      <c r="D47" s="1" t="s">
        <v>522</v>
      </c>
      <c r="E47" s="92" t="s">
        <v>2440</v>
      </c>
      <c r="F47" t="str">
        <f t="shared" si="1"/>
        <v>rep</v>
      </c>
      <c r="G47">
        <v>0</v>
      </c>
    </row>
    <row r="48" spans="1:7">
      <c r="A48">
        <v>8</v>
      </c>
      <c r="B48" s="92" t="s">
        <v>2302</v>
      </c>
      <c r="C48" s="92" t="s">
        <v>2598</v>
      </c>
      <c r="D48" s="1" t="s">
        <v>522</v>
      </c>
      <c r="E48" s="92" t="s">
        <v>2302</v>
      </c>
      <c r="F48" t="str">
        <f t="shared" si="1"/>
        <v/>
      </c>
      <c r="G48">
        <v>0</v>
      </c>
    </row>
    <row r="49" spans="1:7">
      <c r="A49">
        <v>1</v>
      </c>
      <c r="B49" s="90" t="s">
        <v>444</v>
      </c>
      <c r="C49" s="92" t="s">
        <v>1085</v>
      </c>
      <c r="D49" s="1" t="s">
        <v>1681</v>
      </c>
      <c r="E49" s="90" t="s">
        <v>447</v>
      </c>
      <c r="F49" t="str">
        <f t="shared" si="1"/>
        <v>dem</v>
      </c>
      <c r="G49">
        <v>0</v>
      </c>
    </row>
    <row r="50" spans="1:7">
      <c r="A50">
        <v>2</v>
      </c>
      <c r="B50" s="90" t="s">
        <v>445</v>
      </c>
      <c r="C50" t="s">
        <v>927</v>
      </c>
      <c r="D50" s="1" t="s">
        <v>1681</v>
      </c>
      <c r="E50" s="90" t="s">
        <v>446</v>
      </c>
      <c r="F50" t="str">
        <f t="shared" si="1"/>
        <v>rep</v>
      </c>
      <c r="G50">
        <v>1</v>
      </c>
    </row>
    <row r="51" spans="1:7">
      <c r="A51">
        <v>8</v>
      </c>
      <c r="B51" s="90" t="s">
        <v>2302</v>
      </c>
      <c r="C51" t="s">
        <v>2598</v>
      </c>
      <c r="D51" s="1" t="s">
        <v>1681</v>
      </c>
      <c r="E51" s="90" t="s">
        <v>2302</v>
      </c>
      <c r="F51" t="str">
        <f t="shared" si="1"/>
        <v/>
      </c>
      <c r="G51">
        <v>0</v>
      </c>
    </row>
    <row r="52" spans="1:7">
      <c r="A52">
        <v>1</v>
      </c>
      <c r="B52" s="9" t="s">
        <v>201</v>
      </c>
      <c r="C52" t="s">
        <v>1085</v>
      </c>
      <c r="D52" s="1" t="s">
        <v>771</v>
      </c>
      <c r="E52" s="9" t="s">
        <v>203</v>
      </c>
      <c r="F52" t="str">
        <f t="shared" si="1"/>
        <v>dem</v>
      </c>
      <c r="G52">
        <v>0</v>
      </c>
    </row>
    <row r="53" spans="1:7">
      <c r="A53">
        <v>2</v>
      </c>
      <c r="B53" s="9" t="s">
        <v>202</v>
      </c>
      <c r="C53" t="s">
        <v>927</v>
      </c>
      <c r="D53" s="1" t="s">
        <v>771</v>
      </c>
      <c r="E53" s="9" t="s">
        <v>204</v>
      </c>
      <c r="F53" t="str">
        <f t="shared" ref="F53:F107" si="3">IF(C53="Democratic","dem",IF(C53="Republican","rep",IF(C53="Independent","ind",IF(C53="Libertarian","lib",IF(C53="Constitution","cst",IF(C53="Green","grn",""))))))</f>
        <v>rep</v>
      </c>
      <c r="G53">
        <v>1</v>
      </c>
    </row>
    <row r="54" spans="1:7">
      <c r="A54">
        <v>1</v>
      </c>
      <c r="B54" s="9" t="s">
        <v>2063</v>
      </c>
      <c r="C54" t="s">
        <v>1085</v>
      </c>
      <c r="D54" s="1" t="s">
        <v>2419</v>
      </c>
      <c r="E54" s="9" t="s">
        <v>1948</v>
      </c>
      <c r="F54" t="str">
        <f t="shared" si="3"/>
        <v>dem</v>
      </c>
      <c r="G54">
        <v>1</v>
      </c>
    </row>
    <row r="55" spans="1:7">
      <c r="A55">
        <v>2</v>
      </c>
      <c r="B55" s="9" t="s">
        <v>2064</v>
      </c>
      <c r="C55" t="s">
        <v>927</v>
      </c>
      <c r="D55" s="1" t="s">
        <v>2419</v>
      </c>
      <c r="E55" s="9" t="s">
        <v>2067</v>
      </c>
      <c r="F55" t="str">
        <f t="shared" si="3"/>
        <v>rep</v>
      </c>
      <c r="G55">
        <v>0</v>
      </c>
    </row>
    <row r="56" spans="1:7">
      <c r="A56">
        <v>9</v>
      </c>
      <c r="B56" s="9" t="s">
        <v>2065</v>
      </c>
      <c r="C56" t="s">
        <v>1085</v>
      </c>
      <c r="D56" s="1" t="s">
        <v>2419</v>
      </c>
      <c r="E56" s="9" t="s">
        <v>2068</v>
      </c>
      <c r="F56" t="str">
        <f>IF(C56="Democratic","dem",IF(C56="Republican","rep",IF(C56="Independent","ind",IF(C56="Libertarian","lib",IF(C56="Constitution","cst",IF(C56="Green","grn",""))))))</f>
        <v>dem</v>
      </c>
      <c r="G56">
        <v>0</v>
      </c>
    </row>
    <row r="57" spans="1:7">
      <c r="A57">
        <v>10</v>
      </c>
      <c r="B57" s="9" t="s">
        <v>2066</v>
      </c>
      <c r="C57" t="s">
        <v>927</v>
      </c>
      <c r="D57" s="1" t="s">
        <v>2419</v>
      </c>
      <c r="E57" s="9" t="s">
        <v>2069</v>
      </c>
      <c r="F57" t="str">
        <f>IF(C57="Democratic","dem",IF(C57="Republican","rep",IF(C57="Independent","ind",IF(C57="Libertarian","lib",IF(C57="Constitution","cst",IF(C57="Green","grn",""))))))</f>
        <v>rep</v>
      </c>
      <c r="G57">
        <v>0</v>
      </c>
    </row>
    <row r="58" spans="1:7">
      <c r="A58">
        <v>1</v>
      </c>
      <c r="B58" t="s">
        <v>2387</v>
      </c>
      <c r="C58" s="92" t="s">
        <v>1085</v>
      </c>
      <c r="D58" s="1" t="s">
        <v>2537</v>
      </c>
      <c r="E58" s="9" t="s">
        <v>2386</v>
      </c>
      <c r="F58" t="str">
        <f t="shared" si="3"/>
        <v>dem</v>
      </c>
      <c r="G58">
        <v>0</v>
      </c>
    </row>
    <row r="59" spans="1:7">
      <c r="A59">
        <v>2</v>
      </c>
      <c r="B59" t="s">
        <v>2532</v>
      </c>
      <c r="C59" s="92" t="s">
        <v>927</v>
      </c>
      <c r="D59" s="1" t="s">
        <v>2537</v>
      </c>
      <c r="E59" s="92" t="s">
        <v>2385</v>
      </c>
      <c r="F59" t="str">
        <f t="shared" si="3"/>
        <v>rep</v>
      </c>
      <c r="G59">
        <v>1</v>
      </c>
    </row>
    <row r="60" spans="1:7">
      <c r="A60">
        <v>8</v>
      </c>
      <c r="B60" t="s">
        <v>2302</v>
      </c>
      <c r="C60" s="92" t="s">
        <v>2598</v>
      </c>
      <c r="D60" s="1" t="s">
        <v>2537</v>
      </c>
      <c r="E60" s="92" t="s">
        <v>2302</v>
      </c>
      <c r="F60" t="str">
        <f t="shared" si="3"/>
        <v/>
      </c>
      <c r="G60">
        <v>0</v>
      </c>
    </row>
    <row r="61" spans="1:7">
      <c r="A61">
        <v>1</v>
      </c>
      <c r="B61" t="s">
        <v>2230</v>
      </c>
      <c r="C61" s="92" t="s">
        <v>1085</v>
      </c>
      <c r="D61" s="1" t="s">
        <v>1266</v>
      </c>
      <c r="E61" t="s">
        <v>2233</v>
      </c>
      <c r="F61" t="str">
        <f t="shared" si="3"/>
        <v>dem</v>
      </c>
      <c r="G61">
        <v>1</v>
      </c>
    </row>
    <row r="62" spans="1:7">
      <c r="A62">
        <v>2</v>
      </c>
      <c r="B62" t="s">
        <v>2231</v>
      </c>
      <c r="C62" s="92" t="s">
        <v>927</v>
      </c>
      <c r="D62" s="1" t="s">
        <v>1266</v>
      </c>
      <c r="E62" t="s">
        <v>2232</v>
      </c>
      <c r="F62" t="str">
        <f t="shared" si="3"/>
        <v>rep</v>
      </c>
      <c r="G62">
        <v>0</v>
      </c>
    </row>
    <row r="63" spans="1:7">
      <c r="A63">
        <v>8</v>
      </c>
      <c r="B63" t="s">
        <v>2302</v>
      </c>
      <c r="C63" s="92" t="s">
        <v>2598</v>
      </c>
      <c r="D63" s="1" t="s">
        <v>1266</v>
      </c>
      <c r="E63" t="s">
        <v>2302</v>
      </c>
      <c r="F63" t="str">
        <f t="shared" si="3"/>
        <v/>
      </c>
      <c r="G63">
        <v>0</v>
      </c>
    </row>
    <row r="64" spans="1:7">
      <c r="A64">
        <v>1</v>
      </c>
      <c r="B64" t="s">
        <v>27</v>
      </c>
      <c r="C64" s="92" t="s">
        <v>1085</v>
      </c>
      <c r="D64" s="1" t="s">
        <v>1624</v>
      </c>
      <c r="E64" t="s">
        <v>242</v>
      </c>
      <c r="F64" t="str">
        <f t="shared" si="3"/>
        <v>dem</v>
      </c>
      <c r="G64">
        <v>1</v>
      </c>
    </row>
    <row r="65" spans="1:7">
      <c r="A65">
        <v>2</v>
      </c>
      <c r="B65" t="s">
        <v>238</v>
      </c>
      <c r="C65" s="92" t="s">
        <v>927</v>
      </c>
      <c r="D65" s="1" t="s">
        <v>1624</v>
      </c>
      <c r="E65" t="s">
        <v>240</v>
      </c>
      <c r="F65" t="str">
        <f t="shared" si="3"/>
        <v>rep</v>
      </c>
      <c r="G65">
        <v>0</v>
      </c>
    </row>
    <row r="66" spans="1:7">
      <c r="A66">
        <v>7</v>
      </c>
      <c r="B66" t="s">
        <v>239</v>
      </c>
      <c r="C66" s="92" t="s">
        <v>33</v>
      </c>
      <c r="D66" s="1" t="s">
        <v>1624</v>
      </c>
      <c r="E66" t="s">
        <v>241</v>
      </c>
      <c r="F66" t="str">
        <f>IF(C66="Democratic","dem",IF(C66="Republican","rep",IF(C66="Independent","ind",IF(C66="Libertarian","lib",IF(C66="Constitution","cst",IF(C66="Green","grn",""))))))</f>
        <v/>
      </c>
      <c r="G66">
        <v>0</v>
      </c>
    </row>
    <row r="67" spans="1:7">
      <c r="A67">
        <v>8</v>
      </c>
      <c r="B67" t="s">
        <v>2302</v>
      </c>
      <c r="C67" s="92" t="s">
        <v>2598</v>
      </c>
      <c r="D67" s="1" t="s">
        <v>1624</v>
      </c>
      <c r="E67" t="s">
        <v>2302</v>
      </c>
      <c r="F67" t="str">
        <f t="shared" si="3"/>
        <v/>
      </c>
      <c r="G67">
        <v>0</v>
      </c>
    </row>
    <row r="68" spans="1:7">
      <c r="A68">
        <v>1</v>
      </c>
      <c r="B68" t="s">
        <v>2658</v>
      </c>
      <c r="C68" s="90" t="s">
        <v>188</v>
      </c>
      <c r="D68" s="1" t="s">
        <v>2080</v>
      </c>
      <c r="E68" s="90" t="s">
        <v>2659</v>
      </c>
      <c r="F68" t="s">
        <v>234</v>
      </c>
      <c r="G68">
        <v>0</v>
      </c>
    </row>
    <row r="69" spans="1:7">
      <c r="A69">
        <v>2</v>
      </c>
      <c r="B69" t="s">
        <v>2660</v>
      </c>
      <c r="C69" s="90" t="s">
        <v>2736</v>
      </c>
      <c r="D69" s="1" t="s">
        <v>2080</v>
      </c>
      <c r="E69" s="90" t="s">
        <v>2737</v>
      </c>
      <c r="F69" t="s">
        <v>243</v>
      </c>
      <c r="G69">
        <v>1</v>
      </c>
    </row>
    <row r="70" spans="1:7">
      <c r="A70">
        <v>8</v>
      </c>
      <c r="B70" t="s">
        <v>2302</v>
      </c>
      <c r="C70" s="90" t="s">
        <v>2598</v>
      </c>
      <c r="D70" s="1" t="s">
        <v>2080</v>
      </c>
      <c r="E70" s="90" t="s">
        <v>2302</v>
      </c>
      <c r="G70">
        <v>0</v>
      </c>
    </row>
    <row r="71" spans="1:7">
      <c r="A71">
        <v>9</v>
      </c>
      <c r="B71" t="s">
        <v>2600</v>
      </c>
      <c r="C71" s="90" t="s">
        <v>35</v>
      </c>
      <c r="D71" s="1" t="s">
        <v>2080</v>
      </c>
      <c r="E71" s="90" t="s">
        <v>2601</v>
      </c>
      <c r="F71" t="str">
        <f>IF(C71="Democratic","dem",IF(C71="Republican","rep",IF(C71="Independent","ind",IF(C71="Libertarian","lib",IF(C71="Constitution","cst",IF(C71="Green","grn",""))))))</f>
        <v/>
      </c>
      <c r="G71">
        <v>0</v>
      </c>
    </row>
    <row r="72" spans="1:7">
      <c r="A72">
        <v>2</v>
      </c>
      <c r="B72" t="s">
        <v>514</v>
      </c>
      <c r="C72" s="92" t="s">
        <v>927</v>
      </c>
      <c r="D72" s="1" t="s">
        <v>839</v>
      </c>
      <c r="E72" s="92" t="s">
        <v>360</v>
      </c>
      <c r="F72" t="str">
        <f t="shared" si="3"/>
        <v>rep</v>
      </c>
      <c r="G72">
        <v>1</v>
      </c>
    </row>
    <row r="73" spans="1:7">
      <c r="A73">
        <v>1</v>
      </c>
      <c r="B73" s="90" t="s">
        <v>451</v>
      </c>
      <c r="C73" t="s">
        <v>1085</v>
      </c>
      <c r="D73" s="1" t="s">
        <v>533</v>
      </c>
      <c r="E73" s="90" t="s">
        <v>74</v>
      </c>
      <c r="F73" t="str">
        <f t="shared" si="3"/>
        <v>dem</v>
      </c>
      <c r="G73">
        <v>1</v>
      </c>
    </row>
    <row r="74" spans="1:7">
      <c r="A74">
        <v>2</v>
      </c>
      <c r="B74" s="90" t="s">
        <v>70</v>
      </c>
      <c r="C74" t="s">
        <v>927</v>
      </c>
      <c r="D74" s="1" t="s">
        <v>533</v>
      </c>
      <c r="E74" s="90" t="s">
        <v>72</v>
      </c>
      <c r="F74" t="str">
        <f t="shared" si="3"/>
        <v>rep</v>
      </c>
      <c r="G74">
        <v>0</v>
      </c>
    </row>
    <row r="75" spans="1:7">
      <c r="A75">
        <v>4</v>
      </c>
      <c r="B75" s="90" t="s">
        <v>71</v>
      </c>
      <c r="C75" t="s">
        <v>84</v>
      </c>
      <c r="D75" s="1" t="s">
        <v>533</v>
      </c>
      <c r="E75" s="90" t="s">
        <v>73</v>
      </c>
      <c r="F75" t="s">
        <v>36</v>
      </c>
      <c r="G75">
        <v>0</v>
      </c>
    </row>
    <row r="76" spans="1:7">
      <c r="A76">
        <v>1</v>
      </c>
      <c r="B76" s="90" t="s">
        <v>2354</v>
      </c>
      <c r="C76" t="s">
        <v>1085</v>
      </c>
      <c r="D76" s="1" t="s">
        <v>919</v>
      </c>
      <c r="E76" s="90" t="s">
        <v>2356</v>
      </c>
      <c r="F76" t="str">
        <f t="shared" si="3"/>
        <v>dem</v>
      </c>
      <c r="G76">
        <v>1</v>
      </c>
    </row>
    <row r="77" spans="1:7">
      <c r="A77">
        <v>2</v>
      </c>
      <c r="B77" s="90" t="s">
        <v>2355</v>
      </c>
      <c r="C77" t="s">
        <v>927</v>
      </c>
      <c r="D77" s="1" t="s">
        <v>919</v>
      </c>
      <c r="E77" s="90" t="s">
        <v>2357</v>
      </c>
      <c r="F77" t="str">
        <f t="shared" si="3"/>
        <v>rep</v>
      </c>
      <c r="G77">
        <v>0</v>
      </c>
    </row>
    <row r="78" spans="1:7">
      <c r="A78">
        <v>8</v>
      </c>
      <c r="B78" s="92" t="s">
        <v>2302</v>
      </c>
      <c r="C78" t="s">
        <v>2598</v>
      </c>
      <c r="D78" s="1" t="s">
        <v>919</v>
      </c>
      <c r="E78" s="92" t="s">
        <v>2302</v>
      </c>
      <c r="F78" t="str">
        <f t="shared" si="3"/>
        <v/>
      </c>
      <c r="G78">
        <v>0</v>
      </c>
    </row>
    <row r="79" spans="1:7">
      <c r="A79">
        <v>1</v>
      </c>
      <c r="B79" s="92" t="s">
        <v>2383</v>
      </c>
      <c r="C79" t="s">
        <v>1085</v>
      </c>
      <c r="D79" s="1" t="s">
        <v>2121</v>
      </c>
      <c r="E79" s="92" t="s">
        <v>2380</v>
      </c>
      <c r="F79" t="str">
        <f t="shared" si="3"/>
        <v>dem</v>
      </c>
      <c r="G79">
        <v>0</v>
      </c>
    </row>
    <row r="80" spans="1:7">
      <c r="A80">
        <v>2</v>
      </c>
      <c r="B80" s="92" t="s">
        <v>2382</v>
      </c>
      <c r="C80" t="s">
        <v>927</v>
      </c>
      <c r="D80" s="1" t="s">
        <v>2121</v>
      </c>
      <c r="E80" s="92" t="s">
        <v>716</v>
      </c>
      <c r="F80" t="str">
        <f t="shared" si="3"/>
        <v>rep</v>
      </c>
      <c r="G80">
        <v>2</v>
      </c>
    </row>
    <row r="81" spans="1:8">
      <c r="A81">
        <v>4</v>
      </c>
      <c r="B81" s="92" t="s">
        <v>2384</v>
      </c>
      <c r="C81" t="s">
        <v>84</v>
      </c>
      <c r="D81" s="1" t="s">
        <v>2121</v>
      </c>
      <c r="E81" s="92" t="s">
        <v>2381</v>
      </c>
      <c r="F81" t="str">
        <f t="shared" si="3"/>
        <v>lib</v>
      </c>
      <c r="G81">
        <v>0</v>
      </c>
    </row>
    <row r="82" spans="1:8">
      <c r="A82">
        <v>8</v>
      </c>
      <c r="B82" s="92" t="s">
        <v>2302</v>
      </c>
      <c r="C82" t="s">
        <v>2598</v>
      </c>
      <c r="D82" s="1" t="s">
        <v>2121</v>
      </c>
      <c r="E82" s="92" t="s">
        <v>2302</v>
      </c>
      <c r="F82" t="str">
        <f t="shared" si="3"/>
        <v/>
      </c>
      <c r="G82">
        <v>0</v>
      </c>
    </row>
    <row r="83" spans="1:8">
      <c r="A83">
        <v>1</v>
      </c>
      <c r="B83" s="92" t="s">
        <v>2515</v>
      </c>
      <c r="C83" t="s">
        <v>1085</v>
      </c>
      <c r="D83" s="1" t="s">
        <v>1100</v>
      </c>
      <c r="E83" s="92" t="s">
        <v>1694</v>
      </c>
      <c r="F83" t="str">
        <f t="shared" si="3"/>
        <v>dem</v>
      </c>
      <c r="G83">
        <v>1</v>
      </c>
    </row>
    <row r="84" spans="1:8">
      <c r="A84">
        <v>2</v>
      </c>
      <c r="B84" s="92" t="s">
        <v>2527</v>
      </c>
      <c r="C84" t="s">
        <v>927</v>
      </c>
      <c r="D84" s="1" t="s">
        <v>1100</v>
      </c>
      <c r="E84" s="92" t="s">
        <v>2169</v>
      </c>
      <c r="F84" t="str">
        <f t="shared" si="3"/>
        <v>rep</v>
      </c>
      <c r="G84">
        <v>0</v>
      </c>
    </row>
    <row r="85" spans="1:8">
      <c r="A85">
        <v>4</v>
      </c>
      <c r="B85" s="92" t="s">
        <v>2528</v>
      </c>
      <c r="C85" t="s">
        <v>2617</v>
      </c>
      <c r="D85" s="1" t="s">
        <v>1100</v>
      </c>
      <c r="E85" s="92" t="s">
        <v>2086</v>
      </c>
      <c r="F85" t="str">
        <f t="shared" si="3"/>
        <v>ind</v>
      </c>
      <c r="G85">
        <v>0</v>
      </c>
      <c r="H85" t="s">
        <v>84</v>
      </c>
    </row>
    <row r="86" spans="1:8">
      <c r="A86">
        <v>6</v>
      </c>
      <c r="B86" t="s">
        <v>2529</v>
      </c>
      <c r="C86" t="s">
        <v>2617</v>
      </c>
      <c r="D86" s="1" t="s">
        <v>1100</v>
      </c>
      <c r="E86" t="s">
        <v>2711</v>
      </c>
      <c r="F86" t="str">
        <f t="shared" si="3"/>
        <v>ind</v>
      </c>
      <c r="G86">
        <v>0</v>
      </c>
      <c r="H86" t="s">
        <v>1296</v>
      </c>
    </row>
    <row r="87" spans="1:8">
      <c r="A87">
        <v>9</v>
      </c>
      <c r="B87" t="s">
        <v>2225</v>
      </c>
      <c r="C87" t="s">
        <v>2617</v>
      </c>
      <c r="D87" s="1" t="s">
        <v>1100</v>
      </c>
      <c r="E87" t="s">
        <v>2712</v>
      </c>
      <c r="F87" t="str">
        <f>IF(C87="Democratic","dem",IF(C87="Republican","rep",IF(C87="Independent","ind",IF(C87="Libertarian","lib",IF(C87="Constitution","cst",IF(C87="Green","grn",""))))))</f>
        <v>ind</v>
      </c>
      <c r="G87">
        <v>0</v>
      </c>
      <c r="H87" t="s">
        <v>1944</v>
      </c>
    </row>
    <row r="88" spans="1:8">
      <c r="A88">
        <v>1</v>
      </c>
      <c r="B88" t="s">
        <v>59</v>
      </c>
      <c r="C88" t="s">
        <v>1085</v>
      </c>
      <c r="D88" s="1" t="s">
        <v>2061</v>
      </c>
      <c r="E88" t="s">
        <v>62</v>
      </c>
      <c r="F88" t="str">
        <f t="shared" si="3"/>
        <v>dem</v>
      </c>
      <c r="G88">
        <v>0</v>
      </c>
    </row>
    <row r="89" spans="1:8">
      <c r="A89">
        <v>2</v>
      </c>
      <c r="B89" t="s">
        <v>60</v>
      </c>
      <c r="C89" t="s">
        <v>927</v>
      </c>
      <c r="D89" s="1" t="s">
        <v>2061</v>
      </c>
      <c r="E89" t="s">
        <v>61</v>
      </c>
      <c r="F89" t="str">
        <f t="shared" si="3"/>
        <v>rep</v>
      </c>
      <c r="G89">
        <v>1</v>
      </c>
    </row>
    <row r="90" spans="1:8">
      <c r="A90">
        <v>8</v>
      </c>
      <c r="B90" t="s">
        <v>2302</v>
      </c>
      <c r="C90" t="s">
        <v>2598</v>
      </c>
      <c r="D90" s="1" t="s">
        <v>2061</v>
      </c>
      <c r="E90" t="s">
        <v>2302</v>
      </c>
      <c r="F90" t="str">
        <f t="shared" si="3"/>
        <v/>
      </c>
      <c r="G90">
        <v>0</v>
      </c>
    </row>
    <row r="91" spans="1:8">
      <c r="A91">
        <v>1</v>
      </c>
      <c r="B91" t="s">
        <v>4</v>
      </c>
      <c r="C91" t="s">
        <v>1085</v>
      </c>
      <c r="D91" s="1" t="s">
        <v>1945</v>
      </c>
      <c r="E91" t="s">
        <v>7</v>
      </c>
      <c r="F91" t="str">
        <f t="shared" si="3"/>
        <v>dem</v>
      </c>
      <c r="G91">
        <v>0</v>
      </c>
    </row>
    <row r="92" spans="1:8">
      <c r="A92">
        <v>2</v>
      </c>
      <c r="B92" t="s">
        <v>5</v>
      </c>
      <c r="C92" t="s">
        <v>927</v>
      </c>
      <c r="D92" s="1" t="s">
        <v>1945</v>
      </c>
      <c r="E92" t="s">
        <v>8</v>
      </c>
      <c r="F92" t="str">
        <f t="shared" si="3"/>
        <v>rep</v>
      </c>
      <c r="G92">
        <v>1</v>
      </c>
    </row>
    <row r="93" spans="1:8">
      <c r="A93">
        <v>8</v>
      </c>
      <c r="B93" t="s">
        <v>6</v>
      </c>
      <c r="C93" t="s">
        <v>2603</v>
      </c>
      <c r="D93" s="1" t="s">
        <v>1945</v>
      </c>
      <c r="E93" t="s">
        <v>9</v>
      </c>
      <c r="F93" t="str">
        <f t="shared" si="3"/>
        <v/>
      </c>
      <c r="G93">
        <v>0</v>
      </c>
    </row>
    <row r="94" spans="1:8">
      <c r="A94">
        <v>1</v>
      </c>
      <c r="B94" s="91" t="s">
        <v>2770</v>
      </c>
      <c r="C94" t="s">
        <v>1085</v>
      </c>
      <c r="D94" s="1" t="s">
        <v>2364</v>
      </c>
      <c r="E94" s="91" t="s">
        <v>2772</v>
      </c>
      <c r="F94" t="str">
        <f t="shared" si="3"/>
        <v>dem</v>
      </c>
      <c r="G94">
        <v>1</v>
      </c>
    </row>
    <row r="95" spans="1:8">
      <c r="A95">
        <v>2</v>
      </c>
      <c r="B95" s="91" t="s">
        <v>2771</v>
      </c>
      <c r="C95" t="s">
        <v>927</v>
      </c>
      <c r="D95" s="1" t="s">
        <v>2364</v>
      </c>
      <c r="E95" s="91" t="s">
        <v>554</v>
      </c>
      <c r="F95" t="str">
        <f t="shared" si="3"/>
        <v>rep</v>
      </c>
      <c r="G95">
        <v>0</v>
      </c>
    </row>
    <row r="96" spans="1:8">
      <c r="A96">
        <v>1</v>
      </c>
      <c r="B96" t="s">
        <v>79</v>
      </c>
      <c r="C96" t="s">
        <v>1085</v>
      </c>
      <c r="D96" s="1" t="s">
        <v>2062</v>
      </c>
      <c r="E96" t="s">
        <v>211</v>
      </c>
      <c r="F96" t="str">
        <f t="shared" si="3"/>
        <v>dem</v>
      </c>
      <c r="G96">
        <v>0</v>
      </c>
    </row>
    <row r="97" spans="1:7">
      <c r="A97">
        <v>2</v>
      </c>
      <c r="B97" t="s">
        <v>212</v>
      </c>
      <c r="C97" t="s">
        <v>927</v>
      </c>
      <c r="D97" s="1" t="s">
        <v>2062</v>
      </c>
      <c r="E97" t="s">
        <v>1201</v>
      </c>
      <c r="F97" t="str">
        <f t="shared" si="3"/>
        <v>rep</v>
      </c>
      <c r="G97">
        <v>1</v>
      </c>
    </row>
    <row r="98" spans="1:7">
      <c r="A98">
        <v>8</v>
      </c>
      <c r="B98" t="s">
        <v>2302</v>
      </c>
      <c r="C98" t="s">
        <v>2598</v>
      </c>
      <c r="D98" s="1" t="s">
        <v>2062</v>
      </c>
      <c r="E98" t="s">
        <v>2302</v>
      </c>
      <c r="F98" t="str">
        <f>IF(C98="Democratic","dem",IF(C98="Republican","rep",IF(C98="Independent","ind",IF(C98="Libertarian","lib",IF(C98="Constitution","cst",IF(C98="Green","grn",""))))))</f>
        <v/>
      </c>
      <c r="G98">
        <v>0</v>
      </c>
    </row>
    <row r="99" spans="1:7">
      <c r="A99">
        <v>1</v>
      </c>
      <c r="B99" t="s">
        <v>2596</v>
      </c>
      <c r="C99" t="s">
        <v>1085</v>
      </c>
      <c r="D99" s="1" t="s">
        <v>1021</v>
      </c>
      <c r="E99" t="s">
        <v>2661</v>
      </c>
      <c r="F99" t="str">
        <f>IF(C99="Democratic","dem",IF(C99="Republican","rep",IF(C99="Independent","ind",IF(C99="Libertarian","lib",IF(C99="Constitution","cst",IF(C99="Green","grn",""))))))</f>
        <v>dem</v>
      </c>
      <c r="G99">
        <v>1</v>
      </c>
    </row>
    <row r="100" spans="1:7">
      <c r="A100">
        <v>2</v>
      </c>
      <c r="B100" t="s">
        <v>2597</v>
      </c>
      <c r="C100" t="s">
        <v>927</v>
      </c>
      <c r="D100" s="1" t="s">
        <v>1021</v>
      </c>
      <c r="E100" t="s">
        <v>2379</v>
      </c>
      <c r="F100" t="str">
        <f>IF(C100="Democratic","dem",IF(C100="Republican","rep",IF(C100="Independent","ind",IF(C100="Libertarian","lib",IF(C100="Constitution","cst",IF(C100="Green","grn",""))))))</f>
        <v>rep</v>
      </c>
      <c r="G100">
        <v>0</v>
      </c>
    </row>
    <row r="101" spans="1:7">
      <c r="A101">
        <v>8</v>
      </c>
      <c r="B101" t="s">
        <v>2302</v>
      </c>
      <c r="C101" t="s">
        <v>2598</v>
      </c>
      <c r="D101" s="1" t="s">
        <v>1021</v>
      </c>
      <c r="E101" t="s">
        <v>2302</v>
      </c>
      <c r="F101" t="str">
        <f>IF(C101="Democratic","dem",IF(C101="Republican","rep",IF(C101="Independent","ind",IF(C101="Libertarian","lib",IF(C101="Constitution","cst",IF(C101="Green","grn",""))))))</f>
        <v/>
      </c>
      <c r="G101">
        <v>0</v>
      </c>
    </row>
    <row r="102" spans="1:7">
      <c r="A102">
        <v>1</v>
      </c>
      <c r="B102" t="s">
        <v>2468</v>
      </c>
      <c r="C102" s="92" t="s">
        <v>1085</v>
      </c>
      <c r="D102" s="1" t="s">
        <v>2059</v>
      </c>
      <c r="E102" t="s">
        <v>2474</v>
      </c>
      <c r="F102" t="str">
        <f t="shared" si="3"/>
        <v>dem</v>
      </c>
      <c r="G102">
        <v>0</v>
      </c>
    </row>
    <row r="103" spans="1:7">
      <c r="A103">
        <v>2</v>
      </c>
      <c r="B103" s="91" t="s">
        <v>2469</v>
      </c>
      <c r="C103" s="92" t="s">
        <v>927</v>
      </c>
      <c r="D103" s="1" t="s">
        <v>2059</v>
      </c>
      <c r="E103" s="91" t="s">
        <v>2472</v>
      </c>
      <c r="F103" t="str">
        <f t="shared" si="3"/>
        <v>rep</v>
      </c>
      <c r="G103">
        <v>1</v>
      </c>
    </row>
    <row r="104" spans="1:7">
      <c r="A104">
        <v>4</v>
      </c>
      <c r="B104" s="91" t="s">
        <v>2470</v>
      </c>
      <c r="C104" s="92" t="s">
        <v>84</v>
      </c>
      <c r="D104" s="1" t="s">
        <v>2059</v>
      </c>
      <c r="E104" s="91" t="s">
        <v>2473</v>
      </c>
      <c r="F104" t="str">
        <f t="shared" si="3"/>
        <v>lib</v>
      </c>
      <c r="G104">
        <v>0</v>
      </c>
    </row>
    <row r="105" spans="1:7">
      <c r="A105">
        <v>5</v>
      </c>
      <c r="B105" s="91" t="s">
        <v>2471</v>
      </c>
      <c r="C105" s="92" t="s">
        <v>2493</v>
      </c>
      <c r="D105" s="1" t="s">
        <v>2059</v>
      </c>
      <c r="E105" s="91" t="s">
        <v>827</v>
      </c>
      <c r="F105" t="s">
        <v>36</v>
      </c>
      <c r="G105">
        <v>0</v>
      </c>
    </row>
    <row r="106" spans="1:7">
      <c r="A106">
        <v>8</v>
      </c>
      <c r="B106" s="91" t="s">
        <v>2302</v>
      </c>
      <c r="C106" s="92" t="s">
        <v>2598</v>
      </c>
      <c r="D106" s="1" t="s">
        <v>2059</v>
      </c>
      <c r="E106" s="91" t="s">
        <v>2302</v>
      </c>
      <c r="F106" t="str">
        <f t="shared" si="3"/>
        <v/>
      </c>
      <c r="G106">
        <v>0</v>
      </c>
    </row>
    <row r="107" spans="1:7">
      <c r="A107">
        <v>1</v>
      </c>
      <c r="B107" s="91" t="s">
        <v>2094</v>
      </c>
      <c r="C107" t="s">
        <v>1085</v>
      </c>
      <c r="D107" s="1" t="s">
        <v>2350</v>
      </c>
      <c r="E107" s="91" t="s">
        <v>2388</v>
      </c>
      <c r="F107" t="str">
        <f t="shared" si="3"/>
        <v>dem</v>
      </c>
      <c r="G107">
        <v>0</v>
      </c>
    </row>
    <row r="108" spans="1:7">
      <c r="A108">
        <v>2</v>
      </c>
      <c r="B108" s="91" t="s">
        <v>2095</v>
      </c>
      <c r="C108" t="s">
        <v>927</v>
      </c>
      <c r="D108" s="1" t="s">
        <v>2350</v>
      </c>
      <c r="E108" s="91" t="s">
        <v>2389</v>
      </c>
      <c r="F108" t="str">
        <f>IF(C108="Democratic","dem",IF(C108="Republican","rep",IF(C108="Independent","ind",IF(C108="Libertarian","lib",IF(C108="Constitution","cst",IF(C108="Green","grn",""))))))</f>
        <v>rep</v>
      </c>
      <c r="G108">
        <v>1</v>
      </c>
    </row>
    <row r="109" spans="1:7">
      <c r="A109">
        <v>3</v>
      </c>
      <c r="B109" s="91" t="s">
        <v>2096</v>
      </c>
      <c r="C109" t="s">
        <v>2617</v>
      </c>
      <c r="D109" s="1" t="s">
        <v>2350</v>
      </c>
      <c r="E109" s="91" t="s">
        <v>1214</v>
      </c>
      <c r="F109" t="str">
        <f>IF(C109="Democratic","dem",IF(C109="Republican","rep",IF(C109="Independent","ind",IF(C109="Libertarian","lib",IF(C109="Constitution","cst",IF(C109="Green","grn",""))))))</f>
        <v>ind</v>
      </c>
      <c r="G109">
        <v>0</v>
      </c>
    </row>
    <row r="110" spans="1:7">
      <c r="A110">
        <v>1</v>
      </c>
      <c r="B110" s="91" t="s">
        <v>2644</v>
      </c>
      <c r="C110" t="s">
        <v>1085</v>
      </c>
      <c r="D110" s="1" t="s">
        <v>1770</v>
      </c>
      <c r="E110" s="91" t="s">
        <v>2650</v>
      </c>
      <c r="F110" t="str">
        <f t="shared" ref="F110:F125" si="4">IF(C110="Democratic","dem",IF(C110="Republican","rep",IF(C110="Independent","ind",IF(C110="Libertarian","lib",IF(C110="Constitution","cst",IF(C110="Green","grn",""))))))</f>
        <v>dem</v>
      </c>
      <c r="G110">
        <v>1</v>
      </c>
    </row>
    <row r="111" spans="1:7">
      <c r="A111">
        <v>2</v>
      </c>
      <c r="B111" s="91" t="s">
        <v>2647</v>
      </c>
      <c r="C111" t="s">
        <v>927</v>
      </c>
      <c r="D111" s="1" t="s">
        <v>1770</v>
      </c>
      <c r="E111" s="91" t="s">
        <v>1823</v>
      </c>
      <c r="F111" t="str">
        <f t="shared" si="4"/>
        <v>rep</v>
      </c>
      <c r="G111">
        <v>0</v>
      </c>
    </row>
    <row r="112" spans="1:7">
      <c r="A112">
        <v>8</v>
      </c>
      <c r="B112" s="91" t="s">
        <v>2302</v>
      </c>
      <c r="C112" t="s">
        <v>2598</v>
      </c>
      <c r="D112" s="1" t="s">
        <v>1770</v>
      </c>
      <c r="E112" s="91" t="s">
        <v>2302</v>
      </c>
      <c r="F112" t="str">
        <f>IF(C112="Democratic","dem",IF(C112="Republican","rep",IF(C112="Independent","ind",IF(C112="Libertarian","lib",IF(C112="Constitution","cst",IF(C112="Green","grn",""))))))</f>
        <v/>
      </c>
      <c r="G112">
        <v>0</v>
      </c>
    </row>
    <row r="113" spans="1:7">
      <c r="A113">
        <v>9</v>
      </c>
      <c r="B113" s="91" t="s">
        <v>2645</v>
      </c>
      <c r="C113" t="s">
        <v>2617</v>
      </c>
      <c r="D113" s="1" t="s">
        <v>1770</v>
      </c>
      <c r="E113" s="91" t="s">
        <v>2648</v>
      </c>
      <c r="F113" t="str">
        <f t="shared" si="4"/>
        <v>ind</v>
      </c>
      <c r="G113">
        <v>0</v>
      </c>
    </row>
    <row r="114" spans="1:7">
      <c r="A114">
        <v>10</v>
      </c>
      <c r="B114" s="91" t="s">
        <v>2646</v>
      </c>
      <c r="C114" t="s">
        <v>2617</v>
      </c>
      <c r="D114" s="1" t="s">
        <v>1770</v>
      </c>
      <c r="E114" s="91" t="s">
        <v>2649</v>
      </c>
      <c r="F114" t="str">
        <f t="shared" si="4"/>
        <v>ind</v>
      </c>
      <c r="G114">
        <v>0</v>
      </c>
    </row>
    <row r="115" spans="1:7">
      <c r="A115">
        <v>1</v>
      </c>
      <c r="B115" s="91" t="s">
        <v>456</v>
      </c>
      <c r="C115" t="s">
        <v>1085</v>
      </c>
      <c r="D115" s="1" t="s">
        <v>1834</v>
      </c>
      <c r="E115" s="91" t="s">
        <v>2543</v>
      </c>
      <c r="F115" t="str">
        <f t="shared" si="4"/>
        <v>dem</v>
      </c>
      <c r="G115">
        <v>0</v>
      </c>
    </row>
    <row r="116" spans="1:7">
      <c r="A116">
        <v>2</v>
      </c>
      <c r="B116" s="91" t="s">
        <v>766</v>
      </c>
      <c r="C116" t="s">
        <v>927</v>
      </c>
      <c r="D116" s="1" t="s">
        <v>1834</v>
      </c>
      <c r="E116" s="91" t="s">
        <v>459</v>
      </c>
      <c r="F116" t="str">
        <f t="shared" si="4"/>
        <v>rep</v>
      </c>
      <c r="G116">
        <v>1</v>
      </c>
    </row>
    <row r="117" spans="1:7">
      <c r="A117">
        <v>4</v>
      </c>
      <c r="B117" s="91" t="s">
        <v>457</v>
      </c>
      <c r="C117" t="s">
        <v>84</v>
      </c>
      <c r="D117" s="1" t="s">
        <v>1834</v>
      </c>
      <c r="E117" s="91" t="s">
        <v>11</v>
      </c>
      <c r="F117" t="str">
        <f t="shared" si="4"/>
        <v>lib</v>
      </c>
      <c r="G117">
        <v>0</v>
      </c>
    </row>
    <row r="118" spans="1:7">
      <c r="A118">
        <v>8</v>
      </c>
      <c r="B118" s="91" t="s">
        <v>458</v>
      </c>
      <c r="C118" t="s">
        <v>2603</v>
      </c>
      <c r="D118" s="1" t="s">
        <v>1834</v>
      </c>
      <c r="E118" s="91" t="s">
        <v>452</v>
      </c>
      <c r="F118" t="str">
        <f t="shared" si="4"/>
        <v/>
      </c>
      <c r="G118">
        <v>0</v>
      </c>
    </row>
    <row r="119" spans="1:7">
      <c r="A119">
        <v>2</v>
      </c>
      <c r="B119" s="91" t="s">
        <v>136</v>
      </c>
      <c r="C119" t="s">
        <v>927</v>
      </c>
      <c r="D119" s="1" t="s">
        <v>2046</v>
      </c>
      <c r="E119" s="91" t="s">
        <v>681</v>
      </c>
      <c r="F119" t="str">
        <f t="shared" si="4"/>
        <v>rep</v>
      </c>
      <c r="G119">
        <v>1</v>
      </c>
    </row>
    <row r="120" spans="1:7">
      <c r="A120">
        <v>3</v>
      </c>
      <c r="B120" s="91" t="s">
        <v>137</v>
      </c>
      <c r="C120" t="s">
        <v>2617</v>
      </c>
      <c r="D120" s="1" t="s">
        <v>2046</v>
      </c>
      <c r="E120" s="91" t="s">
        <v>765</v>
      </c>
      <c r="F120" t="str">
        <f t="shared" si="4"/>
        <v>ind</v>
      </c>
      <c r="G120">
        <v>0</v>
      </c>
    </row>
    <row r="121" spans="1:7">
      <c r="A121">
        <v>8</v>
      </c>
      <c r="B121" s="91" t="s">
        <v>2302</v>
      </c>
      <c r="C121" t="s">
        <v>2598</v>
      </c>
      <c r="D121" s="1" t="s">
        <v>2046</v>
      </c>
      <c r="E121" s="91" t="s">
        <v>2302</v>
      </c>
      <c r="F121" t="str">
        <f t="shared" si="4"/>
        <v/>
      </c>
      <c r="G121">
        <v>0</v>
      </c>
    </row>
    <row r="122" spans="1:7">
      <c r="A122">
        <v>1</v>
      </c>
      <c r="B122" s="91" t="s">
        <v>2608</v>
      </c>
      <c r="C122" s="92" t="s">
        <v>1085</v>
      </c>
      <c r="D122" s="1" t="s">
        <v>2773</v>
      </c>
      <c r="E122" s="91" t="s">
        <v>2788</v>
      </c>
      <c r="F122" t="str">
        <f t="shared" si="4"/>
        <v>dem</v>
      </c>
      <c r="G122">
        <v>1</v>
      </c>
    </row>
    <row r="123" spans="1:7">
      <c r="A123">
        <v>2</v>
      </c>
      <c r="B123" s="91" t="s">
        <v>2786</v>
      </c>
      <c r="C123" s="92" t="s">
        <v>927</v>
      </c>
      <c r="D123" s="1" t="s">
        <v>2773</v>
      </c>
      <c r="E123" s="91" t="s">
        <v>2787</v>
      </c>
      <c r="F123" t="str">
        <f t="shared" si="4"/>
        <v>rep</v>
      </c>
      <c r="G123">
        <v>0</v>
      </c>
    </row>
    <row r="124" spans="1:7">
      <c r="A124">
        <v>1</v>
      </c>
      <c r="B124" s="91" t="s">
        <v>173</v>
      </c>
      <c r="C124" t="s">
        <v>1085</v>
      </c>
      <c r="D124" s="1" t="s">
        <v>794</v>
      </c>
      <c r="E124" s="91" t="s">
        <v>174</v>
      </c>
      <c r="F124" t="str">
        <f t="shared" si="4"/>
        <v>dem</v>
      </c>
      <c r="G124">
        <v>0</v>
      </c>
    </row>
    <row r="125" spans="1:7">
      <c r="A125">
        <v>2</v>
      </c>
      <c r="B125" s="91" t="s">
        <v>175</v>
      </c>
      <c r="C125" t="s">
        <v>927</v>
      </c>
      <c r="D125" s="1" t="s">
        <v>794</v>
      </c>
      <c r="E125" s="91" t="s">
        <v>1454</v>
      </c>
      <c r="F125" t="str">
        <f t="shared" si="4"/>
        <v>rep</v>
      </c>
      <c r="G125">
        <v>1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3"/>
  <sheetViews>
    <sheetView workbookViewId="0">
      <selection activeCell="C13" sqref="C1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6" t="s">
        <v>775</v>
      </c>
      <c r="B1" s="86" t="s">
        <v>1006</v>
      </c>
      <c r="C1" s="86" t="s">
        <v>1583</v>
      </c>
    </row>
    <row r="2" spans="1:3">
      <c r="A2" s="87" t="s">
        <v>2483</v>
      </c>
      <c r="B2" s="87" t="s">
        <v>775</v>
      </c>
      <c r="C2" s="87" t="s">
        <v>2800</v>
      </c>
    </row>
    <row r="3" spans="1:3">
      <c r="A3" s="87" t="s">
        <v>2512</v>
      </c>
      <c r="B3" s="87" t="s">
        <v>775</v>
      </c>
      <c r="C3" s="9" t="s">
        <v>2801</v>
      </c>
    </row>
    <row r="4" spans="1:3">
      <c r="A4" s="87" t="s">
        <v>2419</v>
      </c>
      <c r="B4" s="87" t="s">
        <v>775</v>
      </c>
      <c r="C4" s="87" t="s">
        <v>2460</v>
      </c>
    </row>
    <row r="5" spans="1:3">
      <c r="B5" s="87"/>
    </row>
    <row r="6" spans="1:3">
      <c r="B6" s="87"/>
    </row>
    <row r="7" spans="1:3">
      <c r="B7" s="87"/>
    </row>
    <row r="8" spans="1:3">
      <c r="B8" s="87"/>
    </row>
    <row r="9" spans="1:3">
      <c r="B9" s="90"/>
      <c r="C9" s="9"/>
    </row>
    <row r="10" spans="1:3">
      <c r="B10" s="87"/>
      <c r="C10" s="9"/>
    </row>
    <row r="11" spans="1:3">
      <c r="C11" s="9"/>
    </row>
    <row r="12" spans="1:3">
      <c r="C12" s="9"/>
    </row>
    <row r="13" spans="1:3">
      <c r="C13" s="9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6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K32" sqref="K32"/>
    </sheetView>
  </sheetViews>
  <sheetFormatPr baseColWidth="10" defaultRowHeight="13" x14ac:dyDescent="0"/>
  <cols>
    <col min="1" max="1" width="15.140625" style="9" customWidth="1"/>
    <col min="2" max="3" width="14" style="9" customWidth="1"/>
    <col min="4" max="6" width="13.140625" style="9" customWidth="1"/>
    <col min="7" max="7" width="5" style="9" customWidth="1"/>
    <col min="8" max="8" width="38.85546875" style="9" customWidth="1"/>
    <col min="9" max="9" width="32.140625" style="9" customWidth="1"/>
    <col min="10" max="10" width="67.28515625" style="17" customWidth="1"/>
    <col min="11" max="11" width="10.7109375" style="9"/>
    <col min="12" max="12" width="10.85546875" style="9" customWidth="1"/>
    <col min="13" max="13" width="11.85546875" style="98" customWidth="1"/>
    <col min="14" max="14" width="9.5703125" style="9" customWidth="1"/>
    <col min="15" max="15" width="10.5703125" style="9" customWidth="1"/>
    <col min="16" max="16" width="10.7109375" style="9"/>
    <col min="17" max="17" width="4.85546875" style="9" customWidth="1"/>
    <col min="18" max="16384" width="10.7109375" style="9"/>
  </cols>
  <sheetData>
    <row r="1" spans="1:19" s="54" customFormat="1">
      <c r="A1" s="54" t="s">
        <v>775</v>
      </c>
      <c r="B1" s="54" t="s">
        <v>55</v>
      </c>
      <c r="C1" s="54" t="s">
        <v>56</v>
      </c>
      <c r="D1" s="54" t="s">
        <v>280</v>
      </c>
      <c r="E1" s="54" t="s">
        <v>281</v>
      </c>
      <c r="F1" s="54" t="s">
        <v>282</v>
      </c>
      <c r="G1" s="54" t="s">
        <v>283</v>
      </c>
      <c r="H1" s="54" t="s">
        <v>2441</v>
      </c>
      <c r="I1" s="54" t="s">
        <v>330</v>
      </c>
      <c r="J1" s="114" t="s">
        <v>331</v>
      </c>
      <c r="K1" s="54" t="s">
        <v>367</v>
      </c>
      <c r="L1" s="54" t="s">
        <v>527</v>
      </c>
      <c r="M1" s="104" t="s">
        <v>1325</v>
      </c>
      <c r="N1" s="54" t="s">
        <v>368</v>
      </c>
      <c r="O1" s="54" t="s">
        <v>641</v>
      </c>
      <c r="P1" s="54" t="s">
        <v>1830</v>
      </c>
      <c r="Q1" s="54" t="s">
        <v>275</v>
      </c>
    </row>
    <row r="2" spans="1:19">
      <c r="A2" s="9" t="s">
        <v>2675</v>
      </c>
      <c r="B2" s="9" t="s">
        <v>276</v>
      </c>
      <c r="C2" s="9" t="s">
        <v>277</v>
      </c>
      <c r="D2" s="9" t="s">
        <v>277</v>
      </c>
      <c r="E2" s="9" t="s">
        <v>277</v>
      </c>
      <c r="F2" s="9" t="s">
        <v>277</v>
      </c>
      <c r="G2" s="9" t="s">
        <v>277</v>
      </c>
      <c r="H2" s="9" t="s">
        <v>909</v>
      </c>
      <c r="I2" s="9" t="s">
        <v>277</v>
      </c>
      <c r="J2" s="9" t="s">
        <v>1795</v>
      </c>
      <c r="K2" s="9" t="s">
        <v>277</v>
      </c>
      <c r="L2" s="9" t="s">
        <v>277</v>
      </c>
      <c r="M2" s="9" t="s">
        <v>277</v>
      </c>
      <c r="N2" s="9">
        <v>1990</v>
      </c>
      <c r="O2" s="9" t="s">
        <v>277</v>
      </c>
      <c r="P2" s="127">
        <v>37577</v>
      </c>
      <c r="Q2" s="9" t="s">
        <v>910</v>
      </c>
    </row>
    <row r="3" spans="1:19">
      <c r="A3" s="9" t="s">
        <v>1398</v>
      </c>
      <c r="B3" s="9" t="s">
        <v>2205</v>
      </c>
      <c r="C3" s="9" t="s">
        <v>2622</v>
      </c>
      <c r="D3" s="9" t="s">
        <v>2623</v>
      </c>
      <c r="E3" s="9" t="s">
        <v>277</v>
      </c>
      <c r="F3" s="9" t="s">
        <v>277</v>
      </c>
      <c r="G3" s="9" t="s">
        <v>277</v>
      </c>
      <c r="H3" s="9" t="s">
        <v>1251</v>
      </c>
      <c r="I3" s="9" t="s">
        <v>277</v>
      </c>
      <c r="J3" s="9" t="s">
        <v>2624</v>
      </c>
      <c r="K3" s="9" t="s">
        <v>277</v>
      </c>
      <c r="L3" s="9" t="s">
        <v>277</v>
      </c>
      <c r="M3" s="9" t="s">
        <v>277</v>
      </c>
      <c r="N3" s="9">
        <v>1990</v>
      </c>
      <c r="O3" s="9" t="s">
        <v>2625</v>
      </c>
      <c r="P3" s="9" t="s">
        <v>277</v>
      </c>
      <c r="Q3" s="9" t="s">
        <v>116</v>
      </c>
    </row>
    <row r="4" spans="1:19">
      <c r="A4" s="9" t="s">
        <v>294</v>
      </c>
      <c r="B4" s="9" t="s">
        <v>2205</v>
      </c>
      <c r="C4" s="9" t="s">
        <v>131</v>
      </c>
      <c r="D4" s="9" t="s">
        <v>2207</v>
      </c>
      <c r="E4" s="9" t="s">
        <v>277</v>
      </c>
      <c r="F4" s="9" t="s">
        <v>277</v>
      </c>
      <c r="G4" s="9" t="s">
        <v>2349</v>
      </c>
      <c r="H4" s="9" t="s">
        <v>911</v>
      </c>
      <c r="I4" s="9" t="s">
        <v>129</v>
      </c>
      <c r="J4" s="9" t="s">
        <v>130</v>
      </c>
      <c r="K4" s="9" t="s">
        <v>277</v>
      </c>
      <c r="L4" s="9" t="s">
        <v>277</v>
      </c>
      <c r="M4" s="9" t="s">
        <v>277</v>
      </c>
      <c r="N4" s="9">
        <v>1990</v>
      </c>
      <c r="O4" s="9" t="s">
        <v>132</v>
      </c>
      <c r="P4" s="9" t="s">
        <v>277</v>
      </c>
      <c r="Q4" s="9" t="s">
        <v>116</v>
      </c>
    </row>
    <row r="5" spans="1:19" customFormat="1">
      <c r="A5" s="9" t="s">
        <v>103</v>
      </c>
      <c r="B5" s="9" t="s">
        <v>154</v>
      </c>
      <c r="C5" s="9" t="s">
        <v>2837</v>
      </c>
      <c r="D5" s="9" t="s">
        <v>2207</v>
      </c>
      <c r="E5" s="9" t="s">
        <v>277</v>
      </c>
      <c r="F5" s="9" t="s">
        <v>277</v>
      </c>
      <c r="G5" s="9" t="s">
        <v>98</v>
      </c>
      <c r="H5" s="9" t="s">
        <v>1533</v>
      </c>
      <c r="I5" s="9" t="s">
        <v>2210</v>
      </c>
      <c r="J5" s="9" t="s">
        <v>2838</v>
      </c>
      <c r="K5" s="9" t="s">
        <v>277</v>
      </c>
      <c r="L5" s="9" t="s">
        <v>277</v>
      </c>
      <c r="M5" s="9" t="s">
        <v>277</v>
      </c>
      <c r="N5" s="9">
        <v>1990</v>
      </c>
      <c r="O5" s="9" t="s">
        <v>2839</v>
      </c>
      <c r="P5" s="9" t="s">
        <v>277</v>
      </c>
      <c r="Q5" s="9" t="s">
        <v>116</v>
      </c>
    </row>
    <row r="6" spans="1:19">
      <c r="A6" s="9" t="s">
        <v>1785</v>
      </c>
      <c r="B6" s="9" t="s">
        <v>2461</v>
      </c>
      <c r="C6" s="9" t="s">
        <v>25</v>
      </c>
      <c r="D6" s="9" t="s">
        <v>266</v>
      </c>
      <c r="E6" s="9" t="s">
        <v>277</v>
      </c>
      <c r="F6" s="9" t="s">
        <v>277</v>
      </c>
      <c r="G6" s="9" t="s">
        <v>267</v>
      </c>
      <c r="H6" s="9" t="s">
        <v>430</v>
      </c>
      <c r="I6" s="9" t="s">
        <v>453</v>
      </c>
      <c r="J6" s="9" t="s">
        <v>268</v>
      </c>
      <c r="K6" s="9" t="s">
        <v>277</v>
      </c>
      <c r="L6" s="9" t="s">
        <v>277</v>
      </c>
      <c r="M6" s="9" t="s">
        <v>277</v>
      </c>
      <c r="N6" s="9">
        <v>1990</v>
      </c>
      <c r="O6" s="9" t="s">
        <v>454</v>
      </c>
      <c r="P6" s="9" t="s">
        <v>277</v>
      </c>
      <c r="Q6" s="9" t="s">
        <v>116</v>
      </c>
    </row>
    <row r="7" spans="1:19">
      <c r="A7" s="9" t="s">
        <v>821</v>
      </c>
      <c r="B7" s="9" t="s">
        <v>276</v>
      </c>
      <c r="C7" s="9" t="s">
        <v>277</v>
      </c>
      <c r="D7" s="9" t="s">
        <v>277</v>
      </c>
      <c r="E7" s="9" t="s">
        <v>277</v>
      </c>
      <c r="F7" s="9" t="s">
        <v>277</v>
      </c>
      <c r="G7" s="9" t="s">
        <v>277</v>
      </c>
      <c r="H7" s="9" t="s">
        <v>247</v>
      </c>
      <c r="I7" s="9" t="s">
        <v>277</v>
      </c>
      <c r="J7" s="9" t="s">
        <v>24</v>
      </c>
      <c r="K7" s="9" t="s">
        <v>277</v>
      </c>
      <c r="L7" s="9" t="s">
        <v>277</v>
      </c>
      <c r="M7" s="9" t="s">
        <v>277</v>
      </c>
      <c r="N7" s="9">
        <v>1990</v>
      </c>
      <c r="O7" s="9" t="s">
        <v>277</v>
      </c>
      <c r="P7" s="127">
        <v>37574</v>
      </c>
      <c r="Q7" s="9" t="s">
        <v>910</v>
      </c>
    </row>
    <row r="8" spans="1:19">
      <c r="A8" s="9" t="s">
        <v>2483</v>
      </c>
      <c r="B8" s="9" t="s">
        <v>2205</v>
      </c>
      <c r="C8" s="9" t="s">
        <v>277</v>
      </c>
      <c r="D8" s="9" t="s">
        <v>277</v>
      </c>
      <c r="E8" s="9" t="s">
        <v>277</v>
      </c>
      <c r="F8" s="9" t="s">
        <v>277</v>
      </c>
      <c r="G8" s="9" t="s">
        <v>277</v>
      </c>
      <c r="H8" s="9" t="s">
        <v>308</v>
      </c>
      <c r="I8" s="9" t="s">
        <v>277</v>
      </c>
      <c r="J8" s="9" t="s">
        <v>309</v>
      </c>
      <c r="K8" s="9" t="s">
        <v>277</v>
      </c>
      <c r="L8" s="9" t="s">
        <v>2485</v>
      </c>
      <c r="M8" s="9" t="s">
        <v>277</v>
      </c>
      <c r="N8" s="9">
        <v>1990</v>
      </c>
      <c r="O8" s="9" t="s">
        <v>277</v>
      </c>
      <c r="P8" s="9" t="s">
        <v>277</v>
      </c>
      <c r="Q8" s="9" t="s">
        <v>116</v>
      </c>
    </row>
    <row r="9" spans="1:19">
      <c r="A9" s="9" t="s">
        <v>1994</v>
      </c>
      <c r="B9" s="9" t="s">
        <v>276</v>
      </c>
      <c r="C9" s="9" t="s">
        <v>277</v>
      </c>
      <c r="D9" s="9" t="s">
        <v>277</v>
      </c>
      <c r="E9" s="9" t="s">
        <v>277</v>
      </c>
      <c r="F9" s="9" t="s">
        <v>277</v>
      </c>
      <c r="G9" s="9" t="s">
        <v>277</v>
      </c>
      <c r="H9" s="9" t="s">
        <v>248</v>
      </c>
      <c r="I9" s="9" t="s">
        <v>21</v>
      </c>
      <c r="J9" s="9" t="s">
        <v>20</v>
      </c>
      <c r="K9" s="9" t="s">
        <v>277</v>
      </c>
      <c r="L9" s="9" t="s">
        <v>277</v>
      </c>
      <c r="M9" s="9" t="s">
        <v>277</v>
      </c>
      <c r="N9" s="9">
        <v>1990</v>
      </c>
      <c r="O9" s="9" t="s">
        <v>277</v>
      </c>
      <c r="P9" s="127">
        <v>37380</v>
      </c>
      <c r="Q9" s="9" t="s">
        <v>910</v>
      </c>
    </row>
    <row r="10" spans="1:19">
      <c r="A10" s="9" t="s">
        <v>1250</v>
      </c>
      <c r="B10" s="9" t="s">
        <v>2205</v>
      </c>
      <c r="C10" s="9" t="s">
        <v>277</v>
      </c>
      <c r="D10" s="9" t="s">
        <v>277</v>
      </c>
      <c r="E10" s="9" t="s">
        <v>277</v>
      </c>
      <c r="F10" s="9" t="s">
        <v>277</v>
      </c>
      <c r="G10" s="9" t="s">
        <v>277</v>
      </c>
      <c r="H10" s="9" t="s">
        <v>2187</v>
      </c>
      <c r="I10" s="9" t="s">
        <v>2210</v>
      </c>
      <c r="J10" s="9" t="s">
        <v>2749</v>
      </c>
      <c r="K10" s="9" t="s">
        <v>277</v>
      </c>
      <c r="L10" s="9" t="s">
        <v>277</v>
      </c>
      <c r="M10" s="9" t="s">
        <v>277</v>
      </c>
      <c r="N10" s="9">
        <v>1990</v>
      </c>
      <c r="O10" s="9" t="s">
        <v>2750</v>
      </c>
      <c r="P10" s="9" t="s">
        <v>277</v>
      </c>
      <c r="Q10" s="9" t="s">
        <v>116</v>
      </c>
    </row>
    <row r="11" spans="1:19">
      <c r="A11" s="9" t="s">
        <v>2512</v>
      </c>
      <c r="B11" s="9" t="s">
        <v>2205</v>
      </c>
      <c r="C11" s="9" t="s">
        <v>2206</v>
      </c>
      <c r="D11" s="9" t="s">
        <v>2207</v>
      </c>
      <c r="E11" s="9" t="s">
        <v>277</v>
      </c>
      <c r="F11" s="9" t="s">
        <v>277</v>
      </c>
      <c r="G11" s="9" t="s">
        <v>277</v>
      </c>
      <c r="H11" s="9" t="s">
        <v>2491</v>
      </c>
      <c r="I11" s="9" t="s">
        <v>2210</v>
      </c>
      <c r="J11" s="9" t="s">
        <v>2208</v>
      </c>
      <c r="K11" s="9" t="s">
        <v>277</v>
      </c>
      <c r="L11" s="9" t="s">
        <v>277</v>
      </c>
      <c r="M11" s="9" t="s">
        <v>277</v>
      </c>
      <c r="N11" s="9">
        <v>1994</v>
      </c>
      <c r="O11" s="9" t="s">
        <v>2209</v>
      </c>
      <c r="P11" s="9" t="s">
        <v>277</v>
      </c>
      <c r="Q11" s="9" t="s">
        <v>116</v>
      </c>
    </row>
    <row r="12" spans="1:19">
      <c r="A12" s="9" t="s">
        <v>522</v>
      </c>
      <c r="B12" s="9" t="s">
        <v>2281</v>
      </c>
      <c r="C12" s="9" t="s">
        <v>2848</v>
      </c>
      <c r="D12" s="9" t="s">
        <v>2207</v>
      </c>
      <c r="E12" s="9" t="s">
        <v>277</v>
      </c>
      <c r="F12" s="9" t="s">
        <v>277</v>
      </c>
      <c r="G12" s="9" t="s">
        <v>2349</v>
      </c>
      <c r="H12" s="9" t="s">
        <v>1720</v>
      </c>
      <c r="I12" s="9" t="s">
        <v>2210</v>
      </c>
      <c r="J12" s="9" t="s">
        <v>2621</v>
      </c>
      <c r="K12" s="9" t="s">
        <v>277</v>
      </c>
      <c r="L12" s="9" t="s">
        <v>277</v>
      </c>
      <c r="M12" s="9" t="s">
        <v>277</v>
      </c>
      <c r="N12" s="9">
        <v>1990</v>
      </c>
      <c r="O12" s="9" t="s">
        <v>277</v>
      </c>
      <c r="P12" s="9" t="s">
        <v>277</v>
      </c>
      <c r="Q12" s="9" t="s">
        <v>116</v>
      </c>
      <c r="R12"/>
      <c r="S12"/>
    </row>
    <row r="13" spans="1:19">
      <c r="A13" s="9" t="s">
        <v>1681</v>
      </c>
      <c r="B13" s="9" t="s">
        <v>276</v>
      </c>
      <c r="C13" s="9" t="s">
        <v>277</v>
      </c>
      <c r="D13" s="9" t="s">
        <v>277</v>
      </c>
      <c r="E13" s="9" t="s">
        <v>277</v>
      </c>
      <c r="F13" s="9" t="s">
        <v>277</v>
      </c>
      <c r="G13" s="9" t="s">
        <v>277</v>
      </c>
      <c r="H13" s="9" t="s">
        <v>249</v>
      </c>
      <c r="I13" s="9" t="s">
        <v>277</v>
      </c>
      <c r="J13" s="9" t="s">
        <v>448</v>
      </c>
      <c r="K13" s="9" t="s">
        <v>277</v>
      </c>
      <c r="L13" s="9" t="s">
        <v>277</v>
      </c>
      <c r="M13" s="9" t="s">
        <v>277</v>
      </c>
      <c r="N13" s="9">
        <v>1990</v>
      </c>
      <c r="O13" s="9" t="s">
        <v>277</v>
      </c>
      <c r="P13" s="127">
        <v>37578</v>
      </c>
      <c r="Q13" s="9" t="s">
        <v>910</v>
      </c>
    </row>
    <row r="14" spans="1:19">
      <c r="A14" s="9" t="s">
        <v>771</v>
      </c>
      <c r="B14" s="9" t="s">
        <v>276</v>
      </c>
      <c r="C14" s="9" t="s">
        <v>277</v>
      </c>
      <c r="D14" s="9" t="s">
        <v>277</v>
      </c>
      <c r="E14" s="9" t="s">
        <v>277</v>
      </c>
      <c r="F14" s="9" t="s">
        <v>277</v>
      </c>
      <c r="G14" s="9" t="s">
        <v>277</v>
      </c>
      <c r="H14" s="9" t="s">
        <v>2678</v>
      </c>
      <c r="I14" s="9" t="s">
        <v>277</v>
      </c>
      <c r="J14" s="9" t="s">
        <v>24</v>
      </c>
      <c r="K14" s="9" t="s">
        <v>277</v>
      </c>
      <c r="L14" s="9" t="s">
        <v>277</v>
      </c>
      <c r="M14" s="9" t="s">
        <v>277</v>
      </c>
      <c r="N14" s="9">
        <v>1990</v>
      </c>
      <c r="O14" s="9" t="s">
        <v>277</v>
      </c>
      <c r="P14" s="127">
        <v>37574</v>
      </c>
      <c r="Q14" s="9" t="s">
        <v>910</v>
      </c>
    </row>
    <row r="15" spans="1:19">
      <c r="A15" s="9" t="s">
        <v>2419</v>
      </c>
      <c r="B15" s="9" t="s">
        <v>276</v>
      </c>
      <c r="C15" s="9" t="s">
        <v>277</v>
      </c>
      <c r="D15" s="9" t="s">
        <v>277</v>
      </c>
      <c r="E15" s="9" t="s">
        <v>277</v>
      </c>
      <c r="F15" s="9" t="s">
        <v>277</v>
      </c>
      <c r="G15" s="9" t="s">
        <v>277</v>
      </c>
      <c r="H15" s="9" t="s">
        <v>279</v>
      </c>
      <c r="I15" s="9" t="s">
        <v>277</v>
      </c>
      <c r="J15" s="9" t="s">
        <v>2595</v>
      </c>
      <c r="K15" s="9" t="s">
        <v>277</v>
      </c>
      <c r="L15" s="9" t="s">
        <v>277</v>
      </c>
      <c r="M15" s="9" t="s">
        <v>277</v>
      </c>
      <c r="N15" s="9">
        <v>1990</v>
      </c>
      <c r="O15" s="9" t="s">
        <v>277</v>
      </c>
      <c r="P15" s="127">
        <v>37575</v>
      </c>
      <c r="Q15" s="9" t="s">
        <v>910</v>
      </c>
    </row>
    <row r="16" spans="1:19">
      <c r="A16" s="9" t="s">
        <v>2537</v>
      </c>
      <c r="B16" s="9" t="s">
        <v>276</v>
      </c>
      <c r="C16" s="9" t="s">
        <v>277</v>
      </c>
      <c r="D16" s="9" t="s">
        <v>277</v>
      </c>
      <c r="E16" s="9" t="s">
        <v>277</v>
      </c>
      <c r="F16" s="9" t="s">
        <v>277</v>
      </c>
      <c r="G16" s="9" t="s">
        <v>277</v>
      </c>
      <c r="H16" s="9" t="s">
        <v>235</v>
      </c>
      <c r="I16" s="9" t="s">
        <v>277</v>
      </c>
      <c r="J16" s="9" t="s">
        <v>2663</v>
      </c>
      <c r="K16" s="9" t="s">
        <v>277</v>
      </c>
      <c r="L16" s="9" t="s">
        <v>277</v>
      </c>
      <c r="M16" s="9" t="s">
        <v>277</v>
      </c>
      <c r="N16" s="9">
        <v>1990</v>
      </c>
      <c r="O16" s="9" t="s">
        <v>277</v>
      </c>
      <c r="P16" s="127">
        <v>37664</v>
      </c>
      <c r="Q16" s="9" t="s">
        <v>910</v>
      </c>
    </row>
    <row r="17" spans="1:18" customFormat="1">
      <c r="A17" s="9" t="s">
        <v>1266</v>
      </c>
      <c r="B17" s="9" t="s">
        <v>2205</v>
      </c>
      <c r="C17" s="9" t="s">
        <v>277</v>
      </c>
      <c r="D17" s="9" t="s">
        <v>277</v>
      </c>
      <c r="E17" s="9" t="s">
        <v>277</v>
      </c>
      <c r="F17" s="9" t="s">
        <v>277</v>
      </c>
      <c r="G17" s="9" t="s">
        <v>277</v>
      </c>
      <c r="H17" s="9" t="s">
        <v>758</v>
      </c>
      <c r="I17" s="9" t="s">
        <v>2234</v>
      </c>
      <c r="J17" s="9" t="s">
        <v>1651</v>
      </c>
      <c r="K17" s="9" t="s">
        <v>277</v>
      </c>
      <c r="L17" s="9" t="s">
        <v>277</v>
      </c>
      <c r="M17" s="9" t="s">
        <v>277</v>
      </c>
      <c r="N17" s="9">
        <v>1991</v>
      </c>
      <c r="O17" s="9" t="s">
        <v>1652</v>
      </c>
      <c r="P17" s="9" t="s">
        <v>277</v>
      </c>
      <c r="Q17" s="9" t="s">
        <v>116</v>
      </c>
    </row>
    <row r="18" spans="1:18">
      <c r="A18" s="9" t="s">
        <v>1624</v>
      </c>
      <c r="B18" s="9" t="s">
        <v>170</v>
      </c>
      <c r="C18" s="9" t="s">
        <v>277</v>
      </c>
      <c r="D18" s="9" t="s">
        <v>277</v>
      </c>
      <c r="E18" s="9" t="s">
        <v>277</v>
      </c>
      <c r="F18" s="9" t="s">
        <v>277</v>
      </c>
      <c r="G18" s="9" t="s">
        <v>277</v>
      </c>
      <c r="H18" s="9" t="s">
        <v>34</v>
      </c>
      <c r="I18" s="9" t="s">
        <v>231</v>
      </c>
      <c r="J18" s="9" t="s">
        <v>26</v>
      </c>
      <c r="K18" s="9" t="s">
        <v>277</v>
      </c>
      <c r="L18" s="9" t="s">
        <v>277</v>
      </c>
      <c r="M18" s="9" t="s">
        <v>277</v>
      </c>
      <c r="N18" s="9">
        <v>1991</v>
      </c>
      <c r="O18" s="9" t="s">
        <v>232</v>
      </c>
      <c r="P18" s="9" t="s">
        <v>277</v>
      </c>
      <c r="Q18" s="9" t="s">
        <v>116</v>
      </c>
    </row>
    <row r="19" spans="1:18" customFormat="1">
      <c r="A19" s="9" t="s">
        <v>2080</v>
      </c>
      <c r="B19" s="9" t="s">
        <v>170</v>
      </c>
      <c r="C19" s="9" t="s">
        <v>277</v>
      </c>
      <c r="D19" s="9" t="s">
        <v>277</v>
      </c>
      <c r="E19" s="9" t="s">
        <v>277</v>
      </c>
      <c r="F19" s="9" t="s">
        <v>277</v>
      </c>
      <c r="G19" s="9" t="s">
        <v>277</v>
      </c>
      <c r="H19" s="9" t="s">
        <v>586</v>
      </c>
      <c r="I19" s="9" t="s">
        <v>2709</v>
      </c>
      <c r="J19" s="9" t="s">
        <v>2590</v>
      </c>
      <c r="K19" s="9" t="s">
        <v>277</v>
      </c>
      <c r="L19" s="9" t="s">
        <v>277</v>
      </c>
      <c r="M19" s="9" t="s">
        <v>277</v>
      </c>
      <c r="N19" s="9">
        <v>1991</v>
      </c>
      <c r="O19" s="9" t="s">
        <v>2657</v>
      </c>
      <c r="P19" s="9" t="s">
        <v>277</v>
      </c>
      <c r="Q19" s="9" t="s">
        <v>116</v>
      </c>
    </row>
    <row r="20" spans="1:18">
      <c r="A20" s="9" t="s">
        <v>839</v>
      </c>
      <c r="B20" s="9" t="s">
        <v>515</v>
      </c>
      <c r="C20" s="9" t="s">
        <v>97</v>
      </c>
      <c r="D20" s="9" t="s">
        <v>2207</v>
      </c>
      <c r="E20" s="9" t="s">
        <v>277</v>
      </c>
      <c r="F20" s="9" t="s">
        <v>277</v>
      </c>
      <c r="G20" s="9" t="s">
        <v>98</v>
      </c>
      <c r="H20" s="9" t="s">
        <v>784</v>
      </c>
      <c r="I20" s="9" t="s">
        <v>2210</v>
      </c>
      <c r="J20" s="9" t="s">
        <v>96</v>
      </c>
      <c r="K20" s="9" t="s">
        <v>277</v>
      </c>
      <c r="L20" s="9" t="s">
        <v>277</v>
      </c>
      <c r="M20" s="9" t="s">
        <v>277</v>
      </c>
      <c r="N20" s="9">
        <v>1993</v>
      </c>
      <c r="O20" s="9" t="s">
        <v>69</v>
      </c>
      <c r="P20" s="9" t="s">
        <v>277</v>
      </c>
      <c r="Q20" s="9" t="s">
        <v>116</v>
      </c>
    </row>
    <row r="21" spans="1:18">
      <c r="A21" s="9" t="s">
        <v>533</v>
      </c>
      <c r="B21" s="9" t="s">
        <v>2281</v>
      </c>
      <c r="C21" s="9" t="s">
        <v>277</v>
      </c>
      <c r="D21" s="9" t="s">
        <v>277</v>
      </c>
      <c r="E21" s="9" t="s">
        <v>277</v>
      </c>
      <c r="F21" s="9" t="s">
        <v>277</v>
      </c>
      <c r="G21" s="9" t="s">
        <v>277</v>
      </c>
      <c r="H21" s="9" t="s">
        <v>944</v>
      </c>
      <c r="I21" s="9" t="s">
        <v>2210</v>
      </c>
      <c r="J21" s="9" t="s">
        <v>75</v>
      </c>
      <c r="K21" s="9" t="s">
        <v>277</v>
      </c>
      <c r="L21" s="9" t="s">
        <v>277</v>
      </c>
      <c r="M21" s="9" t="s">
        <v>277</v>
      </c>
      <c r="N21" s="9">
        <v>1990</v>
      </c>
      <c r="O21" s="9" t="s">
        <v>277</v>
      </c>
      <c r="P21" s="9" t="s">
        <v>277</v>
      </c>
      <c r="Q21" s="9" t="s">
        <v>116</v>
      </c>
    </row>
    <row r="22" spans="1:18" customFormat="1">
      <c r="A22" s="9" t="s">
        <v>919</v>
      </c>
      <c r="B22" s="9" t="s">
        <v>2461</v>
      </c>
      <c r="C22" s="9" t="s">
        <v>2346</v>
      </c>
      <c r="D22" s="9" t="s">
        <v>2207</v>
      </c>
      <c r="E22" s="9" t="s">
        <v>2347</v>
      </c>
      <c r="F22" s="9" t="s">
        <v>2348</v>
      </c>
      <c r="G22" s="9" t="s">
        <v>2349</v>
      </c>
      <c r="H22" s="9" t="s">
        <v>623</v>
      </c>
      <c r="I22" s="9" t="s">
        <v>2210</v>
      </c>
      <c r="J22" s="9" t="s">
        <v>2072</v>
      </c>
      <c r="K22" s="9" t="s">
        <v>277</v>
      </c>
      <c r="L22" s="9" t="s">
        <v>277</v>
      </c>
      <c r="M22" s="127">
        <v>31759</v>
      </c>
      <c r="N22" s="9">
        <v>1990</v>
      </c>
      <c r="O22" s="9" t="s">
        <v>454</v>
      </c>
      <c r="P22" s="9" t="s">
        <v>277</v>
      </c>
      <c r="Q22" s="9" t="s">
        <v>116</v>
      </c>
    </row>
    <row r="23" spans="1:18">
      <c r="A23" s="9" t="s">
        <v>2121</v>
      </c>
      <c r="B23" s="9" t="s">
        <v>170</v>
      </c>
      <c r="C23" s="9" t="s">
        <v>2099</v>
      </c>
      <c r="D23" s="9" t="s">
        <v>2207</v>
      </c>
      <c r="E23" s="9" t="s">
        <v>277</v>
      </c>
      <c r="F23" s="9" t="s">
        <v>277</v>
      </c>
      <c r="G23" s="9" t="s">
        <v>277</v>
      </c>
      <c r="H23" s="9" t="s">
        <v>1798</v>
      </c>
      <c r="I23" s="9" t="s">
        <v>2097</v>
      </c>
      <c r="J23" s="9" t="s">
        <v>2662</v>
      </c>
      <c r="K23" s="9" t="s">
        <v>277</v>
      </c>
      <c r="L23" s="9" t="s">
        <v>277</v>
      </c>
      <c r="M23" s="9" t="s">
        <v>277</v>
      </c>
      <c r="N23" s="9">
        <v>1991</v>
      </c>
      <c r="O23" s="9" t="s">
        <v>2098</v>
      </c>
      <c r="P23" s="9" t="s">
        <v>277</v>
      </c>
      <c r="Q23" s="9" t="s">
        <v>116</v>
      </c>
    </row>
    <row r="24" spans="1:18">
      <c r="A24" s="9" t="s">
        <v>1100</v>
      </c>
      <c r="B24" s="9" t="s">
        <v>2461</v>
      </c>
      <c r="C24" s="9" t="s">
        <v>88</v>
      </c>
      <c r="D24" s="9" t="s">
        <v>2207</v>
      </c>
      <c r="E24" s="9" t="s">
        <v>277</v>
      </c>
      <c r="F24" s="9" t="s">
        <v>277</v>
      </c>
      <c r="G24" s="9" t="s">
        <v>277</v>
      </c>
      <c r="H24" s="9" t="s">
        <v>347</v>
      </c>
      <c r="I24" s="9" t="s">
        <v>89</v>
      </c>
      <c r="J24" s="9" t="s">
        <v>90</v>
      </c>
      <c r="K24" s="9" t="s">
        <v>277</v>
      </c>
      <c r="L24" s="9" t="s">
        <v>277</v>
      </c>
      <c r="M24" s="9" t="s">
        <v>277</v>
      </c>
      <c r="N24" s="9">
        <v>1990</v>
      </c>
      <c r="O24" s="9" t="s">
        <v>454</v>
      </c>
      <c r="P24" s="9" t="s">
        <v>277</v>
      </c>
      <c r="Q24" s="9" t="s">
        <v>116</v>
      </c>
    </row>
    <row r="25" spans="1:18">
      <c r="A25" s="9" t="s">
        <v>2061</v>
      </c>
      <c r="B25" s="9" t="s">
        <v>2281</v>
      </c>
      <c r="C25" s="9" t="s">
        <v>277</v>
      </c>
      <c r="D25" s="9" t="s">
        <v>277</v>
      </c>
      <c r="E25" s="9" t="s">
        <v>277</v>
      </c>
      <c r="F25" s="9" t="s">
        <v>277</v>
      </c>
      <c r="G25" s="9" t="s">
        <v>277</v>
      </c>
      <c r="H25" s="9" t="s">
        <v>153</v>
      </c>
      <c r="I25" s="9" t="s">
        <v>277</v>
      </c>
      <c r="J25" s="9" t="s">
        <v>10</v>
      </c>
      <c r="K25" s="9" t="s">
        <v>277</v>
      </c>
      <c r="L25" s="9" t="s">
        <v>277</v>
      </c>
      <c r="M25" s="127">
        <v>31742</v>
      </c>
      <c r="N25" s="9">
        <v>1990</v>
      </c>
      <c r="O25" s="9" t="s">
        <v>277</v>
      </c>
      <c r="P25" s="9" t="s">
        <v>277</v>
      </c>
      <c r="Q25" s="9" t="s">
        <v>116</v>
      </c>
    </row>
    <row r="26" spans="1:18">
      <c r="A26" s="9" t="s">
        <v>1945</v>
      </c>
      <c r="B26" s="9" t="s">
        <v>154</v>
      </c>
      <c r="C26" s="9" t="s">
        <v>277</v>
      </c>
      <c r="D26" s="9" t="s">
        <v>277</v>
      </c>
      <c r="E26" s="9" t="s">
        <v>277</v>
      </c>
      <c r="F26" s="9" t="s">
        <v>277</v>
      </c>
      <c r="G26" s="9" t="s">
        <v>277</v>
      </c>
      <c r="H26" s="9" t="s">
        <v>1113</v>
      </c>
      <c r="I26" s="9" t="s">
        <v>277</v>
      </c>
      <c r="J26" s="9" t="s">
        <v>125</v>
      </c>
      <c r="K26" s="9" t="s">
        <v>277</v>
      </c>
      <c r="L26" s="9" t="s">
        <v>277</v>
      </c>
      <c r="M26" s="9" t="s">
        <v>277</v>
      </c>
      <c r="N26" s="9">
        <v>1990</v>
      </c>
      <c r="O26" s="9" t="s">
        <v>277</v>
      </c>
      <c r="P26" s="9" t="s">
        <v>277</v>
      </c>
      <c r="Q26" s="9" t="s">
        <v>116</v>
      </c>
    </row>
    <row r="27" spans="1:18" customFormat="1">
      <c r="A27" s="9" t="s">
        <v>2364</v>
      </c>
      <c r="B27" s="9" t="s">
        <v>2205</v>
      </c>
      <c r="C27" s="9" t="s">
        <v>2827</v>
      </c>
      <c r="D27" s="9" t="s">
        <v>916</v>
      </c>
      <c r="E27" s="9" t="s">
        <v>277</v>
      </c>
      <c r="F27" s="9" t="s">
        <v>277</v>
      </c>
      <c r="G27" s="9" t="s">
        <v>277</v>
      </c>
      <c r="H27" s="9" t="s">
        <v>1671</v>
      </c>
      <c r="I27" s="9" t="s">
        <v>2499</v>
      </c>
      <c r="J27" s="9" t="s">
        <v>2826</v>
      </c>
      <c r="K27" s="9" t="s">
        <v>277</v>
      </c>
      <c r="L27" s="9" t="s">
        <v>277</v>
      </c>
      <c r="M27" s="9" t="s">
        <v>277</v>
      </c>
      <c r="N27" s="9">
        <v>1990</v>
      </c>
      <c r="O27" s="9" t="s">
        <v>2500</v>
      </c>
      <c r="P27" s="9" t="s">
        <v>277</v>
      </c>
      <c r="Q27" s="9" t="s">
        <v>116</v>
      </c>
      <c r="R27" s="9"/>
    </row>
    <row r="28" spans="1:18" customFormat="1">
      <c r="A28" s="9" t="s">
        <v>2062</v>
      </c>
      <c r="B28" s="9" t="s">
        <v>154</v>
      </c>
      <c r="C28" s="9" t="s">
        <v>76</v>
      </c>
      <c r="D28" s="9" t="s">
        <v>2207</v>
      </c>
      <c r="E28" s="9" t="s">
        <v>277</v>
      </c>
      <c r="F28" s="9" t="s">
        <v>277</v>
      </c>
      <c r="G28" s="9" t="s">
        <v>277</v>
      </c>
      <c r="H28" s="9" t="s">
        <v>155</v>
      </c>
      <c r="I28" s="9" t="s">
        <v>77</v>
      </c>
      <c r="J28" s="9" t="s">
        <v>455</v>
      </c>
      <c r="K28" s="9" t="s">
        <v>277</v>
      </c>
      <c r="L28" s="9" t="s">
        <v>277</v>
      </c>
      <c r="M28" s="127">
        <v>31751</v>
      </c>
      <c r="N28" s="9">
        <v>1990</v>
      </c>
      <c r="O28" s="9" t="s">
        <v>78</v>
      </c>
      <c r="P28" s="9" t="s">
        <v>277</v>
      </c>
      <c r="Q28" s="9" t="s">
        <v>116</v>
      </c>
      <c r="R28" s="9"/>
    </row>
    <row r="29" spans="1:18">
      <c r="A29" s="9" t="s">
        <v>1021</v>
      </c>
      <c r="B29" s="9" t="s">
        <v>276</v>
      </c>
      <c r="C29" s="9" t="s">
        <v>277</v>
      </c>
      <c r="D29" s="9" t="s">
        <v>277</v>
      </c>
      <c r="E29" s="9" t="s">
        <v>277</v>
      </c>
      <c r="F29" s="9" t="s">
        <v>277</v>
      </c>
      <c r="G29" s="9" t="s">
        <v>277</v>
      </c>
      <c r="H29" s="9" t="s">
        <v>2437</v>
      </c>
      <c r="I29" s="9" t="s">
        <v>277</v>
      </c>
      <c r="J29" s="9" t="s">
        <v>2533</v>
      </c>
      <c r="K29" s="9" t="s">
        <v>277</v>
      </c>
      <c r="L29" s="9" t="s">
        <v>277</v>
      </c>
      <c r="M29" s="9" t="s">
        <v>277</v>
      </c>
      <c r="N29" s="9">
        <v>1990</v>
      </c>
      <c r="O29" s="9" t="s">
        <v>277</v>
      </c>
      <c r="P29" s="127">
        <v>37575</v>
      </c>
      <c r="Q29" s="9" t="s">
        <v>910</v>
      </c>
    </row>
    <row r="30" spans="1:18">
      <c r="A30" s="9" t="s">
        <v>2059</v>
      </c>
      <c r="B30" s="9" t="s">
        <v>2205</v>
      </c>
      <c r="C30" s="9" t="s">
        <v>277</v>
      </c>
      <c r="D30" s="9" t="s">
        <v>277</v>
      </c>
      <c r="E30" s="9" t="s">
        <v>277</v>
      </c>
      <c r="F30" s="9" t="s">
        <v>277</v>
      </c>
      <c r="G30" s="9" t="s">
        <v>277</v>
      </c>
      <c r="H30" s="9" t="s">
        <v>494</v>
      </c>
      <c r="I30" s="9" t="s">
        <v>2520</v>
      </c>
      <c r="J30" s="9" t="s">
        <v>2475</v>
      </c>
      <c r="K30" s="9" t="s">
        <v>277</v>
      </c>
      <c r="L30" s="9" t="s">
        <v>277</v>
      </c>
      <c r="M30" s="9" t="s">
        <v>277</v>
      </c>
      <c r="N30" s="9">
        <v>1990</v>
      </c>
      <c r="O30" s="9" t="s">
        <v>277</v>
      </c>
      <c r="P30" s="9" t="s">
        <v>277</v>
      </c>
      <c r="Q30" s="9" t="s">
        <v>116</v>
      </c>
    </row>
    <row r="31" spans="1:18" customFormat="1">
      <c r="A31" s="9" t="s">
        <v>2350</v>
      </c>
      <c r="B31" s="9" t="s">
        <v>276</v>
      </c>
      <c r="C31" s="9" t="s">
        <v>277</v>
      </c>
      <c r="D31" s="9" t="s">
        <v>277</v>
      </c>
      <c r="E31" s="9" t="s">
        <v>277</v>
      </c>
      <c r="F31" s="9" t="s">
        <v>277</v>
      </c>
      <c r="G31" s="9" t="s">
        <v>277</v>
      </c>
      <c r="H31" s="9" t="s">
        <v>1402</v>
      </c>
      <c r="I31" s="9" t="s">
        <v>277</v>
      </c>
      <c r="J31" s="9" t="s">
        <v>2664</v>
      </c>
      <c r="K31" s="9" t="s">
        <v>277</v>
      </c>
      <c r="L31" s="9" t="s">
        <v>277</v>
      </c>
      <c r="M31" s="9" t="s">
        <v>277</v>
      </c>
      <c r="N31" s="9">
        <v>1990</v>
      </c>
      <c r="O31" s="9" t="s">
        <v>277</v>
      </c>
      <c r="P31" s="127">
        <v>37570</v>
      </c>
      <c r="Q31" s="9" t="s">
        <v>910</v>
      </c>
    </row>
    <row r="32" spans="1:18">
      <c r="A32" s="9" t="s">
        <v>1770</v>
      </c>
      <c r="B32" s="9" t="s">
        <v>2526</v>
      </c>
      <c r="C32" s="9" t="s">
        <v>277</v>
      </c>
      <c r="D32" s="9" t="s">
        <v>277</v>
      </c>
      <c r="E32" s="9" t="s">
        <v>277</v>
      </c>
      <c r="F32" s="9" t="s">
        <v>277</v>
      </c>
      <c r="G32" s="9" t="s">
        <v>277</v>
      </c>
      <c r="H32" s="9" t="s">
        <v>1216</v>
      </c>
      <c r="I32" s="9" t="s">
        <v>2227</v>
      </c>
      <c r="J32" s="139" t="s">
        <v>2853</v>
      </c>
      <c r="K32" s="9" t="s">
        <v>277</v>
      </c>
      <c r="L32" s="9" t="s">
        <v>277</v>
      </c>
      <c r="M32" s="127">
        <v>31813</v>
      </c>
      <c r="N32" s="9">
        <v>1991</v>
      </c>
      <c r="O32" s="9" t="s">
        <v>2226</v>
      </c>
      <c r="P32" s="9" t="s">
        <v>277</v>
      </c>
      <c r="Q32" s="9" t="s">
        <v>116</v>
      </c>
    </row>
    <row r="33" spans="1:17">
      <c r="A33" s="9" t="s">
        <v>1834</v>
      </c>
      <c r="B33" s="9" t="s">
        <v>2205</v>
      </c>
      <c r="C33" s="9" t="s">
        <v>277</v>
      </c>
      <c r="D33" s="9" t="s">
        <v>277</v>
      </c>
      <c r="E33" s="9" t="s">
        <v>277</v>
      </c>
      <c r="F33" s="9" t="s">
        <v>277</v>
      </c>
      <c r="G33" s="9" t="s">
        <v>277</v>
      </c>
      <c r="H33" s="9" t="s">
        <v>114</v>
      </c>
      <c r="I33" s="9" t="s">
        <v>277</v>
      </c>
      <c r="J33" s="9" t="s">
        <v>91</v>
      </c>
      <c r="K33" s="9" t="s">
        <v>277</v>
      </c>
      <c r="L33" s="9" t="s">
        <v>277</v>
      </c>
      <c r="M33" s="9" t="s">
        <v>277</v>
      </c>
      <c r="N33" s="9">
        <v>1990</v>
      </c>
      <c r="O33" s="9" t="s">
        <v>92</v>
      </c>
      <c r="P33" s="9" t="s">
        <v>277</v>
      </c>
      <c r="Q33" s="9" t="s">
        <v>116</v>
      </c>
    </row>
    <row r="34" spans="1:17">
      <c r="A34" s="9" t="s">
        <v>2046</v>
      </c>
      <c r="B34" s="9" t="s">
        <v>2461</v>
      </c>
      <c r="C34" s="9" t="s">
        <v>134</v>
      </c>
      <c r="D34" s="9" t="s">
        <v>135</v>
      </c>
      <c r="E34" s="9" t="s">
        <v>277</v>
      </c>
      <c r="F34" s="9" t="s">
        <v>277</v>
      </c>
      <c r="G34" s="9" t="s">
        <v>2349</v>
      </c>
      <c r="H34" s="9" t="s">
        <v>704</v>
      </c>
      <c r="I34" s="9" t="s">
        <v>3</v>
      </c>
      <c r="J34" s="9" t="s">
        <v>133</v>
      </c>
      <c r="K34" s="9" t="s">
        <v>277</v>
      </c>
      <c r="L34" s="9" t="s">
        <v>277</v>
      </c>
      <c r="M34" s="9" t="s">
        <v>277</v>
      </c>
      <c r="N34" s="9">
        <v>1990</v>
      </c>
      <c r="O34" s="9" t="s">
        <v>2</v>
      </c>
      <c r="P34" s="9" t="s">
        <v>277</v>
      </c>
      <c r="Q34" s="9" t="s">
        <v>116</v>
      </c>
    </row>
    <row r="35" spans="1:17">
      <c r="A35" s="9" t="s">
        <v>2773</v>
      </c>
      <c r="B35" s="9" t="s">
        <v>2205</v>
      </c>
      <c r="C35" s="9" t="s">
        <v>2789</v>
      </c>
      <c r="D35" s="9" t="s">
        <v>2207</v>
      </c>
      <c r="E35" s="9" t="s">
        <v>277</v>
      </c>
      <c r="F35" s="9" t="s">
        <v>277</v>
      </c>
      <c r="G35" s="9" t="s">
        <v>98</v>
      </c>
      <c r="H35" s="9" t="s">
        <v>1374</v>
      </c>
      <c r="I35" s="9" t="s">
        <v>3</v>
      </c>
      <c r="J35" s="9" t="s">
        <v>2790</v>
      </c>
      <c r="K35" s="9" t="s">
        <v>277</v>
      </c>
      <c r="L35" s="9" t="s">
        <v>1731</v>
      </c>
      <c r="M35" s="9" t="s">
        <v>277</v>
      </c>
      <c r="N35" s="9">
        <v>1990</v>
      </c>
      <c r="O35" s="9" t="s">
        <v>2791</v>
      </c>
      <c r="P35" s="9" t="s">
        <v>277</v>
      </c>
      <c r="Q35" s="9" t="s">
        <v>116</v>
      </c>
    </row>
    <row r="36" spans="1:17">
      <c r="A36" s="9" t="s">
        <v>794</v>
      </c>
      <c r="B36" s="9" t="s">
        <v>170</v>
      </c>
      <c r="C36" s="9" t="s">
        <v>265</v>
      </c>
      <c r="D36" s="9" t="s">
        <v>2207</v>
      </c>
      <c r="E36" s="9" t="s">
        <v>277</v>
      </c>
      <c r="F36" s="9" t="s">
        <v>277</v>
      </c>
      <c r="G36" s="9" t="s">
        <v>2349</v>
      </c>
      <c r="H36" s="9" t="s">
        <v>493</v>
      </c>
      <c r="I36" s="9" t="s">
        <v>176</v>
      </c>
      <c r="J36" s="9" t="s">
        <v>264</v>
      </c>
      <c r="K36" s="9" t="s">
        <v>277</v>
      </c>
      <c r="L36" s="9" t="s">
        <v>277</v>
      </c>
      <c r="M36" s="9" t="s">
        <v>277</v>
      </c>
      <c r="N36" s="9">
        <v>1990</v>
      </c>
      <c r="O36" s="9" t="s">
        <v>2710</v>
      </c>
      <c r="P36" s="9" t="s">
        <v>277</v>
      </c>
      <c r="Q36" s="9" t="s">
        <v>116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4" sqref="C4"/>
    </sheetView>
  </sheetViews>
  <sheetFormatPr baseColWidth="10" defaultRowHeight="13" x14ac:dyDescent="0"/>
  <cols>
    <col min="1" max="1" width="6.28515625" customWidth="1"/>
    <col min="3" max="3" width="51.28515625" customWidth="1"/>
  </cols>
  <sheetData>
    <row r="1" spans="1:3">
      <c r="A1" s="86" t="s">
        <v>2797</v>
      </c>
      <c r="B1" s="86" t="s">
        <v>1325</v>
      </c>
      <c r="C1" s="86" t="s">
        <v>2798</v>
      </c>
    </row>
    <row r="2" spans="1:3">
      <c r="A2" s="133">
        <v>1</v>
      </c>
      <c r="B2" s="130">
        <v>37696</v>
      </c>
      <c r="C2" s="87" t="s">
        <v>2799</v>
      </c>
    </row>
    <row r="3" spans="1:3">
      <c r="A3">
        <v>1.1000000000000001</v>
      </c>
      <c r="B3" s="132">
        <v>39998</v>
      </c>
      <c r="C3" t="s">
        <v>2849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2013-11-20T02:14:28Z</dcterms:modified>
</cp:coreProperties>
</file>